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rc_alina\Merc_alina\data\paper2\"/>
    </mc:Choice>
  </mc:AlternateContent>
  <xr:revisionPtr revIDLastSave="0" documentId="13_ncr:1_{A1352B62-E4C8-49FC-8E60-A22B89CB4555}" xr6:coauthVersionLast="36" xr6:coauthVersionMax="36" xr10:uidLastSave="{00000000-0000-0000-0000-000000000000}"/>
  <bookViews>
    <workbookView xWindow="0" yWindow="0" windowWidth="19008" windowHeight="9060" tabRatio="887" activeTab="6" xr2:uid="{00000000-000D-0000-FFFF-FFFF00000000}"/>
  </bookViews>
  <sheets>
    <sheet name="comment" sheetId="155" r:id="rId1"/>
    <sheet name="Calib July 2021" sheetId="146" r:id="rId2"/>
    <sheet name="Abdces" sheetId="125" r:id="rId3"/>
    <sheet name="RIDMS" sheetId="153" r:id="rId4"/>
    <sheet name="Peak areas" sheetId="3" r:id="rId5"/>
    <sheet name="mass_sample_spike" sheetId="132" r:id="rId6"/>
    <sheet name="001" sheetId="78" r:id="rId7"/>
    <sheet name="002" sheetId="83" r:id="rId8"/>
    <sheet name="003" sheetId="84" r:id="rId9"/>
    <sheet name="24" sheetId="106" state="hidden" r:id="rId10"/>
    <sheet name="26" sheetId="107" state="hidden" r:id="rId11"/>
    <sheet name="27" sheetId="109" state="hidden" r:id="rId12"/>
    <sheet name="28" sheetId="110" state="hidden" r:id="rId13"/>
    <sheet name="29" sheetId="111" state="hidden" r:id="rId14"/>
    <sheet name="30" sheetId="112" state="hidden" r:id="rId15"/>
    <sheet name="31" sheetId="113" state="hidden" r:id="rId16"/>
  </sheets>
  <definedNames>
    <definedName name="__xlnm.Print_Titles">"$Feuil1.$A$1:$A$1048576;$Feuil1.$A$1:$AMJ$1"</definedName>
  </definedNames>
  <calcPr calcId="191029"/>
</workbook>
</file>

<file path=xl/calcChain.xml><?xml version="1.0" encoding="utf-8"?>
<calcChain xmlns="http://schemas.openxmlformats.org/spreadsheetml/2006/main">
  <c r="G48" i="78" l="1"/>
  <c r="F48" i="78"/>
  <c r="F47" i="78"/>
  <c r="F45" i="78"/>
  <c r="F41" i="78"/>
  <c r="F46" i="78"/>
  <c r="F35" i="78"/>
  <c r="F56" i="78"/>
  <c r="C8" i="78" l="1"/>
  <c r="C7" i="78"/>
  <c r="H41" i="78" l="1"/>
  <c r="Q9" i="78"/>
  <c r="O7" i="78"/>
  <c r="S11" i="78"/>
  <c r="R10" i="78"/>
  <c r="P8" i="78"/>
  <c r="O8" i="78"/>
  <c r="R11" i="78"/>
  <c r="Q10" i="78"/>
  <c r="F38" i="78"/>
  <c r="P7" i="78"/>
  <c r="G41" i="78" l="1"/>
  <c r="F40" i="78"/>
  <c r="O19" i="78"/>
  <c r="O20" i="78"/>
  <c r="O21" i="78"/>
  <c r="O22" i="78"/>
  <c r="O18" i="78"/>
  <c r="I19" i="78"/>
  <c r="I20" i="78"/>
  <c r="I21" i="78"/>
  <c r="I22" i="78"/>
  <c r="I18" i="78"/>
  <c r="B13" i="78"/>
  <c r="B12" i="78"/>
  <c r="B11" i="78"/>
  <c r="B10" i="78"/>
  <c r="B9" i="78"/>
  <c r="B8" i="78"/>
  <c r="B7" i="78"/>
  <c r="D49" i="153" l="1"/>
  <c r="M18" i="83" l="1"/>
  <c r="L18" i="84" l="1"/>
  <c r="M17" i="84"/>
  <c r="N17" i="84"/>
  <c r="H20" i="84"/>
  <c r="H22" i="84"/>
  <c r="G17" i="84"/>
  <c r="H17" i="84"/>
  <c r="L17" i="84"/>
  <c r="F17" i="84"/>
  <c r="B2" i="84"/>
  <c r="N19" i="83" l="1"/>
  <c r="M17" i="83"/>
  <c r="N17" i="83"/>
  <c r="L17" i="83"/>
  <c r="G17" i="83"/>
  <c r="H17" i="83"/>
  <c r="F17" i="83"/>
  <c r="B2" i="83"/>
  <c r="G26" i="132" l="1"/>
  <c r="G27" i="132" s="1"/>
  <c r="G25" i="132"/>
  <c r="E26" i="132"/>
  <c r="E27" i="132" s="1"/>
  <c r="E25" i="132"/>
  <c r="B2" i="78"/>
  <c r="M17" i="78"/>
  <c r="N17" i="78"/>
  <c r="L17" i="78"/>
  <c r="G17" i="78"/>
  <c r="H17" i="78"/>
  <c r="F17" i="78"/>
  <c r="C112" i="125" l="1"/>
  <c r="D112" i="125"/>
  <c r="E112" i="125"/>
  <c r="F112" i="125"/>
  <c r="G112" i="125"/>
  <c r="H112" i="125"/>
  <c r="D19" i="153"/>
  <c r="D5" i="153"/>
  <c r="H63" i="146"/>
  <c r="H35" i="146"/>
  <c r="H34" i="146"/>
  <c r="U3" i="3" l="1"/>
  <c r="AI230" i="3"/>
  <c r="AI231" i="3" s="1"/>
  <c r="AO229" i="3"/>
  <c r="AN229" i="3"/>
  <c r="AM229" i="3"/>
  <c r="AL229" i="3"/>
  <c r="AK229" i="3"/>
  <c r="AJ229" i="3"/>
  <c r="AI229" i="3"/>
  <c r="AH229" i="3"/>
  <c r="AG229" i="3"/>
  <c r="AF229" i="3"/>
  <c r="AD229" i="3"/>
  <c r="AC229" i="3"/>
  <c r="AB229" i="3"/>
  <c r="AA229" i="3"/>
  <c r="Z229" i="3"/>
  <c r="Y229" i="3"/>
  <c r="X229" i="3"/>
  <c r="W229" i="3"/>
  <c r="V229" i="3"/>
  <c r="U229" i="3"/>
  <c r="AO228" i="3"/>
  <c r="AN228" i="3"/>
  <c r="AM228" i="3"/>
  <c r="AL228" i="3"/>
  <c r="AK228" i="3"/>
  <c r="AK230" i="3" s="1"/>
  <c r="AK231" i="3" s="1"/>
  <c r="AJ228" i="3"/>
  <c r="AI228" i="3"/>
  <c r="AH228" i="3"/>
  <c r="AG228" i="3"/>
  <c r="AF228" i="3"/>
  <c r="AD228" i="3"/>
  <c r="AC228" i="3"/>
  <c r="AB228" i="3"/>
  <c r="AA228" i="3"/>
  <c r="Z228" i="3"/>
  <c r="Y228" i="3"/>
  <c r="X228" i="3"/>
  <c r="W228" i="3"/>
  <c r="V228" i="3"/>
  <c r="U228" i="3"/>
  <c r="AO227" i="3"/>
  <c r="AO230" i="3" s="1"/>
  <c r="AO231" i="3" s="1"/>
  <c r="AN227" i="3"/>
  <c r="AN230" i="3" s="1"/>
  <c r="AN231" i="3" s="1"/>
  <c r="AM227" i="3"/>
  <c r="AM230" i="3" s="1"/>
  <c r="AM231" i="3" s="1"/>
  <c r="AL227" i="3"/>
  <c r="AL230" i="3" s="1"/>
  <c r="AL231" i="3" s="1"/>
  <c r="AK227" i="3"/>
  <c r="AJ227" i="3"/>
  <c r="AJ230" i="3" s="1"/>
  <c r="AJ231" i="3" s="1"/>
  <c r="AI227" i="3"/>
  <c r="AH227" i="3"/>
  <c r="AH230" i="3" s="1"/>
  <c r="AH231" i="3" s="1"/>
  <c r="AG227" i="3"/>
  <c r="AG230" i="3" s="1"/>
  <c r="AG231" i="3" s="1"/>
  <c r="AF227" i="3"/>
  <c r="AF230" i="3" s="1"/>
  <c r="AF231" i="3" s="1"/>
  <c r="AD227" i="3"/>
  <c r="AD230" i="3" s="1"/>
  <c r="AD231" i="3" s="1"/>
  <c r="AC227" i="3"/>
  <c r="AC230" i="3" s="1"/>
  <c r="AC231" i="3" s="1"/>
  <c r="AB227" i="3"/>
  <c r="AA227" i="3"/>
  <c r="AA230" i="3" s="1"/>
  <c r="AA231" i="3" s="1"/>
  <c r="Z227" i="3"/>
  <c r="Z230" i="3" s="1"/>
  <c r="Z231" i="3" s="1"/>
  <c r="Y227" i="3"/>
  <c r="Y230" i="3" s="1"/>
  <c r="Y231" i="3" s="1"/>
  <c r="X227" i="3"/>
  <c r="X230" i="3" s="1"/>
  <c r="X231" i="3" s="1"/>
  <c r="W227" i="3"/>
  <c r="W230" i="3" s="1"/>
  <c r="W231" i="3" s="1"/>
  <c r="V227" i="3"/>
  <c r="V230" i="3" s="1"/>
  <c r="V231" i="3" s="1"/>
  <c r="U227" i="3"/>
  <c r="U230" i="3" s="1"/>
  <c r="U231" i="3" s="1"/>
  <c r="Z224" i="3"/>
  <c r="AM223" i="3"/>
  <c r="AM224" i="3" s="1"/>
  <c r="AO222" i="3"/>
  <c r="AN222" i="3"/>
  <c r="AM222" i="3"/>
  <c r="AL222" i="3"/>
  <c r="AK222" i="3"/>
  <c r="AJ222" i="3"/>
  <c r="AI222" i="3"/>
  <c r="AH222" i="3"/>
  <c r="AG222" i="3"/>
  <c r="AF222" i="3"/>
  <c r="AD222" i="3"/>
  <c r="AC222" i="3"/>
  <c r="AB222" i="3"/>
  <c r="AA222" i="3"/>
  <c r="Z222" i="3"/>
  <c r="Y222" i="3"/>
  <c r="X222" i="3"/>
  <c r="W222" i="3"/>
  <c r="V222" i="3"/>
  <c r="U222" i="3"/>
  <c r="AO221" i="3"/>
  <c r="AN221" i="3"/>
  <c r="AM221" i="3"/>
  <c r="AL221" i="3"/>
  <c r="AK221" i="3"/>
  <c r="AJ221" i="3"/>
  <c r="AI221" i="3"/>
  <c r="AH221" i="3"/>
  <c r="AG221" i="3"/>
  <c r="AF221" i="3"/>
  <c r="AD221" i="3"/>
  <c r="AC221" i="3"/>
  <c r="AB221" i="3"/>
  <c r="AA221" i="3"/>
  <c r="Z221" i="3"/>
  <c r="Y221" i="3"/>
  <c r="X221" i="3"/>
  <c r="W221" i="3"/>
  <c r="V221" i="3"/>
  <c r="U221" i="3"/>
  <c r="AO220" i="3"/>
  <c r="AO223" i="3" s="1"/>
  <c r="AO224" i="3" s="1"/>
  <c r="AN220" i="3"/>
  <c r="AN223" i="3" s="1"/>
  <c r="AN224" i="3" s="1"/>
  <c r="AM220" i="3"/>
  <c r="AL220" i="3"/>
  <c r="AL223" i="3" s="1"/>
  <c r="AL224" i="3" s="1"/>
  <c r="AK220" i="3"/>
  <c r="AK223" i="3" s="1"/>
  <c r="AK224" i="3" s="1"/>
  <c r="AJ220" i="3"/>
  <c r="AJ223" i="3" s="1"/>
  <c r="AJ224" i="3" s="1"/>
  <c r="AI220" i="3"/>
  <c r="AI223" i="3" s="1"/>
  <c r="AI224" i="3" s="1"/>
  <c r="AH220" i="3"/>
  <c r="AH223" i="3" s="1"/>
  <c r="AH224" i="3" s="1"/>
  <c r="AG220" i="3"/>
  <c r="AF220" i="3"/>
  <c r="AF223" i="3" s="1"/>
  <c r="AF224" i="3" s="1"/>
  <c r="AD220" i="3"/>
  <c r="AD223" i="3" s="1"/>
  <c r="AD224" i="3" s="1"/>
  <c r="AC220" i="3"/>
  <c r="AC223" i="3" s="1"/>
  <c r="AC224" i="3" s="1"/>
  <c r="AB220" i="3"/>
  <c r="AB223" i="3" s="1"/>
  <c r="AB224" i="3" s="1"/>
  <c r="AA220" i="3"/>
  <c r="AA223" i="3" s="1"/>
  <c r="AA224" i="3" s="1"/>
  <c r="Z220" i="3"/>
  <c r="Z223" i="3" s="1"/>
  <c r="Y220" i="3"/>
  <c r="Y223" i="3" s="1"/>
  <c r="Y224" i="3" s="1"/>
  <c r="X220" i="3"/>
  <c r="W220" i="3"/>
  <c r="W223" i="3" s="1"/>
  <c r="W224" i="3" s="1"/>
  <c r="V220" i="3"/>
  <c r="V223" i="3" s="1"/>
  <c r="V224" i="3" s="1"/>
  <c r="U220" i="3"/>
  <c r="U223" i="3" s="1"/>
  <c r="U224" i="3" s="1"/>
  <c r="AO215" i="3"/>
  <c r="AN215" i="3"/>
  <c r="AM215" i="3"/>
  <c r="AL215" i="3"/>
  <c r="AK215" i="3"/>
  <c r="AJ215" i="3"/>
  <c r="AI215" i="3"/>
  <c r="AH215" i="3"/>
  <c r="AG215" i="3"/>
  <c r="AF215" i="3"/>
  <c r="AD215" i="3"/>
  <c r="AC215" i="3"/>
  <c r="AB215" i="3"/>
  <c r="AA215" i="3"/>
  <c r="Z215" i="3"/>
  <c r="Y215" i="3"/>
  <c r="X215" i="3"/>
  <c r="W215" i="3"/>
  <c r="V215" i="3"/>
  <c r="U215" i="3"/>
  <c r="AO214" i="3"/>
  <c r="AN214" i="3"/>
  <c r="AM214" i="3"/>
  <c r="AL214" i="3"/>
  <c r="AK214" i="3"/>
  <c r="AJ214" i="3"/>
  <c r="AI214" i="3"/>
  <c r="AH214" i="3"/>
  <c r="AG214" i="3"/>
  <c r="AF214" i="3"/>
  <c r="AD214" i="3"/>
  <c r="AC214" i="3"/>
  <c r="AB214" i="3"/>
  <c r="AA214" i="3"/>
  <c r="Z214" i="3"/>
  <c r="Y214" i="3"/>
  <c r="X214" i="3"/>
  <c r="W214" i="3"/>
  <c r="V214" i="3"/>
  <c r="U214" i="3"/>
  <c r="AO213" i="3"/>
  <c r="AO216" i="3" s="1"/>
  <c r="AO217" i="3" s="1"/>
  <c r="AN213" i="3"/>
  <c r="AN216" i="3" s="1"/>
  <c r="AN217" i="3" s="1"/>
  <c r="AM213" i="3"/>
  <c r="AM216" i="3" s="1"/>
  <c r="AM217" i="3" s="1"/>
  <c r="AL213" i="3"/>
  <c r="AL216" i="3" s="1"/>
  <c r="AL217" i="3" s="1"/>
  <c r="AK213" i="3"/>
  <c r="AK216" i="3" s="1"/>
  <c r="AK217" i="3" s="1"/>
  <c r="AJ213" i="3"/>
  <c r="AJ216" i="3" s="1"/>
  <c r="AJ217" i="3" s="1"/>
  <c r="AI213" i="3"/>
  <c r="AH213" i="3"/>
  <c r="AH216" i="3" s="1"/>
  <c r="AH217" i="3" s="1"/>
  <c r="AG213" i="3"/>
  <c r="AG216" i="3" s="1"/>
  <c r="AG217" i="3" s="1"/>
  <c r="AF213" i="3"/>
  <c r="AF216" i="3" s="1"/>
  <c r="AF217" i="3" s="1"/>
  <c r="AD213" i="3"/>
  <c r="AD216" i="3" s="1"/>
  <c r="AD217" i="3" s="1"/>
  <c r="AC213" i="3"/>
  <c r="AC216" i="3" s="1"/>
  <c r="AC217" i="3" s="1"/>
  <c r="AB213" i="3"/>
  <c r="AB216" i="3" s="1"/>
  <c r="AB217" i="3" s="1"/>
  <c r="AA213" i="3"/>
  <c r="AA216" i="3" s="1"/>
  <c r="AA217" i="3" s="1"/>
  <c r="Z213" i="3"/>
  <c r="Y213" i="3"/>
  <c r="Y216" i="3" s="1"/>
  <c r="Y217" i="3" s="1"/>
  <c r="X213" i="3"/>
  <c r="X216" i="3" s="1"/>
  <c r="X217" i="3" s="1"/>
  <c r="W213" i="3"/>
  <c r="W216" i="3" s="1"/>
  <c r="W217" i="3" s="1"/>
  <c r="V213" i="3"/>
  <c r="V216" i="3" s="1"/>
  <c r="V217" i="3" s="1"/>
  <c r="U213" i="3"/>
  <c r="U216" i="3" s="1"/>
  <c r="U217" i="3" s="1"/>
  <c r="AO208" i="3"/>
  <c r="AN208" i="3"/>
  <c r="AM208" i="3"/>
  <c r="AL208" i="3"/>
  <c r="AK208" i="3"/>
  <c r="AJ208" i="3"/>
  <c r="AI208" i="3"/>
  <c r="AH208" i="3"/>
  <c r="AG208" i="3"/>
  <c r="AF208" i="3"/>
  <c r="AD208" i="3"/>
  <c r="AC208" i="3"/>
  <c r="AB208" i="3"/>
  <c r="AA208" i="3"/>
  <c r="Z208" i="3"/>
  <c r="Y208" i="3"/>
  <c r="X208" i="3"/>
  <c r="W208" i="3"/>
  <c r="V208" i="3"/>
  <c r="U208" i="3"/>
  <c r="AO207" i="3"/>
  <c r="AN207" i="3"/>
  <c r="AM207" i="3"/>
  <c r="AM209" i="3" s="1"/>
  <c r="AM210" i="3" s="1"/>
  <c r="AL207" i="3"/>
  <c r="AK207" i="3"/>
  <c r="AJ207" i="3"/>
  <c r="AI207" i="3"/>
  <c r="AH207" i="3"/>
  <c r="AG207" i="3"/>
  <c r="AF207" i="3"/>
  <c r="AD207" i="3"/>
  <c r="AD209" i="3" s="1"/>
  <c r="AD210" i="3" s="1"/>
  <c r="AC207" i="3"/>
  <c r="AB207" i="3"/>
  <c r="AA207" i="3"/>
  <c r="Z207" i="3"/>
  <c r="Y207" i="3"/>
  <c r="X207" i="3"/>
  <c r="W207" i="3"/>
  <c r="V207" i="3"/>
  <c r="V209" i="3" s="1"/>
  <c r="V210" i="3" s="1"/>
  <c r="U207" i="3"/>
  <c r="AO206" i="3"/>
  <c r="AN206" i="3"/>
  <c r="AN209" i="3" s="1"/>
  <c r="AN210" i="3" s="1"/>
  <c r="AM206" i="3"/>
  <c r="AL206" i="3"/>
  <c r="AL209" i="3" s="1"/>
  <c r="AL210" i="3" s="1"/>
  <c r="AK206" i="3"/>
  <c r="AK209" i="3" s="1"/>
  <c r="AK210" i="3" s="1"/>
  <c r="AJ206" i="3"/>
  <c r="AJ209" i="3" s="1"/>
  <c r="AJ210" i="3" s="1"/>
  <c r="AI206" i="3"/>
  <c r="AI209" i="3" s="1"/>
  <c r="AI210" i="3" s="1"/>
  <c r="AH206" i="3"/>
  <c r="AH209" i="3" s="1"/>
  <c r="AH210" i="3" s="1"/>
  <c r="AG206" i="3"/>
  <c r="AG209" i="3" s="1"/>
  <c r="AG210" i="3" s="1"/>
  <c r="AF206" i="3"/>
  <c r="AF209" i="3" s="1"/>
  <c r="AF210" i="3" s="1"/>
  <c r="AD206" i="3"/>
  <c r="AC206" i="3"/>
  <c r="AC209" i="3" s="1"/>
  <c r="AC210" i="3" s="1"/>
  <c r="AB206" i="3"/>
  <c r="AB209" i="3" s="1"/>
  <c r="AB210" i="3" s="1"/>
  <c r="AA206" i="3"/>
  <c r="AA209" i="3" s="1"/>
  <c r="AA210" i="3" s="1"/>
  <c r="Z206" i="3"/>
  <c r="Z209" i="3" s="1"/>
  <c r="Z210" i="3" s="1"/>
  <c r="Y206" i="3"/>
  <c r="Y209" i="3" s="1"/>
  <c r="Y210" i="3" s="1"/>
  <c r="X206" i="3"/>
  <c r="W206" i="3"/>
  <c r="W209" i="3" s="1"/>
  <c r="W210" i="3" s="1"/>
  <c r="V206" i="3"/>
  <c r="U206" i="3"/>
  <c r="U209" i="3" s="1"/>
  <c r="U210" i="3" s="1"/>
  <c r="AG203" i="3"/>
  <c r="AO201" i="3"/>
  <c r="AN201" i="3"/>
  <c r="AM201" i="3"/>
  <c r="AL201" i="3"/>
  <c r="AK201" i="3"/>
  <c r="AJ201" i="3"/>
  <c r="AI201" i="3"/>
  <c r="AH201" i="3"/>
  <c r="AG201" i="3"/>
  <c r="AF201" i="3"/>
  <c r="AD201" i="3"/>
  <c r="AC201" i="3"/>
  <c r="AB201" i="3"/>
  <c r="AA201" i="3"/>
  <c r="Z201" i="3"/>
  <c r="Y201" i="3"/>
  <c r="X201" i="3"/>
  <c r="W201" i="3"/>
  <c r="V201" i="3"/>
  <c r="U201" i="3"/>
  <c r="AO200" i="3"/>
  <c r="AN200" i="3"/>
  <c r="AM200" i="3"/>
  <c r="AL200" i="3"/>
  <c r="AK200" i="3"/>
  <c r="AJ200" i="3"/>
  <c r="AI200" i="3"/>
  <c r="AH200" i="3"/>
  <c r="AG200" i="3"/>
  <c r="AF200" i="3"/>
  <c r="AD200" i="3"/>
  <c r="AC200" i="3"/>
  <c r="AB200" i="3"/>
  <c r="AA200" i="3"/>
  <c r="Z200" i="3"/>
  <c r="Y200" i="3"/>
  <c r="X200" i="3"/>
  <c r="W200" i="3"/>
  <c r="V200" i="3"/>
  <c r="U200" i="3"/>
  <c r="AO199" i="3"/>
  <c r="AO202" i="3" s="1"/>
  <c r="AO203" i="3" s="1"/>
  <c r="AN199" i="3"/>
  <c r="AN202" i="3" s="1"/>
  <c r="AN203" i="3" s="1"/>
  <c r="AM199" i="3"/>
  <c r="AM202" i="3" s="1"/>
  <c r="AM203" i="3" s="1"/>
  <c r="AL199" i="3"/>
  <c r="AL202" i="3" s="1"/>
  <c r="AL203" i="3" s="1"/>
  <c r="AK199" i="3"/>
  <c r="AJ199" i="3"/>
  <c r="AJ202" i="3" s="1"/>
  <c r="AJ203" i="3" s="1"/>
  <c r="AI199" i="3"/>
  <c r="AI202" i="3" s="1"/>
  <c r="AI203" i="3" s="1"/>
  <c r="AH199" i="3"/>
  <c r="AH202" i="3" s="1"/>
  <c r="AH203" i="3" s="1"/>
  <c r="AG199" i="3"/>
  <c r="AG202" i="3" s="1"/>
  <c r="AF199" i="3"/>
  <c r="AF202" i="3" s="1"/>
  <c r="AF203" i="3" s="1"/>
  <c r="AD199" i="3"/>
  <c r="AD202" i="3" s="1"/>
  <c r="AD203" i="3" s="1"/>
  <c r="AC199" i="3"/>
  <c r="AC202" i="3" s="1"/>
  <c r="AC203" i="3" s="1"/>
  <c r="AB199" i="3"/>
  <c r="AB202" i="3" s="1"/>
  <c r="AB203" i="3" s="1"/>
  <c r="AA199" i="3"/>
  <c r="AA202" i="3" s="1"/>
  <c r="AA203" i="3" s="1"/>
  <c r="Z199" i="3"/>
  <c r="Z202" i="3" s="1"/>
  <c r="Z203" i="3" s="1"/>
  <c r="Y199" i="3"/>
  <c r="Y202" i="3" s="1"/>
  <c r="Y203" i="3" s="1"/>
  <c r="X199" i="3"/>
  <c r="X202" i="3" s="1"/>
  <c r="X203" i="3" s="1"/>
  <c r="W199" i="3"/>
  <c r="W202" i="3" s="1"/>
  <c r="W203" i="3" s="1"/>
  <c r="V199" i="3"/>
  <c r="V202" i="3" s="1"/>
  <c r="V203" i="3" s="1"/>
  <c r="U199" i="3"/>
  <c r="U202" i="3" s="1"/>
  <c r="U203" i="3" s="1"/>
  <c r="AD195" i="3"/>
  <c r="AD196" i="3" s="1"/>
  <c r="AO194" i="3"/>
  <c r="AN194" i="3"/>
  <c r="AM194" i="3"/>
  <c r="AL194" i="3"/>
  <c r="AK194" i="3"/>
  <c r="AJ194" i="3"/>
  <c r="AI194" i="3"/>
  <c r="AH194" i="3"/>
  <c r="AG194" i="3"/>
  <c r="AF194" i="3"/>
  <c r="AD194" i="3"/>
  <c r="AC194" i="3"/>
  <c r="AB194" i="3"/>
  <c r="AA194" i="3"/>
  <c r="Z194" i="3"/>
  <c r="Y194" i="3"/>
  <c r="X194" i="3"/>
  <c r="W194" i="3"/>
  <c r="V194" i="3"/>
  <c r="U194" i="3"/>
  <c r="AO193" i="3"/>
  <c r="AN193" i="3"/>
  <c r="AM193" i="3"/>
  <c r="AL193" i="3"/>
  <c r="AK193" i="3"/>
  <c r="AJ193" i="3"/>
  <c r="AI193" i="3"/>
  <c r="AH193" i="3"/>
  <c r="AG193" i="3"/>
  <c r="AF193" i="3"/>
  <c r="AD193" i="3"/>
  <c r="AC193" i="3"/>
  <c r="AB193" i="3"/>
  <c r="AA193" i="3"/>
  <c r="Z193" i="3"/>
  <c r="Y193" i="3"/>
  <c r="X193" i="3"/>
  <c r="W193" i="3"/>
  <c r="V193" i="3"/>
  <c r="U193" i="3"/>
  <c r="AO192" i="3"/>
  <c r="AO195" i="3" s="1"/>
  <c r="AO196" i="3" s="1"/>
  <c r="AN192" i="3"/>
  <c r="AN195" i="3" s="1"/>
  <c r="AN196" i="3" s="1"/>
  <c r="AM192" i="3"/>
  <c r="AM195" i="3" s="1"/>
  <c r="AM196" i="3" s="1"/>
  <c r="AL192" i="3"/>
  <c r="AL195" i="3" s="1"/>
  <c r="AL196" i="3" s="1"/>
  <c r="AK192" i="3"/>
  <c r="AK195" i="3" s="1"/>
  <c r="AK196" i="3" s="1"/>
  <c r="AJ192" i="3"/>
  <c r="AJ195" i="3" s="1"/>
  <c r="AJ196" i="3" s="1"/>
  <c r="AI192" i="3"/>
  <c r="AI195" i="3" s="1"/>
  <c r="AI196" i="3" s="1"/>
  <c r="AH192" i="3"/>
  <c r="AH195" i="3" s="1"/>
  <c r="AH196" i="3" s="1"/>
  <c r="AG192" i="3"/>
  <c r="AF192" i="3"/>
  <c r="AF195" i="3" s="1"/>
  <c r="AF196" i="3" s="1"/>
  <c r="AD192" i="3"/>
  <c r="AC192" i="3"/>
  <c r="AC195" i="3" s="1"/>
  <c r="AC196" i="3" s="1"/>
  <c r="AB192" i="3"/>
  <c r="AB195" i="3" s="1"/>
  <c r="AB196" i="3" s="1"/>
  <c r="AA192" i="3"/>
  <c r="AA195" i="3" s="1"/>
  <c r="AA196" i="3" s="1"/>
  <c r="Z192" i="3"/>
  <c r="Z195" i="3" s="1"/>
  <c r="Z196" i="3" s="1"/>
  <c r="Y192" i="3"/>
  <c r="Y195" i="3" s="1"/>
  <c r="Y196" i="3" s="1"/>
  <c r="X192" i="3"/>
  <c r="W192" i="3"/>
  <c r="W195" i="3" s="1"/>
  <c r="W196" i="3" s="1"/>
  <c r="V192" i="3"/>
  <c r="V195" i="3" s="1"/>
  <c r="V196" i="3" s="1"/>
  <c r="U192" i="3"/>
  <c r="U195" i="3" s="1"/>
  <c r="U196" i="3" s="1"/>
  <c r="AO187" i="3"/>
  <c r="AN187" i="3"/>
  <c r="AM187" i="3"/>
  <c r="AL187" i="3"/>
  <c r="AK187" i="3"/>
  <c r="AJ187" i="3"/>
  <c r="AI187" i="3"/>
  <c r="AH187" i="3"/>
  <c r="AG187" i="3"/>
  <c r="AF187" i="3"/>
  <c r="AD187" i="3"/>
  <c r="AC187" i="3"/>
  <c r="AB187" i="3"/>
  <c r="AA187" i="3"/>
  <c r="Z187" i="3"/>
  <c r="Y187" i="3"/>
  <c r="X187" i="3"/>
  <c r="W187" i="3"/>
  <c r="V187" i="3"/>
  <c r="U187" i="3"/>
  <c r="AO186" i="3"/>
  <c r="AN186" i="3"/>
  <c r="AM186" i="3"/>
  <c r="AL186" i="3"/>
  <c r="AK186" i="3"/>
  <c r="AJ186" i="3"/>
  <c r="AI186" i="3"/>
  <c r="AH186" i="3"/>
  <c r="AG186" i="3"/>
  <c r="AF186" i="3"/>
  <c r="AD186" i="3"/>
  <c r="AC186" i="3"/>
  <c r="AB186" i="3"/>
  <c r="AA186" i="3"/>
  <c r="Z186" i="3"/>
  <c r="Y186" i="3"/>
  <c r="X186" i="3"/>
  <c r="W186" i="3"/>
  <c r="V186" i="3"/>
  <c r="U186" i="3"/>
  <c r="AO185" i="3"/>
  <c r="AO188" i="3" s="1"/>
  <c r="AO189" i="3" s="1"/>
  <c r="AN185" i="3"/>
  <c r="AN188" i="3" s="1"/>
  <c r="AN189" i="3" s="1"/>
  <c r="AM185" i="3"/>
  <c r="AM188" i="3" s="1"/>
  <c r="AM189" i="3" s="1"/>
  <c r="AL185" i="3"/>
  <c r="AL188" i="3" s="1"/>
  <c r="AL189" i="3" s="1"/>
  <c r="AK185" i="3"/>
  <c r="AK188" i="3" s="1"/>
  <c r="AK189" i="3" s="1"/>
  <c r="AJ185" i="3"/>
  <c r="AJ188" i="3" s="1"/>
  <c r="AJ189" i="3" s="1"/>
  <c r="AI185" i="3"/>
  <c r="AH185" i="3"/>
  <c r="AH188" i="3" s="1"/>
  <c r="AH189" i="3" s="1"/>
  <c r="AG185" i="3"/>
  <c r="AG188" i="3" s="1"/>
  <c r="AG189" i="3" s="1"/>
  <c r="AF185" i="3"/>
  <c r="AF188" i="3" s="1"/>
  <c r="AF189" i="3" s="1"/>
  <c r="AD185" i="3"/>
  <c r="AD188" i="3" s="1"/>
  <c r="AD189" i="3" s="1"/>
  <c r="AC185" i="3"/>
  <c r="AC188" i="3" s="1"/>
  <c r="AC189" i="3" s="1"/>
  <c r="AB185" i="3"/>
  <c r="AB188" i="3" s="1"/>
  <c r="AB189" i="3" s="1"/>
  <c r="AA185" i="3"/>
  <c r="AA188" i="3" s="1"/>
  <c r="AA189" i="3" s="1"/>
  <c r="Z185" i="3"/>
  <c r="Y185" i="3"/>
  <c r="Y188" i="3" s="1"/>
  <c r="Y189" i="3" s="1"/>
  <c r="X185" i="3"/>
  <c r="X188" i="3" s="1"/>
  <c r="X189" i="3" s="1"/>
  <c r="W185" i="3"/>
  <c r="W188" i="3" s="1"/>
  <c r="W189" i="3" s="1"/>
  <c r="V185" i="3"/>
  <c r="V188" i="3" s="1"/>
  <c r="V189" i="3" s="1"/>
  <c r="U185" i="3"/>
  <c r="U188" i="3" s="1"/>
  <c r="U189" i="3" s="1"/>
  <c r="AO180" i="3"/>
  <c r="AN180" i="3"/>
  <c r="AM180" i="3"/>
  <c r="AL180" i="3"/>
  <c r="AK180" i="3"/>
  <c r="AJ180" i="3"/>
  <c r="AI180" i="3"/>
  <c r="AH180" i="3"/>
  <c r="AG180" i="3"/>
  <c r="AF180" i="3"/>
  <c r="AD180" i="3"/>
  <c r="AC180" i="3"/>
  <c r="AB180" i="3"/>
  <c r="AA180" i="3"/>
  <c r="Z180" i="3"/>
  <c r="Y180" i="3"/>
  <c r="X180" i="3"/>
  <c r="W180" i="3"/>
  <c r="V180" i="3"/>
  <c r="U180" i="3"/>
  <c r="AO179" i="3"/>
  <c r="AN179" i="3"/>
  <c r="AM179" i="3"/>
  <c r="AL179" i="3"/>
  <c r="AK179" i="3"/>
  <c r="AJ179" i="3"/>
  <c r="AI179" i="3"/>
  <c r="AH179" i="3"/>
  <c r="AG179" i="3"/>
  <c r="AF179" i="3"/>
  <c r="AD179" i="3"/>
  <c r="AC179" i="3"/>
  <c r="AB179" i="3"/>
  <c r="AA179" i="3"/>
  <c r="Z179" i="3"/>
  <c r="Y179" i="3"/>
  <c r="X179" i="3"/>
  <c r="X181" i="3" s="1"/>
  <c r="X182" i="3" s="1"/>
  <c r="W179" i="3"/>
  <c r="V179" i="3"/>
  <c r="U179" i="3"/>
  <c r="AO178" i="3"/>
  <c r="AN178" i="3"/>
  <c r="AN181" i="3" s="1"/>
  <c r="AN182" i="3" s="1"/>
  <c r="AM178" i="3"/>
  <c r="AL178" i="3"/>
  <c r="AL181" i="3" s="1"/>
  <c r="AL182" i="3" s="1"/>
  <c r="AK178" i="3"/>
  <c r="AK181" i="3" s="1"/>
  <c r="AK182" i="3" s="1"/>
  <c r="AJ178" i="3"/>
  <c r="AJ181" i="3" s="1"/>
  <c r="AJ182" i="3" s="1"/>
  <c r="AI178" i="3"/>
  <c r="AI181" i="3" s="1"/>
  <c r="AI182" i="3" s="1"/>
  <c r="AH178" i="3"/>
  <c r="AH181" i="3" s="1"/>
  <c r="AH182" i="3" s="1"/>
  <c r="AG178" i="3"/>
  <c r="AF178" i="3"/>
  <c r="AF181" i="3" s="1"/>
  <c r="AF182" i="3" s="1"/>
  <c r="AD178" i="3"/>
  <c r="AC178" i="3"/>
  <c r="AC181" i="3" s="1"/>
  <c r="AC182" i="3" s="1"/>
  <c r="AB178" i="3"/>
  <c r="AB181" i="3" s="1"/>
  <c r="AB182" i="3" s="1"/>
  <c r="AA178" i="3"/>
  <c r="AA181" i="3" s="1"/>
  <c r="AA182" i="3" s="1"/>
  <c r="Z178" i="3"/>
  <c r="Z181" i="3" s="1"/>
  <c r="Z182" i="3" s="1"/>
  <c r="Y178" i="3"/>
  <c r="Y181" i="3" s="1"/>
  <c r="Y182" i="3" s="1"/>
  <c r="X178" i="3"/>
  <c r="W178" i="3"/>
  <c r="W181" i="3" s="1"/>
  <c r="W182" i="3" s="1"/>
  <c r="V178" i="3"/>
  <c r="U178" i="3"/>
  <c r="U181" i="3" s="1"/>
  <c r="U182" i="3" s="1"/>
  <c r="AB174" i="3"/>
  <c r="AB175" i="3" s="1"/>
  <c r="AO173" i="3"/>
  <c r="AN173" i="3"/>
  <c r="AM173" i="3"/>
  <c r="AL173" i="3"/>
  <c r="AK173" i="3"/>
  <c r="AJ173" i="3"/>
  <c r="AI173" i="3"/>
  <c r="AH173" i="3"/>
  <c r="AG173" i="3"/>
  <c r="AF173" i="3"/>
  <c r="AD173" i="3"/>
  <c r="AC173" i="3"/>
  <c r="AB173" i="3"/>
  <c r="AA173" i="3"/>
  <c r="Z173" i="3"/>
  <c r="Y173" i="3"/>
  <c r="X173" i="3"/>
  <c r="W173" i="3"/>
  <c r="V173" i="3"/>
  <c r="U173" i="3"/>
  <c r="AO172" i="3"/>
  <c r="AN172" i="3"/>
  <c r="AM172" i="3"/>
  <c r="AL172" i="3"/>
  <c r="AK172" i="3"/>
  <c r="AJ172" i="3"/>
  <c r="AI172" i="3"/>
  <c r="AH172" i="3"/>
  <c r="AG172" i="3"/>
  <c r="AF172" i="3"/>
  <c r="AD172" i="3"/>
  <c r="AC172" i="3"/>
  <c r="AB172" i="3"/>
  <c r="AA172" i="3"/>
  <c r="Z172" i="3"/>
  <c r="Y172" i="3"/>
  <c r="X172" i="3"/>
  <c r="W172" i="3"/>
  <c r="V172" i="3"/>
  <c r="U172" i="3"/>
  <c r="AO171" i="3"/>
  <c r="AO174" i="3" s="1"/>
  <c r="AO175" i="3" s="1"/>
  <c r="AN171" i="3"/>
  <c r="AN174" i="3" s="1"/>
  <c r="AN175" i="3" s="1"/>
  <c r="AM171" i="3"/>
  <c r="AM174" i="3" s="1"/>
  <c r="AM175" i="3" s="1"/>
  <c r="AL171" i="3"/>
  <c r="AL174" i="3" s="1"/>
  <c r="AL175" i="3" s="1"/>
  <c r="AK171" i="3"/>
  <c r="AJ171" i="3"/>
  <c r="AJ174" i="3" s="1"/>
  <c r="AJ175" i="3" s="1"/>
  <c r="AI171" i="3"/>
  <c r="AI174" i="3" s="1"/>
  <c r="AI175" i="3" s="1"/>
  <c r="AH171" i="3"/>
  <c r="AH174" i="3" s="1"/>
  <c r="AH175" i="3" s="1"/>
  <c r="AG171" i="3"/>
  <c r="AG174" i="3" s="1"/>
  <c r="AG175" i="3" s="1"/>
  <c r="AF171" i="3"/>
  <c r="AF174" i="3" s="1"/>
  <c r="AF175" i="3" s="1"/>
  <c r="AD171" i="3"/>
  <c r="AD174" i="3" s="1"/>
  <c r="AD175" i="3" s="1"/>
  <c r="AC171" i="3"/>
  <c r="AC174" i="3" s="1"/>
  <c r="AC175" i="3" s="1"/>
  <c r="AB171" i="3"/>
  <c r="AA171" i="3"/>
  <c r="AA174" i="3" s="1"/>
  <c r="AA175" i="3" s="1"/>
  <c r="Z171" i="3"/>
  <c r="Z174" i="3" s="1"/>
  <c r="Z175" i="3" s="1"/>
  <c r="Y171" i="3"/>
  <c r="Y174" i="3" s="1"/>
  <c r="Y175" i="3" s="1"/>
  <c r="X171" i="3"/>
  <c r="X174" i="3" s="1"/>
  <c r="X175" i="3" s="1"/>
  <c r="W171" i="3"/>
  <c r="W174" i="3" s="1"/>
  <c r="W175" i="3" s="1"/>
  <c r="V171" i="3"/>
  <c r="V174" i="3" s="1"/>
  <c r="V175" i="3" s="1"/>
  <c r="U171" i="3"/>
  <c r="U174" i="3" s="1"/>
  <c r="U175" i="3" s="1"/>
  <c r="AO166" i="3"/>
  <c r="AN166" i="3"/>
  <c r="AM166" i="3"/>
  <c r="AL166" i="3"/>
  <c r="AK166" i="3"/>
  <c r="AJ166" i="3"/>
  <c r="AI166" i="3"/>
  <c r="AH166" i="3"/>
  <c r="AG166" i="3"/>
  <c r="AF166" i="3"/>
  <c r="AD166" i="3"/>
  <c r="AC166" i="3"/>
  <c r="AB166" i="3"/>
  <c r="AA166" i="3"/>
  <c r="Z166" i="3"/>
  <c r="Y166" i="3"/>
  <c r="X166" i="3"/>
  <c r="W166" i="3"/>
  <c r="V166" i="3"/>
  <c r="U166" i="3"/>
  <c r="AO165" i="3"/>
  <c r="AN165" i="3"/>
  <c r="AM165" i="3"/>
  <c r="AL165" i="3"/>
  <c r="AK165" i="3"/>
  <c r="AJ165" i="3"/>
  <c r="AI165" i="3"/>
  <c r="AH165" i="3"/>
  <c r="AG165" i="3"/>
  <c r="AF165" i="3"/>
  <c r="AD165" i="3"/>
  <c r="AC165" i="3"/>
  <c r="AB165" i="3"/>
  <c r="AA165" i="3"/>
  <c r="Z165" i="3"/>
  <c r="Y165" i="3"/>
  <c r="X165" i="3"/>
  <c r="W165" i="3"/>
  <c r="V165" i="3"/>
  <c r="U165" i="3"/>
  <c r="AO164" i="3"/>
  <c r="AO167" i="3" s="1"/>
  <c r="AO168" i="3" s="1"/>
  <c r="AN164" i="3"/>
  <c r="AN167" i="3" s="1"/>
  <c r="AN168" i="3" s="1"/>
  <c r="AM164" i="3"/>
  <c r="AM167" i="3" s="1"/>
  <c r="AM168" i="3" s="1"/>
  <c r="AL164" i="3"/>
  <c r="AL167" i="3" s="1"/>
  <c r="AL168" i="3" s="1"/>
  <c r="AK164" i="3"/>
  <c r="AK167" i="3" s="1"/>
  <c r="AK168" i="3" s="1"/>
  <c r="AJ164" i="3"/>
  <c r="AJ167" i="3" s="1"/>
  <c r="AJ168" i="3" s="1"/>
  <c r="AI164" i="3"/>
  <c r="AI167" i="3" s="1"/>
  <c r="AI168" i="3" s="1"/>
  <c r="AH164" i="3"/>
  <c r="AH167" i="3" s="1"/>
  <c r="AH168" i="3" s="1"/>
  <c r="AG164" i="3"/>
  <c r="AF164" i="3"/>
  <c r="AF167" i="3" s="1"/>
  <c r="AF168" i="3" s="1"/>
  <c r="AD164" i="3"/>
  <c r="AD167" i="3" s="1"/>
  <c r="AD168" i="3" s="1"/>
  <c r="AC164" i="3"/>
  <c r="AC167" i="3" s="1"/>
  <c r="AC168" i="3" s="1"/>
  <c r="AB164" i="3"/>
  <c r="AB167" i="3" s="1"/>
  <c r="AB168" i="3" s="1"/>
  <c r="AA164" i="3"/>
  <c r="AA167" i="3" s="1"/>
  <c r="AA168" i="3" s="1"/>
  <c r="Z164" i="3"/>
  <c r="Z167" i="3" s="1"/>
  <c r="Z168" i="3" s="1"/>
  <c r="Y164" i="3"/>
  <c r="Y167" i="3" s="1"/>
  <c r="Y168" i="3" s="1"/>
  <c r="X164" i="3"/>
  <c r="W164" i="3"/>
  <c r="W167" i="3" s="1"/>
  <c r="W168" i="3" s="1"/>
  <c r="V164" i="3"/>
  <c r="V167" i="3" s="1"/>
  <c r="V168" i="3" s="1"/>
  <c r="U164" i="3"/>
  <c r="U167" i="3" s="1"/>
  <c r="U168" i="3" s="1"/>
  <c r="AO159" i="3"/>
  <c r="AN159" i="3"/>
  <c r="AM159" i="3"/>
  <c r="AL159" i="3"/>
  <c r="AK159" i="3"/>
  <c r="AJ159" i="3"/>
  <c r="AI159" i="3"/>
  <c r="AH159" i="3"/>
  <c r="AG159" i="3"/>
  <c r="AF159" i="3"/>
  <c r="AD159" i="3"/>
  <c r="AC159" i="3"/>
  <c r="AB159" i="3"/>
  <c r="AA159" i="3"/>
  <c r="Z159" i="3"/>
  <c r="Y159" i="3"/>
  <c r="X159" i="3"/>
  <c r="W159" i="3"/>
  <c r="V159" i="3"/>
  <c r="U159" i="3"/>
  <c r="AO158" i="3"/>
  <c r="AN158" i="3"/>
  <c r="AM158" i="3"/>
  <c r="AL158" i="3"/>
  <c r="AK158" i="3"/>
  <c r="AJ158" i="3"/>
  <c r="AI158" i="3"/>
  <c r="AH158" i="3"/>
  <c r="AG158" i="3"/>
  <c r="AF158" i="3"/>
  <c r="AD158" i="3"/>
  <c r="AC158" i="3"/>
  <c r="AB158" i="3"/>
  <c r="AA158" i="3"/>
  <c r="Z158" i="3"/>
  <c r="Y158" i="3"/>
  <c r="X158" i="3"/>
  <c r="W158" i="3"/>
  <c r="V158" i="3"/>
  <c r="U158" i="3"/>
  <c r="AO157" i="3"/>
  <c r="AO160" i="3" s="1"/>
  <c r="AO161" i="3" s="1"/>
  <c r="AN157" i="3"/>
  <c r="AN160" i="3" s="1"/>
  <c r="AN161" i="3" s="1"/>
  <c r="AM157" i="3"/>
  <c r="AM160" i="3" s="1"/>
  <c r="AM161" i="3" s="1"/>
  <c r="AL157" i="3"/>
  <c r="AL160" i="3" s="1"/>
  <c r="AL161" i="3" s="1"/>
  <c r="AK157" i="3"/>
  <c r="AK160" i="3" s="1"/>
  <c r="AK161" i="3" s="1"/>
  <c r="AJ157" i="3"/>
  <c r="AJ160" i="3" s="1"/>
  <c r="AJ161" i="3" s="1"/>
  <c r="AI157" i="3"/>
  <c r="AH157" i="3"/>
  <c r="AH160" i="3" s="1"/>
  <c r="AH161" i="3" s="1"/>
  <c r="AG157" i="3"/>
  <c r="AG160" i="3" s="1"/>
  <c r="AG161" i="3" s="1"/>
  <c r="AF157" i="3"/>
  <c r="AF160" i="3" s="1"/>
  <c r="AF161" i="3" s="1"/>
  <c r="AD157" i="3"/>
  <c r="AD160" i="3" s="1"/>
  <c r="AD161" i="3" s="1"/>
  <c r="AC157" i="3"/>
  <c r="AC160" i="3" s="1"/>
  <c r="AC161" i="3" s="1"/>
  <c r="AB157" i="3"/>
  <c r="AB160" i="3" s="1"/>
  <c r="AB161" i="3" s="1"/>
  <c r="AA157" i="3"/>
  <c r="AA160" i="3" s="1"/>
  <c r="AA161" i="3" s="1"/>
  <c r="Z157" i="3"/>
  <c r="Y157" i="3"/>
  <c r="Y160" i="3" s="1"/>
  <c r="Y161" i="3" s="1"/>
  <c r="X157" i="3"/>
  <c r="X160" i="3" s="1"/>
  <c r="X161" i="3" s="1"/>
  <c r="W157" i="3"/>
  <c r="W160" i="3" s="1"/>
  <c r="W161" i="3" s="1"/>
  <c r="V157" i="3"/>
  <c r="V160" i="3" s="1"/>
  <c r="V161" i="3" s="1"/>
  <c r="U157" i="3"/>
  <c r="U160" i="3" s="1"/>
  <c r="U161" i="3" s="1"/>
  <c r="AO152" i="3"/>
  <c r="AN152" i="3"/>
  <c r="AM152" i="3"/>
  <c r="AL152" i="3"/>
  <c r="AK152" i="3"/>
  <c r="AJ152" i="3"/>
  <c r="AI152" i="3"/>
  <c r="AH152" i="3"/>
  <c r="AG152" i="3"/>
  <c r="AF152" i="3"/>
  <c r="AD152" i="3"/>
  <c r="AC152" i="3"/>
  <c r="AB152" i="3"/>
  <c r="AA152" i="3"/>
  <c r="Z152" i="3"/>
  <c r="Y152" i="3"/>
  <c r="X152" i="3"/>
  <c r="W152" i="3"/>
  <c r="V152" i="3"/>
  <c r="U152" i="3"/>
  <c r="AO151" i="3"/>
  <c r="AO153" i="3" s="1"/>
  <c r="AO154" i="3" s="1"/>
  <c r="AN151" i="3"/>
  <c r="AM151" i="3"/>
  <c r="AL151" i="3"/>
  <c r="AK151" i="3"/>
  <c r="AJ151" i="3"/>
  <c r="AI151" i="3"/>
  <c r="AH151" i="3"/>
  <c r="AG151" i="3"/>
  <c r="AG153" i="3" s="1"/>
  <c r="AG154" i="3" s="1"/>
  <c r="AF151" i="3"/>
  <c r="AD151" i="3"/>
  <c r="AC151" i="3"/>
  <c r="AB151" i="3"/>
  <c r="AA151" i="3"/>
  <c r="Z151" i="3"/>
  <c r="Y151" i="3"/>
  <c r="X151" i="3"/>
  <c r="X153" i="3" s="1"/>
  <c r="X154" i="3" s="1"/>
  <c r="W151" i="3"/>
  <c r="V151" i="3"/>
  <c r="U151" i="3"/>
  <c r="AO150" i="3"/>
  <c r="AN150" i="3"/>
  <c r="AN153" i="3" s="1"/>
  <c r="AN154" i="3" s="1"/>
  <c r="AM150" i="3"/>
  <c r="AL150" i="3"/>
  <c r="AL153" i="3" s="1"/>
  <c r="AL154" i="3" s="1"/>
  <c r="AK150" i="3"/>
  <c r="AK153" i="3" s="1"/>
  <c r="AK154" i="3" s="1"/>
  <c r="AJ150" i="3"/>
  <c r="AJ153" i="3" s="1"/>
  <c r="AJ154" i="3" s="1"/>
  <c r="AI150" i="3"/>
  <c r="AI153" i="3" s="1"/>
  <c r="AI154" i="3" s="1"/>
  <c r="AH150" i="3"/>
  <c r="AH153" i="3" s="1"/>
  <c r="AH154" i="3" s="1"/>
  <c r="AG150" i="3"/>
  <c r="AF150" i="3"/>
  <c r="AF153" i="3" s="1"/>
  <c r="AF154" i="3" s="1"/>
  <c r="AD150" i="3"/>
  <c r="AC150" i="3"/>
  <c r="AC153" i="3" s="1"/>
  <c r="AC154" i="3" s="1"/>
  <c r="AB150" i="3"/>
  <c r="AB153" i="3" s="1"/>
  <c r="AB154" i="3" s="1"/>
  <c r="AA150" i="3"/>
  <c r="AA153" i="3" s="1"/>
  <c r="AA154" i="3" s="1"/>
  <c r="Z150" i="3"/>
  <c r="Z153" i="3" s="1"/>
  <c r="Z154" i="3" s="1"/>
  <c r="Y150" i="3"/>
  <c r="Y153" i="3" s="1"/>
  <c r="Y154" i="3" s="1"/>
  <c r="X150" i="3"/>
  <c r="W150" i="3"/>
  <c r="W153" i="3" s="1"/>
  <c r="W154" i="3" s="1"/>
  <c r="V150" i="3"/>
  <c r="U150" i="3"/>
  <c r="U153" i="3" s="1"/>
  <c r="U154" i="3" s="1"/>
  <c r="Z146" i="3"/>
  <c r="Z147" i="3" s="1"/>
  <c r="AO145" i="3"/>
  <c r="AN145" i="3"/>
  <c r="AM145" i="3"/>
  <c r="AL145" i="3"/>
  <c r="AK145" i="3"/>
  <c r="AJ145" i="3"/>
  <c r="AI145" i="3"/>
  <c r="AH145" i="3"/>
  <c r="AG145" i="3"/>
  <c r="AF145" i="3"/>
  <c r="AD145" i="3"/>
  <c r="AC145" i="3"/>
  <c r="AB145" i="3"/>
  <c r="AA145" i="3"/>
  <c r="Z145" i="3"/>
  <c r="Y145" i="3"/>
  <c r="X145" i="3"/>
  <c r="W145" i="3"/>
  <c r="V145" i="3"/>
  <c r="U145" i="3"/>
  <c r="AO144" i="3"/>
  <c r="AN144" i="3"/>
  <c r="AM144" i="3"/>
  <c r="AL144" i="3"/>
  <c r="AK144" i="3"/>
  <c r="AJ144" i="3"/>
  <c r="AI144" i="3"/>
  <c r="AH144" i="3"/>
  <c r="AG144" i="3"/>
  <c r="AF144" i="3"/>
  <c r="AD144" i="3"/>
  <c r="AC144" i="3"/>
  <c r="AB144" i="3"/>
  <c r="AB146" i="3" s="1"/>
  <c r="AB147" i="3" s="1"/>
  <c r="AA144" i="3"/>
  <c r="Z144" i="3"/>
  <c r="Y144" i="3"/>
  <c r="X144" i="3"/>
  <c r="W144" i="3"/>
  <c r="V144" i="3"/>
  <c r="U144" i="3"/>
  <c r="AO143" i="3"/>
  <c r="AN143" i="3"/>
  <c r="AM143" i="3"/>
  <c r="AM146" i="3" s="1"/>
  <c r="AM147" i="3" s="1"/>
  <c r="AL143" i="3"/>
  <c r="AK143" i="3"/>
  <c r="AJ143" i="3"/>
  <c r="AJ146" i="3" s="1"/>
  <c r="AJ147" i="3" s="1"/>
  <c r="AI143" i="3"/>
  <c r="AI146" i="3" s="1"/>
  <c r="AI147" i="3" s="1"/>
  <c r="AH143" i="3"/>
  <c r="AG143" i="3"/>
  <c r="AF143" i="3"/>
  <c r="AD143" i="3"/>
  <c r="AC143" i="3"/>
  <c r="AB143" i="3"/>
  <c r="AA143" i="3"/>
  <c r="AA146" i="3" s="1"/>
  <c r="AA147" i="3" s="1"/>
  <c r="Z143" i="3"/>
  <c r="Y143" i="3"/>
  <c r="Y146" i="3" s="1"/>
  <c r="Y147" i="3" s="1"/>
  <c r="X143" i="3"/>
  <c r="X146" i="3" s="1"/>
  <c r="X147" i="3" s="1"/>
  <c r="W143" i="3"/>
  <c r="V143" i="3"/>
  <c r="U143" i="3"/>
  <c r="AO138" i="3"/>
  <c r="AN138" i="3"/>
  <c r="AM138" i="3"/>
  <c r="AL138" i="3"/>
  <c r="AK138" i="3"/>
  <c r="AJ138" i="3"/>
  <c r="AI138" i="3"/>
  <c r="AH138" i="3"/>
  <c r="AG138" i="3"/>
  <c r="AF138" i="3"/>
  <c r="AD138" i="3"/>
  <c r="AC138" i="3"/>
  <c r="AB138" i="3"/>
  <c r="AA138" i="3"/>
  <c r="Z138" i="3"/>
  <c r="Y138" i="3"/>
  <c r="X138" i="3"/>
  <c r="W138" i="3"/>
  <c r="V138" i="3"/>
  <c r="U138" i="3"/>
  <c r="AO137" i="3"/>
  <c r="AN137" i="3"/>
  <c r="AM137" i="3"/>
  <c r="AL137" i="3"/>
  <c r="AK137" i="3"/>
  <c r="AJ137" i="3"/>
  <c r="AI137" i="3"/>
  <c r="AH137" i="3"/>
  <c r="AG137" i="3"/>
  <c r="AF137" i="3"/>
  <c r="AD137" i="3"/>
  <c r="AC137" i="3"/>
  <c r="AB137" i="3"/>
  <c r="AA137" i="3"/>
  <c r="Z137" i="3"/>
  <c r="Y137" i="3"/>
  <c r="X137" i="3"/>
  <c r="X139" i="3" s="1"/>
  <c r="X140" i="3" s="1"/>
  <c r="W137" i="3"/>
  <c r="V137" i="3"/>
  <c r="U137" i="3"/>
  <c r="AO136" i="3"/>
  <c r="AO139" i="3" s="1"/>
  <c r="AO140" i="3" s="1"/>
  <c r="AN136" i="3"/>
  <c r="AM136" i="3"/>
  <c r="AM139" i="3" s="1"/>
  <c r="AM140" i="3" s="1"/>
  <c r="AL136" i="3"/>
  <c r="AK136" i="3"/>
  <c r="AJ136" i="3"/>
  <c r="AI136" i="3"/>
  <c r="AH136" i="3"/>
  <c r="AG136" i="3"/>
  <c r="AF136" i="3"/>
  <c r="AF139" i="3" s="1"/>
  <c r="AF140" i="3" s="1"/>
  <c r="AD136" i="3"/>
  <c r="AC136" i="3"/>
  <c r="AC139" i="3" s="1"/>
  <c r="AC140" i="3" s="1"/>
  <c r="AB136" i="3"/>
  <c r="AB139" i="3" s="1"/>
  <c r="AB140" i="3" s="1"/>
  <c r="AA136" i="3"/>
  <c r="AA139" i="3" s="1"/>
  <c r="AA140" i="3" s="1"/>
  <c r="Z136" i="3"/>
  <c r="Y136" i="3"/>
  <c r="X136" i="3"/>
  <c r="W136" i="3"/>
  <c r="W139" i="3" s="1"/>
  <c r="W140" i="3" s="1"/>
  <c r="V136" i="3"/>
  <c r="U136" i="3"/>
  <c r="U139" i="3" s="1"/>
  <c r="U140" i="3" s="1"/>
  <c r="AO131" i="3"/>
  <c r="AN131" i="3"/>
  <c r="AM131" i="3"/>
  <c r="AL131" i="3"/>
  <c r="AK131" i="3"/>
  <c r="AJ131" i="3"/>
  <c r="AI131" i="3"/>
  <c r="AH131" i="3"/>
  <c r="AG131" i="3"/>
  <c r="AF131" i="3"/>
  <c r="AD131" i="3"/>
  <c r="AC131" i="3"/>
  <c r="AB131" i="3"/>
  <c r="AA131" i="3"/>
  <c r="Z131" i="3"/>
  <c r="Y131" i="3"/>
  <c r="X131" i="3"/>
  <c r="W131" i="3"/>
  <c r="V131" i="3"/>
  <c r="U131" i="3"/>
  <c r="AO130" i="3"/>
  <c r="AN130" i="3"/>
  <c r="AM130" i="3"/>
  <c r="AL130" i="3"/>
  <c r="AK130" i="3"/>
  <c r="AJ130" i="3"/>
  <c r="AI130" i="3"/>
  <c r="AH130" i="3"/>
  <c r="AG130" i="3"/>
  <c r="AF130" i="3"/>
  <c r="AD130" i="3"/>
  <c r="AC130" i="3"/>
  <c r="AB130" i="3"/>
  <c r="AA130" i="3"/>
  <c r="Z130" i="3"/>
  <c r="Y130" i="3"/>
  <c r="X130" i="3"/>
  <c r="W130" i="3"/>
  <c r="V130" i="3"/>
  <c r="U130" i="3"/>
  <c r="AO129" i="3"/>
  <c r="AO132" i="3" s="1"/>
  <c r="AO133" i="3" s="1"/>
  <c r="AN129" i="3"/>
  <c r="AM129" i="3"/>
  <c r="AL129" i="3"/>
  <c r="AK129" i="3"/>
  <c r="AK132" i="3" s="1"/>
  <c r="AK133" i="3" s="1"/>
  <c r="AJ129" i="3"/>
  <c r="AI129" i="3"/>
  <c r="AH129" i="3"/>
  <c r="AH132" i="3" s="1"/>
  <c r="AH133" i="3" s="1"/>
  <c r="AG129" i="3"/>
  <c r="AG132" i="3" s="1"/>
  <c r="AG133" i="3" s="1"/>
  <c r="AF129" i="3"/>
  <c r="AD129" i="3"/>
  <c r="AD132" i="3" s="1"/>
  <c r="AD133" i="3" s="1"/>
  <c r="AC129" i="3"/>
  <c r="AC132" i="3" s="1"/>
  <c r="AC133" i="3" s="1"/>
  <c r="AB129" i="3"/>
  <c r="AB132" i="3" s="1"/>
  <c r="AB133" i="3" s="1"/>
  <c r="AA129" i="3"/>
  <c r="AA132" i="3" s="1"/>
  <c r="AA133" i="3" s="1"/>
  <c r="Z129" i="3"/>
  <c r="Y129" i="3"/>
  <c r="X129" i="3"/>
  <c r="W129" i="3"/>
  <c r="V129" i="3"/>
  <c r="V132" i="3" s="1"/>
  <c r="V133" i="3" s="1"/>
  <c r="U129" i="3"/>
  <c r="U132" i="3" s="1"/>
  <c r="U133" i="3" s="1"/>
  <c r="AO124" i="3"/>
  <c r="AN124" i="3"/>
  <c r="AM124" i="3"/>
  <c r="AL124" i="3"/>
  <c r="AK124" i="3"/>
  <c r="AJ124" i="3"/>
  <c r="AI124" i="3"/>
  <c r="AH124" i="3"/>
  <c r="AG124" i="3"/>
  <c r="AF124" i="3"/>
  <c r="AD124" i="3"/>
  <c r="AC124" i="3"/>
  <c r="AB124" i="3"/>
  <c r="AA124" i="3"/>
  <c r="Z124" i="3"/>
  <c r="Y124" i="3"/>
  <c r="X124" i="3"/>
  <c r="W124" i="3"/>
  <c r="V124" i="3"/>
  <c r="U124" i="3"/>
  <c r="AO123" i="3"/>
  <c r="AN123" i="3"/>
  <c r="AM123" i="3"/>
  <c r="AL123" i="3"/>
  <c r="AK123" i="3"/>
  <c r="AJ123" i="3"/>
  <c r="AI123" i="3"/>
  <c r="AH123" i="3"/>
  <c r="AG123" i="3"/>
  <c r="AF123" i="3"/>
  <c r="AD123" i="3"/>
  <c r="AC123" i="3"/>
  <c r="AB123" i="3"/>
  <c r="AA123" i="3"/>
  <c r="Z123" i="3"/>
  <c r="Y123" i="3"/>
  <c r="X123" i="3"/>
  <c r="W123" i="3"/>
  <c r="V123" i="3"/>
  <c r="U123" i="3"/>
  <c r="AO122" i="3"/>
  <c r="AN122" i="3"/>
  <c r="AM122" i="3"/>
  <c r="AL122" i="3"/>
  <c r="AK122" i="3"/>
  <c r="AJ122" i="3"/>
  <c r="AI122" i="3"/>
  <c r="AH122" i="3"/>
  <c r="AG122" i="3"/>
  <c r="AG125" i="3" s="1"/>
  <c r="AG126" i="3" s="1"/>
  <c r="AF122" i="3"/>
  <c r="AD122" i="3"/>
  <c r="AC122" i="3"/>
  <c r="AB122" i="3"/>
  <c r="AA122" i="3"/>
  <c r="AA125" i="3" s="1"/>
  <c r="AA126" i="3" s="1"/>
  <c r="Z122" i="3"/>
  <c r="Z125" i="3" s="1"/>
  <c r="Z126" i="3" s="1"/>
  <c r="Y122" i="3"/>
  <c r="Y125" i="3" s="1"/>
  <c r="Y126" i="3" s="1"/>
  <c r="X122" i="3"/>
  <c r="W122" i="3"/>
  <c r="V122" i="3"/>
  <c r="U122" i="3"/>
  <c r="AO117" i="3"/>
  <c r="AN117" i="3"/>
  <c r="AM117" i="3"/>
  <c r="AL117" i="3"/>
  <c r="AK117" i="3"/>
  <c r="AJ117" i="3"/>
  <c r="AI117" i="3"/>
  <c r="AH117" i="3"/>
  <c r="AG117" i="3"/>
  <c r="AF117" i="3"/>
  <c r="AD117" i="3"/>
  <c r="AC117" i="3"/>
  <c r="AB117" i="3"/>
  <c r="AA117" i="3"/>
  <c r="Z117" i="3"/>
  <c r="Y117" i="3"/>
  <c r="X117" i="3"/>
  <c r="W117" i="3"/>
  <c r="V117" i="3"/>
  <c r="U117" i="3"/>
  <c r="AO116" i="3"/>
  <c r="AN116" i="3"/>
  <c r="AM116" i="3"/>
  <c r="AL116" i="3"/>
  <c r="AK116" i="3"/>
  <c r="AJ116" i="3"/>
  <c r="AI116" i="3"/>
  <c r="AH116" i="3"/>
  <c r="AG116" i="3"/>
  <c r="AF116" i="3"/>
  <c r="AD116" i="3"/>
  <c r="AC116" i="3"/>
  <c r="AB116" i="3"/>
  <c r="AA116" i="3"/>
  <c r="Z116" i="3"/>
  <c r="Y116" i="3"/>
  <c r="X116" i="3"/>
  <c r="W116" i="3"/>
  <c r="V116" i="3"/>
  <c r="U116" i="3"/>
  <c r="AO115" i="3"/>
  <c r="AN115" i="3"/>
  <c r="AM115" i="3"/>
  <c r="AL115" i="3"/>
  <c r="AK115" i="3"/>
  <c r="AJ115" i="3"/>
  <c r="AJ118" i="3" s="1"/>
  <c r="AJ119" i="3" s="1"/>
  <c r="AI115" i="3"/>
  <c r="AH115" i="3"/>
  <c r="AG115" i="3"/>
  <c r="AF115" i="3"/>
  <c r="AD115" i="3"/>
  <c r="AC115" i="3"/>
  <c r="AC118" i="3" s="1"/>
  <c r="AC119" i="3" s="1"/>
  <c r="AB115" i="3"/>
  <c r="AA115" i="3"/>
  <c r="Z115" i="3"/>
  <c r="Y115" i="3"/>
  <c r="X115" i="3"/>
  <c r="W115" i="3"/>
  <c r="V115" i="3"/>
  <c r="U115" i="3"/>
  <c r="U118" i="3" s="1"/>
  <c r="U119" i="3" s="1"/>
  <c r="AO110" i="3"/>
  <c r="AN110" i="3"/>
  <c r="AM110" i="3"/>
  <c r="AL110" i="3"/>
  <c r="AK110" i="3"/>
  <c r="AJ110" i="3"/>
  <c r="AI110" i="3"/>
  <c r="AH110" i="3"/>
  <c r="AG110" i="3"/>
  <c r="AF110" i="3"/>
  <c r="AD110" i="3"/>
  <c r="AC110" i="3"/>
  <c r="AB110" i="3"/>
  <c r="AA110" i="3"/>
  <c r="Z110" i="3"/>
  <c r="Y110" i="3"/>
  <c r="X110" i="3"/>
  <c r="W110" i="3"/>
  <c r="V110" i="3"/>
  <c r="U110" i="3"/>
  <c r="AO109" i="3"/>
  <c r="AN109" i="3"/>
  <c r="AM109" i="3"/>
  <c r="AL109" i="3"/>
  <c r="AK109" i="3"/>
  <c r="AJ109" i="3"/>
  <c r="AI109" i="3"/>
  <c r="AH109" i="3"/>
  <c r="AG109" i="3"/>
  <c r="AF109" i="3"/>
  <c r="AD109" i="3"/>
  <c r="AC109" i="3"/>
  <c r="AC111" i="3" s="1"/>
  <c r="AC112" i="3" s="1"/>
  <c r="AB109" i="3"/>
  <c r="AA109" i="3"/>
  <c r="Z109" i="3"/>
  <c r="Y109" i="3"/>
  <c r="X109" i="3"/>
  <c r="X111" i="3" s="1"/>
  <c r="X112" i="3" s="1"/>
  <c r="W109" i="3"/>
  <c r="V109" i="3"/>
  <c r="U109" i="3"/>
  <c r="U111" i="3" s="1"/>
  <c r="U112" i="3" s="1"/>
  <c r="AO108" i="3"/>
  <c r="AN108" i="3"/>
  <c r="AM108" i="3"/>
  <c r="AL108" i="3"/>
  <c r="AK108" i="3"/>
  <c r="AJ108" i="3"/>
  <c r="AI108" i="3"/>
  <c r="AH108" i="3"/>
  <c r="AH111" i="3" s="1"/>
  <c r="AH112" i="3" s="1"/>
  <c r="AG108" i="3"/>
  <c r="AF108" i="3"/>
  <c r="AD108" i="3"/>
  <c r="AD111" i="3" s="1"/>
  <c r="AD112" i="3" s="1"/>
  <c r="AC108" i="3"/>
  <c r="AB108" i="3"/>
  <c r="AB111" i="3" s="1"/>
  <c r="AB112" i="3" s="1"/>
  <c r="AA108" i="3"/>
  <c r="AA111" i="3" s="1"/>
  <c r="AA112" i="3" s="1"/>
  <c r="Z108" i="3"/>
  <c r="Y108" i="3"/>
  <c r="Y111" i="3" s="1"/>
  <c r="Y112" i="3" s="1"/>
  <c r="X108" i="3"/>
  <c r="W108" i="3"/>
  <c r="V108" i="3"/>
  <c r="V111" i="3" s="1"/>
  <c r="V112" i="3" s="1"/>
  <c r="U108" i="3"/>
  <c r="AO103" i="3"/>
  <c r="AN103" i="3"/>
  <c r="AM103" i="3"/>
  <c r="AL103" i="3"/>
  <c r="AK103" i="3"/>
  <c r="AJ103" i="3"/>
  <c r="AI103" i="3"/>
  <c r="AH103" i="3"/>
  <c r="AG103" i="3"/>
  <c r="AF103" i="3"/>
  <c r="AD103" i="3"/>
  <c r="AC103" i="3"/>
  <c r="AB103" i="3"/>
  <c r="AA103" i="3"/>
  <c r="Z103" i="3"/>
  <c r="Y103" i="3"/>
  <c r="X103" i="3"/>
  <c r="W103" i="3"/>
  <c r="V103" i="3"/>
  <c r="U103" i="3"/>
  <c r="AO102" i="3"/>
  <c r="AN102" i="3"/>
  <c r="AM102" i="3"/>
  <c r="AL102" i="3"/>
  <c r="AK102" i="3"/>
  <c r="AJ102" i="3"/>
  <c r="AI102" i="3"/>
  <c r="AH102" i="3"/>
  <c r="AG102" i="3"/>
  <c r="AF102" i="3"/>
  <c r="AD102" i="3"/>
  <c r="AC102" i="3"/>
  <c r="AB102" i="3"/>
  <c r="AB104" i="3" s="1"/>
  <c r="AB105" i="3" s="1"/>
  <c r="AA102" i="3"/>
  <c r="Z102" i="3"/>
  <c r="Y102" i="3"/>
  <c r="X102" i="3"/>
  <c r="W102" i="3"/>
  <c r="V102" i="3"/>
  <c r="U102" i="3"/>
  <c r="AO101" i="3"/>
  <c r="AO104" i="3" s="1"/>
  <c r="AO105" i="3" s="1"/>
  <c r="AN101" i="3"/>
  <c r="AN104" i="3" s="1"/>
  <c r="AN105" i="3" s="1"/>
  <c r="AM101" i="3"/>
  <c r="AL101" i="3"/>
  <c r="AK101" i="3"/>
  <c r="AJ101" i="3"/>
  <c r="AI101" i="3"/>
  <c r="AH101" i="3"/>
  <c r="AG101" i="3"/>
  <c r="AG104" i="3" s="1"/>
  <c r="AG105" i="3" s="1"/>
  <c r="AF101" i="3"/>
  <c r="AF104" i="3" s="1"/>
  <c r="AF105" i="3" s="1"/>
  <c r="AD101" i="3"/>
  <c r="AC101" i="3"/>
  <c r="AB101" i="3"/>
  <c r="AA101" i="3"/>
  <c r="Z101" i="3"/>
  <c r="Y101" i="3"/>
  <c r="X101" i="3"/>
  <c r="X104" i="3" s="1"/>
  <c r="X105" i="3" s="1"/>
  <c r="W101" i="3"/>
  <c r="W104" i="3" s="1"/>
  <c r="W105" i="3" s="1"/>
  <c r="V101" i="3"/>
  <c r="U101" i="3"/>
  <c r="AO96" i="3"/>
  <c r="AN96" i="3"/>
  <c r="AM96" i="3"/>
  <c r="AL96" i="3"/>
  <c r="AK96" i="3"/>
  <c r="AJ96" i="3"/>
  <c r="AI96" i="3"/>
  <c r="AH96" i="3"/>
  <c r="AG96" i="3"/>
  <c r="AF96" i="3"/>
  <c r="AD96" i="3"/>
  <c r="AC96" i="3"/>
  <c r="AB96" i="3"/>
  <c r="AA96" i="3"/>
  <c r="Z96" i="3"/>
  <c r="Y96" i="3"/>
  <c r="X96" i="3"/>
  <c r="W96" i="3"/>
  <c r="V96" i="3"/>
  <c r="U96" i="3"/>
  <c r="AO95" i="3"/>
  <c r="AN95" i="3"/>
  <c r="AM95" i="3"/>
  <c r="AL95" i="3"/>
  <c r="AK95" i="3"/>
  <c r="AJ95" i="3"/>
  <c r="AI95" i="3"/>
  <c r="AH95" i="3"/>
  <c r="AG95" i="3"/>
  <c r="AF95" i="3"/>
  <c r="AD95" i="3"/>
  <c r="AC95" i="3"/>
  <c r="AC97" i="3" s="1"/>
  <c r="AC98" i="3" s="1"/>
  <c r="AB95" i="3"/>
  <c r="AA95" i="3"/>
  <c r="Z95" i="3"/>
  <c r="Z97" i="3" s="1"/>
  <c r="Z98" i="3" s="1"/>
  <c r="Y95" i="3"/>
  <c r="X95" i="3"/>
  <c r="W95" i="3"/>
  <c r="V95" i="3"/>
  <c r="U95" i="3"/>
  <c r="U97" i="3" s="1"/>
  <c r="U98" i="3" s="1"/>
  <c r="AO94" i="3"/>
  <c r="AO97" i="3" s="1"/>
  <c r="AO98" i="3" s="1"/>
  <c r="AN94" i="3"/>
  <c r="AN97" i="3" s="1"/>
  <c r="AM94" i="3"/>
  <c r="AL94" i="3"/>
  <c r="AK94" i="3"/>
  <c r="AJ94" i="3"/>
  <c r="AI94" i="3"/>
  <c r="AH94" i="3"/>
  <c r="AH97" i="3" s="1"/>
  <c r="AH98" i="3" s="1"/>
  <c r="AG94" i="3"/>
  <c r="AF94" i="3"/>
  <c r="AF97" i="3" s="1"/>
  <c r="AD94" i="3"/>
  <c r="AD97" i="3" s="1"/>
  <c r="AD98" i="3" s="1"/>
  <c r="AC94" i="3"/>
  <c r="AB94" i="3"/>
  <c r="AB97" i="3" s="1"/>
  <c r="AB98" i="3" s="1"/>
  <c r="AA94" i="3"/>
  <c r="Z94" i="3"/>
  <c r="Y94" i="3"/>
  <c r="Y97" i="3" s="1"/>
  <c r="Y98" i="3" s="1"/>
  <c r="X94" i="3"/>
  <c r="X97" i="3" s="1"/>
  <c r="X98" i="3" s="1"/>
  <c r="W94" i="3"/>
  <c r="W97" i="3" s="1"/>
  <c r="W98" i="3" s="1"/>
  <c r="V94" i="3"/>
  <c r="V97" i="3" s="1"/>
  <c r="V98" i="3" s="1"/>
  <c r="U94" i="3"/>
  <c r="AO89" i="3"/>
  <c r="AN89" i="3"/>
  <c r="AM89" i="3"/>
  <c r="AL89" i="3"/>
  <c r="AK89" i="3"/>
  <c r="AJ89" i="3"/>
  <c r="AI89" i="3"/>
  <c r="AH89" i="3"/>
  <c r="AG89" i="3"/>
  <c r="AF89" i="3"/>
  <c r="AD89" i="3"/>
  <c r="AC89" i="3"/>
  <c r="AB89" i="3"/>
  <c r="AA89" i="3"/>
  <c r="Z89" i="3"/>
  <c r="Y89" i="3"/>
  <c r="X89" i="3"/>
  <c r="W89" i="3"/>
  <c r="V89" i="3"/>
  <c r="U89" i="3"/>
  <c r="AO88" i="3"/>
  <c r="AN88" i="3"/>
  <c r="AM88" i="3"/>
  <c r="AL88" i="3"/>
  <c r="AK88" i="3"/>
  <c r="AK90" i="3" s="1"/>
  <c r="AK91" i="3" s="1"/>
  <c r="AJ88" i="3"/>
  <c r="AI88" i="3"/>
  <c r="AH88" i="3"/>
  <c r="AH90" i="3" s="1"/>
  <c r="AH91" i="3" s="1"/>
  <c r="AG88" i="3"/>
  <c r="AF88" i="3"/>
  <c r="AD88" i="3"/>
  <c r="AC88" i="3"/>
  <c r="AB88" i="3"/>
  <c r="AB90" i="3" s="1"/>
  <c r="AB91" i="3" s="1"/>
  <c r="AA88" i="3"/>
  <c r="Z88" i="3"/>
  <c r="Y88" i="3"/>
  <c r="X88" i="3"/>
  <c r="W88" i="3"/>
  <c r="V88" i="3"/>
  <c r="U88" i="3"/>
  <c r="AO87" i="3"/>
  <c r="AO90" i="3" s="1"/>
  <c r="AO91" i="3" s="1"/>
  <c r="AN87" i="3"/>
  <c r="AM87" i="3"/>
  <c r="AL87" i="3"/>
  <c r="AL90" i="3" s="1"/>
  <c r="AL91" i="3" s="1"/>
  <c r="AK87" i="3"/>
  <c r="AJ87" i="3"/>
  <c r="AJ90" i="3" s="1"/>
  <c r="AJ91" i="3" s="1"/>
  <c r="AI87" i="3"/>
  <c r="AI90" i="3" s="1"/>
  <c r="AI91" i="3" s="1"/>
  <c r="AH87" i="3"/>
  <c r="AG87" i="3"/>
  <c r="AG90" i="3" s="1"/>
  <c r="AG91" i="3" s="1"/>
  <c r="AF87" i="3"/>
  <c r="AD87" i="3"/>
  <c r="AC87" i="3"/>
  <c r="AC90" i="3" s="1"/>
  <c r="AC91" i="3" s="1"/>
  <c r="AB87" i="3"/>
  <c r="AA87" i="3"/>
  <c r="AA90" i="3" s="1"/>
  <c r="AA91" i="3" s="1"/>
  <c r="Z87" i="3"/>
  <c r="Z90" i="3" s="1"/>
  <c r="Z91" i="3" s="1"/>
  <c r="Y87" i="3"/>
  <c r="Y90" i="3" s="1"/>
  <c r="Y91" i="3" s="1"/>
  <c r="X87" i="3"/>
  <c r="X90" i="3" s="1"/>
  <c r="X91" i="3" s="1"/>
  <c r="W87" i="3"/>
  <c r="W90" i="3" s="1"/>
  <c r="W91" i="3" s="1"/>
  <c r="V87" i="3"/>
  <c r="U87" i="3"/>
  <c r="U90" i="3" s="1"/>
  <c r="U91" i="3" s="1"/>
  <c r="AO82" i="3"/>
  <c r="AN82" i="3"/>
  <c r="AM82" i="3"/>
  <c r="AL82" i="3"/>
  <c r="AK82" i="3"/>
  <c r="AJ82" i="3"/>
  <c r="AI82" i="3"/>
  <c r="AH82" i="3"/>
  <c r="AG82" i="3"/>
  <c r="AF82" i="3"/>
  <c r="AD82" i="3"/>
  <c r="AC82" i="3"/>
  <c r="AB82" i="3"/>
  <c r="AA82" i="3"/>
  <c r="Z82" i="3"/>
  <c r="Y82" i="3"/>
  <c r="X82" i="3"/>
  <c r="W82" i="3"/>
  <c r="V82" i="3"/>
  <c r="U82" i="3"/>
  <c r="AO81" i="3"/>
  <c r="AN81" i="3"/>
  <c r="AM81" i="3"/>
  <c r="AL81" i="3"/>
  <c r="AL83" i="3" s="1"/>
  <c r="AL84" i="3" s="1"/>
  <c r="AK81" i="3"/>
  <c r="AJ81" i="3"/>
  <c r="AI81" i="3"/>
  <c r="AH81" i="3"/>
  <c r="AG81" i="3"/>
  <c r="AF81" i="3"/>
  <c r="AD81" i="3"/>
  <c r="AC81" i="3"/>
  <c r="AC83" i="3" s="1"/>
  <c r="AC84" i="3" s="1"/>
  <c r="AB81" i="3"/>
  <c r="AA81" i="3"/>
  <c r="Z81" i="3"/>
  <c r="Y81" i="3"/>
  <c r="X81" i="3"/>
  <c r="W81" i="3"/>
  <c r="V81" i="3"/>
  <c r="U81" i="3"/>
  <c r="U83" i="3" s="1"/>
  <c r="U84" i="3" s="1"/>
  <c r="AO80" i="3"/>
  <c r="AO83" i="3" s="1"/>
  <c r="AO84" i="3" s="1"/>
  <c r="AN80" i="3"/>
  <c r="AN83" i="3" s="1"/>
  <c r="AN84" i="3" s="1"/>
  <c r="AM80" i="3"/>
  <c r="AM83" i="3" s="1"/>
  <c r="AM84" i="3" s="1"/>
  <c r="AL80" i="3"/>
  <c r="AK80" i="3"/>
  <c r="AJ80" i="3"/>
  <c r="AI80" i="3"/>
  <c r="AH80" i="3"/>
  <c r="AH83" i="3" s="1"/>
  <c r="AH84" i="3" s="1"/>
  <c r="AG80" i="3"/>
  <c r="AF80" i="3"/>
  <c r="AF83" i="3" s="1"/>
  <c r="AF84" i="3" s="1"/>
  <c r="AD80" i="3"/>
  <c r="AC80" i="3"/>
  <c r="AB80" i="3"/>
  <c r="AB83" i="3" s="1"/>
  <c r="AB84" i="3" s="1"/>
  <c r="AA80" i="3"/>
  <c r="Z80" i="3"/>
  <c r="Y80" i="3"/>
  <c r="Y83" i="3" s="1"/>
  <c r="Y84" i="3" s="1"/>
  <c r="X80" i="3"/>
  <c r="X83" i="3" s="1"/>
  <c r="X84" i="3" s="1"/>
  <c r="W80" i="3"/>
  <c r="W83" i="3" s="1"/>
  <c r="W84" i="3" s="1"/>
  <c r="V80" i="3"/>
  <c r="U80" i="3"/>
  <c r="AO75" i="3"/>
  <c r="AN75" i="3"/>
  <c r="AM75" i="3"/>
  <c r="AL75" i="3"/>
  <c r="AK75" i="3"/>
  <c r="AJ75" i="3"/>
  <c r="AI75" i="3"/>
  <c r="AH75" i="3"/>
  <c r="AG75" i="3"/>
  <c r="AF75" i="3"/>
  <c r="AD75" i="3"/>
  <c r="AC75" i="3"/>
  <c r="AB75" i="3"/>
  <c r="AA75" i="3"/>
  <c r="Z75" i="3"/>
  <c r="Y75" i="3"/>
  <c r="X75" i="3"/>
  <c r="W75" i="3"/>
  <c r="V75" i="3"/>
  <c r="U75" i="3"/>
  <c r="AO74" i="3"/>
  <c r="AN74" i="3"/>
  <c r="AM74" i="3"/>
  <c r="AL74" i="3"/>
  <c r="AK74" i="3"/>
  <c r="AJ74" i="3"/>
  <c r="AI74" i="3"/>
  <c r="AH74" i="3"/>
  <c r="AH76" i="3" s="1"/>
  <c r="AH77" i="3" s="1"/>
  <c r="AG74" i="3"/>
  <c r="AF74" i="3"/>
  <c r="AD74" i="3"/>
  <c r="AC74" i="3"/>
  <c r="AB74" i="3"/>
  <c r="AA74" i="3"/>
  <c r="Z74" i="3"/>
  <c r="Y74" i="3"/>
  <c r="X74" i="3"/>
  <c r="W74" i="3"/>
  <c r="V74" i="3"/>
  <c r="U74" i="3"/>
  <c r="AO73" i="3"/>
  <c r="AN73" i="3"/>
  <c r="AM73" i="3"/>
  <c r="AL73" i="3"/>
  <c r="AL76" i="3" s="1"/>
  <c r="AL77" i="3" s="1"/>
  <c r="AK73" i="3"/>
  <c r="AJ73" i="3"/>
  <c r="AJ76" i="3" s="1"/>
  <c r="AJ77" i="3" s="1"/>
  <c r="AI73" i="3"/>
  <c r="AI76" i="3" s="1"/>
  <c r="AI77" i="3" s="1"/>
  <c r="AH73" i="3"/>
  <c r="AG73" i="3"/>
  <c r="AF73" i="3"/>
  <c r="AD73" i="3"/>
  <c r="AC73" i="3"/>
  <c r="AB73" i="3"/>
  <c r="AA73" i="3"/>
  <c r="Z73" i="3"/>
  <c r="Y73" i="3"/>
  <c r="X73" i="3"/>
  <c r="W73" i="3"/>
  <c r="W76" i="3" s="1"/>
  <c r="W77" i="3" s="1"/>
  <c r="V73" i="3"/>
  <c r="U73" i="3"/>
  <c r="AO68" i="3"/>
  <c r="AN68" i="3"/>
  <c r="AM68" i="3"/>
  <c r="AL68" i="3"/>
  <c r="AK68" i="3"/>
  <c r="AJ68" i="3"/>
  <c r="AI68" i="3"/>
  <c r="AH68" i="3"/>
  <c r="AG68" i="3"/>
  <c r="AF68" i="3"/>
  <c r="AD68" i="3"/>
  <c r="AC68" i="3"/>
  <c r="AB68" i="3"/>
  <c r="AA68" i="3"/>
  <c r="Z68" i="3"/>
  <c r="Y68" i="3"/>
  <c r="X68" i="3"/>
  <c r="W68" i="3"/>
  <c r="V68" i="3"/>
  <c r="U68" i="3"/>
  <c r="AO67" i="3"/>
  <c r="AN67" i="3"/>
  <c r="AM67" i="3"/>
  <c r="AL67" i="3"/>
  <c r="AL69" i="3" s="1"/>
  <c r="AL70" i="3" s="1"/>
  <c r="AK67" i="3"/>
  <c r="AJ67" i="3"/>
  <c r="AI67" i="3"/>
  <c r="AH67" i="3"/>
  <c r="AG67" i="3"/>
  <c r="AF67" i="3"/>
  <c r="AD67" i="3"/>
  <c r="AC67" i="3"/>
  <c r="AC69" i="3" s="1"/>
  <c r="AC70" i="3" s="1"/>
  <c r="AB67" i="3"/>
  <c r="AA67" i="3"/>
  <c r="Z67" i="3"/>
  <c r="Y67" i="3"/>
  <c r="X67" i="3"/>
  <c r="W67" i="3"/>
  <c r="V67" i="3"/>
  <c r="U67" i="3"/>
  <c r="U69" i="3" s="1"/>
  <c r="U70" i="3" s="1"/>
  <c r="AO66" i="3"/>
  <c r="AO69" i="3" s="1"/>
  <c r="AO70" i="3" s="1"/>
  <c r="AN66" i="3"/>
  <c r="AN69" i="3" s="1"/>
  <c r="AN70" i="3" s="1"/>
  <c r="AM66" i="3"/>
  <c r="AL66" i="3"/>
  <c r="AK66" i="3"/>
  <c r="AJ66" i="3"/>
  <c r="AJ69" i="3" s="1"/>
  <c r="AJ70" i="3" s="1"/>
  <c r="AI66" i="3"/>
  <c r="AH66" i="3"/>
  <c r="AH69" i="3" s="1"/>
  <c r="AH70" i="3" s="1"/>
  <c r="AG66" i="3"/>
  <c r="AF66" i="3"/>
  <c r="AF69" i="3" s="1"/>
  <c r="AF70" i="3" s="1"/>
  <c r="AD66" i="3"/>
  <c r="AD69" i="3" s="1"/>
  <c r="AD70" i="3" s="1"/>
  <c r="AC66" i="3"/>
  <c r="AB66" i="3"/>
  <c r="AA66" i="3"/>
  <c r="AA69" i="3" s="1"/>
  <c r="AA70" i="3" s="1"/>
  <c r="Z66" i="3"/>
  <c r="Y66" i="3"/>
  <c r="Y69" i="3" s="1"/>
  <c r="Y70" i="3" s="1"/>
  <c r="X66" i="3"/>
  <c r="X69" i="3" s="1"/>
  <c r="X70" i="3" s="1"/>
  <c r="W66" i="3"/>
  <c r="V66" i="3"/>
  <c r="U66" i="3"/>
  <c r="AO61" i="3"/>
  <c r="AN61" i="3"/>
  <c r="AM61" i="3"/>
  <c r="AL61" i="3"/>
  <c r="AK61" i="3"/>
  <c r="AJ61" i="3"/>
  <c r="AI61" i="3"/>
  <c r="AH61" i="3"/>
  <c r="AG61" i="3"/>
  <c r="AF61" i="3"/>
  <c r="AD61" i="3"/>
  <c r="AC61" i="3"/>
  <c r="AB61" i="3"/>
  <c r="AA61" i="3"/>
  <c r="Z61" i="3"/>
  <c r="Y61" i="3"/>
  <c r="X61" i="3"/>
  <c r="W61" i="3"/>
  <c r="V61" i="3"/>
  <c r="U61" i="3"/>
  <c r="AO60" i="3"/>
  <c r="AN60" i="3"/>
  <c r="AM60" i="3"/>
  <c r="AL60" i="3"/>
  <c r="AK60" i="3"/>
  <c r="AK62" i="3" s="1"/>
  <c r="AK63" i="3" s="1"/>
  <c r="AJ60" i="3"/>
  <c r="AI60" i="3"/>
  <c r="AH60" i="3"/>
  <c r="AH62" i="3" s="1"/>
  <c r="AH63" i="3" s="1"/>
  <c r="AG60" i="3"/>
  <c r="AF60" i="3"/>
  <c r="AD60" i="3"/>
  <c r="AC60" i="3"/>
  <c r="AB60" i="3"/>
  <c r="AA60" i="3"/>
  <c r="Z60" i="3"/>
  <c r="Y60" i="3"/>
  <c r="X60" i="3"/>
  <c r="W60" i="3"/>
  <c r="V60" i="3"/>
  <c r="U60" i="3"/>
  <c r="AO59" i="3"/>
  <c r="AO62" i="3" s="1"/>
  <c r="AO63" i="3" s="1"/>
  <c r="AN59" i="3"/>
  <c r="AN62" i="3" s="1"/>
  <c r="AN63" i="3" s="1"/>
  <c r="AM59" i="3"/>
  <c r="AL59" i="3"/>
  <c r="AL62" i="3" s="1"/>
  <c r="AL63" i="3" s="1"/>
  <c r="AK59" i="3"/>
  <c r="AJ59" i="3"/>
  <c r="AI59" i="3"/>
  <c r="AH59" i="3"/>
  <c r="AG59" i="3"/>
  <c r="AG62" i="3" s="1"/>
  <c r="AG63" i="3" s="1"/>
  <c r="AF59" i="3"/>
  <c r="AD59" i="3"/>
  <c r="AC59" i="3"/>
  <c r="AB59" i="3"/>
  <c r="AA59" i="3"/>
  <c r="AA62" i="3" s="1"/>
  <c r="AA63" i="3" s="1"/>
  <c r="Z59" i="3"/>
  <c r="Y59" i="3"/>
  <c r="Y62" i="3" s="1"/>
  <c r="Y63" i="3" s="1"/>
  <c r="X59" i="3"/>
  <c r="W59" i="3"/>
  <c r="W62" i="3" s="1"/>
  <c r="W63" i="3" s="1"/>
  <c r="V59" i="3"/>
  <c r="U59" i="3"/>
  <c r="AO54" i="3"/>
  <c r="AN54" i="3"/>
  <c r="AM54" i="3"/>
  <c r="AL54" i="3"/>
  <c r="AK54" i="3"/>
  <c r="AJ54" i="3"/>
  <c r="AI54" i="3"/>
  <c r="AH54" i="3"/>
  <c r="AG54" i="3"/>
  <c r="AF54" i="3"/>
  <c r="AD54" i="3"/>
  <c r="AC54" i="3"/>
  <c r="AB54" i="3"/>
  <c r="AA54" i="3"/>
  <c r="Z54" i="3"/>
  <c r="Y54" i="3"/>
  <c r="X54" i="3"/>
  <c r="W54" i="3"/>
  <c r="V54" i="3"/>
  <c r="U54" i="3"/>
  <c r="AO53" i="3"/>
  <c r="AN53" i="3"/>
  <c r="AM53" i="3"/>
  <c r="AL53" i="3"/>
  <c r="AK53" i="3"/>
  <c r="AJ53" i="3"/>
  <c r="AI53" i="3"/>
  <c r="AH53" i="3"/>
  <c r="AG53" i="3"/>
  <c r="AG55" i="3" s="1"/>
  <c r="AG56" i="3" s="1"/>
  <c r="AF53" i="3"/>
  <c r="AD53" i="3"/>
  <c r="AC53" i="3"/>
  <c r="AB53" i="3"/>
  <c r="AA53" i="3"/>
  <c r="Z53" i="3"/>
  <c r="Y53" i="3"/>
  <c r="X53" i="3"/>
  <c r="W53" i="3"/>
  <c r="V53" i="3"/>
  <c r="U53" i="3"/>
  <c r="AO52" i="3"/>
  <c r="AO55" i="3" s="1"/>
  <c r="AO56" i="3" s="1"/>
  <c r="AN52" i="3"/>
  <c r="AM52" i="3"/>
  <c r="AL52" i="3"/>
  <c r="AK52" i="3"/>
  <c r="AK55" i="3" s="1"/>
  <c r="AK56" i="3" s="1"/>
  <c r="AJ52" i="3"/>
  <c r="AJ55" i="3" s="1"/>
  <c r="AJ56" i="3" s="1"/>
  <c r="AI52" i="3"/>
  <c r="AI55" i="3" s="1"/>
  <c r="AI56" i="3" s="1"/>
  <c r="AH52" i="3"/>
  <c r="AG52" i="3"/>
  <c r="AF52" i="3"/>
  <c r="AD52" i="3"/>
  <c r="AC52" i="3"/>
  <c r="AC55" i="3" s="1"/>
  <c r="AC56" i="3" s="1"/>
  <c r="AB52" i="3"/>
  <c r="AB55" i="3" s="1"/>
  <c r="AB56" i="3" s="1"/>
  <c r="AA52" i="3"/>
  <c r="Z52" i="3"/>
  <c r="Y52" i="3"/>
  <c r="Y55" i="3" s="1"/>
  <c r="Y56" i="3" s="1"/>
  <c r="X52" i="3"/>
  <c r="W52" i="3"/>
  <c r="W55" i="3" s="1"/>
  <c r="V52" i="3"/>
  <c r="U52" i="3"/>
  <c r="AI48" i="3"/>
  <c r="AI49" i="3" s="1"/>
  <c r="AO47" i="3"/>
  <c r="AN47" i="3"/>
  <c r="AM47" i="3"/>
  <c r="AL47" i="3"/>
  <c r="AK47" i="3"/>
  <c r="AJ47" i="3"/>
  <c r="AI47" i="3"/>
  <c r="AH47" i="3"/>
  <c r="AG47" i="3"/>
  <c r="AF47" i="3"/>
  <c r="AD47" i="3"/>
  <c r="AC47" i="3"/>
  <c r="AB47" i="3"/>
  <c r="AA47" i="3"/>
  <c r="Z47" i="3"/>
  <c r="Y47" i="3"/>
  <c r="X47" i="3"/>
  <c r="W47" i="3"/>
  <c r="V47" i="3"/>
  <c r="U47" i="3"/>
  <c r="AO46" i="3"/>
  <c r="AN46" i="3"/>
  <c r="AM46" i="3"/>
  <c r="AL46" i="3"/>
  <c r="AK46" i="3"/>
  <c r="AJ46" i="3"/>
  <c r="AI46" i="3"/>
  <c r="AH46" i="3"/>
  <c r="AG46" i="3"/>
  <c r="AF46" i="3"/>
  <c r="AD46" i="3"/>
  <c r="AC46" i="3"/>
  <c r="AB46" i="3"/>
  <c r="AA46" i="3"/>
  <c r="Z46" i="3"/>
  <c r="Y46" i="3"/>
  <c r="Y48" i="3" s="1"/>
  <c r="Y49" i="3" s="1"/>
  <c r="X46" i="3"/>
  <c r="W46" i="3"/>
  <c r="V46" i="3"/>
  <c r="U46" i="3"/>
  <c r="AO45" i="3"/>
  <c r="AO48" i="3" s="1"/>
  <c r="AO49" i="3" s="1"/>
  <c r="AN45" i="3"/>
  <c r="AM45" i="3"/>
  <c r="AM48" i="3" s="1"/>
  <c r="AM49" i="3" s="1"/>
  <c r="AL45" i="3"/>
  <c r="AK45" i="3"/>
  <c r="AJ45" i="3"/>
  <c r="AJ48" i="3" s="1"/>
  <c r="AJ49" i="3" s="1"/>
  <c r="AI45" i="3"/>
  <c r="AH45" i="3"/>
  <c r="AG45" i="3"/>
  <c r="AG48" i="3" s="1"/>
  <c r="AG49" i="3" s="1"/>
  <c r="AF45" i="3"/>
  <c r="AD45" i="3"/>
  <c r="AD48" i="3" s="1"/>
  <c r="AD49" i="3" s="1"/>
  <c r="AC45" i="3"/>
  <c r="AB45" i="3"/>
  <c r="AB48" i="3" s="1"/>
  <c r="AB49" i="3" s="1"/>
  <c r="AA45" i="3"/>
  <c r="Z45" i="3"/>
  <c r="Y45" i="3"/>
  <c r="X45" i="3"/>
  <c r="X48" i="3" s="1"/>
  <c r="W45" i="3"/>
  <c r="V45" i="3"/>
  <c r="V48" i="3" s="1"/>
  <c r="V49" i="3" s="1"/>
  <c r="U45" i="3"/>
  <c r="AO40" i="3"/>
  <c r="AN40" i="3"/>
  <c r="AM40" i="3"/>
  <c r="AL40" i="3"/>
  <c r="AK40" i="3"/>
  <c r="AJ40" i="3"/>
  <c r="AI40" i="3"/>
  <c r="AH40" i="3"/>
  <c r="AG40" i="3"/>
  <c r="AF40" i="3"/>
  <c r="AD40" i="3"/>
  <c r="AC40" i="3"/>
  <c r="AB40" i="3"/>
  <c r="AA40" i="3"/>
  <c r="Z40" i="3"/>
  <c r="Y40" i="3"/>
  <c r="X40" i="3"/>
  <c r="W40" i="3"/>
  <c r="V40" i="3"/>
  <c r="U40" i="3"/>
  <c r="AO39" i="3"/>
  <c r="AO41" i="3" s="1"/>
  <c r="AO42" i="3" s="1"/>
  <c r="AN39" i="3"/>
  <c r="AM39" i="3"/>
  <c r="AL39" i="3"/>
  <c r="AK39" i="3"/>
  <c r="AJ39" i="3"/>
  <c r="AI39" i="3"/>
  <c r="AH39" i="3"/>
  <c r="AG39" i="3"/>
  <c r="AG41" i="3" s="1"/>
  <c r="AG42" i="3" s="1"/>
  <c r="AF39" i="3"/>
  <c r="AD39" i="3"/>
  <c r="AC39" i="3"/>
  <c r="AB39" i="3"/>
  <c r="AA39" i="3"/>
  <c r="Z39" i="3"/>
  <c r="Y39" i="3"/>
  <c r="X39" i="3"/>
  <c r="W39" i="3"/>
  <c r="V39" i="3"/>
  <c r="U39" i="3"/>
  <c r="AO38" i="3"/>
  <c r="AN38" i="3"/>
  <c r="AM38" i="3"/>
  <c r="AL38" i="3"/>
  <c r="AK38" i="3"/>
  <c r="AK41" i="3" s="1"/>
  <c r="AK42" i="3" s="1"/>
  <c r="AJ38" i="3"/>
  <c r="AJ41" i="3" s="1"/>
  <c r="AJ42" i="3" s="1"/>
  <c r="AI38" i="3"/>
  <c r="AI41" i="3" s="1"/>
  <c r="AI42" i="3" s="1"/>
  <c r="AH38" i="3"/>
  <c r="AH41" i="3" s="1"/>
  <c r="AG38" i="3"/>
  <c r="AF38" i="3"/>
  <c r="AD38" i="3"/>
  <c r="AC38" i="3"/>
  <c r="AB38" i="3"/>
  <c r="AB41" i="3" s="1"/>
  <c r="AB42" i="3" s="1"/>
  <c r="AA38" i="3"/>
  <c r="AA41" i="3" s="1"/>
  <c r="AA42" i="3" s="1"/>
  <c r="Z38" i="3"/>
  <c r="Z41" i="3" s="1"/>
  <c r="Z42" i="3" s="1"/>
  <c r="Y38" i="3"/>
  <c r="X38" i="3"/>
  <c r="W38" i="3"/>
  <c r="V38" i="3"/>
  <c r="U38" i="3"/>
  <c r="AO33" i="3"/>
  <c r="AN33" i="3"/>
  <c r="AM33" i="3"/>
  <c r="AL33" i="3"/>
  <c r="AK33" i="3"/>
  <c r="AJ33" i="3"/>
  <c r="AI33" i="3"/>
  <c r="AH33" i="3"/>
  <c r="AG33" i="3"/>
  <c r="AF33" i="3"/>
  <c r="AD33" i="3"/>
  <c r="AC33" i="3"/>
  <c r="AB33" i="3"/>
  <c r="AA33" i="3"/>
  <c r="Z33" i="3"/>
  <c r="Y33" i="3"/>
  <c r="X33" i="3"/>
  <c r="W33" i="3"/>
  <c r="V33" i="3"/>
  <c r="U33" i="3"/>
  <c r="AO32" i="3"/>
  <c r="AN32" i="3"/>
  <c r="AM32" i="3"/>
  <c r="AL32" i="3"/>
  <c r="AK32" i="3"/>
  <c r="AJ32" i="3"/>
  <c r="AI32" i="3"/>
  <c r="AH32" i="3"/>
  <c r="AG32" i="3"/>
  <c r="AF32" i="3"/>
  <c r="AD32" i="3"/>
  <c r="AC32" i="3"/>
  <c r="AB32" i="3"/>
  <c r="AA32" i="3"/>
  <c r="Z32" i="3"/>
  <c r="Y32" i="3"/>
  <c r="X32" i="3"/>
  <c r="W32" i="3"/>
  <c r="V32" i="3"/>
  <c r="U32" i="3"/>
  <c r="AO31" i="3"/>
  <c r="AN31" i="3"/>
  <c r="AM31" i="3"/>
  <c r="AL31" i="3"/>
  <c r="AK31" i="3"/>
  <c r="AJ31" i="3"/>
  <c r="AI31" i="3"/>
  <c r="AI34" i="3" s="1"/>
  <c r="AI35" i="3" s="1"/>
  <c r="AH31" i="3"/>
  <c r="AG31" i="3"/>
  <c r="AG34" i="3" s="1"/>
  <c r="AG35" i="3" s="1"/>
  <c r="AF31" i="3"/>
  <c r="AF34" i="3" s="1"/>
  <c r="AF35" i="3" s="1"/>
  <c r="AD31" i="3"/>
  <c r="AD34" i="3" s="1"/>
  <c r="AD35" i="3" s="1"/>
  <c r="AC31" i="3"/>
  <c r="AB31" i="3"/>
  <c r="AB34" i="3" s="1"/>
  <c r="AB35" i="3" s="1"/>
  <c r="AA31" i="3"/>
  <c r="Z31" i="3"/>
  <c r="Z34" i="3" s="1"/>
  <c r="Z35" i="3" s="1"/>
  <c r="Y31" i="3"/>
  <c r="X31" i="3"/>
  <c r="X34" i="3" s="1"/>
  <c r="X35" i="3" s="1"/>
  <c r="W31" i="3"/>
  <c r="W34" i="3" s="1"/>
  <c r="W35" i="3" s="1"/>
  <c r="V31" i="3"/>
  <c r="V34" i="3" s="1"/>
  <c r="V35" i="3" s="1"/>
  <c r="U31" i="3"/>
  <c r="U34" i="3" s="1"/>
  <c r="U35" i="3" s="1"/>
  <c r="AO26" i="3"/>
  <c r="AN26" i="3"/>
  <c r="AM26" i="3"/>
  <c r="AL26" i="3"/>
  <c r="AK26" i="3"/>
  <c r="AJ26" i="3"/>
  <c r="AI26" i="3"/>
  <c r="AH26" i="3"/>
  <c r="AG26" i="3"/>
  <c r="AF26" i="3"/>
  <c r="AD26" i="3"/>
  <c r="AC26" i="3"/>
  <c r="AB26" i="3"/>
  <c r="AA26" i="3"/>
  <c r="Z26" i="3"/>
  <c r="Y26" i="3"/>
  <c r="X26" i="3"/>
  <c r="W26" i="3"/>
  <c r="V26" i="3"/>
  <c r="U26" i="3"/>
  <c r="AO25" i="3"/>
  <c r="AN25" i="3"/>
  <c r="AN27" i="3" s="1"/>
  <c r="AN28" i="3" s="1"/>
  <c r="AM25" i="3"/>
  <c r="AM27" i="3" s="1"/>
  <c r="AM28" i="3" s="1"/>
  <c r="AL25" i="3"/>
  <c r="AK25" i="3"/>
  <c r="AJ25" i="3"/>
  <c r="AI25" i="3"/>
  <c r="AH25" i="3"/>
  <c r="AG25" i="3"/>
  <c r="AF25" i="3"/>
  <c r="AF27" i="3" s="1"/>
  <c r="AF28" i="3" s="1"/>
  <c r="AD25" i="3"/>
  <c r="AD27" i="3" s="1"/>
  <c r="AD28" i="3" s="1"/>
  <c r="AC25" i="3"/>
  <c r="AB25" i="3"/>
  <c r="AA25" i="3"/>
  <c r="Z25" i="3"/>
  <c r="Y25" i="3"/>
  <c r="X25" i="3"/>
  <c r="W25" i="3"/>
  <c r="V25" i="3"/>
  <c r="V27" i="3" s="1"/>
  <c r="V28" i="3" s="1"/>
  <c r="U25" i="3"/>
  <c r="AO24" i="3"/>
  <c r="AO27" i="3" s="1"/>
  <c r="AO28" i="3" s="1"/>
  <c r="AN24" i="3"/>
  <c r="AM24" i="3"/>
  <c r="AL24" i="3"/>
  <c r="AL27" i="3" s="1"/>
  <c r="AL28" i="3" s="1"/>
  <c r="AK24" i="3"/>
  <c r="AJ24" i="3"/>
  <c r="AJ27" i="3" s="1"/>
  <c r="AJ28" i="3" s="1"/>
  <c r="AI24" i="3"/>
  <c r="AI27" i="3" s="1"/>
  <c r="AI28" i="3" s="1"/>
  <c r="AH24" i="3"/>
  <c r="AG24" i="3"/>
  <c r="AG27" i="3" s="1"/>
  <c r="AG28" i="3" s="1"/>
  <c r="AF24" i="3"/>
  <c r="AD24" i="3"/>
  <c r="AC24" i="3"/>
  <c r="AB24" i="3"/>
  <c r="AA24" i="3"/>
  <c r="Z24" i="3"/>
  <c r="Z27" i="3" s="1"/>
  <c r="Z28" i="3" s="1"/>
  <c r="Y24" i="3"/>
  <c r="X24" i="3"/>
  <c r="X27" i="3" s="1"/>
  <c r="X28" i="3" s="1"/>
  <c r="W24" i="3"/>
  <c r="V24" i="3"/>
  <c r="U24" i="3"/>
  <c r="AO19" i="3"/>
  <c r="AN19" i="3"/>
  <c r="AM19" i="3"/>
  <c r="AL19" i="3"/>
  <c r="AK19" i="3"/>
  <c r="AJ19" i="3"/>
  <c r="AI19" i="3"/>
  <c r="AH19" i="3"/>
  <c r="AG19" i="3"/>
  <c r="AF19" i="3"/>
  <c r="AD19" i="3"/>
  <c r="AC19" i="3"/>
  <c r="AB19" i="3"/>
  <c r="AA19" i="3"/>
  <c r="Z19" i="3"/>
  <c r="Y19" i="3"/>
  <c r="X19" i="3"/>
  <c r="W19" i="3"/>
  <c r="V19" i="3"/>
  <c r="U19" i="3"/>
  <c r="AO18" i="3"/>
  <c r="AN18" i="3"/>
  <c r="AM18" i="3"/>
  <c r="AL18" i="3"/>
  <c r="AK18" i="3"/>
  <c r="AJ18" i="3"/>
  <c r="AJ20" i="3" s="1"/>
  <c r="AJ21" i="3" s="1"/>
  <c r="AI18" i="3"/>
  <c r="AI20" i="3" s="1"/>
  <c r="AI21" i="3" s="1"/>
  <c r="AH18" i="3"/>
  <c r="AG18" i="3"/>
  <c r="AF18" i="3"/>
  <c r="AD18" i="3"/>
  <c r="AC18" i="3"/>
  <c r="AB18" i="3"/>
  <c r="AA18" i="3"/>
  <c r="Z18" i="3"/>
  <c r="Y18" i="3"/>
  <c r="X18" i="3"/>
  <c r="W18" i="3"/>
  <c r="V18" i="3"/>
  <c r="U18" i="3"/>
  <c r="AO17" i="3"/>
  <c r="AN17" i="3"/>
  <c r="AM17" i="3"/>
  <c r="AM20" i="3" s="1"/>
  <c r="AM21" i="3" s="1"/>
  <c r="AL17" i="3"/>
  <c r="AK17" i="3"/>
  <c r="AK20" i="3" s="1"/>
  <c r="AK21" i="3" s="1"/>
  <c r="AJ17" i="3"/>
  <c r="AI17" i="3"/>
  <c r="AH17" i="3"/>
  <c r="AH20" i="3" s="1"/>
  <c r="AH21" i="3" s="1"/>
  <c r="AG17" i="3"/>
  <c r="AF17" i="3"/>
  <c r="AD17" i="3"/>
  <c r="AD20" i="3" s="1"/>
  <c r="AD21" i="3" s="1"/>
  <c r="AC17" i="3"/>
  <c r="AB17" i="3"/>
  <c r="AB20" i="3" s="1"/>
  <c r="AB21" i="3" s="1"/>
  <c r="AA17" i="3"/>
  <c r="Z17" i="3"/>
  <c r="Y17" i="3"/>
  <c r="Y20" i="3" s="1"/>
  <c r="Y21" i="3" s="1"/>
  <c r="X17" i="3"/>
  <c r="W17" i="3"/>
  <c r="V17" i="3"/>
  <c r="V20" i="3" s="1"/>
  <c r="V21" i="3" s="1"/>
  <c r="U17" i="3"/>
  <c r="AO12" i="3"/>
  <c r="AN12" i="3"/>
  <c r="AM12" i="3"/>
  <c r="AL12" i="3"/>
  <c r="AK12" i="3"/>
  <c r="AJ12" i="3"/>
  <c r="AI12" i="3"/>
  <c r="AH12" i="3"/>
  <c r="AG12" i="3"/>
  <c r="AF12" i="3"/>
  <c r="AD12" i="3"/>
  <c r="AC12" i="3"/>
  <c r="AB12" i="3"/>
  <c r="AA12" i="3"/>
  <c r="Z12" i="3"/>
  <c r="Y12" i="3"/>
  <c r="X12" i="3"/>
  <c r="W12" i="3"/>
  <c r="V12" i="3"/>
  <c r="U12" i="3"/>
  <c r="AO11" i="3"/>
  <c r="AN11" i="3"/>
  <c r="AN13" i="3" s="1"/>
  <c r="AN14" i="3" s="1"/>
  <c r="AM11" i="3"/>
  <c r="AM13" i="3" s="1"/>
  <c r="AM14" i="3" s="1"/>
  <c r="AL11" i="3"/>
  <c r="AK11" i="3"/>
  <c r="AJ11" i="3"/>
  <c r="AI11" i="3"/>
  <c r="AH11" i="3"/>
  <c r="AG11" i="3"/>
  <c r="AF11" i="3"/>
  <c r="AF13" i="3" s="1"/>
  <c r="AF14" i="3" s="1"/>
  <c r="AD11" i="3"/>
  <c r="AC11" i="3"/>
  <c r="AB11" i="3"/>
  <c r="AA11" i="3"/>
  <c r="Z11" i="3"/>
  <c r="Y11" i="3"/>
  <c r="X11" i="3"/>
  <c r="W11" i="3"/>
  <c r="W13" i="3" s="1"/>
  <c r="W14" i="3" s="1"/>
  <c r="V11" i="3"/>
  <c r="U11" i="3"/>
  <c r="AO10" i="3"/>
  <c r="AN10" i="3"/>
  <c r="AM10" i="3"/>
  <c r="AL10" i="3"/>
  <c r="AK10" i="3"/>
  <c r="AJ10" i="3"/>
  <c r="AJ13" i="3" s="1"/>
  <c r="AJ14" i="3" s="1"/>
  <c r="AI10" i="3"/>
  <c r="AI13" i="3" s="1"/>
  <c r="AI14" i="3" s="1"/>
  <c r="AH10" i="3"/>
  <c r="AG10" i="3"/>
  <c r="AG13" i="3" s="1"/>
  <c r="AG14" i="3" s="1"/>
  <c r="AF10" i="3"/>
  <c r="AD10" i="3"/>
  <c r="AC10" i="3"/>
  <c r="AC13" i="3" s="1"/>
  <c r="AC14" i="3" s="1"/>
  <c r="AB10" i="3"/>
  <c r="AA10" i="3"/>
  <c r="AA13" i="3" s="1"/>
  <c r="AA14" i="3" s="1"/>
  <c r="Z10" i="3"/>
  <c r="Y10" i="3"/>
  <c r="X10" i="3"/>
  <c r="X13" i="3" s="1"/>
  <c r="X14" i="3" s="1"/>
  <c r="W10" i="3"/>
  <c r="V10" i="3"/>
  <c r="U10" i="3"/>
  <c r="U13" i="3" s="1"/>
  <c r="U14" i="3" s="1"/>
  <c r="AO5" i="3"/>
  <c r="AN5" i="3"/>
  <c r="AM5" i="3"/>
  <c r="AL5" i="3"/>
  <c r="AK5" i="3"/>
  <c r="AJ5" i="3"/>
  <c r="AI5" i="3"/>
  <c r="AH5" i="3"/>
  <c r="AG5" i="3"/>
  <c r="AF5" i="3"/>
  <c r="AD5" i="3"/>
  <c r="AC5" i="3"/>
  <c r="AB5" i="3"/>
  <c r="AA5" i="3"/>
  <c r="Z5" i="3"/>
  <c r="Y5" i="3"/>
  <c r="X5" i="3"/>
  <c r="W5" i="3"/>
  <c r="V5" i="3"/>
  <c r="U5" i="3"/>
  <c r="AO4" i="3"/>
  <c r="AN4" i="3"/>
  <c r="AM4" i="3"/>
  <c r="AL4" i="3"/>
  <c r="AK4" i="3"/>
  <c r="AJ4" i="3"/>
  <c r="AJ6" i="3" s="1"/>
  <c r="AJ7" i="3" s="1"/>
  <c r="AI4" i="3"/>
  <c r="AH4" i="3"/>
  <c r="AG4" i="3"/>
  <c r="AF4" i="3"/>
  <c r="AD4" i="3"/>
  <c r="AC4" i="3"/>
  <c r="AB4" i="3"/>
  <c r="AA4" i="3"/>
  <c r="AA6" i="3" s="1"/>
  <c r="AA7" i="3" s="1"/>
  <c r="Z4" i="3"/>
  <c r="Y4" i="3"/>
  <c r="X4" i="3"/>
  <c r="W4" i="3"/>
  <c r="V4" i="3"/>
  <c r="U4" i="3"/>
  <c r="U6" i="3" s="1"/>
  <c r="U7" i="3" s="1"/>
  <c r="AO3" i="3"/>
  <c r="AO6" i="3" s="1"/>
  <c r="AO7" i="3" s="1"/>
  <c r="AN3" i="3"/>
  <c r="AN6" i="3" s="1"/>
  <c r="AN7" i="3" s="1"/>
  <c r="AM3" i="3"/>
  <c r="AL3" i="3"/>
  <c r="AK3" i="3"/>
  <c r="AJ3" i="3"/>
  <c r="AI3" i="3"/>
  <c r="AH3" i="3"/>
  <c r="AG3" i="3"/>
  <c r="AF3" i="3"/>
  <c r="AF6" i="3" s="1"/>
  <c r="AF7" i="3" s="1"/>
  <c r="AD3" i="3"/>
  <c r="AD6" i="3" s="1"/>
  <c r="AD7" i="3" s="1"/>
  <c r="AC3" i="3"/>
  <c r="AB3" i="3"/>
  <c r="AA3" i="3"/>
  <c r="Z3" i="3"/>
  <c r="Y3" i="3"/>
  <c r="X3" i="3"/>
  <c r="W3" i="3"/>
  <c r="W6" i="3" s="1"/>
  <c r="W7" i="3" s="1"/>
  <c r="V3" i="3"/>
  <c r="V6" i="3" s="1"/>
  <c r="V7" i="3" s="1"/>
  <c r="AH146" i="3" l="1"/>
  <c r="AH147" i="3" s="1"/>
  <c r="AN139" i="3"/>
  <c r="AN140" i="3" s="1"/>
  <c r="AF132" i="3"/>
  <c r="AF133" i="3" s="1"/>
  <c r="AH125" i="3"/>
  <c r="AH126" i="3" s="1"/>
  <c r="AI125" i="3"/>
  <c r="AI126" i="3" s="1"/>
  <c r="AM125" i="3"/>
  <c r="AM126" i="3" s="1"/>
  <c r="AJ125" i="3"/>
  <c r="AJ126" i="3" s="1"/>
  <c r="AJ111" i="3"/>
  <c r="AJ112" i="3" s="1"/>
  <c r="AG146" i="3"/>
  <c r="AG147" i="3" s="1"/>
  <c r="AO146" i="3"/>
  <c r="AO147" i="3" s="1"/>
  <c r="AK146" i="3"/>
  <c r="AK147" i="3" s="1"/>
  <c r="V146" i="3"/>
  <c r="V147" i="3" s="1"/>
  <c r="AD146" i="3"/>
  <c r="AD147" i="3" s="1"/>
  <c r="W146" i="3"/>
  <c r="W147" i="3" s="1"/>
  <c r="AH139" i="3"/>
  <c r="AH140" i="3" s="1"/>
  <c r="AJ139" i="3"/>
  <c r="AJ140" i="3" s="1"/>
  <c r="AM132" i="3"/>
  <c r="AM133" i="3" s="1"/>
  <c r="AN132" i="3"/>
  <c r="AN133" i="3" s="1"/>
  <c r="W132" i="3"/>
  <c r="W133" i="3" s="1"/>
  <c r="X132" i="3"/>
  <c r="X133" i="3" s="1"/>
  <c r="Y132" i="3"/>
  <c r="Y133" i="3" s="1"/>
  <c r="AK125" i="3"/>
  <c r="AK126" i="3" s="1"/>
  <c r="AO125" i="3"/>
  <c r="AO126" i="3" s="1"/>
  <c r="AB125" i="3"/>
  <c r="AB126" i="3" s="1"/>
  <c r="AL118" i="3"/>
  <c r="AL119" i="3" s="1"/>
  <c r="AA118" i="3"/>
  <c r="AA119" i="3" s="1"/>
  <c r="X118" i="3"/>
  <c r="X119" i="3" s="1"/>
  <c r="AK111" i="3"/>
  <c r="AK112" i="3" s="1"/>
  <c r="AM111" i="3"/>
  <c r="AM112" i="3" s="1"/>
  <c r="AI104" i="3"/>
  <c r="AI105" i="3" s="1"/>
  <c r="AJ104" i="3"/>
  <c r="AJ105" i="3" s="1"/>
  <c r="Z104" i="3"/>
  <c r="Z105" i="3" s="1"/>
  <c r="U104" i="3"/>
  <c r="U105" i="3" s="1"/>
  <c r="AC104" i="3"/>
  <c r="AC105" i="3" s="1"/>
  <c r="AB69" i="3"/>
  <c r="AB70" i="3" s="1"/>
  <c r="AA83" i="3"/>
  <c r="AA84" i="3" s="1"/>
  <c r="Z69" i="3"/>
  <c r="Z70" i="3" s="1"/>
  <c r="V69" i="3"/>
  <c r="V70" i="3" s="1"/>
  <c r="X167" i="3"/>
  <c r="X168" i="3" s="1"/>
  <c r="AG167" i="3"/>
  <c r="AG168" i="3" s="1"/>
  <c r="AK174" i="3"/>
  <c r="AK175" i="3" s="1"/>
  <c r="AI188" i="3"/>
  <c r="AI189" i="3" s="1"/>
  <c r="X223" i="3"/>
  <c r="X224" i="3" s="1"/>
  <c r="AG223" i="3"/>
  <c r="AG224" i="3" s="1"/>
  <c r="AG181" i="3"/>
  <c r="AG182" i="3" s="1"/>
  <c r="AO181" i="3"/>
  <c r="AO182" i="3" s="1"/>
  <c r="AG195" i="3"/>
  <c r="AG196" i="3" s="1"/>
  <c r="AM153" i="3"/>
  <c r="AM154" i="3" s="1"/>
  <c r="Z160" i="3"/>
  <c r="Z161" i="3" s="1"/>
  <c r="AI160" i="3"/>
  <c r="AI161" i="3" s="1"/>
  <c r="AI216" i="3"/>
  <c r="AI217" i="3" s="1"/>
  <c r="X209" i="3"/>
  <c r="X210" i="3" s="1"/>
  <c r="AO209" i="3"/>
  <c r="AO210" i="3" s="1"/>
  <c r="AN48" i="3"/>
  <c r="AN49" i="3" s="1"/>
  <c r="X62" i="3"/>
  <c r="X63" i="3" s="1"/>
  <c r="AA48" i="3"/>
  <c r="AA49" i="3" s="1"/>
  <c r="AC48" i="3"/>
  <c r="AC49" i="3" s="1"/>
  <c r="AC41" i="3"/>
  <c r="AC42" i="3" s="1"/>
  <c r="AB62" i="3"/>
  <c r="AB63" i="3" s="1"/>
  <c r="AC34" i="3"/>
  <c r="AC35" i="3" s="1"/>
  <c r="AA55" i="3"/>
  <c r="AA56" i="3" s="1"/>
  <c r="Y41" i="3"/>
  <c r="Y42" i="3" s="1"/>
  <c r="Y34" i="3"/>
  <c r="Y35" i="3" s="1"/>
  <c r="W48" i="3"/>
  <c r="W49" i="3" s="1"/>
  <c r="AA27" i="3"/>
  <c r="AA28" i="3" s="1"/>
  <c r="AC27" i="3"/>
  <c r="AC28" i="3" s="1"/>
  <c r="U27" i="3"/>
  <c r="U28" i="3" s="1"/>
  <c r="AN20" i="3"/>
  <c r="AN21" i="3" s="1"/>
  <c r="AF20" i="3"/>
  <c r="AF21" i="3" s="1"/>
  <c r="W20" i="3"/>
  <c r="W21" i="3" s="1"/>
  <c r="AO13" i="3"/>
  <c r="AO14" i="3" s="1"/>
  <c r="AH13" i="3"/>
  <c r="AH14" i="3" s="1"/>
  <c r="AI6" i="3"/>
  <c r="AI7" i="3" s="1"/>
  <c r="AH6" i="3"/>
  <c r="AH7" i="3" s="1"/>
  <c r="Y6" i="3"/>
  <c r="Y7" i="3" s="1"/>
  <c r="AM6" i="3"/>
  <c r="AM7" i="3" s="1"/>
  <c r="AL146" i="3"/>
  <c r="AL147" i="3" s="1"/>
  <c r="AF146" i="3"/>
  <c r="AF147" i="3" s="1"/>
  <c r="AN146" i="3"/>
  <c r="AN147" i="3" s="1"/>
  <c r="U146" i="3"/>
  <c r="U147" i="3" s="1"/>
  <c r="AC146" i="3"/>
  <c r="AC147" i="3" s="1"/>
  <c r="AI139" i="3"/>
  <c r="AI140" i="3" s="1"/>
  <c r="AK139" i="3"/>
  <c r="AK140" i="3" s="1"/>
  <c r="AG139" i="3"/>
  <c r="AG140" i="3" s="1"/>
  <c r="AL139" i="3"/>
  <c r="AL140" i="3" s="1"/>
  <c r="V139" i="3"/>
  <c r="V140" i="3" s="1"/>
  <c r="AD139" i="3"/>
  <c r="AD140" i="3" s="1"/>
  <c r="Y139" i="3"/>
  <c r="Y140" i="3" s="1"/>
  <c r="Z139" i="3"/>
  <c r="Z140" i="3" s="1"/>
  <c r="AL132" i="3"/>
  <c r="AL133" i="3" s="1"/>
  <c r="AJ132" i="3"/>
  <c r="AJ133" i="3" s="1"/>
  <c r="AL125" i="3"/>
  <c r="AL126" i="3" s="1"/>
  <c r="AF125" i="3"/>
  <c r="AF126" i="3" s="1"/>
  <c r="AN125" i="3"/>
  <c r="AN126" i="3" s="1"/>
  <c r="U125" i="3"/>
  <c r="U126" i="3" s="1"/>
  <c r="AC125" i="3"/>
  <c r="AC126" i="3" s="1"/>
  <c r="W125" i="3"/>
  <c r="W126" i="3" s="1"/>
  <c r="AG118" i="3"/>
  <c r="AG119" i="3" s="1"/>
  <c r="AO118" i="3"/>
  <c r="AO119" i="3" s="1"/>
  <c r="AI118" i="3"/>
  <c r="AI119" i="3" s="1"/>
  <c r="Z118" i="3"/>
  <c r="Z119" i="3" s="1"/>
  <c r="V118" i="3"/>
  <c r="V119" i="3" s="1"/>
  <c r="AI111" i="3"/>
  <c r="AI112" i="3" s="1"/>
  <c r="AF111" i="3"/>
  <c r="AF112" i="3" s="1"/>
  <c r="AN111" i="3"/>
  <c r="AN112" i="3" s="1"/>
  <c r="AO111" i="3"/>
  <c r="AO112" i="3" s="1"/>
  <c r="W111" i="3"/>
  <c r="W112" i="3" s="1"/>
  <c r="AL104" i="3"/>
  <c r="AL105" i="3" s="1"/>
  <c r="Y104" i="3"/>
  <c r="Y105" i="3" s="1"/>
  <c r="AA104" i="3"/>
  <c r="AA105" i="3" s="1"/>
  <c r="AF98" i="3"/>
  <c r="AJ97" i="3"/>
  <c r="AJ98" i="3" s="1"/>
  <c r="AN98" i="3"/>
  <c r="AK97" i="3"/>
  <c r="AK98" i="3" s="1"/>
  <c r="AG97" i="3"/>
  <c r="AG98" i="3" s="1"/>
  <c r="AM97" i="3"/>
  <c r="AM98" i="3" s="1"/>
  <c r="AA97" i="3"/>
  <c r="AA98" i="3" s="1"/>
  <c r="AN90" i="3"/>
  <c r="AN91" i="3" s="1"/>
  <c r="AF90" i="3"/>
  <c r="AF91" i="3" s="1"/>
  <c r="AJ83" i="3"/>
  <c r="AJ84" i="3" s="1"/>
  <c r="AK83" i="3"/>
  <c r="AK84" i="3" s="1"/>
  <c r="AG83" i="3"/>
  <c r="AG84" i="3" s="1"/>
  <c r="V83" i="3"/>
  <c r="V84" i="3" s="1"/>
  <c r="AD83" i="3"/>
  <c r="AD84" i="3" s="1"/>
  <c r="AN76" i="3"/>
  <c r="AN77" i="3" s="1"/>
  <c r="AG76" i="3"/>
  <c r="AG77" i="3" s="1"/>
  <c r="AO76" i="3"/>
  <c r="AO77" i="3" s="1"/>
  <c r="AK76" i="3"/>
  <c r="AK77" i="3" s="1"/>
  <c r="U76" i="3"/>
  <c r="U77" i="3" s="1"/>
  <c r="AC76" i="3"/>
  <c r="AC77" i="3" s="1"/>
  <c r="X76" i="3"/>
  <c r="X77" i="3" s="1"/>
  <c r="AB76" i="3"/>
  <c r="AB77" i="3" s="1"/>
  <c r="Z76" i="3"/>
  <c r="Z77" i="3" s="1"/>
  <c r="V76" i="3"/>
  <c r="V77" i="3" s="1"/>
  <c r="AD76" i="3"/>
  <c r="AD77" i="3" s="1"/>
  <c r="Y76" i="3"/>
  <c r="Y77" i="3" s="1"/>
  <c r="AA76" i="3"/>
  <c r="AA77" i="3" s="1"/>
  <c r="AK69" i="3"/>
  <c r="AK70" i="3" s="1"/>
  <c r="AG69" i="3"/>
  <c r="AG70" i="3" s="1"/>
  <c r="AM69" i="3"/>
  <c r="AM70" i="3" s="1"/>
  <c r="W69" i="3"/>
  <c r="W70" i="3" s="1"/>
  <c r="AI62" i="3"/>
  <c r="AI63" i="3" s="1"/>
  <c r="AJ62" i="3"/>
  <c r="AJ63" i="3" s="1"/>
  <c r="Z62" i="3"/>
  <c r="Z63" i="3" s="1"/>
  <c r="V62" i="3"/>
  <c r="V63" i="3" s="1"/>
  <c r="AD62" i="3"/>
  <c r="AD63" i="3" s="1"/>
  <c r="U62" i="3"/>
  <c r="U63" i="3" s="1"/>
  <c r="AC62" i="3"/>
  <c r="AC63" i="3" s="1"/>
  <c r="AF55" i="3"/>
  <c r="AF56" i="3" s="1"/>
  <c r="AN55" i="3"/>
  <c r="AN56" i="3" s="1"/>
  <c r="AH55" i="3"/>
  <c r="AH56" i="3" s="1"/>
  <c r="AL55" i="3"/>
  <c r="AL56" i="3" s="1"/>
  <c r="X55" i="3"/>
  <c r="X56" i="3" s="1"/>
  <c r="U55" i="3"/>
  <c r="U56" i="3" s="1"/>
  <c r="Z55" i="3"/>
  <c r="Z56" i="3" s="1"/>
  <c r="W56" i="3"/>
  <c r="AL48" i="3"/>
  <c r="AL49" i="3" s="1"/>
  <c r="AH48" i="3"/>
  <c r="AH49" i="3" s="1"/>
  <c r="AF48" i="3"/>
  <c r="AF49" i="3" s="1"/>
  <c r="U48" i="3"/>
  <c r="U49" i="3" s="1"/>
  <c r="X49" i="3"/>
  <c r="Z48" i="3"/>
  <c r="Z49" i="3" s="1"/>
  <c r="AH42" i="3"/>
  <c r="AL41" i="3"/>
  <c r="AL42" i="3" s="1"/>
  <c r="AF41" i="3"/>
  <c r="AF42" i="3" s="1"/>
  <c r="AN41" i="3"/>
  <c r="AN42" i="3" s="1"/>
  <c r="X41" i="3"/>
  <c r="X42" i="3" s="1"/>
  <c r="AD41" i="3"/>
  <c r="AD42" i="3" s="1"/>
  <c r="W41" i="3"/>
  <c r="W42" i="3" s="1"/>
  <c r="U41" i="3"/>
  <c r="U42" i="3" s="1"/>
  <c r="AO34" i="3"/>
  <c r="AO35" i="3" s="1"/>
  <c r="AJ34" i="3"/>
  <c r="AJ35" i="3" s="1"/>
  <c r="AK34" i="3"/>
  <c r="AK35" i="3" s="1"/>
  <c r="AL34" i="3"/>
  <c r="AL35" i="3" s="1"/>
  <c r="AA34" i="3"/>
  <c r="AA35" i="3" s="1"/>
  <c r="AH27" i="3"/>
  <c r="AH28" i="3" s="1"/>
  <c r="Y27" i="3"/>
  <c r="Y28" i="3" s="1"/>
  <c r="AL20" i="3"/>
  <c r="AL21" i="3" s="1"/>
  <c r="U20" i="3"/>
  <c r="U21" i="3" s="1"/>
  <c r="AC20" i="3"/>
  <c r="AC21" i="3" s="1"/>
  <c r="AL13" i="3"/>
  <c r="AL14" i="3" s="1"/>
  <c r="Y13" i="3"/>
  <c r="Y14" i="3" s="1"/>
  <c r="Z13" i="3"/>
  <c r="Z14" i="3" s="1"/>
  <c r="V13" i="3"/>
  <c r="V14" i="3" s="1"/>
  <c r="AD13" i="3"/>
  <c r="AD14" i="3" s="1"/>
  <c r="AK6" i="3"/>
  <c r="AK7" i="3" s="1"/>
  <c r="AG6" i="3"/>
  <c r="AG7" i="3" s="1"/>
  <c r="AL6" i="3"/>
  <c r="AL7" i="3" s="1"/>
  <c r="AB6" i="3"/>
  <c r="AB7" i="3" s="1"/>
  <c r="X6" i="3"/>
  <c r="X7" i="3" s="1"/>
  <c r="AC6" i="3"/>
  <c r="AC7" i="3" s="1"/>
  <c r="AM41" i="3"/>
  <c r="AM42" i="3" s="1"/>
  <c r="V41" i="3"/>
  <c r="V42" i="3" s="1"/>
  <c r="AM34" i="3"/>
  <c r="AM35" i="3" s="1"/>
  <c r="AN34" i="3"/>
  <c r="AN35" i="3" s="1"/>
  <c r="AH34" i="3"/>
  <c r="AH35" i="3" s="1"/>
  <c r="AB27" i="3"/>
  <c r="AB28" i="3" s="1"/>
  <c r="W27" i="3"/>
  <c r="W28" i="3" s="1"/>
  <c r="AK27" i="3"/>
  <c r="AK28" i="3" s="1"/>
  <c r="AB13" i="3"/>
  <c r="AB14" i="3" s="1"/>
  <c r="X20" i="3"/>
  <c r="X21" i="3" s="1"/>
  <c r="Z20" i="3"/>
  <c r="Z21" i="3" s="1"/>
  <c r="AA20" i="3"/>
  <c r="AA21" i="3" s="1"/>
  <c r="AG20" i="3"/>
  <c r="AG21" i="3" s="1"/>
  <c r="AO20" i="3"/>
  <c r="AO21" i="3" s="1"/>
  <c r="AK13" i="3"/>
  <c r="AK14" i="3" s="1"/>
  <c r="Z6" i="3"/>
  <c r="Z7" i="3" s="1"/>
  <c r="AB230" i="3"/>
  <c r="AB231" i="3" s="1"/>
  <c r="Z216" i="3"/>
  <c r="Z217" i="3" s="1"/>
  <c r="AK202" i="3"/>
  <c r="AK203" i="3" s="1"/>
  <c r="X195" i="3"/>
  <c r="X196" i="3" s="1"/>
  <c r="Z188" i="3"/>
  <c r="Z189" i="3" s="1"/>
  <c r="AM181" i="3"/>
  <c r="AM182" i="3" s="1"/>
  <c r="V181" i="3"/>
  <c r="V182" i="3" s="1"/>
  <c r="AD181" i="3"/>
  <c r="AD182" i="3" s="1"/>
  <c r="V153" i="3"/>
  <c r="V154" i="3" s="1"/>
  <c r="AD153" i="3"/>
  <c r="AD154" i="3" s="1"/>
  <c r="AI132" i="3"/>
  <c r="AI133" i="3" s="1"/>
  <c r="Z132" i="3"/>
  <c r="Z133" i="3" s="1"/>
  <c r="V125" i="3"/>
  <c r="V126" i="3" s="1"/>
  <c r="AD125" i="3"/>
  <c r="AD126" i="3" s="1"/>
  <c r="X125" i="3"/>
  <c r="X126" i="3" s="1"/>
  <c r="AB118" i="3"/>
  <c r="AB119" i="3" s="1"/>
  <c r="AL111" i="3"/>
  <c r="AL112" i="3" s="1"/>
  <c r="AG111" i="3"/>
  <c r="AG112" i="3" s="1"/>
  <c r="Z111" i="3"/>
  <c r="Z112" i="3" s="1"/>
  <c r="AM104" i="3"/>
  <c r="AM105" i="3" s="1"/>
  <c r="AH104" i="3"/>
  <c r="AH105" i="3" s="1"/>
  <c r="AK104" i="3"/>
  <c r="AK105" i="3" s="1"/>
  <c r="V104" i="3"/>
  <c r="V105" i="3" s="1"/>
  <c r="AD104" i="3"/>
  <c r="AD105" i="3" s="1"/>
  <c r="AI97" i="3"/>
  <c r="AI98" i="3" s="1"/>
  <c r="AL97" i="3"/>
  <c r="AL98" i="3" s="1"/>
  <c r="AM90" i="3"/>
  <c r="AM91" i="3" s="1"/>
  <c r="V90" i="3"/>
  <c r="V91" i="3" s="1"/>
  <c r="AD90" i="3"/>
  <c r="AD91" i="3" s="1"/>
  <c r="AI83" i="3"/>
  <c r="AI84" i="3" s="1"/>
  <c r="Z83" i="3"/>
  <c r="Z84" i="3" s="1"/>
  <c r="AM76" i="3"/>
  <c r="AM77" i="3" s="1"/>
  <c r="AF76" i="3"/>
  <c r="AF77" i="3" s="1"/>
  <c r="AI69" i="3"/>
  <c r="AI70" i="3" s="1"/>
  <c r="AM62" i="3"/>
  <c r="AM63" i="3" s="1"/>
  <c r="AF62" i="3"/>
  <c r="AF63" i="3" s="1"/>
  <c r="AK48" i="3"/>
  <c r="AK49" i="3" s="1"/>
  <c r="AK118" i="3"/>
  <c r="AK119" i="3" s="1"/>
  <c r="V55" i="3"/>
  <c r="V56" i="3" s="1"/>
  <c r="AD55" i="3"/>
  <c r="AD56" i="3" s="1"/>
  <c r="AM55" i="3"/>
  <c r="AM56" i="3" s="1"/>
  <c r="AD118" i="3"/>
  <c r="AD119" i="3" s="1"/>
  <c r="AM118" i="3"/>
  <c r="AM119" i="3" s="1"/>
  <c r="W118" i="3"/>
  <c r="W119" i="3" s="1"/>
  <c r="AF118" i="3"/>
  <c r="AF119" i="3" s="1"/>
  <c r="AN118" i="3"/>
  <c r="AN119" i="3" s="1"/>
  <c r="Y118" i="3"/>
  <c r="Y119" i="3" s="1"/>
  <c r="AH118" i="3"/>
  <c r="AH119" i="3" s="1"/>
  <c r="Q231" i="3"/>
  <c r="P231" i="3"/>
  <c r="M231" i="3"/>
  <c r="L231" i="3"/>
  <c r="Q230" i="3"/>
  <c r="P230" i="3"/>
  <c r="M230" i="3"/>
  <c r="L230" i="3"/>
  <c r="Q229" i="3"/>
  <c r="P229" i="3"/>
  <c r="M229" i="3"/>
  <c r="L229" i="3"/>
  <c r="Q228" i="3"/>
  <c r="R228" i="3" s="1"/>
  <c r="P228" i="3"/>
  <c r="M228" i="3"/>
  <c r="L228" i="3"/>
  <c r="Q227" i="3"/>
  <c r="R227" i="3" s="1"/>
  <c r="P227" i="3"/>
  <c r="M227" i="3"/>
  <c r="L227" i="3"/>
  <c r="F225" i="3"/>
  <c r="A225" i="3"/>
  <c r="Q224" i="3"/>
  <c r="P224" i="3"/>
  <c r="M224" i="3"/>
  <c r="L224" i="3"/>
  <c r="Q223" i="3"/>
  <c r="P223" i="3"/>
  <c r="M223" i="3"/>
  <c r="L223" i="3"/>
  <c r="Q222" i="3"/>
  <c r="P222" i="3"/>
  <c r="M222" i="3"/>
  <c r="L222" i="3"/>
  <c r="Q221" i="3"/>
  <c r="P221" i="3"/>
  <c r="M221" i="3"/>
  <c r="L221" i="3"/>
  <c r="Q220" i="3"/>
  <c r="P220" i="3"/>
  <c r="M220" i="3"/>
  <c r="L220" i="3"/>
  <c r="F218" i="3"/>
  <c r="A218" i="3"/>
  <c r="Q217" i="3"/>
  <c r="P217" i="3"/>
  <c r="M217" i="3"/>
  <c r="L217" i="3"/>
  <c r="Q216" i="3"/>
  <c r="P216" i="3"/>
  <c r="M216" i="3"/>
  <c r="N216" i="3" s="1"/>
  <c r="L216" i="3"/>
  <c r="Q215" i="3"/>
  <c r="P215" i="3"/>
  <c r="M215" i="3"/>
  <c r="L215" i="3"/>
  <c r="Q214" i="3"/>
  <c r="P214" i="3"/>
  <c r="M214" i="3"/>
  <c r="N214" i="3" s="1"/>
  <c r="L214" i="3"/>
  <c r="Q213" i="3"/>
  <c r="P213" i="3"/>
  <c r="M213" i="3"/>
  <c r="L213" i="3"/>
  <c r="N213" i="3" s="1"/>
  <c r="F211" i="3"/>
  <c r="A211" i="3"/>
  <c r="R230" i="3" l="1"/>
  <c r="N231" i="3"/>
  <c r="N229" i="3"/>
  <c r="N227" i="3"/>
  <c r="N224" i="3"/>
  <c r="N223" i="3"/>
  <c r="R214" i="3"/>
  <c r="N230" i="3"/>
  <c r="R221" i="3"/>
  <c r="R223" i="3"/>
  <c r="R220" i="3"/>
  <c r="R222" i="3"/>
  <c r="R224" i="3"/>
  <c r="N221" i="3"/>
  <c r="N222" i="3"/>
  <c r="R217" i="3"/>
  <c r="R215" i="3"/>
  <c r="R213" i="3"/>
  <c r="N215" i="3"/>
  <c r="R229" i="3"/>
  <c r="R231" i="3"/>
  <c r="N228" i="3"/>
  <c r="N220" i="3"/>
  <c r="R216" i="3"/>
  <c r="N217" i="3"/>
  <c r="D22" i="153" l="1"/>
  <c r="D11" i="153"/>
  <c r="AI5" i="153"/>
  <c r="L5" i="153" s="1"/>
  <c r="AJ5" i="153"/>
  <c r="AI6" i="153"/>
  <c r="L6" i="153" s="1"/>
  <c r="AJ6" i="153"/>
  <c r="L20" i="153" s="1"/>
  <c r="AI7" i="153"/>
  <c r="L7" i="153" s="1"/>
  <c r="AJ7" i="153"/>
  <c r="L21" i="153" s="1"/>
  <c r="AI8" i="153"/>
  <c r="L8" i="153" s="1"/>
  <c r="AJ8" i="153"/>
  <c r="L22" i="153" s="1"/>
  <c r="AI9" i="153"/>
  <c r="L9" i="153" s="1"/>
  <c r="AJ9" i="153"/>
  <c r="L23" i="153" s="1"/>
  <c r="AI10" i="153"/>
  <c r="L10" i="153" s="1"/>
  <c r="AJ10" i="153"/>
  <c r="L24" i="153" s="1"/>
  <c r="AI11" i="153"/>
  <c r="L11" i="153" s="1"/>
  <c r="AJ11" i="153"/>
  <c r="L25" i="153" s="1"/>
  <c r="L13" i="153"/>
  <c r="AI12" i="153"/>
  <c r="L12" i="153" s="1"/>
  <c r="AJ12" i="153"/>
  <c r="L26" i="153" s="1"/>
  <c r="AI13" i="153"/>
  <c r="AJ13" i="153"/>
  <c r="L27" i="153" s="1"/>
  <c r="E19" i="153"/>
  <c r="L19" i="153"/>
  <c r="AI36" i="153"/>
  <c r="L35" i="153" s="1"/>
  <c r="AJ36" i="153"/>
  <c r="L49" i="153" s="1"/>
  <c r="AI37" i="153"/>
  <c r="L36" i="153" s="1"/>
  <c r="AJ37" i="153"/>
  <c r="L50" i="153" s="1"/>
  <c r="AI38" i="153"/>
  <c r="L37" i="153" s="1"/>
  <c r="AJ38" i="153"/>
  <c r="L51" i="153" s="1"/>
  <c r="L39" i="153"/>
  <c r="AI39" i="153"/>
  <c r="L38" i="153" s="1"/>
  <c r="AJ39" i="153"/>
  <c r="L52" i="153" s="1"/>
  <c r="AI40" i="153"/>
  <c r="AJ40" i="153"/>
  <c r="L53" i="153" s="1"/>
  <c r="AI41" i="153"/>
  <c r="L40" i="153" s="1"/>
  <c r="AJ41" i="153"/>
  <c r="AI42" i="153"/>
  <c r="L41" i="153" s="1"/>
  <c r="AJ42" i="153"/>
  <c r="L55" i="153" s="1"/>
  <c r="AI43" i="153"/>
  <c r="L42" i="153" s="1"/>
  <c r="AJ43" i="153"/>
  <c r="L56" i="153" s="1"/>
  <c r="AI44" i="153"/>
  <c r="L43" i="153" s="1"/>
  <c r="AJ44" i="153"/>
  <c r="L57" i="153" s="1"/>
  <c r="E49" i="153"/>
  <c r="L54" i="153"/>
  <c r="D52" i="153" l="1"/>
  <c r="D8" i="153"/>
  <c r="D35" i="153"/>
  <c r="D38" i="153" s="1"/>
  <c r="D25" i="153"/>
  <c r="D41" i="153"/>
  <c r="D55" i="153" l="1"/>
  <c r="I14" i="84" l="1"/>
  <c r="I14" i="83"/>
  <c r="I14" i="78"/>
  <c r="P206" i="3" l="1"/>
  <c r="L206" i="3"/>
  <c r="P199" i="3"/>
  <c r="L199" i="3"/>
  <c r="P192" i="3"/>
  <c r="L192" i="3"/>
  <c r="P185" i="3"/>
  <c r="L185" i="3"/>
  <c r="P178" i="3"/>
  <c r="L178" i="3"/>
  <c r="P171" i="3"/>
  <c r="L171" i="3"/>
  <c r="M175" i="3"/>
  <c r="L175" i="3"/>
  <c r="M174" i="3"/>
  <c r="N174" i="3" s="1"/>
  <c r="L174" i="3"/>
  <c r="M173" i="3"/>
  <c r="L173" i="3"/>
  <c r="M172" i="3"/>
  <c r="L172" i="3"/>
  <c r="M171" i="3"/>
  <c r="P164" i="3"/>
  <c r="L164" i="3"/>
  <c r="Q157" i="3"/>
  <c r="P157" i="3"/>
  <c r="M157" i="3"/>
  <c r="L157" i="3"/>
  <c r="P151" i="3"/>
  <c r="Q150" i="3"/>
  <c r="P150" i="3"/>
  <c r="L151" i="3"/>
  <c r="M151" i="3"/>
  <c r="L152" i="3"/>
  <c r="M152" i="3"/>
  <c r="L153" i="3"/>
  <c r="M153" i="3"/>
  <c r="L154" i="3"/>
  <c r="M154" i="3"/>
  <c r="M150" i="3"/>
  <c r="L150" i="3"/>
  <c r="Q210" i="3"/>
  <c r="P210" i="3"/>
  <c r="M210" i="3"/>
  <c r="L210" i="3"/>
  <c r="Q209" i="3"/>
  <c r="P209" i="3"/>
  <c r="M209" i="3"/>
  <c r="L209" i="3"/>
  <c r="Q208" i="3"/>
  <c r="P208" i="3"/>
  <c r="M208" i="3"/>
  <c r="L208" i="3"/>
  <c r="Q207" i="3"/>
  <c r="P207" i="3"/>
  <c r="M207" i="3"/>
  <c r="L207" i="3"/>
  <c r="Q206" i="3"/>
  <c r="M206" i="3"/>
  <c r="F204" i="3"/>
  <c r="A204" i="3"/>
  <c r="Q203" i="3"/>
  <c r="P203" i="3"/>
  <c r="M203" i="3"/>
  <c r="L203" i="3"/>
  <c r="Q202" i="3"/>
  <c r="P202" i="3"/>
  <c r="M202" i="3"/>
  <c r="L202" i="3"/>
  <c r="Q201" i="3"/>
  <c r="P201" i="3"/>
  <c r="M201" i="3"/>
  <c r="L201" i="3"/>
  <c r="Q200" i="3"/>
  <c r="P200" i="3"/>
  <c r="M200" i="3"/>
  <c r="L200" i="3"/>
  <c r="Q199" i="3"/>
  <c r="M199" i="3"/>
  <c r="F197" i="3"/>
  <c r="A197" i="3"/>
  <c r="Q196" i="3"/>
  <c r="P196" i="3"/>
  <c r="M196" i="3"/>
  <c r="L196" i="3"/>
  <c r="Q195" i="3"/>
  <c r="P195" i="3"/>
  <c r="M195" i="3"/>
  <c r="L195" i="3"/>
  <c r="Q194" i="3"/>
  <c r="P194" i="3"/>
  <c r="M194" i="3"/>
  <c r="L194" i="3"/>
  <c r="Q193" i="3"/>
  <c r="P193" i="3"/>
  <c r="M193" i="3"/>
  <c r="L193" i="3"/>
  <c r="Q192" i="3"/>
  <c r="M192" i="3"/>
  <c r="F190" i="3"/>
  <c r="A190" i="3"/>
  <c r="Q189" i="3"/>
  <c r="P189" i="3"/>
  <c r="M189" i="3"/>
  <c r="L189" i="3"/>
  <c r="Q188" i="3"/>
  <c r="P188" i="3"/>
  <c r="M188" i="3"/>
  <c r="L188" i="3"/>
  <c r="Q187" i="3"/>
  <c r="P187" i="3"/>
  <c r="M187" i="3"/>
  <c r="L187" i="3"/>
  <c r="Q186" i="3"/>
  <c r="P186" i="3"/>
  <c r="M186" i="3"/>
  <c r="L186" i="3"/>
  <c r="Q185" i="3"/>
  <c r="M185" i="3"/>
  <c r="F183" i="3"/>
  <c r="A183" i="3"/>
  <c r="Q182" i="3"/>
  <c r="P182" i="3"/>
  <c r="M182" i="3"/>
  <c r="L182" i="3"/>
  <c r="Q181" i="3"/>
  <c r="P181" i="3"/>
  <c r="M181" i="3"/>
  <c r="L181" i="3"/>
  <c r="Q180" i="3"/>
  <c r="P180" i="3"/>
  <c r="M180" i="3"/>
  <c r="L180" i="3"/>
  <c r="Q179" i="3"/>
  <c r="P179" i="3"/>
  <c r="M179" i="3"/>
  <c r="L179" i="3"/>
  <c r="Q178" i="3"/>
  <c r="M178" i="3"/>
  <c r="F176" i="3"/>
  <c r="A176" i="3"/>
  <c r="Q175" i="3"/>
  <c r="P175" i="3"/>
  <c r="Q174" i="3"/>
  <c r="P174" i="3"/>
  <c r="Q173" i="3"/>
  <c r="P173" i="3"/>
  <c r="Q172" i="3"/>
  <c r="P172" i="3"/>
  <c r="Q171" i="3"/>
  <c r="F169" i="3"/>
  <c r="A169" i="3"/>
  <c r="R174" i="3" l="1"/>
  <c r="N201" i="3"/>
  <c r="N203" i="3"/>
  <c r="N175" i="3"/>
  <c r="R210" i="3"/>
  <c r="R208" i="3"/>
  <c r="R206" i="3"/>
  <c r="N210" i="3"/>
  <c r="N208" i="3"/>
  <c r="N196" i="3"/>
  <c r="R194" i="3"/>
  <c r="N193" i="3"/>
  <c r="N173" i="3"/>
  <c r="R209" i="3"/>
  <c r="N207" i="3"/>
  <c r="R201" i="3"/>
  <c r="R203" i="3"/>
  <c r="R202" i="3"/>
  <c r="N200" i="3"/>
  <c r="R195" i="3"/>
  <c r="R171" i="3"/>
  <c r="R175" i="3"/>
  <c r="N172" i="3"/>
  <c r="N171" i="3"/>
  <c r="R207" i="3"/>
  <c r="N209" i="3"/>
  <c r="R200" i="3"/>
  <c r="R199" i="3"/>
  <c r="N202" i="3"/>
  <c r="R196" i="3"/>
  <c r="R193" i="3"/>
  <c r="N195" i="3"/>
  <c r="N194" i="3"/>
  <c r="R181" i="3"/>
  <c r="R179" i="3"/>
  <c r="R173" i="3"/>
  <c r="N206" i="3"/>
  <c r="N199" i="3"/>
  <c r="R192" i="3"/>
  <c r="N192" i="3"/>
  <c r="R185" i="3"/>
  <c r="R187" i="3"/>
  <c r="R186" i="3"/>
  <c r="R188" i="3"/>
  <c r="N187" i="3"/>
  <c r="N186" i="3"/>
  <c r="N185" i="3"/>
  <c r="N188" i="3"/>
  <c r="R172" i="3"/>
  <c r="R180" i="3"/>
  <c r="N182" i="3"/>
  <c r="N181" i="3"/>
  <c r="N179" i="3"/>
  <c r="R189" i="3"/>
  <c r="N189" i="3"/>
  <c r="R182" i="3"/>
  <c r="R178" i="3"/>
  <c r="N178" i="3"/>
  <c r="N180" i="3"/>
  <c r="L24" i="3"/>
  <c r="Q3" i="3"/>
  <c r="P3" i="3"/>
  <c r="L11" i="3"/>
  <c r="L18" i="3"/>
  <c r="M17" i="3"/>
  <c r="L17" i="3"/>
  <c r="P18" i="3"/>
  <c r="Q18" i="3"/>
  <c r="P19" i="3"/>
  <c r="Q19" i="3"/>
  <c r="P20" i="3"/>
  <c r="Q20" i="3"/>
  <c r="P21" i="3"/>
  <c r="Q21" i="3"/>
  <c r="Q17" i="3"/>
  <c r="P17" i="3"/>
  <c r="Q14" i="3"/>
  <c r="P14" i="3"/>
  <c r="Q13" i="3"/>
  <c r="P13" i="3"/>
  <c r="Q12" i="3"/>
  <c r="P12" i="3"/>
  <c r="Q11" i="3"/>
  <c r="P11" i="3"/>
  <c r="Q10" i="3"/>
  <c r="P10" i="3"/>
  <c r="M18" i="3"/>
  <c r="L19" i="3"/>
  <c r="M19" i="3"/>
  <c r="L20" i="3"/>
  <c r="M20" i="3"/>
  <c r="L21" i="3"/>
  <c r="M21" i="3"/>
  <c r="M11" i="3"/>
  <c r="L12" i="3"/>
  <c r="M12" i="3"/>
  <c r="L13" i="3"/>
  <c r="M13" i="3"/>
  <c r="L14" i="3"/>
  <c r="M14" i="3"/>
  <c r="M10" i="3"/>
  <c r="L10" i="3"/>
  <c r="P4" i="3"/>
  <c r="Q4" i="3"/>
  <c r="P5" i="3"/>
  <c r="Q5" i="3"/>
  <c r="P6" i="3"/>
  <c r="Q6" i="3"/>
  <c r="P7" i="3"/>
  <c r="Q7" i="3"/>
  <c r="M7" i="3"/>
  <c r="L7" i="3"/>
  <c r="M6" i="3"/>
  <c r="L6" i="3"/>
  <c r="M5" i="3"/>
  <c r="L5" i="3"/>
  <c r="M4" i="3"/>
  <c r="L4" i="3"/>
  <c r="M3" i="3"/>
  <c r="L3" i="3"/>
  <c r="B5" i="132" l="1"/>
  <c r="B4" i="132"/>
  <c r="B3" i="132"/>
  <c r="L87" i="3" l="1"/>
  <c r="M87" i="3"/>
  <c r="L88" i="3"/>
  <c r="M88" i="3"/>
  <c r="L89" i="3"/>
  <c r="M89" i="3"/>
  <c r="L90" i="3"/>
  <c r="M90" i="3"/>
  <c r="L91" i="3"/>
  <c r="M91" i="3"/>
  <c r="L94" i="3"/>
  <c r="M94" i="3"/>
  <c r="L95" i="3"/>
  <c r="M95" i="3"/>
  <c r="L96" i="3"/>
  <c r="M96" i="3"/>
  <c r="L97" i="3"/>
  <c r="M97" i="3"/>
  <c r="L98" i="3"/>
  <c r="M98" i="3"/>
  <c r="L101" i="3"/>
  <c r="M101" i="3"/>
  <c r="L102" i="3"/>
  <c r="M102" i="3"/>
  <c r="L103" i="3"/>
  <c r="M103" i="3"/>
  <c r="L104" i="3"/>
  <c r="M104" i="3"/>
  <c r="L105" i="3"/>
  <c r="M105" i="3"/>
  <c r="H26" i="146" l="1"/>
  <c r="H27" i="146"/>
  <c r="D23" i="132" l="1"/>
  <c r="D22" i="132"/>
  <c r="D21" i="132"/>
  <c r="D20" i="132"/>
  <c r="D19" i="132"/>
  <c r="D18" i="132"/>
  <c r="D17" i="132"/>
  <c r="D16" i="132"/>
  <c r="D15" i="132"/>
  <c r="D14" i="132"/>
  <c r="D13" i="132"/>
  <c r="D12" i="132"/>
  <c r="D11" i="132"/>
  <c r="D10" i="132"/>
  <c r="D9" i="132"/>
  <c r="D8" i="132"/>
  <c r="D7" i="132"/>
  <c r="D6" i="132"/>
  <c r="D5" i="132"/>
  <c r="D4" i="132"/>
  <c r="D3" i="132" l="1"/>
  <c r="B23" i="132" l="1"/>
  <c r="B22" i="132"/>
  <c r="B21" i="132"/>
  <c r="B20" i="132"/>
  <c r="B19" i="132"/>
  <c r="B18" i="132"/>
  <c r="B17" i="132"/>
  <c r="B16" i="132"/>
  <c r="B15" i="132"/>
  <c r="B14" i="132"/>
  <c r="B13" i="132"/>
  <c r="B12" i="132"/>
  <c r="B11" i="132"/>
  <c r="B10" i="132"/>
  <c r="B9" i="132"/>
  <c r="B8" i="132"/>
  <c r="B7" i="132"/>
  <c r="B6" i="132"/>
  <c r="Q168" i="3" l="1"/>
  <c r="P168" i="3"/>
  <c r="M168" i="3"/>
  <c r="L168" i="3"/>
  <c r="Q167" i="3"/>
  <c r="P167" i="3"/>
  <c r="M167" i="3"/>
  <c r="L167" i="3"/>
  <c r="Q166" i="3"/>
  <c r="P166" i="3"/>
  <c r="M166" i="3"/>
  <c r="L166" i="3"/>
  <c r="Q165" i="3"/>
  <c r="P165" i="3"/>
  <c r="M165" i="3"/>
  <c r="L165" i="3"/>
  <c r="Q164" i="3"/>
  <c r="M164" i="3"/>
  <c r="F162" i="3"/>
  <c r="A162" i="3"/>
  <c r="Q161" i="3"/>
  <c r="P161" i="3"/>
  <c r="M161" i="3"/>
  <c r="L161" i="3"/>
  <c r="Q160" i="3"/>
  <c r="P160" i="3"/>
  <c r="M160" i="3"/>
  <c r="L160" i="3"/>
  <c r="Q159" i="3"/>
  <c r="P159" i="3"/>
  <c r="M159" i="3"/>
  <c r="L159" i="3"/>
  <c r="Q158" i="3"/>
  <c r="P158" i="3"/>
  <c r="M158" i="3"/>
  <c r="L158" i="3"/>
  <c r="F155" i="3"/>
  <c r="A155" i="3"/>
  <c r="Q154" i="3"/>
  <c r="P154" i="3"/>
  <c r="Q153" i="3"/>
  <c r="P153" i="3"/>
  <c r="Q152" i="3"/>
  <c r="P152" i="3"/>
  <c r="Q151" i="3"/>
  <c r="F148" i="3"/>
  <c r="A148" i="3"/>
  <c r="L38" i="3"/>
  <c r="M38" i="3"/>
  <c r="L39" i="3"/>
  <c r="M39" i="3"/>
  <c r="N165" i="3" l="1"/>
  <c r="R165" i="3"/>
  <c r="N152" i="3"/>
  <c r="N150" i="3"/>
  <c r="R153" i="3"/>
  <c r="R164" i="3"/>
  <c r="R166" i="3"/>
  <c r="R168" i="3"/>
  <c r="R158" i="3"/>
  <c r="N167" i="3"/>
  <c r="N168" i="3"/>
  <c r="N166" i="3"/>
  <c r="R157" i="3"/>
  <c r="R161" i="3"/>
  <c r="R159" i="3"/>
  <c r="N160" i="3"/>
  <c r="N158" i="3"/>
  <c r="N159" i="3"/>
  <c r="N161" i="3"/>
  <c r="R152" i="3"/>
  <c r="N153" i="3"/>
  <c r="N151" i="3"/>
  <c r="R167" i="3"/>
  <c r="N164" i="3"/>
  <c r="R160" i="3"/>
  <c r="N157" i="3"/>
  <c r="R151" i="3"/>
  <c r="R150" i="3"/>
  <c r="R154" i="3"/>
  <c r="N154" i="3"/>
  <c r="I45" i="125" l="1"/>
  <c r="H45" i="125"/>
  <c r="G45" i="125"/>
  <c r="F45" i="125"/>
  <c r="E45" i="125"/>
  <c r="D45" i="125"/>
  <c r="C45" i="125"/>
  <c r="I44" i="125"/>
  <c r="H44" i="125"/>
  <c r="G44" i="125"/>
  <c r="F44" i="125"/>
  <c r="E44" i="125"/>
  <c r="D44" i="125"/>
  <c r="C44" i="125"/>
  <c r="J42" i="125"/>
  <c r="O42" i="125" s="1"/>
  <c r="J41" i="125"/>
  <c r="N41" i="125" s="1"/>
  <c r="J40" i="125"/>
  <c r="M40" i="125" s="1"/>
  <c r="J39" i="125"/>
  <c r="L39" i="125" s="1"/>
  <c r="J38" i="125"/>
  <c r="K38" i="125" s="1"/>
  <c r="J37" i="125"/>
  <c r="Q37" i="125" s="1"/>
  <c r="J36" i="125"/>
  <c r="Q36" i="125" s="1"/>
  <c r="J35" i="125"/>
  <c r="P35" i="125" s="1"/>
  <c r="J34" i="125"/>
  <c r="O34" i="125" s="1"/>
  <c r="J56" i="125"/>
  <c r="K56" i="125" s="1"/>
  <c r="J57" i="125"/>
  <c r="K57" i="125" s="1"/>
  <c r="J58" i="125"/>
  <c r="Q58" i="125" s="1"/>
  <c r="J59" i="125"/>
  <c r="M59" i="125" s="1"/>
  <c r="K58" i="125" l="1"/>
  <c r="Q56" i="125"/>
  <c r="L59" i="125"/>
  <c r="O58" i="125"/>
  <c r="P58" i="125"/>
  <c r="N58" i="125"/>
  <c r="M58" i="125"/>
  <c r="L58" i="125"/>
  <c r="O56" i="125"/>
  <c r="L35" i="125"/>
  <c r="O41" i="125"/>
  <c r="L38" i="125"/>
  <c r="P42" i="125"/>
  <c r="N35" i="125"/>
  <c r="Q38" i="125"/>
  <c r="C46" i="125"/>
  <c r="Q35" i="125"/>
  <c r="M39" i="125"/>
  <c r="D46" i="125"/>
  <c r="E46" i="125"/>
  <c r="F46" i="125"/>
  <c r="K37" i="125"/>
  <c r="K40" i="125"/>
  <c r="G46" i="125"/>
  <c r="P34" i="125"/>
  <c r="M37" i="125"/>
  <c r="N40" i="125"/>
  <c r="H46" i="125"/>
  <c r="K35" i="125"/>
  <c r="P37" i="125"/>
  <c r="I46" i="125"/>
  <c r="Q34" i="125"/>
  <c r="K36" i="125"/>
  <c r="L37" i="125"/>
  <c r="M38" i="125"/>
  <c r="N39" i="125"/>
  <c r="O40" i="125"/>
  <c r="P41" i="125"/>
  <c r="Q42" i="125"/>
  <c r="J45" i="125"/>
  <c r="L36" i="125"/>
  <c r="N38" i="125"/>
  <c r="O39" i="125"/>
  <c r="P40" i="125"/>
  <c r="Q41" i="125"/>
  <c r="K34" i="125"/>
  <c r="M36" i="125"/>
  <c r="N37" i="125"/>
  <c r="O38" i="125"/>
  <c r="P39" i="125"/>
  <c r="Q40" i="125"/>
  <c r="K42" i="125"/>
  <c r="L34" i="125"/>
  <c r="M35" i="125"/>
  <c r="N36" i="125"/>
  <c r="O37" i="125"/>
  <c r="P38" i="125"/>
  <c r="Q39" i="125"/>
  <c r="K41" i="125"/>
  <c r="L42" i="125"/>
  <c r="M34" i="125"/>
  <c r="O36" i="125"/>
  <c r="L41" i="125"/>
  <c r="M42" i="125"/>
  <c r="J44" i="125"/>
  <c r="N34" i="125"/>
  <c r="O35" i="125"/>
  <c r="P36" i="125"/>
  <c r="K39" i="125"/>
  <c r="L40" i="125"/>
  <c r="M41" i="125"/>
  <c r="N42" i="125"/>
  <c r="K59" i="125"/>
  <c r="Q57" i="125"/>
  <c r="P56" i="125"/>
  <c r="Q59" i="125"/>
  <c r="O57" i="125"/>
  <c r="N56" i="125"/>
  <c r="P59" i="125"/>
  <c r="N57" i="125"/>
  <c r="M56" i="125"/>
  <c r="O59" i="125"/>
  <c r="M57" i="125"/>
  <c r="L56" i="125"/>
  <c r="N59" i="125"/>
  <c r="L57" i="125"/>
  <c r="P57" i="125"/>
  <c r="N44" i="125" l="1"/>
  <c r="M44" i="125"/>
  <c r="L44" i="125"/>
  <c r="Q44" i="125"/>
  <c r="P44" i="125"/>
  <c r="K44" i="125"/>
  <c r="O44" i="125"/>
  <c r="O45" i="125"/>
  <c r="K45" i="125"/>
  <c r="M45" i="125"/>
  <c r="L45" i="125"/>
  <c r="P45" i="125"/>
  <c r="N45" i="125"/>
  <c r="J46" i="125"/>
  <c r="Q45" i="125"/>
  <c r="K19" i="153" l="1"/>
  <c r="J19" i="153"/>
  <c r="K8" i="78"/>
  <c r="K8" i="83"/>
  <c r="K8" i="84"/>
  <c r="K9" i="78"/>
  <c r="K9" i="83"/>
  <c r="K9" i="84"/>
  <c r="K11" i="78"/>
  <c r="K11" i="84"/>
  <c r="K11" i="83"/>
  <c r="K7" i="78"/>
  <c r="K7" i="84"/>
  <c r="K7" i="83"/>
  <c r="K10" i="78"/>
  <c r="K10" i="84"/>
  <c r="K10" i="83"/>
  <c r="K12" i="78"/>
  <c r="K12" i="84"/>
  <c r="K12" i="83"/>
  <c r="K13" i="78"/>
  <c r="K13" i="84"/>
  <c r="K13" i="83"/>
  <c r="P46" i="125"/>
  <c r="T44" i="125"/>
  <c r="I19" i="153" s="1"/>
  <c r="O46" i="125"/>
  <c r="K46" i="125"/>
  <c r="L46" i="125"/>
  <c r="Q46" i="125"/>
  <c r="N46" i="125"/>
  <c r="M46" i="125"/>
  <c r="S44" i="125"/>
  <c r="M19" i="153" l="1"/>
  <c r="J25" i="153"/>
  <c r="J22" i="153"/>
  <c r="I22" i="153"/>
  <c r="I25" i="153"/>
  <c r="M20" i="153"/>
  <c r="K25" i="153"/>
  <c r="K22" i="153"/>
  <c r="M21" i="153"/>
  <c r="K14" i="84"/>
  <c r="K14" i="78"/>
  <c r="K14" i="83"/>
  <c r="N19" i="153" l="1"/>
  <c r="O19" i="153"/>
  <c r="P19" i="153" s="1"/>
  <c r="M25" i="153"/>
  <c r="M27" i="153"/>
  <c r="M26" i="153"/>
  <c r="M23" i="153"/>
  <c r="M24" i="153"/>
  <c r="M22" i="153"/>
  <c r="J27" i="125"/>
  <c r="N27" i="125" s="1"/>
  <c r="J26" i="125"/>
  <c r="N26" i="125" s="1"/>
  <c r="J25" i="125"/>
  <c r="N25" i="125" s="1"/>
  <c r="J24" i="125"/>
  <c r="N24" i="125" s="1"/>
  <c r="J23" i="125"/>
  <c r="N23" i="125" s="1"/>
  <c r="J22" i="125"/>
  <c r="N22" i="125" s="1"/>
  <c r="J21" i="125"/>
  <c r="N21" i="125" s="1"/>
  <c r="J20" i="125"/>
  <c r="N20" i="125" s="1"/>
  <c r="J19" i="125"/>
  <c r="N19" i="125" s="1"/>
  <c r="J12" i="125"/>
  <c r="P12" i="125" s="1"/>
  <c r="J11" i="125"/>
  <c r="P11" i="125" s="1"/>
  <c r="J10" i="125"/>
  <c r="P10" i="125" s="1"/>
  <c r="N22" i="153" l="1"/>
  <c r="O22" i="153"/>
  <c r="O25" i="153"/>
  <c r="N25" i="153"/>
  <c r="N29" i="125"/>
  <c r="P20" i="125"/>
  <c r="O20" i="125"/>
  <c r="O27" i="125"/>
  <c r="P27" i="125"/>
  <c r="Q27" i="125"/>
  <c r="O26" i="125"/>
  <c r="P26" i="125"/>
  <c r="O25" i="125"/>
  <c r="Q23" i="125"/>
  <c r="P23" i="125"/>
  <c r="Q26" i="125"/>
  <c r="P25" i="125"/>
  <c r="Q25" i="125"/>
  <c r="P22" i="125"/>
  <c r="Q22" i="125"/>
  <c r="O23" i="125"/>
  <c r="O22" i="125"/>
  <c r="O24" i="125"/>
  <c r="P24" i="125"/>
  <c r="Q24" i="125"/>
  <c r="O21" i="125"/>
  <c r="P21" i="125"/>
  <c r="Q21" i="125"/>
  <c r="Q20" i="125"/>
  <c r="O19" i="125"/>
  <c r="P19" i="125"/>
  <c r="Q19" i="125"/>
  <c r="L12" i="125"/>
  <c r="K10" i="125"/>
  <c r="M12" i="125"/>
  <c r="O12" i="125"/>
  <c r="Q12" i="125"/>
  <c r="K12" i="125"/>
  <c r="O11" i="125"/>
  <c r="Q11" i="125"/>
  <c r="M11" i="125"/>
  <c r="K11" i="125"/>
  <c r="L11" i="125"/>
  <c r="L10" i="125"/>
  <c r="M10" i="125"/>
  <c r="O10" i="125"/>
  <c r="Q10" i="125"/>
  <c r="K19" i="125"/>
  <c r="K20" i="125"/>
  <c r="K21" i="125"/>
  <c r="K22" i="125"/>
  <c r="K23" i="125"/>
  <c r="K24" i="125"/>
  <c r="K25" i="125"/>
  <c r="K26" i="125"/>
  <c r="K27" i="125"/>
  <c r="L20" i="125"/>
  <c r="L21" i="125"/>
  <c r="L23" i="125"/>
  <c r="L24" i="125"/>
  <c r="L25" i="125"/>
  <c r="L27" i="125"/>
  <c r="M19" i="125"/>
  <c r="M20" i="125"/>
  <c r="M21" i="125"/>
  <c r="M22" i="125"/>
  <c r="M23" i="125"/>
  <c r="M24" i="125"/>
  <c r="M25" i="125"/>
  <c r="M26" i="125"/>
  <c r="M27" i="125"/>
  <c r="L19" i="125"/>
  <c r="L22" i="125"/>
  <c r="L26" i="125"/>
  <c r="N10" i="125"/>
  <c r="N11" i="125"/>
  <c r="N12" i="125"/>
  <c r="I79" i="125"/>
  <c r="H79" i="125"/>
  <c r="G79" i="125"/>
  <c r="F79" i="125"/>
  <c r="E79" i="125"/>
  <c r="D79" i="125"/>
  <c r="C79" i="125"/>
  <c r="I78" i="125"/>
  <c r="H78" i="125"/>
  <c r="G78" i="125"/>
  <c r="F78" i="125"/>
  <c r="E78" i="125"/>
  <c r="D78" i="125"/>
  <c r="C78" i="125"/>
  <c r="I77" i="125"/>
  <c r="H77" i="125"/>
  <c r="G77" i="125"/>
  <c r="F77" i="125"/>
  <c r="E77" i="125"/>
  <c r="D77" i="125"/>
  <c r="C77" i="125"/>
  <c r="I76" i="125"/>
  <c r="H76" i="125"/>
  <c r="G76" i="125"/>
  <c r="F76" i="125"/>
  <c r="E76" i="125"/>
  <c r="D76" i="125"/>
  <c r="C76" i="125"/>
  <c r="I75" i="125"/>
  <c r="H75" i="125"/>
  <c r="G75" i="125"/>
  <c r="F75" i="125"/>
  <c r="E75" i="125"/>
  <c r="D75" i="125"/>
  <c r="C75" i="125"/>
  <c r="I74" i="125"/>
  <c r="H74" i="125"/>
  <c r="G74" i="125"/>
  <c r="F74" i="125"/>
  <c r="E74" i="125"/>
  <c r="D74" i="125"/>
  <c r="C74" i="125"/>
  <c r="I73" i="125"/>
  <c r="H73" i="125"/>
  <c r="G73" i="125"/>
  <c r="F73" i="125"/>
  <c r="E73" i="125"/>
  <c r="D73" i="125"/>
  <c r="C73" i="125"/>
  <c r="I72" i="125"/>
  <c r="H72" i="125"/>
  <c r="G72" i="125"/>
  <c r="F72" i="125"/>
  <c r="E72" i="125"/>
  <c r="D72" i="125"/>
  <c r="C72" i="125"/>
  <c r="I71" i="125"/>
  <c r="H71" i="125"/>
  <c r="G71" i="125"/>
  <c r="F71" i="125"/>
  <c r="E71" i="125"/>
  <c r="D71" i="125"/>
  <c r="C71" i="125"/>
  <c r="J86" i="125"/>
  <c r="K86" i="125" s="1"/>
  <c r="J87" i="125"/>
  <c r="K87" i="125" s="1"/>
  <c r="J88" i="125"/>
  <c r="K88" i="125" s="1"/>
  <c r="J89" i="125"/>
  <c r="Q89" i="125" s="1"/>
  <c r="J90" i="125"/>
  <c r="K90" i="125" s="1"/>
  <c r="J91" i="125"/>
  <c r="K91" i="125" s="1"/>
  <c r="J92" i="125"/>
  <c r="K92" i="125" s="1"/>
  <c r="J93" i="125"/>
  <c r="K93" i="125" s="1"/>
  <c r="J94" i="125"/>
  <c r="K94" i="125" s="1"/>
  <c r="I97" i="125"/>
  <c r="H97" i="125"/>
  <c r="G97" i="125"/>
  <c r="F97" i="125"/>
  <c r="E97" i="125"/>
  <c r="D97" i="125"/>
  <c r="C97" i="125"/>
  <c r="I96" i="125"/>
  <c r="H96" i="125"/>
  <c r="G96" i="125"/>
  <c r="F96" i="125"/>
  <c r="E96" i="125"/>
  <c r="D96" i="125"/>
  <c r="C96" i="125"/>
  <c r="R22" i="153" l="1"/>
  <c r="S22" i="153" s="1"/>
  <c r="P22" i="153"/>
  <c r="AA22" i="153"/>
  <c r="F38" i="83"/>
  <c r="F38" i="84"/>
  <c r="P25" i="153"/>
  <c r="L94" i="125"/>
  <c r="M94" i="125"/>
  <c r="Q94" i="125"/>
  <c r="L29" i="125"/>
  <c r="K29" i="125"/>
  <c r="M29" i="125"/>
  <c r="Q29" i="125"/>
  <c r="P29" i="125"/>
  <c r="O29" i="125"/>
  <c r="N94" i="125"/>
  <c r="L90" i="125"/>
  <c r="M90" i="125"/>
  <c r="Q90" i="125"/>
  <c r="M86" i="125"/>
  <c r="N86" i="125"/>
  <c r="N90" i="125"/>
  <c r="K89" i="125"/>
  <c r="K96" i="125" s="1"/>
  <c r="Q93" i="125"/>
  <c r="Q91" i="125"/>
  <c r="P91" i="125"/>
  <c r="P87" i="125"/>
  <c r="M87" i="125"/>
  <c r="N87" i="125"/>
  <c r="Q87" i="125"/>
  <c r="Q86" i="125"/>
  <c r="Q92" i="125"/>
  <c r="P92" i="125"/>
  <c r="Q88" i="125"/>
  <c r="M91" i="125"/>
  <c r="L86" i="125"/>
  <c r="P88" i="125"/>
  <c r="N91" i="125"/>
  <c r="G98" i="125"/>
  <c r="H98" i="125"/>
  <c r="C98" i="125"/>
  <c r="E98" i="125"/>
  <c r="F98" i="125"/>
  <c r="L89" i="125"/>
  <c r="L93" i="125"/>
  <c r="P86" i="125"/>
  <c r="M89" i="125"/>
  <c r="P90" i="125"/>
  <c r="M93" i="125"/>
  <c r="P94" i="125"/>
  <c r="I98" i="125"/>
  <c r="N89" i="125"/>
  <c r="L88" i="125"/>
  <c r="N93" i="125"/>
  <c r="M88" i="125"/>
  <c r="P89" i="125"/>
  <c r="M92" i="125"/>
  <c r="P93" i="125"/>
  <c r="L92" i="125"/>
  <c r="L87" i="125"/>
  <c r="N88" i="125"/>
  <c r="L91" i="125"/>
  <c r="N92" i="125"/>
  <c r="D98" i="125"/>
  <c r="O86" i="125"/>
  <c r="O87" i="125"/>
  <c r="O88" i="125"/>
  <c r="O89" i="125"/>
  <c r="O90" i="125"/>
  <c r="O91" i="125"/>
  <c r="O92" i="125"/>
  <c r="O93" i="125"/>
  <c r="O94" i="125"/>
  <c r="I113" i="125"/>
  <c r="H113" i="125"/>
  <c r="G113" i="125"/>
  <c r="F113" i="125"/>
  <c r="E113" i="125"/>
  <c r="D113" i="125"/>
  <c r="C113" i="125"/>
  <c r="I112" i="125"/>
  <c r="J110" i="125"/>
  <c r="M110" i="125" s="1"/>
  <c r="J109" i="125"/>
  <c r="M109" i="125" s="1"/>
  <c r="J108" i="125"/>
  <c r="M108" i="125" s="1"/>
  <c r="J107" i="125"/>
  <c r="M107" i="125" s="1"/>
  <c r="J106" i="125"/>
  <c r="M106" i="125" s="1"/>
  <c r="J105" i="125"/>
  <c r="M105" i="125" s="1"/>
  <c r="J104" i="125"/>
  <c r="M104" i="125" s="1"/>
  <c r="J103" i="125"/>
  <c r="M103" i="125" s="1"/>
  <c r="J102" i="125"/>
  <c r="M102" i="125" s="1"/>
  <c r="M112" i="125" s="1"/>
  <c r="M113" i="125" l="1"/>
  <c r="N97" i="125"/>
  <c r="N96" i="125"/>
  <c r="P96" i="125"/>
  <c r="P97" i="125"/>
  <c r="Q96" i="125"/>
  <c r="Q97" i="125"/>
  <c r="M96" i="125"/>
  <c r="M97" i="125"/>
  <c r="K97" i="125"/>
  <c r="K98" i="125" s="1"/>
  <c r="G114" i="125"/>
  <c r="O97" i="125"/>
  <c r="O96" i="125"/>
  <c r="L96" i="125"/>
  <c r="L97" i="125"/>
  <c r="N107" i="125"/>
  <c r="N110" i="125"/>
  <c r="E114" i="125"/>
  <c r="I114" i="125"/>
  <c r="N103" i="125"/>
  <c r="F114" i="125"/>
  <c r="N108" i="125"/>
  <c r="H114" i="125"/>
  <c r="N105" i="125"/>
  <c r="N109" i="125"/>
  <c r="N106" i="125"/>
  <c r="C114" i="125"/>
  <c r="D114" i="125"/>
  <c r="N102" i="125"/>
  <c r="N104" i="125"/>
  <c r="O102" i="125"/>
  <c r="O103" i="125"/>
  <c r="O104" i="125"/>
  <c r="O105" i="125"/>
  <c r="O106" i="125"/>
  <c r="O107" i="125"/>
  <c r="O108" i="125"/>
  <c r="O109" i="125"/>
  <c r="O110" i="125"/>
  <c r="P102" i="125"/>
  <c r="P104" i="125"/>
  <c r="P105" i="125"/>
  <c r="P106" i="125"/>
  <c r="P107" i="125"/>
  <c r="P108" i="125"/>
  <c r="P109" i="125"/>
  <c r="P110" i="125"/>
  <c r="P103" i="125"/>
  <c r="Q102" i="125"/>
  <c r="Q103" i="125"/>
  <c r="Q104" i="125"/>
  <c r="Q105" i="125"/>
  <c r="Q106" i="125"/>
  <c r="Q107" i="125"/>
  <c r="Q108" i="125"/>
  <c r="Q109" i="125"/>
  <c r="Q110" i="125"/>
  <c r="K102" i="125"/>
  <c r="K103" i="125"/>
  <c r="K104" i="125"/>
  <c r="K105" i="125"/>
  <c r="K106" i="125"/>
  <c r="K107" i="125"/>
  <c r="K108" i="125"/>
  <c r="K109" i="125"/>
  <c r="K110" i="125"/>
  <c r="L103" i="125"/>
  <c r="L104" i="125"/>
  <c r="L105" i="125"/>
  <c r="L106" i="125"/>
  <c r="L107" i="125"/>
  <c r="L108" i="125"/>
  <c r="L109" i="125"/>
  <c r="L110" i="125"/>
  <c r="L102" i="125"/>
  <c r="L112" i="125" l="1"/>
  <c r="N112" i="125"/>
  <c r="K112" i="125"/>
  <c r="L113" i="125"/>
  <c r="K113" i="125"/>
  <c r="P112" i="125"/>
  <c r="P113" i="125"/>
  <c r="N113" i="125"/>
  <c r="Q113" i="125"/>
  <c r="Q112" i="125"/>
  <c r="O113" i="125"/>
  <c r="O112" i="125"/>
  <c r="J35" i="153"/>
  <c r="H9" i="78"/>
  <c r="H9" i="83"/>
  <c r="H9" i="84"/>
  <c r="T96" i="125"/>
  <c r="L98" i="125"/>
  <c r="Q98" i="125"/>
  <c r="M98" i="125"/>
  <c r="N98" i="125"/>
  <c r="S96" i="125"/>
  <c r="P98" i="125"/>
  <c r="O98" i="125"/>
  <c r="M114" i="125"/>
  <c r="J38" i="153" l="1"/>
  <c r="J41" i="153"/>
  <c r="K114" i="125"/>
  <c r="H12" i="78"/>
  <c r="H12" i="83"/>
  <c r="H12" i="84"/>
  <c r="H8" i="78"/>
  <c r="H8" i="84"/>
  <c r="H8" i="83"/>
  <c r="H13" i="78"/>
  <c r="H13" i="83"/>
  <c r="H13" i="84"/>
  <c r="H11" i="78"/>
  <c r="H11" i="83"/>
  <c r="H11" i="84"/>
  <c r="H7" i="78"/>
  <c r="H7" i="83"/>
  <c r="H7" i="84"/>
  <c r="H10" i="78"/>
  <c r="H10" i="83"/>
  <c r="H10" i="84"/>
  <c r="T112" i="125"/>
  <c r="I35" i="153" s="1"/>
  <c r="N114" i="125"/>
  <c r="Q114" i="125"/>
  <c r="O114" i="125"/>
  <c r="L114" i="125"/>
  <c r="P114" i="125"/>
  <c r="S112" i="125"/>
  <c r="I38" i="153" l="1"/>
  <c r="I41" i="153" s="1"/>
  <c r="H14" i="84"/>
  <c r="H14" i="83"/>
  <c r="H14" i="78"/>
  <c r="L117" i="3"/>
  <c r="A141" i="3" l="1"/>
  <c r="A134" i="3"/>
  <c r="A127" i="3"/>
  <c r="Q147" i="3"/>
  <c r="P147" i="3"/>
  <c r="M147" i="3"/>
  <c r="L147" i="3"/>
  <c r="Q146" i="3"/>
  <c r="P146" i="3"/>
  <c r="M146" i="3"/>
  <c r="L146" i="3"/>
  <c r="Q145" i="3"/>
  <c r="P145" i="3"/>
  <c r="M145" i="3"/>
  <c r="L145" i="3"/>
  <c r="Q144" i="3"/>
  <c r="P144" i="3"/>
  <c r="M144" i="3"/>
  <c r="L144" i="3"/>
  <c r="Q143" i="3"/>
  <c r="P143" i="3"/>
  <c r="M143" i="3"/>
  <c r="L143" i="3"/>
  <c r="F141" i="3"/>
  <c r="Q140" i="3"/>
  <c r="P140" i="3"/>
  <c r="M140" i="3"/>
  <c r="L140" i="3"/>
  <c r="Q139" i="3"/>
  <c r="P139" i="3"/>
  <c r="M139" i="3"/>
  <c r="L139" i="3"/>
  <c r="Q138" i="3"/>
  <c r="P138" i="3"/>
  <c r="M138" i="3"/>
  <c r="L138" i="3"/>
  <c r="Q137" i="3"/>
  <c r="P137" i="3"/>
  <c r="M137" i="3"/>
  <c r="L137" i="3"/>
  <c r="Q136" i="3"/>
  <c r="P136" i="3"/>
  <c r="M136" i="3"/>
  <c r="L136" i="3"/>
  <c r="F134" i="3"/>
  <c r="Q133" i="3"/>
  <c r="P133" i="3"/>
  <c r="M133" i="3"/>
  <c r="L133" i="3"/>
  <c r="Q132" i="3"/>
  <c r="P132" i="3"/>
  <c r="M132" i="3"/>
  <c r="L132" i="3"/>
  <c r="Q131" i="3"/>
  <c r="P131" i="3"/>
  <c r="M131" i="3"/>
  <c r="L131" i="3"/>
  <c r="Q130" i="3"/>
  <c r="P130" i="3"/>
  <c r="M130" i="3"/>
  <c r="L130" i="3"/>
  <c r="Q129" i="3"/>
  <c r="P129" i="3"/>
  <c r="M129" i="3"/>
  <c r="L129" i="3"/>
  <c r="F127" i="3"/>
  <c r="Q126" i="3"/>
  <c r="P126" i="3"/>
  <c r="M126" i="3"/>
  <c r="L126" i="3"/>
  <c r="Q125" i="3"/>
  <c r="P125" i="3"/>
  <c r="M125" i="3"/>
  <c r="L125" i="3"/>
  <c r="Q124" i="3"/>
  <c r="P124" i="3"/>
  <c r="M124" i="3"/>
  <c r="L124" i="3"/>
  <c r="Q123" i="3"/>
  <c r="P123" i="3"/>
  <c r="M123" i="3"/>
  <c r="L123" i="3"/>
  <c r="Q122" i="3"/>
  <c r="P122" i="3"/>
  <c r="M122" i="3"/>
  <c r="L122" i="3"/>
  <c r="F120" i="3"/>
  <c r="A120" i="3"/>
  <c r="Q119" i="3"/>
  <c r="P119" i="3"/>
  <c r="M119" i="3"/>
  <c r="L119" i="3"/>
  <c r="Q118" i="3"/>
  <c r="P118" i="3"/>
  <c r="M118" i="3"/>
  <c r="L118" i="3"/>
  <c r="Q117" i="3"/>
  <c r="P117" i="3"/>
  <c r="M117" i="3"/>
  <c r="N117" i="3" s="1"/>
  <c r="Q116" i="3"/>
  <c r="P116" i="3"/>
  <c r="M116" i="3"/>
  <c r="L116" i="3"/>
  <c r="Q115" i="3"/>
  <c r="P115" i="3"/>
  <c r="M115" i="3"/>
  <c r="L115" i="3"/>
  <c r="F113" i="3"/>
  <c r="A113" i="3"/>
  <c r="Q112" i="3"/>
  <c r="P112" i="3"/>
  <c r="M112" i="3"/>
  <c r="L112" i="3"/>
  <c r="Q111" i="3"/>
  <c r="P111" i="3"/>
  <c r="M111" i="3"/>
  <c r="L111" i="3"/>
  <c r="Q110" i="3"/>
  <c r="P110" i="3"/>
  <c r="M110" i="3"/>
  <c r="L110" i="3"/>
  <c r="Q109" i="3"/>
  <c r="P109" i="3"/>
  <c r="M109" i="3"/>
  <c r="L109" i="3"/>
  <c r="Q108" i="3"/>
  <c r="P108" i="3"/>
  <c r="M108" i="3"/>
  <c r="L108" i="3"/>
  <c r="F106" i="3"/>
  <c r="A106" i="3"/>
  <c r="Q105" i="3"/>
  <c r="P105" i="3"/>
  <c r="Q104" i="3"/>
  <c r="P104" i="3"/>
  <c r="Q103" i="3"/>
  <c r="P103" i="3"/>
  <c r="Q102" i="3"/>
  <c r="P102" i="3"/>
  <c r="Q101" i="3"/>
  <c r="P101" i="3"/>
  <c r="F99" i="3"/>
  <c r="A99" i="3"/>
  <c r="Q98" i="3"/>
  <c r="P98" i="3"/>
  <c r="Q97" i="3"/>
  <c r="P97" i="3"/>
  <c r="Q96" i="3"/>
  <c r="P96" i="3"/>
  <c r="Q95" i="3"/>
  <c r="P95" i="3"/>
  <c r="Q94" i="3"/>
  <c r="P94" i="3"/>
  <c r="F92" i="3"/>
  <c r="A92" i="3"/>
  <c r="Q91" i="3"/>
  <c r="P91" i="3"/>
  <c r="Q90" i="3"/>
  <c r="P90" i="3"/>
  <c r="Q89" i="3"/>
  <c r="P89" i="3"/>
  <c r="Q88" i="3"/>
  <c r="P88" i="3"/>
  <c r="Q87" i="3"/>
  <c r="P87" i="3"/>
  <c r="F85" i="3"/>
  <c r="A85" i="3"/>
  <c r="A57" i="3"/>
  <c r="R143" i="3" l="1"/>
  <c r="N129" i="3"/>
  <c r="R96" i="3"/>
  <c r="N130" i="3"/>
  <c r="R88" i="3"/>
  <c r="R101" i="3"/>
  <c r="R139" i="3"/>
  <c r="R111" i="3"/>
  <c r="R109" i="3"/>
  <c r="R103" i="3"/>
  <c r="N146" i="3"/>
  <c r="R137" i="3"/>
  <c r="N119" i="3"/>
  <c r="N111" i="3"/>
  <c r="N112" i="3"/>
  <c r="R130" i="3"/>
  <c r="R116" i="3"/>
  <c r="N90" i="3"/>
  <c r="N88" i="3"/>
  <c r="N89" i="3"/>
  <c r="N91" i="3"/>
  <c r="R138" i="3"/>
  <c r="R124" i="3"/>
  <c r="R126" i="3"/>
  <c r="R145" i="3"/>
  <c r="R140" i="3"/>
  <c r="R131" i="3"/>
  <c r="R133" i="3"/>
  <c r="R123" i="3"/>
  <c r="N118" i="3"/>
  <c r="R105" i="3"/>
  <c r="R98" i="3"/>
  <c r="N103" i="3"/>
  <c r="R95" i="3"/>
  <c r="R144" i="3"/>
  <c r="N122" i="3"/>
  <c r="R118" i="3"/>
  <c r="N115" i="3"/>
  <c r="R108" i="3"/>
  <c r="N97" i="3"/>
  <c r="R102" i="3"/>
  <c r="N108" i="3"/>
  <c r="R115" i="3"/>
  <c r="R117" i="3"/>
  <c r="R119" i="3"/>
  <c r="N132" i="3"/>
  <c r="N136" i="3"/>
  <c r="N147" i="3"/>
  <c r="R97" i="3"/>
  <c r="N101" i="3"/>
  <c r="N105" i="3"/>
  <c r="R110" i="3"/>
  <c r="R112" i="3"/>
  <c r="N125" i="3"/>
  <c r="R132" i="3"/>
  <c r="R136" i="3"/>
  <c r="N138" i="3"/>
  <c r="N140" i="3"/>
  <c r="R147" i="3"/>
  <c r="R94" i="3"/>
  <c r="N96" i="3"/>
  <c r="N109" i="3"/>
  <c r="R125" i="3"/>
  <c r="R129" i="3"/>
  <c r="N133" i="3"/>
  <c r="N102" i="3"/>
  <c r="N104" i="3"/>
  <c r="R122" i="3"/>
  <c r="N126" i="3"/>
  <c r="N139" i="3"/>
  <c r="R146" i="3"/>
  <c r="N124" i="3"/>
  <c r="N110" i="3"/>
  <c r="N145" i="3"/>
  <c r="N144" i="3"/>
  <c r="N143" i="3"/>
  <c r="N137" i="3"/>
  <c r="N131" i="3"/>
  <c r="N123" i="3"/>
  <c r="N116" i="3"/>
  <c r="R104" i="3"/>
  <c r="N95" i="3"/>
  <c r="N94" i="3"/>
  <c r="N98" i="3"/>
  <c r="R90" i="3"/>
  <c r="R87" i="3"/>
  <c r="R89" i="3"/>
  <c r="R91" i="3"/>
  <c r="N87" i="3"/>
  <c r="J8" i="125"/>
  <c r="J9" i="125"/>
  <c r="K9" i="125" s="1"/>
  <c r="J5" i="125"/>
  <c r="L5" i="125" s="1"/>
  <c r="J6" i="125"/>
  <c r="M6" i="125" s="1"/>
  <c r="K8" i="125" l="1"/>
  <c r="N8" i="125"/>
  <c r="K6" i="125"/>
  <c r="O6" i="125"/>
  <c r="L6" i="125"/>
  <c r="O5" i="125"/>
  <c r="P8" i="125"/>
  <c r="M8" i="125"/>
  <c r="L8" i="125"/>
  <c r="N5" i="125"/>
  <c r="M9" i="125"/>
  <c r="N9" i="125"/>
  <c r="P6" i="125"/>
  <c r="Q8" i="125"/>
  <c r="K5" i="125"/>
  <c r="Q9" i="125"/>
  <c r="Q5" i="125"/>
  <c r="P9" i="125"/>
  <c r="O8" i="125"/>
  <c r="Q6" i="125"/>
  <c r="P5" i="125"/>
  <c r="O9" i="125"/>
  <c r="N6" i="125"/>
  <c r="M5" i="125"/>
  <c r="L9" i="125"/>
  <c r="C35" i="84" l="1"/>
  <c r="C35" i="83"/>
  <c r="C35" i="78"/>
  <c r="F39" i="84"/>
  <c r="L39" i="84" s="1"/>
  <c r="F39" i="83" l="1"/>
  <c r="L39" i="83" s="1"/>
  <c r="F39" i="78"/>
  <c r="L39" i="78" s="1"/>
  <c r="Q84" i="3"/>
  <c r="P84" i="3"/>
  <c r="M84" i="3"/>
  <c r="L84" i="3"/>
  <c r="Q83" i="3"/>
  <c r="P83" i="3"/>
  <c r="M83" i="3"/>
  <c r="L83" i="3"/>
  <c r="Q82" i="3"/>
  <c r="P82" i="3"/>
  <c r="M82" i="3"/>
  <c r="L82" i="3"/>
  <c r="Q81" i="3"/>
  <c r="P81" i="3"/>
  <c r="M81" i="3"/>
  <c r="L81" i="3"/>
  <c r="Q80" i="3"/>
  <c r="P80" i="3"/>
  <c r="M80" i="3"/>
  <c r="L80" i="3"/>
  <c r="F78" i="3"/>
  <c r="A78" i="3"/>
  <c r="Q77" i="3"/>
  <c r="P77" i="3"/>
  <c r="M77" i="3"/>
  <c r="L77" i="3"/>
  <c r="Q76" i="3"/>
  <c r="R76" i="3" s="1"/>
  <c r="P76" i="3"/>
  <c r="M76" i="3"/>
  <c r="L76" i="3"/>
  <c r="Q75" i="3"/>
  <c r="P75" i="3"/>
  <c r="M75" i="3"/>
  <c r="L75" i="3"/>
  <c r="Q74" i="3"/>
  <c r="P74" i="3"/>
  <c r="M74" i="3"/>
  <c r="L74" i="3"/>
  <c r="Q73" i="3"/>
  <c r="P73" i="3"/>
  <c r="M73" i="3"/>
  <c r="L73" i="3"/>
  <c r="F71" i="3"/>
  <c r="A71" i="3"/>
  <c r="Q70" i="3"/>
  <c r="P70" i="3"/>
  <c r="M70" i="3"/>
  <c r="L70" i="3"/>
  <c r="Q69" i="3"/>
  <c r="P69" i="3"/>
  <c r="M69" i="3"/>
  <c r="L69" i="3"/>
  <c r="Q68" i="3"/>
  <c r="P68" i="3"/>
  <c r="M68" i="3"/>
  <c r="L68" i="3"/>
  <c r="Q67" i="3"/>
  <c r="P67" i="3"/>
  <c r="M67" i="3"/>
  <c r="L67" i="3"/>
  <c r="Q66" i="3"/>
  <c r="P66" i="3"/>
  <c r="M66" i="3"/>
  <c r="L66" i="3"/>
  <c r="F64" i="3"/>
  <c r="A64" i="3"/>
  <c r="A1" i="3"/>
  <c r="N81" i="3" l="1"/>
  <c r="R73" i="3"/>
  <c r="R75" i="3"/>
  <c r="N80" i="3"/>
  <c r="N84" i="3"/>
  <c r="R70" i="3"/>
  <c r="R81" i="3"/>
  <c r="R82" i="3"/>
  <c r="R83" i="3"/>
  <c r="R77" i="3"/>
  <c r="R74" i="3"/>
  <c r="N76" i="3"/>
  <c r="R69" i="3"/>
  <c r="R84" i="3"/>
  <c r="R66" i="3"/>
  <c r="R67" i="3"/>
  <c r="N70" i="3"/>
  <c r="N66" i="3"/>
  <c r="N75" i="3"/>
  <c r="R80" i="3"/>
  <c r="R68" i="3"/>
  <c r="N74" i="3"/>
  <c r="N83" i="3"/>
  <c r="N67" i="3"/>
  <c r="N82" i="3"/>
  <c r="N73" i="3"/>
  <c r="N77" i="3"/>
  <c r="N69" i="3"/>
  <c r="N68" i="3"/>
  <c r="I82" i="125" l="1"/>
  <c r="H82" i="125"/>
  <c r="G82" i="125"/>
  <c r="F82" i="125"/>
  <c r="E82" i="125"/>
  <c r="D82" i="125"/>
  <c r="C82" i="125"/>
  <c r="I81" i="125"/>
  <c r="H81" i="125"/>
  <c r="G81" i="125"/>
  <c r="F81" i="125"/>
  <c r="E81" i="125"/>
  <c r="D81" i="125"/>
  <c r="C81" i="125"/>
  <c r="J79" i="125"/>
  <c r="P79" i="125" s="1"/>
  <c r="J78" i="125"/>
  <c r="L78" i="125" s="1"/>
  <c r="J77" i="125"/>
  <c r="P77" i="125" s="1"/>
  <c r="J76" i="125"/>
  <c r="P76" i="125" s="1"/>
  <c r="J75" i="125"/>
  <c r="P75" i="125" s="1"/>
  <c r="J74" i="125"/>
  <c r="P74" i="125" s="1"/>
  <c r="J73" i="125"/>
  <c r="P73" i="125" s="1"/>
  <c r="J72" i="125"/>
  <c r="P72" i="125" s="1"/>
  <c r="J71" i="125"/>
  <c r="P71" i="125" s="1"/>
  <c r="I67" i="125"/>
  <c r="H67" i="125"/>
  <c r="G67" i="125"/>
  <c r="F67" i="125"/>
  <c r="E67" i="125"/>
  <c r="D67" i="125"/>
  <c r="C67" i="125"/>
  <c r="I66" i="125"/>
  <c r="H66" i="125"/>
  <c r="G66" i="125"/>
  <c r="F66" i="125"/>
  <c r="E66" i="125"/>
  <c r="D66" i="125"/>
  <c r="C66" i="125"/>
  <c r="J64" i="125"/>
  <c r="J63" i="125"/>
  <c r="J62" i="125"/>
  <c r="J61" i="125"/>
  <c r="J60" i="125"/>
  <c r="N60" i="125" s="1"/>
  <c r="L77" i="125" l="1"/>
  <c r="E68" i="125"/>
  <c r="F83" i="125"/>
  <c r="D83" i="125"/>
  <c r="E83" i="125"/>
  <c r="I83" i="125"/>
  <c r="H68" i="125"/>
  <c r="L76" i="125"/>
  <c r="G83" i="125"/>
  <c r="F68" i="125"/>
  <c r="L74" i="125"/>
  <c r="G68" i="125"/>
  <c r="L72" i="125"/>
  <c r="K60" i="125"/>
  <c r="L75" i="125"/>
  <c r="I68" i="125"/>
  <c r="L73" i="125"/>
  <c r="P78" i="125"/>
  <c r="P82" i="125" s="1"/>
  <c r="H83" i="125"/>
  <c r="C68" i="125"/>
  <c r="L71" i="125"/>
  <c r="L79" i="125"/>
  <c r="D68" i="125"/>
  <c r="C83" i="125"/>
  <c r="Q61" i="125"/>
  <c r="O61" i="125"/>
  <c r="M61" i="125"/>
  <c r="K61" i="125"/>
  <c r="N61" i="125"/>
  <c r="Q62" i="125"/>
  <c r="O62" i="125"/>
  <c r="M62" i="125"/>
  <c r="K62" i="125"/>
  <c r="N62" i="125"/>
  <c r="Q63" i="125"/>
  <c r="O63" i="125"/>
  <c r="M63" i="125"/>
  <c r="K63" i="125"/>
  <c r="N63" i="125"/>
  <c r="Q64" i="125"/>
  <c r="O64" i="125"/>
  <c r="M64" i="125"/>
  <c r="K64" i="125"/>
  <c r="N64" i="125"/>
  <c r="Q60" i="125"/>
  <c r="O60" i="125"/>
  <c r="M60" i="125"/>
  <c r="L60" i="125"/>
  <c r="P60" i="125"/>
  <c r="L61" i="125"/>
  <c r="P61" i="125"/>
  <c r="L62" i="125"/>
  <c r="P62" i="125"/>
  <c r="L63" i="125"/>
  <c r="P63" i="125"/>
  <c r="L64" i="125"/>
  <c r="P64" i="125"/>
  <c r="Q71" i="125"/>
  <c r="O71" i="125"/>
  <c r="M71" i="125"/>
  <c r="K71" i="125"/>
  <c r="N71" i="125"/>
  <c r="Q72" i="125"/>
  <c r="O72" i="125"/>
  <c r="M72" i="125"/>
  <c r="K72" i="125"/>
  <c r="N72" i="125"/>
  <c r="Q73" i="125"/>
  <c r="O73" i="125"/>
  <c r="M73" i="125"/>
  <c r="K73" i="125"/>
  <c r="N73" i="125"/>
  <c r="Q74" i="125"/>
  <c r="O74" i="125"/>
  <c r="M74" i="125"/>
  <c r="K74" i="125"/>
  <c r="N74" i="125"/>
  <c r="Q75" i="125"/>
  <c r="O75" i="125"/>
  <c r="M75" i="125"/>
  <c r="K75" i="125"/>
  <c r="N75" i="125"/>
  <c r="Q76" i="125"/>
  <c r="O76" i="125"/>
  <c r="M76" i="125"/>
  <c r="K76" i="125"/>
  <c r="N76" i="125"/>
  <c r="Q77" i="125"/>
  <c r="O77" i="125"/>
  <c r="M77" i="125"/>
  <c r="K77" i="125"/>
  <c r="N77" i="125"/>
  <c r="Q78" i="125"/>
  <c r="O78" i="125"/>
  <c r="M78" i="125"/>
  <c r="K78" i="125"/>
  <c r="N78" i="125"/>
  <c r="Q79" i="125"/>
  <c r="O79" i="125"/>
  <c r="M79" i="125"/>
  <c r="K79" i="125"/>
  <c r="N79" i="125"/>
  <c r="K66" i="125" l="1"/>
  <c r="K67" i="125"/>
  <c r="N66" i="125"/>
  <c r="M66" i="125"/>
  <c r="O66" i="125"/>
  <c r="Q66" i="125"/>
  <c r="P66" i="125"/>
  <c r="L66" i="125"/>
  <c r="M81" i="125"/>
  <c r="P81" i="125"/>
  <c r="O81" i="125"/>
  <c r="N81" i="125"/>
  <c r="L81" i="125"/>
  <c r="Q81" i="125"/>
  <c r="K81" i="125"/>
  <c r="O67" i="125"/>
  <c r="Q67" i="125"/>
  <c r="P67" i="125"/>
  <c r="M67" i="125"/>
  <c r="L82" i="125"/>
  <c r="N82" i="125"/>
  <c r="M82" i="125"/>
  <c r="Q82" i="125"/>
  <c r="N67" i="125"/>
  <c r="K82" i="125"/>
  <c r="O82" i="125"/>
  <c r="L67" i="125"/>
  <c r="J49" i="153" l="1"/>
  <c r="J52" i="153" s="1"/>
  <c r="J55" i="153" s="1"/>
  <c r="K49" i="153"/>
  <c r="K35" i="153"/>
  <c r="J7" i="78"/>
  <c r="J7" i="83"/>
  <c r="J7" i="84"/>
  <c r="J8" i="78"/>
  <c r="J8" i="83"/>
  <c r="J8" i="84"/>
  <c r="J13" i="78"/>
  <c r="J13" i="84"/>
  <c r="J13" i="83"/>
  <c r="J9" i="78"/>
  <c r="J9" i="84"/>
  <c r="J9" i="83"/>
  <c r="J11" i="78"/>
  <c r="J11" i="83"/>
  <c r="J11" i="84"/>
  <c r="J10" i="78"/>
  <c r="J10" i="84"/>
  <c r="J10" i="83"/>
  <c r="J12" i="78"/>
  <c r="J12" i="83"/>
  <c r="J12" i="84"/>
  <c r="Q68" i="125"/>
  <c r="P68" i="125"/>
  <c r="M68" i="125"/>
  <c r="P83" i="125"/>
  <c r="L83" i="125"/>
  <c r="O68" i="125"/>
  <c r="T66" i="125"/>
  <c r="I49" i="153" s="1"/>
  <c r="S66" i="125"/>
  <c r="S81" i="125"/>
  <c r="T81" i="125"/>
  <c r="K68" i="125"/>
  <c r="L68" i="125"/>
  <c r="O83" i="125"/>
  <c r="K83" i="125"/>
  <c r="N68" i="125"/>
  <c r="Q83" i="125"/>
  <c r="M83" i="125"/>
  <c r="N83" i="125"/>
  <c r="I52" i="153" l="1"/>
  <c r="M49" i="153"/>
  <c r="M50" i="153"/>
  <c r="M51" i="153"/>
  <c r="K41" i="153"/>
  <c r="K38" i="153"/>
  <c r="M35" i="153"/>
  <c r="M37" i="153"/>
  <c r="M36" i="153"/>
  <c r="K52" i="153"/>
  <c r="K55" i="153"/>
  <c r="J14" i="84"/>
  <c r="J14" i="78"/>
  <c r="J14" i="83"/>
  <c r="D14" i="125"/>
  <c r="D15" i="125"/>
  <c r="I30" i="125"/>
  <c r="H30" i="125"/>
  <c r="G30" i="125"/>
  <c r="F30" i="125"/>
  <c r="E30" i="125"/>
  <c r="D30" i="125"/>
  <c r="C30" i="125"/>
  <c r="I29" i="125"/>
  <c r="H29" i="125"/>
  <c r="G29" i="125"/>
  <c r="F29" i="125"/>
  <c r="E29" i="125"/>
  <c r="D29" i="125"/>
  <c r="C29" i="125"/>
  <c r="I15" i="125"/>
  <c r="H15" i="125"/>
  <c r="G15" i="125"/>
  <c r="F15" i="125"/>
  <c r="E15" i="125"/>
  <c r="C15" i="125"/>
  <c r="I14" i="125"/>
  <c r="H14" i="125"/>
  <c r="G14" i="125"/>
  <c r="F14" i="125"/>
  <c r="E14" i="125"/>
  <c r="C14" i="125"/>
  <c r="J7" i="125"/>
  <c r="L7" i="125" s="1"/>
  <c r="J4" i="125"/>
  <c r="M38" i="153" l="1"/>
  <c r="M40" i="153"/>
  <c r="M39" i="153"/>
  <c r="M41" i="153"/>
  <c r="M42" i="153"/>
  <c r="M43" i="153"/>
  <c r="O49" i="153"/>
  <c r="N49" i="153"/>
  <c r="I55" i="153"/>
  <c r="M53" i="153"/>
  <c r="M54" i="153"/>
  <c r="M52" i="153"/>
  <c r="N35" i="153"/>
  <c r="O35" i="153"/>
  <c r="P4" i="125"/>
  <c r="M4" i="125"/>
  <c r="I16" i="125"/>
  <c r="E16" i="125"/>
  <c r="J30" i="125"/>
  <c r="C31" i="125"/>
  <c r="C16" i="125"/>
  <c r="P7" i="125"/>
  <c r="G16" i="125"/>
  <c r="L4" i="125"/>
  <c r="L14" i="125" s="1"/>
  <c r="D16" i="125"/>
  <c r="F16" i="125"/>
  <c r="H16" i="125"/>
  <c r="J15" i="125"/>
  <c r="D31" i="125"/>
  <c r="F31" i="125"/>
  <c r="H31" i="125"/>
  <c r="J29" i="125"/>
  <c r="E31" i="125"/>
  <c r="G31" i="125"/>
  <c r="I31" i="125"/>
  <c r="J14" i="125"/>
  <c r="Q4" i="125"/>
  <c r="Q14" i="125" s="1"/>
  <c r="O4" i="125"/>
  <c r="O14" i="125" s="1"/>
  <c r="K4" i="125"/>
  <c r="N4" i="125"/>
  <c r="Q7" i="125"/>
  <c r="O7" i="125"/>
  <c r="M7" i="125"/>
  <c r="K7" i="125"/>
  <c r="N7" i="125"/>
  <c r="P35" i="153" l="1"/>
  <c r="P49" i="153"/>
  <c r="N52" i="153"/>
  <c r="O52" i="153"/>
  <c r="N41" i="153"/>
  <c r="O41" i="153"/>
  <c r="M57" i="153"/>
  <c r="M55" i="153"/>
  <c r="M56" i="153"/>
  <c r="O38" i="153"/>
  <c r="N38" i="153"/>
  <c r="J5" i="153"/>
  <c r="J8" i="153" s="1"/>
  <c r="M14" i="125"/>
  <c r="N14" i="125"/>
  <c r="K14" i="125"/>
  <c r="P14" i="125"/>
  <c r="P15" i="125"/>
  <c r="G13" i="78"/>
  <c r="G13" i="84"/>
  <c r="G13" i="83"/>
  <c r="G11" i="83"/>
  <c r="G11" i="78"/>
  <c r="G11" i="84"/>
  <c r="G8" i="78"/>
  <c r="G8" i="84"/>
  <c r="G8" i="83"/>
  <c r="J16" i="125"/>
  <c r="L15" i="125"/>
  <c r="K30" i="125"/>
  <c r="M30" i="125"/>
  <c r="N30" i="125"/>
  <c r="Q30" i="125"/>
  <c r="O30" i="125"/>
  <c r="O31" i="125" s="1"/>
  <c r="J31" i="125"/>
  <c r="K15" i="125"/>
  <c r="O15" i="125"/>
  <c r="P30" i="125"/>
  <c r="L30" i="125"/>
  <c r="N15" i="125"/>
  <c r="M15" i="125"/>
  <c r="Q15" i="125"/>
  <c r="R38" i="153" l="1"/>
  <c r="P52" i="153"/>
  <c r="P41" i="153"/>
  <c r="AA38" i="153"/>
  <c r="N55" i="153"/>
  <c r="R52" i="153" s="1"/>
  <c r="O55" i="153"/>
  <c r="P38" i="153"/>
  <c r="J11" i="153"/>
  <c r="K5" i="153"/>
  <c r="K8" i="153" s="1"/>
  <c r="G12" i="83"/>
  <c r="G12" i="78"/>
  <c r="G12" i="84"/>
  <c r="S14" i="125"/>
  <c r="G10" i="78"/>
  <c r="G10" i="84"/>
  <c r="G10" i="83"/>
  <c r="G7" i="78"/>
  <c r="G7" i="83"/>
  <c r="G7" i="84"/>
  <c r="G9" i="78"/>
  <c r="G9" i="83"/>
  <c r="G9" i="84"/>
  <c r="T29" i="125"/>
  <c r="P16" i="125"/>
  <c r="K31" i="125"/>
  <c r="M31" i="125"/>
  <c r="L16" i="125"/>
  <c r="Q31" i="125"/>
  <c r="T14" i="125"/>
  <c r="S29" i="125"/>
  <c r="N31" i="125"/>
  <c r="N16" i="125"/>
  <c r="O16" i="125"/>
  <c r="K16" i="125"/>
  <c r="Q16" i="125"/>
  <c r="M16" i="125"/>
  <c r="L31" i="125"/>
  <c r="P31" i="125"/>
  <c r="A8" i="3"/>
  <c r="A15" i="3"/>
  <c r="S52" i="153" l="1"/>
  <c r="R57" i="153"/>
  <c r="S38" i="153"/>
  <c r="R58" i="153"/>
  <c r="P55" i="153"/>
  <c r="K11" i="153"/>
  <c r="I5" i="153"/>
  <c r="M7" i="153" s="1"/>
  <c r="M6" i="153"/>
  <c r="G14" i="83"/>
  <c r="G14" i="78"/>
  <c r="G14" i="84"/>
  <c r="F40" i="84"/>
  <c r="F40" i="83"/>
  <c r="L40" i="84"/>
  <c r="L40" i="78"/>
  <c r="L40" i="83"/>
  <c r="AA52" i="153" l="1"/>
  <c r="M5" i="153"/>
  <c r="N5" i="153" s="1"/>
  <c r="I8" i="153"/>
  <c r="M9" i="153" s="1"/>
  <c r="I11" i="153"/>
  <c r="M13" i="153" s="1"/>
  <c r="M10" i="153"/>
  <c r="M8" i="153"/>
  <c r="M11" i="153"/>
  <c r="M12" i="153" l="1"/>
  <c r="O5" i="153"/>
  <c r="P5" i="153" s="1"/>
  <c r="O11" i="153"/>
  <c r="N11" i="153"/>
  <c r="O8" i="153"/>
  <c r="N8" i="153"/>
  <c r="L59" i="3"/>
  <c r="L60" i="3"/>
  <c r="L61" i="3"/>
  <c r="R8" i="153" l="1"/>
  <c r="AA8" i="153" s="1"/>
  <c r="P8" i="153"/>
  <c r="P11" i="153"/>
  <c r="N35" i="84"/>
  <c r="M35" i="84"/>
  <c r="L35" i="84"/>
  <c r="H35" i="84"/>
  <c r="G35" i="84"/>
  <c r="F35" i="84"/>
  <c r="C13" i="84"/>
  <c r="B13" i="84"/>
  <c r="C12" i="84"/>
  <c r="B12" i="84"/>
  <c r="S11" i="84"/>
  <c r="R11" i="84"/>
  <c r="Q11" i="84"/>
  <c r="P11" i="84"/>
  <c r="O11" i="84"/>
  <c r="C11" i="84"/>
  <c r="B11" i="84"/>
  <c r="S10" i="84"/>
  <c r="R10" i="84"/>
  <c r="Q10" i="84"/>
  <c r="P10" i="84"/>
  <c r="O10" i="84"/>
  <c r="C10" i="84"/>
  <c r="B10" i="84"/>
  <c r="S9" i="84"/>
  <c r="R9" i="84"/>
  <c r="Q9" i="84"/>
  <c r="P9" i="84"/>
  <c r="O9" i="84"/>
  <c r="C9" i="84"/>
  <c r="B9" i="84"/>
  <c r="S8" i="84"/>
  <c r="R8" i="84"/>
  <c r="Q8" i="84"/>
  <c r="P8" i="84"/>
  <c r="O8" i="84"/>
  <c r="C8" i="84"/>
  <c r="B8" i="84"/>
  <c r="S7" i="84"/>
  <c r="R7" i="84"/>
  <c r="Q7" i="84"/>
  <c r="P7" i="84"/>
  <c r="O7" i="84"/>
  <c r="C7" i="84"/>
  <c r="B7" i="84"/>
  <c r="L38" i="84" l="1"/>
  <c r="L38" i="83"/>
  <c r="L38" i="78"/>
  <c r="S8" i="153"/>
  <c r="M25" i="84" a="1"/>
  <c r="M29" i="84" s="1"/>
  <c r="G25" i="84" a="1"/>
  <c r="L25" i="84" a="1"/>
  <c r="N25" i="84" a="1"/>
  <c r="F25" i="84" a="1"/>
  <c r="H25" i="84" a="1"/>
  <c r="Q63" i="3"/>
  <c r="P63" i="3"/>
  <c r="M63" i="3"/>
  <c r="L63" i="3"/>
  <c r="Q62" i="3"/>
  <c r="P62" i="3"/>
  <c r="M62" i="3"/>
  <c r="L62" i="3"/>
  <c r="Q61" i="3"/>
  <c r="P61" i="3"/>
  <c r="M61" i="3"/>
  <c r="N61" i="3" s="1"/>
  <c r="Q60" i="3"/>
  <c r="P60" i="3"/>
  <c r="M60" i="3"/>
  <c r="Q59" i="3"/>
  <c r="P59" i="3"/>
  <c r="M59" i="3"/>
  <c r="N59" i="3" s="1"/>
  <c r="Q56" i="3"/>
  <c r="P56" i="3"/>
  <c r="M56" i="3"/>
  <c r="L56" i="3"/>
  <c r="Q55" i="3"/>
  <c r="P55" i="3"/>
  <c r="M55" i="3"/>
  <c r="L55" i="3"/>
  <c r="Q54" i="3"/>
  <c r="P54" i="3"/>
  <c r="M54" i="3"/>
  <c r="L54" i="3"/>
  <c r="Q53" i="3"/>
  <c r="P53" i="3"/>
  <c r="M53" i="3"/>
  <c r="L53" i="3"/>
  <c r="Q52" i="3"/>
  <c r="P52" i="3"/>
  <c r="M52" i="3"/>
  <c r="L52" i="3"/>
  <c r="Q49" i="3"/>
  <c r="P49" i="3"/>
  <c r="M49" i="3"/>
  <c r="L49" i="3"/>
  <c r="Q48" i="3"/>
  <c r="P48" i="3"/>
  <c r="M48" i="3"/>
  <c r="L48" i="3"/>
  <c r="Q47" i="3"/>
  <c r="P47" i="3"/>
  <c r="M47" i="3"/>
  <c r="L47" i="3"/>
  <c r="Q46" i="3"/>
  <c r="P46" i="3"/>
  <c r="M46" i="3"/>
  <c r="L46" i="3"/>
  <c r="Q45" i="3"/>
  <c r="P45" i="3"/>
  <c r="M45" i="3"/>
  <c r="L45" i="3"/>
  <c r="Q42" i="3"/>
  <c r="P42" i="3"/>
  <c r="M42" i="3"/>
  <c r="L42" i="3"/>
  <c r="Q41" i="3"/>
  <c r="P41" i="3"/>
  <c r="M41" i="3"/>
  <c r="L41" i="3"/>
  <c r="Q40" i="3"/>
  <c r="P40" i="3"/>
  <c r="M40" i="3"/>
  <c r="L40" i="3"/>
  <c r="Q39" i="3"/>
  <c r="P39" i="3"/>
  <c r="Q38" i="3"/>
  <c r="P38" i="3"/>
  <c r="Q35" i="3"/>
  <c r="P35" i="3"/>
  <c r="M35" i="3"/>
  <c r="L35" i="3"/>
  <c r="Q34" i="3"/>
  <c r="P34" i="3"/>
  <c r="M34" i="3"/>
  <c r="L34" i="3"/>
  <c r="Q33" i="3"/>
  <c r="P33" i="3"/>
  <c r="M33" i="3"/>
  <c r="L33" i="3"/>
  <c r="Q32" i="3"/>
  <c r="P32" i="3"/>
  <c r="M32" i="3"/>
  <c r="L32" i="3"/>
  <c r="Q31" i="3"/>
  <c r="P31" i="3"/>
  <c r="M31" i="3"/>
  <c r="L31" i="3"/>
  <c r="Q28" i="3"/>
  <c r="P28" i="3"/>
  <c r="M28" i="3"/>
  <c r="L28" i="3"/>
  <c r="Q27" i="3"/>
  <c r="P27" i="3"/>
  <c r="M27" i="3"/>
  <c r="L27" i="3"/>
  <c r="Q26" i="3"/>
  <c r="P26" i="3"/>
  <c r="M26" i="3"/>
  <c r="L26" i="3"/>
  <c r="Q25" i="3"/>
  <c r="P25" i="3"/>
  <c r="M25" i="3"/>
  <c r="L25" i="3"/>
  <c r="Q24" i="3"/>
  <c r="P24" i="3"/>
  <c r="M24" i="3"/>
  <c r="N35" i="83"/>
  <c r="M35" i="83"/>
  <c r="L35" i="83"/>
  <c r="H35" i="83"/>
  <c r="G35" i="83"/>
  <c r="F35" i="83"/>
  <c r="C13" i="83"/>
  <c r="B13" i="83"/>
  <c r="C12" i="83"/>
  <c r="B12" i="83"/>
  <c r="S11" i="83"/>
  <c r="R11" i="83"/>
  <c r="Q11" i="83"/>
  <c r="P11" i="83"/>
  <c r="O11" i="83"/>
  <c r="C11" i="83"/>
  <c r="B11" i="83"/>
  <c r="S10" i="83"/>
  <c r="R10" i="83"/>
  <c r="Q10" i="83"/>
  <c r="P10" i="83"/>
  <c r="O10" i="83"/>
  <c r="C10" i="83"/>
  <c r="B10" i="83"/>
  <c r="S9" i="83"/>
  <c r="R9" i="83"/>
  <c r="Q9" i="83"/>
  <c r="P9" i="83"/>
  <c r="O9" i="83"/>
  <c r="C9" i="83"/>
  <c r="B9" i="83"/>
  <c r="S8" i="83"/>
  <c r="R8" i="83"/>
  <c r="Q8" i="83"/>
  <c r="P8" i="83"/>
  <c r="O8" i="83"/>
  <c r="C8" i="83"/>
  <c r="B8" i="83"/>
  <c r="S7" i="83"/>
  <c r="R7" i="83"/>
  <c r="Q7" i="83"/>
  <c r="P7" i="83"/>
  <c r="O7" i="83"/>
  <c r="C7" i="83"/>
  <c r="B7" i="83"/>
  <c r="N4" i="3"/>
  <c r="R7" i="3" l="1"/>
  <c r="M27" i="84"/>
  <c r="M28" i="84"/>
  <c r="R3" i="3"/>
  <c r="R4" i="3"/>
  <c r="R5" i="3"/>
  <c r="M26" i="84"/>
  <c r="M25" i="84"/>
  <c r="N20" i="3"/>
  <c r="N21" i="3"/>
  <c r="N24" i="3"/>
  <c r="N27" i="3"/>
  <c r="R45" i="3"/>
  <c r="R47" i="3"/>
  <c r="N25" i="3"/>
  <c r="N26" i="3"/>
  <c r="G25" i="83" a="1"/>
  <c r="G29" i="83" s="1"/>
  <c r="N17" i="3"/>
  <c r="N18" i="3"/>
  <c r="N19" i="3"/>
  <c r="N5" i="3"/>
  <c r="N7" i="3"/>
  <c r="N62" i="3"/>
  <c r="N63" i="3"/>
  <c r="N52" i="3"/>
  <c r="N53" i="3"/>
  <c r="N54" i="3"/>
  <c r="N55" i="3"/>
  <c r="N56" i="3"/>
  <c r="R34" i="3"/>
  <c r="R10" i="3"/>
  <c r="R11" i="3"/>
  <c r="R13" i="3"/>
  <c r="R14" i="3"/>
  <c r="R59" i="3"/>
  <c r="R60" i="3"/>
  <c r="R61" i="3"/>
  <c r="R52" i="3"/>
  <c r="R55" i="3"/>
  <c r="R56" i="3"/>
  <c r="N45" i="3"/>
  <c r="N47" i="3"/>
  <c r="N48" i="3"/>
  <c r="N49" i="3"/>
  <c r="N38" i="3"/>
  <c r="N40" i="3"/>
  <c r="N41" i="3"/>
  <c r="N42" i="3"/>
  <c r="N31" i="3"/>
  <c r="N34" i="3"/>
  <c r="N35" i="3"/>
  <c r="R24" i="3"/>
  <c r="R25" i="3"/>
  <c r="R26" i="3"/>
  <c r="R17" i="3"/>
  <c r="R18" i="3"/>
  <c r="R21" i="3"/>
  <c r="N13" i="3"/>
  <c r="N14" i="3"/>
  <c r="N6" i="3"/>
  <c r="H29" i="84"/>
  <c r="H27" i="84"/>
  <c r="H25" i="84"/>
  <c r="H28" i="84"/>
  <c r="H26" i="84"/>
  <c r="N29" i="84"/>
  <c r="N27" i="84"/>
  <c r="N25" i="84"/>
  <c r="N26" i="84"/>
  <c r="N28" i="84"/>
  <c r="G29" i="84"/>
  <c r="G27" i="84"/>
  <c r="G25" i="84"/>
  <c r="G26" i="84"/>
  <c r="G28" i="84"/>
  <c r="F29" i="84"/>
  <c r="F27" i="84"/>
  <c r="F25" i="84"/>
  <c r="F28" i="84"/>
  <c r="F26" i="84"/>
  <c r="L29" i="84"/>
  <c r="L27" i="84"/>
  <c r="L25" i="84"/>
  <c r="L26" i="84"/>
  <c r="L28" i="84"/>
  <c r="R62" i="3"/>
  <c r="R63" i="3"/>
  <c r="N60" i="3"/>
  <c r="R53" i="3"/>
  <c r="R54" i="3"/>
  <c r="R49" i="3"/>
  <c r="R48" i="3"/>
  <c r="R46" i="3"/>
  <c r="N46" i="3"/>
  <c r="R42" i="3"/>
  <c r="R41" i="3"/>
  <c r="R40" i="3"/>
  <c r="R39" i="3"/>
  <c r="R38" i="3"/>
  <c r="N39" i="3"/>
  <c r="R35" i="3"/>
  <c r="R33" i="3"/>
  <c r="R31" i="3"/>
  <c r="N33" i="3"/>
  <c r="N32" i="3"/>
  <c r="R32" i="3"/>
  <c r="N28" i="3"/>
  <c r="R28" i="3"/>
  <c r="R27" i="3"/>
  <c r="R20" i="3"/>
  <c r="R19" i="3"/>
  <c r="R12" i="3"/>
  <c r="N12" i="3"/>
  <c r="N11" i="3"/>
  <c r="N10" i="3"/>
  <c r="N25" i="83" a="1"/>
  <c r="N27" i="83" s="1"/>
  <c r="F25" i="83" a="1"/>
  <c r="H25" i="83" a="1"/>
  <c r="L25" i="83" a="1"/>
  <c r="M25" i="83" a="1"/>
  <c r="N3" i="3"/>
  <c r="R6" i="3"/>
  <c r="G27" i="83" l="1"/>
  <c r="G28" i="83"/>
  <c r="N29" i="83"/>
  <c r="N26" i="83"/>
  <c r="G26" i="83"/>
  <c r="G25" i="83"/>
  <c r="N25" i="83"/>
  <c r="N28" i="83"/>
  <c r="M29" i="83"/>
  <c r="M27" i="83"/>
  <c r="M25" i="83"/>
  <c r="M28" i="83"/>
  <c r="M26" i="83"/>
  <c r="H29" i="83"/>
  <c r="H27" i="83"/>
  <c r="H25" i="83"/>
  <c r="H28" i="83"/>
  <c r="H26" i="83"/>
  <c r="L29" i="83"/>
  <c r="L27" i="83"/>
  <c r="L25" i="83"/>
  <c r="L28" i="83"/>
  <c r="L26" i="83"/>
  <c r="F29" i="83"/>
  <c r="F27" i="83"/>
  <c r="F25" i="83"/>
  <c r="F28" i="83"/>
  <c r="F26" i="83"/>
  <c r="C9" i="78" l="1"/>
  <c r="H35" i="78"/>
  <c r="G35" i="78"/>
  <c r="Q11" i="78"/>
  <c r="P11" i="78"/>
  <c r="O11" i="78"/>
  <c r="O10" i="78"/>
  <c r="O9" i="78"/>
  <c r="C13" i="78"/>
  <c r="C12" i="78"/>
  <c r="C11" i="78"/>
  <c r="C10" i="78"/>
  <c r="L35" i="78" l="1"/>
  <c r="R9" i="78"/>
  <c r="F57" i="3"/>
  <c r="F50" i="3"/>
  <c r="A50" i="3"/>
  <c r="F43" i="3"/>
  <c r="A43" i="3"/>
  <c r="F36" i="3"/>
  <c r="A36" i="3"/>
  <c r="F29" i="3"/>
  <c r="A29" i="3"/>
  <c r="F22" i="3"/>
  <c r="A22" i="3"/>
  <c r="F15" i="3"/>
  <c r="F8" i="3"/>
  <c r="F1" i="3"/>
  <c r="L19" i="113" l="1"/>
  <c r="M19" i="113"/>
  <c r="L20" i="113"/>
  <c r="M20" i="113"/>
  <c r="L21" i="113"/>
  <c r="M21" i="113"/>
  <c r="L22" i="113"/>
  <c r="M22" i="113"/>
  <c r="M18" i="113"/>
  <c r="F19" i="113"/>
  <c r="G19" i="113"/>
  <c r="F20" i="113"/>
  <c r="G20" i="113"/>
  <c r="F21" i="113"/>
  <c r="G21" i="113"/>
  <c r="F22" i="113"/>
  <c r="G22" i="113"/>
  <c r="G18" i="113"/>
  <c r="L18" i="113"/>
  <c r="F18" i="113"/>
  <c r="L39" i="113"/>
  <c r="M35" i="113"/>
  <c r="L35" i="113"/>
  <c r="G35" i="113"/>
  <c r="F35" i="113"/>
  <c r="C13" i="113"/>
  <c r="B13" i="113"/>
  <c r="C12" i="113"/>
  <c r="B12" i="113"/>
  <c r="S11" i="113"/>
  <c r="R11" i="113"/>
  <c r="Q11" i="113"/>
  <c r="P11" i="113"/>
  <c r="O11" i="113"/>
  <c r="C11" i="113"/>
  <c r="B11" i="113"/>
  <c r="S10" i="113"/>
  <c r="R10" i="113"/>
  <c r="Q10" i="113"/>
  <c r="P10" i="113"/>
  <c r="O10" i="113"/>
  <c r="C10" i="113"/>
  <c r="B10" i="113"/>
  <c r="S9" i="113"/>
  <c r="R9" i="113"/>
  <c r="Q9" i="113"/>
  <c r="P9" i="113"/>
  <c r="O9" i="113"/>
  <c r="C9" i="113"/>
  <c r="B9" i="113"/>
  <c r="S8" i="113"/>
  <c r="R8" i="113"/>
  <c r="Q8" i="113"/>
  <c r="P8" i="113"/>
  <c r="O8" i="113"/>
  <c r="C8" i="113"/>
  <c r="B8" i="113"/>
  <c r="S7" i="113"/>
  <c r="R7" i="113"/>
  <c r="Q7" i="113"/>
  <c r="P7" i="113"/>
  <c r="O7" i="113"/>
  <c r="C7" i="113"/>
  <c r="B7" i="113"/>
  <c r="L19" i="112"/>
  <c r="M19" i="112"/>
  <c r="L20" i="112"/>
  <c r="M20" i="112"/>
  <c r="L21" i="112"/>
  <c r="M21" i="112"/>
  <c r="L22" i="112"/>
  <c r="M22" i="112"/>
  <c r="M18" i="112"/>
  <c r="F19" i="112"/>
  <c r="G19" i="112"/>
  <c r="F20" i="112"/>
  <c r="G20" i="112"/>
  <c r="F21" i="112"/>
  <c r="G21" i="112"/>
  <c r="F22" i="112"/>
  <c r="G22" i="112"/>
  <c r="G18" i="112"/>
  <c r="L18" i="112"/>
  <c r="F18" i="112"/>
  <c r="L39" i="112"/>
  <c r="M35" i="112"/>
  <c r="L35" i="112"/>
  <c r="G35" i="112"/>
  <c r="F35" i="112"/>
  <c r="C13" i="112"/>
  <c r="B13" i="112"/>
  <c r="C12" i="112"/>
  <c r="B12" i="112"/>
  <c r="S11" i="112"/>
  <c r="R11" i="112"/>
  <c r="Q11" i="112"/>
  <c r="P11" i="112"/>
  <c r="O11" i="112"/>
  <c r="C11" i="112"/>
  <c r="B11" i="112"/>
  <c r="S10" i="112"/>
  <c r="R10" i="112"/>
  <c r="Q10" i="112"/>
  <c r="P10" i="112"/>
  <c r="O10" i="112"/>
  <c r="C10" i="112"/>
  <c r="B10" i="112"/>
  <c r="S9" i="112"/>
  <c r="R9" i="112"/>
  <c r="Q9" i="112"/>
  <c r="P9" i="112"/>
  <c r="O9" i="112"/>
  <c r="C9" i="112"/>
  <c r="B9" i="112"/>
  <c r="S8" i="112"/>
  <c r="R8" i="112"/>
  <c r="Q8" i="112"/>
  <c r="P8" i="112"/>
  <c r="O8" i="112"/>
  <c r="C8" i="112"/>
  <c r="B8" i="112"/>
  <c r="S7" i="112"/>
  <c r="R7" i="112"/>
  <c r="Q7" i="112"/>
  <c r="P7" i="112"/>
  <c r="O7" i="112"/>
  <c r="C7" i="112"/>
  <c r="B7" i="112"/>
  <c r="L19" i="111"/>
  <c r="M19" i="111"/>
  <c r="L20" i="111"/>
  <c r="M20" i="111"/>
  <c r="L21" i="111"/>
  <c r="M21" i="111"/>
  <c r="L22" i="111"/>
  <c r="M22" i="111"/>
  <c r="M18" i="111"/>
  <c r="F19" i="111"/>
  <c r="G19" i="111"/>
  <c r="F20" i="111"/>
  <c r="G20" i="111"/>
  <c r="F21" i="111"/>
  <c r="G21" i="111"/>
  <c r="F22" i="111"/>
  <c r="G22" i="111"/>
  <c r="G18" i="111"/>
  <c r="L18" i="111"/>
  <c r="F18" i="111"/>
  <c r="L39" i="111"/>
  <c r="M35" i="111"/>
  <c r="L35" i="111"/>
  <c r="G35" i="111"/>
  <c r="F35" i="111"/>
  <c r="C13" i="111"/>
  <c r="B13" i="111"/>
  <c r="C12" i="111"/>
  <c r="B12" i="111"/>
  <c r="S11" i="111"/>
  <c r="R11" i="111"/>
  <c r="Q11" i="111"/>
  <c r="P11" i="111"/>
  <c r="O11" i="111"/>
  <c r="C11" i="111"/>
  <c r="B11" i="111"/>
  <c r="S10" i="111"/>
  <c r="R10" i="111"/>
  <c r="Q10" i="111"/>
  <c r="P10" i="111"/>
  <c r="O10" i="111"/>
  <c r="C10" i="111"/>
  <c r="B10" i="111"/>
  <c r="S9" i="111"/>
  <c r="R9" i="111"/>
  <c r="Q9" i="111"/>
  <c r="P9" i="111"/>
  <c r="O9" i="111"/>
  <c r="C9" i="111"/>
  <c r="B9" i="111"/>
  <c r="S8" i="111"/>
  <c r="R8" i="111"/>
  <c r="Q8" i="111"/>
  <c r="P8" i="111"/>
  <c r="O8" i="111"/>
  <c r="C8" i="111"/>
  <c r="B8" i="111"/>
  <c r="S7" i="111"/>
  <c r="R7" i="111"/>
  <c r="Q7" i="111"/>
  <c r="P7" i="111"/>
  <c r="O7" i="111"/>
  <c r="C7" i="111"/>
  <c r="B7" i="111"/>
  <c r="L19" i="110"/>
  <c r="M19" i="110"/>
  <c r="L20" i="110"/>
  <c r="M20" i="110"/>
  <c r="L21" i="110"/>
  <c r="M21" i="110"/>
  <c r="L22" i="110"/>
  <c r="M22" i="110"/>
  <c r="M18" i="110"/>
  <c r="F19" i="110"/>
  <c r="G19" i="110"/>
  <c r="F20" i="110"/>
  <c r="G20" i="110"/>
  <c r="F21" i="110"/>
  <c r="G21" i="110"/>
  <c r="F22" i="110"/>
  <c r="G22" i="110"/>
  <c r="G18" i="110"/>
  <c r="L18" i="110"/>
  <c r="F18" i="110"/>
  <c r="L39" i="110"/>
  <c r="M35" i="110"/>
  <c r="L35" i="110"/>
  <c r="G35" i="110"/>
  <c r="F35" i="110"/>
  <c r="C13" i="110"/>
  <c r="B13" i="110"/>
  <c r="C12" i="110"/>
  <c r="B12" i="110"/>
  <c r="S11" i="110"/>
  <c r="R11" i="110"/>
  <c r="Q11" i="110"/>
  <c r="P11" i="110"/>
  <c r="O11" i="110"/>
  <c r="C11" i="110"/>
  <c r="B11" i="110"/>
  <c r="S10" i="110"/>
  <c r="R10" i="110"/>
  <c r="Q10" i="110"/>
  <c r="P10" i="110"/>
  <c r="O10" i="110"/>
  <c r="C10" i="110"/>
  <c r="B10" i="110"/>
  <c r="S9" i="110"/>
  <c r="R9" i="110"/>
  <c r="Q9" i="110"/>
  <c r="P9" i="110"/>
  <c r="O9" i="110"/>
  <c r="C9" i="110"/>
  <c r="B9" i="110"/>
  <c r="S8" i="110"/>
  <c r="R8" i="110"/>
  <c r="Q8" i="110"/>
  <c r="P8" i="110"/>
  <c r="O8" i="110"/>
  <c r="C8" i="110"/>
  <c r="B8" i="110"/>
  <c r="S7" i="110"/>
  <c r="R7" i="110"/>
  <c r="Q7" i="110"/>
  <c r="P7" i="110"/>
  <c r="O7" i="110"/>
  <c r="C7" i="110"/>
  <c r="B7" i="110"/>
  <c r="L19" i="109"/>
  <c r="M19" i="109"/>
  <c r="L20" i="109"/>
  <c r="M20" i="109"/>
  <c r="L21" i="109"/>
  <c r="M21" i="109"/>
  <c r="L22" i="109"/>
  <c r="M22" i="109"/>
  <c r="M18" i="109"/>
  <c r="F19" i="109"/>
  <c r="G19" i="109"/>
  <c r="F20" i="109"/>
  <c r="G20" i="109"/>
  <c r="F21" i="109"/>
  <c r="G21" i="109"/>
  <c r="F22" i="109"/>
  <c r="G22" i="109"/>
  <c r="G18" i="109"/>
  <c r="L18" i="109"/>
  <c r="F18" i="109"/>
  <c r="L39" i="109"/>
  <c r="M35" i="109"/>
  <c r="L35" i="109"/>
  <c r="G35" i="109"/>
  <c r="F35" i="109"/>
  <c r="C13" i="109"/>
  <c r="B13" i="109"/>
  <c r="C12" i="109"/>
  <c r="B12" i="109"/>
  <c r="S11" i="109"/>
  <c r="R11" i="109"/>
  <c r="Q11" i="109"/>
  <c r="P11" i="109"/>
  <c r="O11" i="109"/>
  <c r="C11" i="109"/>
  <c r="B11" i="109"/>
  <c r="S10" i="109"/>
  <c r="R10" i="109"/>
  <c r="Q10" i="109"/>
  <c r="P10" i="109"/>
  <c r="O10" i="109"/>
  <c r="C10" i="109"/>
  <c r="B10" i="109"/>
  <c r="S9" i="109"/>
  <c r="R9" i="109"/>
  <c r="Q9" i="109"/>
  <c r="P9" i="109"/>
  <c r="O9" i="109"/>
  <c r="C9" i="109"/>
  <c r="B9" i="109"/>
  <c r="S8" i="109"/>
  <c r="R8" i="109"/>
  <c r="Q8" i="109"/>
  <c r="P8" i="109"/>
  <c r="O8" i="109"/>
  <c r="C8" i="109"/>
  <c r="B8" i="109"/>
  <c r="S7" i="109"/>
  <c r="R7" i="109"/>
  <c r="Q7" i="109"/>
  <c r="P7" i="109"/>
  <c r="O7" i="109"/>
  <c r="C7" i="109"/>
  <c r="B7" i="109"/>
  <c r="L19" i="107"/>
  <c r="M19" i="107"/>
  <c r="L20" i="107"/>
  <c r="M20" i="107"/>
  <c r="L21" i="107"/>
  <c r="M21" i="107"/>
  <c r="L22" i="107"/>
  <c r="M22" i="107"/>
  <c r="M18" i="107"/>
  <c r="F19" i="107"/>
  <c r="G19" i="107"/>
  <c r="F20" i="107"/>
  <c r="G20" i="107"/>
  <c r="F21" i="107"/>
  <c r="G21" i="107"/>
  <c r="F22" i="107"/>
  <c r="G22" i="107"/>
  <c r="G18" i="107"/>
  <c r="L18" i="107"/>
  <c r="F18" i="107"/>
  <c r="L39" i="107"/>
  <c r="M35" i="107"/>
  <c r="L35" i="107"/>
  <c r="G35" i="107"/>
  <c r="F35" i="107"/>
  <c r="C13" i="107"/>
  <c r="B13" i="107"/>
  <c r="C12" i="107"/>
  <c r="B12" i="107"/>
  <c r="S11" i="107"/>
  <c r="R11" i="107"/>
  <c r="Q11" i="107"/>
  <c r="P11" i="107"/>
  <c r="O11" i="107"/>
  <c r="C11" i="107"/>
  <c r="B11" i="107"/>
  <c r="S10" i="107"/>
  <c r="R10" i="107"/>
  <c r="Q10" i="107"/>
  <c r="P10" i="107"/>
  <c r="O10" i="107"/>
  <c r="C10" i="107"/>
  <c r="B10" i="107"/>
  <c r="S9" i="107"/>
  <c r="R9" i="107"/>
  <c r="Q9" i="107"/>
  <c r="P9" i="107"/>
  <c r="O9" i="107"/>
  <c r="C9" i="107"/>
  <c r="B9" i="107"/>
  <c r="S8" i="107"/>
  <c r="R8" i="107"/>
  <c r="Q8" i="107"/>
  <c r="P8" i="107"/>
  <c r="O8" i="107"/>
  <c r="C8" i="107"/>
  <c r="B8" i="107"/>
  <c r="S7" i="107"/>
  <c r="R7" i="107"/>
  <c r="Q7" i="107"/>
  <c r="P7" i="107"/>
  <c r="O7" i="107"/>
  <c r="C7" i="107"/>
  <c r="B7" i="107"/>
  <c r="L19" i="106"/>
  <c r="M19" i="106"/>
  <c r="L20" i="106"/>
  <c r="M20" i="106"/>
  <c r="L21" i="106"/>
  <c r="M21" i="106"/>
  <c r="L22" i="106"/>
  <c r="M22" i="106"/>
  <c r="M18" i="106"/>
  <c r="F19" i="106"/>
  <c r="G19" i="106"/>
  <c r="F20" i="106"/>
  <c r="G20" i="106"/>
  <c r="F21" i="106"/>
  <c r="G21" i="106"/>
  <c r="F22" i="106"/>
  <c r="G22" i="106"/>
  <c r="G18" i="106"/>
  <c r="L18" i="106"/>
  <c r="F18" i="106"/>
  <c r="L39" i="106"/>
  <c r="M35" i="106"/>
  <c r="L35" i="106"/>
  <c r="G35" i="106"/>
  <c r="F35" i="106"/>
  <c r="C13" i="106"/>
  <c r="B13" i="106"/>
  <c r="C12" i="106"/>
  <c r="B12" i="106"/>
  <c r="S11" i="106"/>
  <c r="R11" i="106"/>
  <c r="Q11" i="106"/>
  <c r="P11" i="106"/>
  <c r="O11" i="106"/>
  <c r="C11" i="106"/>
  <c r="B11" i="106"/>
  <c r="S10" i="106"/>
  <c r="R10" i="106"/>
  <c r="Q10" i="106"/>
  <c r="P10" i="106"/>
  <c r="O10" i="106"/>
  <c r="C10" i="106"/>
  <c r="B10" i="106"/>
  <c r="S9" i="106"/>
  <c r="R9" i="106"/>
  <c r="Q9" i="106"/>
  <c r="P9" i="106"/>
  <c r="O9" i="106"/>
  <c r="C9" i="106"/>
  <c r="B9" i="106"/>
  <c r="S8" i="106"/>
  <c r="R8" i="106"/>
  <c r="Q8" i="106"/>
  <c r="P8" i="106"/>
  <c r="O8" i="106"/>
  <c r="C8" i="106"/>
  <c r="B8" i="106"/>
  <c r="S7" i="106"/>
  <c r="R7" i="106"/>
  <c r="Q7" i="106"/>
  <c r="P7" i="106"/>
  <c r="O7" i="106"/>
  <c r="C7" i="106"/>
  <c r="B7" i="106"/>
  <c r="L25" i="110" l="1" a="1"/>
  <c r="L27" i="110" s="1"/>
  <c r="F25" i="112" a="1"/>
  <c r="F27" i="112" s="1"/>
  <c r="F25" i="113" a="1"/>
  <c r="F26" i="113" s="1"/>
  <c r="M25" i="112" a="1"/>
  <c r="M25" i="112" s="1"/>
  <c r="F25" i="109" a="1"/>
  <c r="F27" i="109" s="1"/>
  <c r="L25" i="107" a="1"/>
  <c r="L27" i="107" s="1"/>
  <c r="M25" i="113" a="1"/>
  <c r="M28" i="113" s="1"/>
  <c r="L25" i="113" a="1"/>
  <c r="G25" i="113" a="1"/>
  <c r="L25" i="112" a="1"/>
  <c r="G25" i="112" a="1"/>
  <c r="M25" i="111" a="1"/>
  <c r="M26" i="111" s="1"/>
  <c r="L25" i="111" a="1"/>
  <c r="L26" i="111" s="1"/>
  <c r="F25" i="111" a="1"/>
  <c r="G25" i="111" a="1"/>
  <c r="M25" i="110" a="1"/>
  <c r="M29" i="110" s="1"/>
  <c r="F25" i="110" a="1"/>
  <c r="G25" i="110" a="1"/>
  <c r="M25" i="109" a="1"/>
  <c r="M29" i="109" s="1"/>
  <c r="L25" i="109" a="1"/>
  <c r="G25" i="109" a="1"/>
  <c r="M25" i="107" a="1"/>
  <c r="M29" i="107" s="1"/>
  <c r="F25" i="107" a="1"/>
  <c r="G25" i="107" a="1"/>
  <c r="M25" i="106" a="1"/>
  <c r="M27" i="106" s="1"/>
  <c r="F25" i="106" a="1"/>
  <c r="F29" i="106" s="1"/>
  <c r="L25" i="106" a="1"/>
  <c r="G25" i="106" a="1"/>
  <c r="F28" i="112" l="1"/>
  <c r="L28" i="110"/>
  <c r="L25" i="110"/>
  <c r="L29" i="110"/>
  <c r="L26" i="110"/>
  <c r="F29" i="112"/>
  <c r="M26" i="112"/>
  <c r="M29" i="112"/>
  <c r="F25" i="112"/>
  <c r="F26" i="112"/>
  <c r="M28" i="112"/>
  <c r="F27" i="113"/>
  <c r="L28" i="107"/>
  <c r="F25" i="113"/>
  <c r="L29" i="107"/>
  <c r="F28" i="113"/>
  <c r="L26" i="107"/>
  <c r="L25" i="107"/>
  <c r="F29" i="113"/>
  <c r="F25" i="109"/>
  <c r="M27" i="112"/>
  <c r="M28" i="110"/>
  <c r="L27" i="111"/>
  <c r="M26" i="113"/>
  <c r="M26" i="110"/>
  <c r="L28" i="111"/>
  <c r="M25" i="106"/>
  <c r="L29" i="111"/>
  <c r="M26" i="109"/>
  <c r="L25" i="111"/>
  <c r="F26" i="106"/>
  <c r="F27" i="106"/>
  <c r="F29" i="109"/>
  <c r="M28" i="109"/>
  <c r="M25" i="111"/>
  <c r="M25" i="113"/>
  <c r="F25" i="106"/>
  <c r="M28" i="106"/>
  <c r="M26" i="107"/>
  <c r="F26" i="109"/>
  <c r="M25" i="109"/>
  <c r="M27" i="111"/>
  <c r="M29" i="111"/>
  <c r="M27" i="113"/>
  <c r="M29" i="113"/>
  <c r="M28" i="111"/>
  <c r="F28" i="106"/>
  <c r="M27" i="107"/>
  <c r="F28" i="109"/>
  <c r="L27" i="113"/>
  <c r="L26" i="113"/>
  <c r="L28" i="113"/>
  <c r="L29" i="113"/>
  <c r="L25" i="113"/>
  <c r="G29" i="113"/>
  <c r="G25" i="113"/>
  <c r="G28" i="113"/>
  <c r="G26" i="113"/>
  <c r="G27" i="113"/>
  <c r="L27" i="112"/>
  <c r="L26" i="112"/>
  <c r="L29" i="112"/>
  <c r="L25" i="112"/>
  <c r="L28" i="112"/>
  <c r="G29" i="112"/>
  <c r="G25" i="112"/>
  <c r="G28" i="112"/>
  <c r="G26" i="112"/>
  <c r="G27" i="112"/>
  <c r="F27" i="111"/>
  <c r="F26" i="111"/>
  <c r="F29" i="111"/>
  <c r="F25" i="111"/>
  <c r="F28" i="111"/>
  <c r="G29" i="111"/>
  <c r="G25" i="111"/>
  <c r="G28" i="111"/>
  <c r="G27" i="111"/>
  <c r="G26" i="111"/>
  <c r="M25" i="110"/>
  <c r="M27" i="110"/>
  <c r="G29" i="110"/>
  <c r="G25" i="110"/>
  <c r="G28" i="110"/>
  <c r="G27" i="110"/>
  <c r="G26" i="110"/>
  <c r="F27" i="110"/>
  <c r="F26" i="110"/>
  <c r="F29" i="110"/>
  <c r="F25" i="110"/>
  <c r="F28" i="110"/>
  <c r="M27" i="109"/>
  <c r="L27" i="109"/>
  <c r="L26" i="109"/>
  <c r="L28" i="109"/>
  <c r="L29" i="109"/>
  <c r="L25" i="109"/>
  <c r="G29" i="109"/>
  <c r="G25" i="109"/>
  <c r="G26" i="109"/>
  <c r="G28" i="109"/>
  <c r="G27" i="109"/>
  <c r="M25" i="107"/>
  <c r="M28" i="107"/>
  <c r="G29" i="107"/>
  <c r="G25" i="107"/>
  <c r="G27" i="107"/>
  <c r="G28" i="107"/>
  <c r="G26" i="107"/>
  <c r="F27" i="107"/>
  <c r="F29" i="107"/>
  <c r="F25" i="107"/>
  <c r="F26" i="107"/>
  <c r="F28" i="107"/>
  <c r="M26" i="106"/>
  <c r="M29" i="106"/>
  <c r="L27" i="106"/>
  <c r="L26" i="106"/>
  <c r="L29" i="106"/>
  <c r="L25" i="106"/>
  <c r="L28" i="106"/>
  <c r="G29" i="106"/>
  <c r="G25" i="106"/>
  <c r="G26" i="106"/>
  <c r="G28" i="106"/>
  <c r="G27" i="106"/>
  <c r="Q7" i="78" l="1"/>
  <c r="L38" i="112" l="1"/>
  <c r="L38" i="110"/>
  <c r="L38" i="107"/>
  <c r="L38" i="113"/>
  <c r="L38" i="111"/>
  <c r="L38" i="109"/>
  <c r="L38" i="106"/>
  <c r="F38" i="113"/>
  <c r="F38" i="112"/>
  <c r="F38" i="111"/>
  <c r="F38" i="110"/>
  <c r="F38" i="109"/>
  <c r="F38" i="107"/>
  <c r="F38" i="106"/>
  <c r="N35" i="78"/>
  <c r="M35" i="78"/>
  <c r="S10" i="78"/>
  <c r="P10" i="78"/>
  <c r="S9" i="78"/>
  <c r="P9" i="78"/>
  <c r="S8" i="78"/>
  <c r="R8" i="78"/>
  <c r="Q8" i="78"/>
  <c r="S7" i="78"/>
  <c r="R7" i="78"/>
  <c r="F25" i="78" l="1" a="1"/>
  <c r="M25" i="78" a="1"/>
  <c r="M27" i="78" s="1"/>
  <c r="N25" i="78" a="1"/>
  <c r="L25" i="78" a="1"/>
  <c r="G25" i="78" a="1"/>
  <c r="H25" i="78" a="1"/>
  <c r="F28" i="78" l="1"/>
  <c r="F26" i="78"/>
  <c r="F29" i="78"/>
  <c r="F25" i="78"/>
  <c r="F27" i="78"/>
  <c r="M25" i="78"/>
  <c r="M28" i="78"/>
  <c r="M26" i="78"/>
  <c r="M29" i="78"/>
  <c r="H27" i="78"/>
  <c r="H26" i="78"/>
  <c r="H29" i="78"/>
  <c r="H28" i="78"/>
  <c r="H25" i="78"/>
  <c r="N29" i="78"/>
  <c r="N25" i="78"/>
  <c r="N28" i="78"/>
  <c r="N27" i="78"/>
  <c r="N26" i="78"/>
  <c r="G29" i="78"/>
  <c r="G25" i="78"/>
  <c r="G28" i="78"/>
  <c r="G27" i="78"/>
  <c r="G26" i="78"/>
  <c r="L29" i="78"/>
  <c r="L25" i="78"/>
  <c r="L28" i="78"/>
  <c r="L26" i="78"/>
  <c r="L27" i="78"/>
  <c r="F41" i="84" l="1"/>
  <c r="F41" i="83"/>
  <c r="F45" i="83" s="1"/>
  <c r="L40" i="113"/>
  <c r="L40" i="112"/>
  <c r="L40" i="111"/>
  <c r="L40" i="110"/>
  <c r="L40" i="109"/>
  <c r="L40" i="107"/>
  <c r="L40" i="106"/>
  <c r="F40" i="113"/>
  <c r="F41" i="113" s="1"/>
  <c r="F40" i="112"/>
  <c r="F41" i="112" s="1"/>
  <c r="F40" i="111"/>
  <c r="F41" i="111" s="1"/>
  <c r="F40" i="110"/>
  <c r="F41" i="110" s="1"/>
  <c r="F40" i="109"/>
  <c r="F41" i="109" s="1"/>
  <c r="F40" i="107"/>
  <c r="F41" i="107" s="1"/>
  <c r="F40" i="106"/>
  <c r="F41" i="106" s="1"/>
  <c r="H41" i="84" l="1"/>
  <c r="G41" i="84"/>
  <c r="F46" i="84"/>
  <c r="F47" i="84"/>
  <c r="F45" i="84"/>
  <c r="F48" i="84"/>
  <c r="G41" i="83"/>
  <c r="H41" i="83"/>
  <c r="F47" i="83"/>
  <c r="F46" i="83"/>
  <c r="F48" i="83"/>
  <c r="N41" i="83"/>
  <c r="M41" i="83"/>
  <c r="L41" i="83"/>
  <c r="R45" i="83" s="1"/>
  <c r="M41" i="84"/>
  <c r="N41" i="84"/>
  <c r="L41" i="84"/>
  <c r="F48" i="106"/>
  <c r="F57" i="106" s="1"/>
  <c r="F46" i="106"/>
  <c r="F55" i="106" s="1"/>
  <c r="G41" i="106"/>
  <c r="F47" i="106"/>
  <c r="F56" i="106" s="1"/>
  <c r="F45" i="106"/>
  <c r="F54" i="106" s="1"/>
  <c r="G41" i="109"/>
  <c r="F46" i="109"/>
  <c r="F55" i="109" s="1"/>
  <c r="F48" i="109"/>
  <c r="F57" i="109" s="1"/>
  <c r="F45" i="109"/>
  <c r="F54" i="109" s="1"/>
  <c r="G61" i="109" s="1"/>
  <c r="F47" i="109"/>
  <c r="F56" i="109" s="1"/>
  <c r="F45" i="111"/>
  <c r="F54" i="111" s="1"/>
  <c r="G61" i="111" s="1"/>
  <c r="F47" i="111"/>
  <c r="F56" i="111" s="1"/>
  <c r="G41" i="111"/>
  <c r="F48" i="111"/>
  <c r="F57" i="111" s="1"/>
  <c r="F46" i="111"/>
  <c r="F55" i="111" s="1"/>
  <c r="G41" i="113"/>
  <c r="F48" i="113"/>
  <c r="F57" i="113" s="1"/>
  <c r="F47" i="113"/>
  <c r="F56" i="113" s="1"/>
  <c r="F45" i="113"/>
  <c r="F54" i="113" s="1"/>
  <c r="F61" i="113" s="1"/>
  <c r="F46" i="113"/>
  <c r="F55" i="113" s="1"/>
  <c r="L41" i="78"/>
  <c r="L46" i="78" s="1"/>
  <c r="R46" i="78" s="1"/>
  <c r="N41" i="78"/>
  <c r="M41" i="78"/>
  <c r="M41" i="107"/>
  <c r="L41" i="107"/>
  <c r="L41" i="110"/>
  <c r="M41" i="110"/>
  <c r="M41" i="112"/>
  <c r="L41" i="112"/>
  <c r="G41" i="107"/>
  <c r="F48" i="107"/>
  <c r="F57" i="107" s="1"/>
  <c r="F45" i="107"/>
  <c r="F54" i="107" s="1"/>
  <c r="F47" i="107"/>
  <c r="F56" i="107" s="1"/>
  <c r="F46" i="107"/>
  <c r="F55" i="107" s="1"/>
  <c r="F48" i="110"/>
  <c r="F57" i="110" s="1"/>
  <c r="F46" i="110"/>
  <c r="F55" i="110" s="1"/>
  <c r="G41" i="110"/>
  <c r="F45" i="110"/>
  <c r="F54" i="110" s="1"/>
  <c r="F47" i="110"/>
  <c r="F56" i="110" s="1"/>
  <c r="G41" i="112"/>
  <c r="F48" i="112"/>
  <c r="F57" i="112" s="1"/>
  <c r="F45" i="112"/>
  <c r="F54" i="112" s="1"/>
  <c r="G61" i="112" s="1"/>
  <c r="F46" i="112"/>
  <c r="F55" i="112" s="1"/>
  <c r="F47" i="112"/>
  <c r="F56" i="112" s="1"/>
  <c r="M41" i="106"/>
  <c r="L41" i="106"/>
  <c r="M41" i="109"/>
  <c r="L41" i="109"/>
  <c r="M41" i="111"/>
  <c r="L41" i="111"/>
  <c r="L41" i="113"/>
  <c r="M41" i="113"/>
  <c r="R45" i="78" l="1"/>
  <c r="R45" i="84"/>
  <c r="H46" i="78"/>
  <c r="H45" i="78"/>
  <c r="T45" i="78" s="1"/>
  <c r="H47" i="78"/>
  <c r="H48" i="78"/>
  <c r="G47" i="78"/>
  <c r="G45" i="78"/>
  <c r="G46" i="78"/>
  <c r="F57" i="78" s="1"/>
  <c r="G46" i="83"/>
  <c r="G45" i="83"/>
  <c r="S45" i="83" s="1"/>
  <c r="G47" i="83"/>
  <c r="G48" i="83"/>
  <c r="H45" i="84"/>
  <c r="T45" i="84" s="1"/>
  <c r="H47" i="84"/>
  <c r="H46" i="84"/>
  <c r="H48" i="84"/>
  <c r="H46" i="83"/>
  <c r="H47" i="83"/>
  <c r="H45" i="83"/>
  <c r="T45" i="83" s="1"/>
  <c r="H48" i="83"/>
  <c r="G45" i="84"/>
  <c r="S45" i="84" s="1"/>
  <c r="G47" i="84"/>
  <c r="G48" i="84"/>
  <c r="G46" i="84"/>
  <c r="N48" i="84"/>
  <c r="N49" i="84"/>
  <c r="T49" i="84" s="1"/>
  <c r="N46" i="84"/>
  <c r="N47" i="84"/>
  <c r="L46" i="83"/>
  <c r="R46" i="83" s="1"/>
  <c r="L49" i="83"/>
  <c r="R49" i="83" s="1"/>
  <c r="L48" i="83"/>
  <c r="R48" i="83" s="1"/>
  <c r="L47" i="83"/>
  <c r="R47" i="83" s="1"/>
  <c r="N47" i="83"/>
  <c r="N46" i="83"/>
  <c r="N49" i="83"/>
  <c r="T49" i="83" s="1"/>
  <c r="N48" i="83"/>
  <c r="L48" i="84"/>
  <c r="R48" i="84" s="1"/>
  <c r="L47" i="84"/>
  <c r="R47" i="84" s="1"/>
  <c r="L49" i="84"/>
  <c r="R49" i="84" s="1"/>
  <c r="L46" i="84"/>
  <c r="R46" i="84" s="1"/>
  <c r="M48" i="84"/>
  <c r="M46" i="84"/>
  <c r="M47" i="84"/>
  <c r="M49" i="84"/>
  <c r="S49" i="84" s="1"/>
  <c r="M46" i="83"/>
  <c r="M47" i="83"/>
  <c r="M49" i="83"/>
  <c r="S49" i="83" s="1"/>
  <c r="M48" i="83"/>
  <c r="M48" i="113"/>
  <c r="M57" i="113" s="1"/>
  <c r="M47" i="113"/>
  <c r="M56" i="113" s="1"/>
  <c r="M49" i="113"/>
  <c r="M58" i="113" s="1"/>
  <c r="M46" i="113"/>
  <c r="M55" i="113" s="1"/>
  <c r="L49" i="111"/>
  <c r="L58" i="111" s="1"/>
  <c r="L46" i="111"/>
  <c r="L55" i="111" s="1"/>
  <c r="R55" i="111" s="1"/>
  <c r="L47" i="111"/>
  <c r="L56" i="111" s="1"/>
  <c r="L48" i="111"/>
  <c r="L57" i="111" s="1"/>
  <c r="L48" i="109"/>
  <c r="L57" i="109" s="1"/>
  <c r="L46" i="109"/>
  <c r="L55" i="109" s="1"/>
  <c r="R55" i="109" s="1"/>
  <c r="L47" i="109"/>
  <c r="L56" i="109" s="1"/>
  <c r="R56" i="109" s="1"/>
  <c r="L49" i="109"/>
  <c r="L58" i="109" s="1"/>
  <c r="L47" i="106"/>
  <c r="L56" i="106" s="1"/>
  <c r="R56" i="106" s="1"/>
  <c r="L48" i="106"/>
  <c r="L57" i="106" s="1"/>
  <c r="L46" i="106"/>
  <c r="L55" i="106" s="1"/>
  <c r="R55" i="106" s="1"/>
  <c r="L49" i="106"/>
  <c r="L58" i="106" s="1"/>
  <c r="F63" i="112"/>
  <c r="G63" i="112"/>
  <c r="G47" i="112"/>
  <c r="G56" i="112" s="1"/>
  <c r="G48" i="112"/>
  <c r="G57" i="112" s="1"/>
  <c r="G46" i="112"/>
  <c r="G55" i="112" s="1"/>
  <c r="G45" i="112"/>
  <c r="G54" i="112" s="1"/>
  <c r="F61" i="112" s="1"/>
  <c r="H61" i="112" s="1"/>
  <c r="F61" i="110"/>
  <c r="G61" i="110"/>
  <c r="F62" i="110"/>
  <c r="G62" i="110"/>
  <c r="F62" i="107"/>
  <c r="G62" i="107"/>
  <c r="F61" i="107"/>
  <c r="G61" i="107"/>
  <c r="G47" i="107"/>
  <c r="G56" i="107" s="1"/>
  <c r="G48" i="107"/>
  <c r="G57" i="107" s="1"/>
  <c r="G46" i="107"/>
  <c r="G55" i="107" s="1"/>
  <c r="G45" i="107"/>
  <c r="G54" i="107" s="1"/>
  <c r="L49" i="112"/>
  <c r="L58" i="112" s="1"/>
  <c r="L46" i="112"/>
  <c r="L55" i="112" s="1"/>
  <c r="L48" i="112"/>
  <c r="L57" i="112" s="1"/>
  <c r="L47" i="112"/>
  <c r="L56" i="112" s="1"/>
  <c r="M49" i="110"/>
  <c r="M58" i="110" s="1"/>
  <c r="M48" i="110"/>
  <c r="M57" i="110" s="1"/>
  <c r="M47" i="110"/>
  <c r="M56" i="110" s="1"/>
  <c r="M46" i="110"/>
  <c r="M55" i="110" s="1"/>
  <c r="L47" i="107"/>
  <c r="L56" i="107" s="1"/>
  <c r="L46" i="107"/>
  <c r="L55" i="107" s="1"/>
  <c r="R55" i="107" s="1"/>
  <c r="L49" i="107"/>
  <c r="L58" i="107" s="1"/>
  <c r="L48" i="107"/>
  <c r="L57" i="107" s="1"/>
  <c r="M46" i="78"/>
  <c r="M48" i="78"/>
  <c r="M49" i="78"/>
  <c r="S49" i="78" s="1"/>
  <c r="M47" i="78"/>
  <c r="L47" i="78"/>
  <c r="R47" i="78" s="1"/>
  <c r="L48" i="78"/>
  <c r="R48" i="78" s="1"/>
  <c r="L49" i="78"/>
  <c r="R49" i="78" s="1"/>
  <c r="G64" i="113"/>
  <c r="F64" i="113"/>
  <c r="F62" i="111"/>
  <c r="G62" i="111"/>
  <c r="G48" i="111"/>
  <c r="G57" i="111" s="1"/>
  <c r="G47" i="111"/>
  <c r="G56" i="111" s="1"/>
  <c r="G46" i="111"/>
  <c r="G55" i="111" s="1"/>
  <c r="G45" i="111"/>
  <c r="G54" i="111" s="1"/>
  <c r="F61" i="111" s="1"/>
  <c r="H61" i="111" s="1"/>
  <c r="G62" i="109"/>
  <c r="F62" i="109"/>
  <c r="G61" i="106"/>
  <c r="F61" i="106"/>
  <c r="G46" i="106"/>
  <c r="G55" i="106" s="1"/>
  <c r="G47" i="106"/>
  <c r="G56" i="106" s="1"/>
  <c r="G45" i="106"/>
  <c r="G54" i="106" s="1"/>
  <c r="G48" i="106"/>
  <c r="G57" i="106" s="1"/>
  <c r="F64" i="106"/>
  <c r="G64" i="106"/>
  <c r="L47" i="113"/>
  <c r="L56" i="113" s="1"/>
  <c r="R56" i="113" s="1"/>
  <c r="L46" i="113"/>
  <c r="L55" i="113" s="1"/>
  <c r="L48" i="113"/>
  <c r="L57" i="113" s="1"/>
  <c r="L49" i="113"/>
  <c r="L58" i="113" s="1"/>
  <c r="M49" i="111"/>
  <c r="M58" i="111" s="1"/>
  <c r="M47" i="111"/>
  <c r="M56" i="111" s="1"/>
  <c r="M48" i="111"/>
  <c r="M57" i="111" s="1"/>
  <c r="M46" i="111"/>
  <c r="M55" i="111" s="1"/>
  <c r="M49" i="109"/>
  <c r="M58" i="109" s="1"/>
  <c r="M48" i="109"/>
  <c r="M57" i="109" s="1"/>
  <c r="M46" i="109"/>
  <c r="M55" i="109" s="1"/>
  <c r="M47" i="109"/>
  <c r="M56" i="109" s="1"/>
  <c r="M47" i="106"/>
  <c r="M56" i="106" s="1"/>
  <c r="M46" i="106"/>
  <c r="M55" i="106" s="1"/>
  <c r="M48" i="106"/>
  <c r="M57" i="106" s="1"/>
  <c r="M49" i="106"/>
  <c r="M58" i="106" s="1"/>
  <c r="G62" i="112"/>
  <c r="F62" i="112"/>
  <c r="F64" i="112"/>
  <c r="G64" i="112"/>
  <c r="G63" i="110"/>
  <c r="F63" i="110"/>
  <c r="G46" i="110"/>
  <c r="G55" i="110" s="1"/>
  <c r="G45" i="110"/>
  <c r="G54" i="110" s="1"/>
  <c r="G47" i="110"/>
  <c r="G56" i="110" s="1"/>
  <c r="G48" i="110"/>
  <c r="G57" i="110" s="1"/>
  <c r="F64" i="110"/>
  <c r="G64" i="110"/>
  <c r="G63" i="107"/>
  <c r="F63" i="107"/>
  <c r="G64" i="107"/>
  <c r="F64" i="107"/>
  <c r="M47" i="112"/>
  <c r="M56" i="112" s="1"/>
  <c r="M48" i="112"/>
  <c r="M57" i="112" s="1"/>
  <c r="M46" i="112"/>
  <c r="M55" i="112" s="1"/>
  <c r="M49" i="112"/>
  <c r="M58" i="112" s="1"/>
  <c r="L49" i="110"/>
  <c r="L58" i="110" s="1"/>
  <c r="L47" i="110"/>
  <c r="L56" i="110" s="1"/>
  <c r="L48" i="110"/>
  <c r="L57" i="110" s="1"/>
  <c r="L46" i="110"/>
  <c r="L55" i="110" s="1"/>
  <c r="M47" i="107"/>
  <c r="M56" i="107" s="1"/>
  <c r="M49" i="107"/>
  <c r="M58" i="107" s="1"/>
  <c r="M46" i="107"/>
  <c r="M55" i="107" s="1"/>
  <c r="M48" i="107"/>
  <c r="M57" i="107" s="1"/>
  <c r="N48" i="78"/>
  <c r="N49" i="78"/>
  <c r="T49" i="78" s="1"/>
  <c r="N47" i="78"/>
  <c r="N46" i="78"/>
  <c r="F62" i="113"/>
  <c r="G62" i="113"/>
  <c r="G63" i="113"/>
  <c r="F63" i="113"/>
  <c r="G46" i="113"/>
  <c r="G55" i="113" s="1"/>
  <c r="G45" i="113"/>
  <c r="G54" i="113" s="1"/>
  <c r="G61" i="113" s="1"/>
  <c r="H61" i="113" s="1"/>
  <c r="G47" i="113"/>
  <c r="G56" i="113" s="1"/>
  <c r="G48" i="113"/>
  <c r="G57" i="113" s="1"/>
  <c r="F64" i="111"/>
  <c r="G64" i="111"/>
  <c r="G63" i="111"/>
  <c r="F63" i="111"/>
  <c r="F63" i="109"/>
  <c r="G63" i="109"/>
  <c r="F64" i="109"/>
  <c r="G64" i="109"/>
  <c r="G48" i="109"/>
  <c r="G57" i="109" s="1"/>
  <c r="G45" i="109"/>
  <c r="G54" i="109" s="1"/>
  <c r="F61" i="109" s="1"/>
  <c r="H61" i="109" s="1"/>
  <c r="G47" i="109"/>
  <c r="G56" i="109" s="1"/>
  <c r="G46" i="109"/>
  <c r="G55" i="109" s="1"/>
  <c r="F63" i="106"/>
  <c r="G63" i="106"/>
  <c r="G62" i="106"/>
  <c r="F62" i="106"/>
  <c r="S45" i="78" l="1"/>
  <c r="F58" i="78"/>
  <c r="G58" i="78"/>
  <c r="T48" i="78"/>
  <c r="T48" i="84"/>
  <c r="S48" i="78"/>
  <c r="X48" i="78" s="1"/>
  <c r="T47" i="78"/>
  <c r="T46" i="78"/>
  <c r="T48" i="83"/>
  <c r="S46" i="78"/>
  <c r="T47" i="83"/>
  <c r="S47" i="78"/>
  <c r="X45" i="78"/>
  <c r="Y45" i="78"/>
  <c r="X49" i="78"/>
  <c r="Y49" i="78"/>
  <c r="T46" i="83"/>
  <c r="T46" i="84"/>
  <c r="T47" i="84"/>
  <c r="S47" i="84"/>
  <c r="Y47" i="84" s="1"/>
  <c r="S46" i="84"/>
  <c r="S48" i="84"/>
  <c r="X45" i="84"/>
  <c r="Y45" i="84"/>
  <c r="Y49" i="84"/>
  <c r="X49" i="84"/>
  <c r="Y49" i="83"/>
  <c r="X49" i="83"/>
  <c r="S47" i="83"/>
  <c r="S48" i="83"/>
  <c r="S46" i="83"/>
  <c r="X45" i="83"/>
  <c r="Y45" i="83"/>
  <c r="G56" i="84"/>
  <c r="G57" i="84"/>
  <c r="F58" i="83"/>
  <c r="G59" i="84"/>
  <c r="F56" i="84"/>
  <c r="F58" i="84"/>
  <c r="F59" i="84"/>
  <c r="F57" i="83"/>
  <c r="F56" i="83"/>
  <c r="F59" i="83"/>
  <c r="G57" i="83"/>
  <c r="G58" i="84"/>
  <c r="F57" i="84"/>
  <c r="G58" i="83"/>
  <c r="G59" i="83"/>
  <c r="G56" i="83"/>
  <c r="L57" i="84"/>
  <c r="M57" i="84"/>
  <c r="L58" i="84"/>
  <c r="M58" i="84"/>
  <c r="L58" i="83"/>
  <c r="M58" i="83"/>
  <c r="M60" i="83"/>
  <c r="L60" i="83"/>
  <c r="M60" i="84"/>
  <c r="L60" i="84"/>
  <c r="L59" i="84"/>
  <c r="M59" i="84"/>
  <c r="M59" i="83"/>
  <c r="L59" i="83"/>
  <c r="L57" i="83"/>
  <c r="M57" i="83"/>
  <c r="G56" i="78"/>
  <c r="S56" i="109"/>
  <c r="S56" i="110"/>
  <c r="H61" i="110"/>
  <c r="S55" i="109"/>
  <c r="S57" i="107"/>
  <c r="S57" i="112"/>
  <c r="S56" i="113"/>
  <c r="S55" i="113"/>
  <c r="S55" i="110"/>
  <c r="S57" i="106"/>
  <c r="H61" i="106"/>
  <c r="H61" i="107"/>
  <c r="X55" i="107"/>
  <c r="Y55" i="107"/>
  <c r="Y55" i="106"/>
  <c r="X55" i="106"/>
  <c r="H62" i="106"/>
  <c r="H63" i="106"/>
  <c r="H64" i="109"/>
  <c r="H63" i="109"/>
  <c r="H63" i="111"/>
  <c r="Y56" i="113"/>
  <c r="X56" i="113"/>
  <c r="H62" i="113"/>
  <c r="L62" i="110"/>
  <c r="M62" i="110"/>
  <c r="L63" i="110"/>
  <c r="M63" i="110"/>
  <c r="H64" i="110"/>
  <c r="R56" i="110"/>
  <c r="H62" i="112"/>
  <c r="G57" i="78"/>
  <c r="M64" i="113"/>
  <c r="L64" i="113"/>
  <c r="R57" i="113"/>
  <c r="M63" i="113"/>
  <c r="L63" i="113"/>
  <c r="S55" i="106"/>
  <c r="S56" i="111"/>
  <c r="X55" i="111"/>
  <c r="Y55" i="111"/>
  <c r="H64" i="113"/>
  <c r="L59" i="78"/>
  <c r="M59" i="78"/>
  <c r="L57" i="78"/>
  <c r="M57" i="78"/>
  <c r="M65" i="107"/>
  <c r="L65" i="107"/>
  <c r="R56" i="107"/>
  <c r="L63" i="107"/>
  <c r="M63" i="107"/>
  <c r="R57" i="112"/>
  <c r="M64" i="112"/>
  <c r="L64" i="112"/>
  <c r="L65" i="112"/>
  <c r="M65" i="112"/>
  <c r="H62" i="110"/>
  <c r="H63" i="112"/>
  <c r="M65" i="106"/>
  <c r="L65" i="106"/>
  <c r="R57" i="106"/>
  <c r="M64" i="106"/>
  <c r="L64" i="106"/>
  <c r="L65" i="109"/>
  <c r="M65" i="109"/>
  <c r="M62" i="109"/>
  <c r="L62" i="109"/>
  <c r="R57" i="111"/>
  <c r="L64" i="111"/>
  <c r="M64" i="111"/>
  <c r="L62" i="111"/>
  <c r="M62" i="111"/>
  <c r="Y56" i="106"/>
  <c r="X56" i="106"/>
  <c r="X56" i="109"/>
  <c r="Y56" i="109"/>
  <c r="H64" i="111"/>
  <c r="H63" i="113"/>
  <c r="R57" i="110"/>
  <c r="L64" i="110"/>
  <c r="M64" i="110"/>
  <c r="L65" i="110"/>
  <c r="M65" i="110"/>
  <c r="H64" i="107"/>
  <c r="H63" i="107"/>
  <c r="H63" i="110"/>
  <c r="H64" i="112"/>
  <c r="G59" i="78"/>
  <c r="F59" i="78"/>
  <c r="S57" i="109"/>
  <c r="L65" i="113"/>
  <c r="M65" i="113"/>
  <c r="R55" i="113"/>
  <c r="L62" i="113"/>
  <c r="M62" i="113"/>
  <c r="H64" i="106"/>
  <c r="S56" i="106"/>
  <c r="X55" i="109"/>
  <c r="Y55" i="109"/>
  <c r="H62" i="109"/>
  <c r="S55" i="111"/>
  <c r="S57" i="111"/>
  <c r="H62" i="111"/>
  <c r="L60" i="78"/>
  <c r="M60" i="78"/>
  <c r="M58" i="78"/>
  <c r="L58" i="78"/>
  <c r="R57" i="107"/>
  <c r="M64" i="107"/>
  <c r="L64" i="107"/>
  <c r="L62" i="107"/>
  <c r="M62" i="107"/>
  <c r="S57" i="110"/>
  <c r="L63" i="112"/>
  <c r="M63" i="112"/>
  <c r="R55" i="112"/>
  <c r="L62" i="112"/>
  <c r="M62" i="112"/>
  <c r="S55" i="107"/>
  <c r="S56" i="107"/>
  <c r="H62" i="107"/>
  <c r="R55" i="110"/>
  <c r="S55" i="112"/>
  <c r="S56" i="112"/>
  <c r="R56" i="112"/>
  <c r="L62" i="106"/>
  <c r="M62" i="106"/>
  <c r="L63" i="106"/>
  <c r="M63" i="106"/>
  <c r="L63" i="109"/>
  <c r="M63" i="109"/>
  <c r="R57" i="109"/>
  <c r="M64" i="109"/>
  <c r="L64" i="109"/>
  <c r="R56" i="111"/>
  <c r="L63" i="111"/>
  <c r="M63" i="111"/>
  <c r="L65" i="111"/>
  <c r="M65" i="111"/>
  <c r="S57" i="113"/>
  <c r="Y48" i="78" l="1"/>
  <c r="Y47" i="83"/>
  <c r="Y47" i="78"/>
  <c r="Z48" i="78"/>
  <c r="Q59" i="78"/>
  <c r="Z45" i="78"/>
  <c r="Y48" i="83"/>
  <c r="Y46" i="84"/>
  <c r="X47" i="78"/>
  <c r="X47" i="84"/>
  <c r="Z47" i="84" s="1"/>
  <c r="Y48" i="84"/>
  <c r="Y46" i="83"/>
  <c r="X46" i="84"/>
  <c r="Y46" i="78"/>
  <c r="X46" i="78"/>
  <c r="X47" i="83"/>
  <c r="Z47" i="83" s="1"/>
  <c r="X48" i="84"/>
  <c r="X48" i="83"/>
  <c r="Z48" i="83" s="1"/>
  <c r="Z49" i="78"/>
  <c r="Z45" i="84"/>
  <c r="H56" i="84"/>
  <c r="Z49" i="84"/>
  <c r="Q59" i="84"/>
  <c r="X46" i="83"/>
  <c r="Q59" i="83"/>
  <c r="Z49" i="83"/>
  <c r="Z45" i="83"/>
  <c r="H58" i="84"/>
  <c r="H59" i="84"/>
  <c r="H58" i="83"/>
  <c r="H57" i="83"/>
  <c r="H56" i="83"/>
  <c r="H59" i="83"/>
  <c r="H57" i="84"/>
  <c r="N57" i="83"/>
  <c r="N59" i="84"/>
  <c r="N58" i="83"/>
  <c r="N57" i="84"/>
  <c r="N59" i="83"/>
  <c r="N60" i="84"/>
  <c r="N60" i="83"/>
  <c r="N58" i="84"/>
  <c r="H56" i="78"/>
  <c r="N65" i="113"/>
  <c r="N65" i="109"/>
  <c r="N65" i="112"/>
  <c r="Z56" i="109"/>
  <c r="N65" i="107"/>
  <c r="N65" i="106"/>
  <c r="N65" i="111"/>
  <c r="N63" i="111"/>
  <c r="X56" i="111"/>
  <c r="Y56" i="111"/>
  <c r="N64" i="109"/>
  <c r="N63" i="109"/>
  <c r="N63" i="106"/>
  <c r="N62" i="106"/>
  <c r="X55" i="110"/>
  <c r="Y55" i="110"/>
  <c r="N62" i="112"/>
  <c r="Y55" i="112"/>
  <c r="X55" i="112"/>
  <c r="N62" i="107"/>
  <c r="X57" i="107"/>
  <c r="Y57" i="107"/>
  <c r="N58" i="78"/>
  <c r="N60" i="78"/>
  <c r="Z55" i="109"/>
  <c r="N62" i="113"/>
  <c r="X55" i="113"/>
  <c r="Y55" i="113"/>
  <c r="H59" i="78"/>
  <c r="N65" i="110"/>
  <c r="N64" i="110"/>
  <c r="Y57" i="110"/>
  <c r="X57" i="110"/>
  <c r="Z56" i="106"/>
  <c r="N62" i="111"/>
  <c r="N64" i="111"/>
  <c r="X57" i="111"/>
  <c r="Y57" i="111"/>
  <c r="N62" i="109"/>
  <c r="N64" i="106"/>
  <c r="N64" i="112"/>
  <c r="N63" i="107"/>
  <c r="X56" i="107"/>
  <c r="Y56" i="107"/>
  <c r="Z55" i="111"/>
  <c r="N63" i="113"/>
  <c r="X56" i="110"/>
  <c r="Y56" i="110"/>
  <c r="Y57" i="109"/>
  <c r="X57" i="109"/>
  <c r="X56" i="112"/>
  <c r="Y56" i="112"/>
  <c r="N63" i="112"/>
  <c r="N64" i="107"/>
  <c r="Y57" i="106"/>
  <c r="X57" i="106"/>
  <c r="Y57" i="112"/>
  <c r="X57" i="112"/>
  <c r="N57" i="78"/>
  <c r="N59" i="78"/>
  <c r="Y57" i="113"/>
  <c r="X57" i="113"/>
  <c r="N64" i="113"/>
  <c r="H58" i="78"/>
  <c r="H57" i="78"/>
  <c r="N63" i="110"/>
  <c r="N62" i="110"/>
  <c r="Z56" i="113"/>
  <c r="Z55" i="106"/>
  <c r="Z55" i="107"/>
  <c r="Z47" i="78" l="1"/>
  <c r="Z46" i="83"/>
  <c r="Z48" i="84"/>
  <c r="Z46" i="84"/>
  <c r="Z46" i="78"/>
  <c r="Z57" i="109"/>
  <c r="Z57" i="112"/>
  <c r="Z57" i="106"/>
  <c r="Z56" i="110"/>
  <c r="Z55" i="113"/>
  <c r="Z57" i="107"/>
  <c r="Z55" i="110"/>
  <c r="Z56" i="111"/>
  <c r="Z57" i="113"/>
  <c r="Z56" i="112"/>
  <c r="Z56" i="107"/>
  <c r="Z57" i="111"/>
  <c r="Z57" i="110"/>
  <c r="Z55" i="1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Alina Kleindienst</author>
  </authors>
  <commentList>
    <comment ref="U31" authorId="0" shapeId="0" xr:uid="{3CFB54BD-D763-4820-88D4-E675B353A6C0}">
      <text>
        <r>
          <rPr>
            <b/>
            <sz val="9"/>
            <color indexed="81"/>
            <rFont val="Tahoma"/>
            <family val="2"/>
          </rPr>
          <t>Alina Kleindienst:</t>
        </r>
        <r>
          <rPr>
            <sz val="9"/>
            <color indexed="81"/>
            <rFont val="Tahoma"/>
            <family val="2"/>
          </rPr>
          <t xml:space="preserve">
not from mixed spike</t>
        </r>
      </text>
    </comment>
    <comment ref="L32" authorId="0" shapeId="0" xr:uid="{18F39872-AA80-4B9B-A02A-4C7A2807FDB9}">
      <text>
        <r>
          <rPr>
            <b/>
            <sz val="9"/>
            <color indexed="81"/>
            <rFont val="Tahoma"/>
            <family val="2"/>
          </rPr>
          <t>Alina Kleindienst:</t>
        </r>
        <r>
          <rPr>
            <sz val="9"/>
            <color indexed="81"/>
            <rFont val="Tahoma"/>
            <family val="2"/>
          </rPr>
          <t xml:space="preserve">
really bad ratio for natiHg to 198iHg!; </t>
        </r>
      </text>
    </comment>
    <comment ref="L33" authorId="0" shapeId="0" xr:uid="{8AB5FA03-F678-48A4-9BFB-CE52FEC650D9}">
      <text>
        <r>
          <rPr>
            <b/>
            <sz val="9"/>
            <color indexed="81"/>
            <rFont val="Tahoma"/>
            <family val="2"/>
          </rPr>
          <t>Alina Kleindienst:</t>
        </r>
        <r>
          <rPr>
            <sz val="9"/>
            <color indexed="81"/>
            <rFont val="Tahoma"/>
            <family val="2"/>
          </rPr>
          <t xml:space="preserve">
ratio ok, also nat MMHg freshly prepared</t>
        </r>
      </text>
    </comment>
    <comment ref="U33" authorId="0" shapeId="0" xr:uid="{D1E0B8C1-FAEC-4331-9569-D5EA55EBCE2D}">
      <text>
        <r>
          <rPr>
            <b/>
            <sz val="9"/>
            <color indexed="81"/>
            <rFont val="Tahoma"/>
            <family val="2"/>
          </rPr>
          <t>Alina Kleindienst:</t>
        </r>
        <r>
          <rPr>
            <sz val="9"/>
            <color indexed="81"/>
            <rFont val="Tahoma"/>
            <family val="2"/>
          </rPr>
          <t xml:space="preserve">
not from mixed spike</t>
        </r>
      </text>
    </comment>
    <comment ref="H63" authorId="0" shapeId="0" xr:uid="{D1436D16-B168-4D78-8E10-F2D36FD9CB6F}">
      <text>
        <r>
          <rPr>
            <b/>
            <sz val="9"/>
            <color indexed="81"/>
            <rFont val="Tahoma"/>
            <family val="2"/>
          </rPr>
          <t>Alina Kleindienst:</t>
        </r>
        <r>
          <rPr>
            <sz val="9"/>
            <color indexed="81"/>
            <rFont val="Tahoma"/>
            <family val="2"/>
          </rPr>
          <t xml:space="preserve">
number B 20181019-5 9.5 ppm+- 0,5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Alina Kleindienst</author>
  </authors>
  <commentList>
    <comment ref="A1" authorId="0" shapeId="0" xr:uid="{0B237FCB-0F34-4342-97E4-4A495C9201B4}">
      <text>
        <r>
          <rPr>
            <b/>
            <sz val="9"/>
            <color indexed="81"/>
            <rFont val="Tahoma"/>
            <family val="2"/>
          </rPr>
          <t>Alina Kleindienst:</t>
        </r>
        <r>
          <rPr>
            <sz val="9"/>
            <color indexed="81"/>
            <rFont val="Tahoma"/>
            <family val="2"/>
          </rPr>
          <t xml:space="preserve">
from Bastien and Carla from the week before us</t>
        </r>
      </text>
    </comment>
    <comment ref="Q105" authorId="0" shapeId="0" xr:uid="{00519740-55E1-4730-9C77-9EF7FF7AC473}">
      <text>
        <r>
          <rPr>
            <b/>
            <sz val="9"/>
            <color indexed="81"/>
            <rFont val="Tahoma"/>
            <family val="2"/>
          </rPr>
          <t>Alina Kleindienst:</t>
        </r>
        <r>
          <rPr>
            <sz val="9"/>
            <color indexed="81"/>
            <rFont val="Tahoma"/>
            <family val="2"/>
          </rPr>
          <t xml:space="preserve">
Ihg contamination 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Alina Kleindienst</author>
  </authors>
  <commentList>
    <comment ref="W38" authorId="0" shapeId="0" xr:uid="{12765407-49E5-43B1-93A0-A4EBEBB8E45C}">
      <text>
        <r>
          <rPr>
            <b/>
            <sz val="9"/>
            <color indexed="81"/>
            <rFont val="Tahoma"/>
            <family val="2"/>
          </rPr>
          <t>Alina Kleindienst:</t>
        </r>
        <r>
          <rPr>
            <sz val="9"/>
            <color indexed="81"/>
            <rFont val="Tahoma"/>
            <family val="2"/>
          </rPr>
          <t xml:space="preserve">
only by Volume, not weighted</t>
        </r>
      </text>
    </comment>
    <comment ref="W52" authorId="0" shapeId="0" xr:uid="{2EC934FE-6EFD-48DA-A4FA-7A48C2637CA4}">
      <text>
        <r>
          <rPr>
            <b/>
            <sz val="9"/>
            <color indexed="81"/>
            <rFont val="Tahoma"/>
            <family val="2"/>
          </rPr>
          <t>Alina Kleindienst:</t>
        </r>
        <r>
          <rPr>
            <sz val="9"/>
            <color indexed="81"/>
            <rFont val="Tahoma"/>
            <family val="2"/>
          </rPr>
          <t xml:space="preserve">
only by volume not weighted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Alina Kleindienst</author>
  </authors>
  <commentList>
    <comment ref="G6" authorId="0" shapeId="0" xr:uid="{A237F228-FD74-4E41-85C0-15519B05525E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uncertainty from replicate measurements</t>
        </r>
      </text>
    </comment>
    <comment ref="H6" authorId="0" shapeId="0" xr:uid="{08F82C2F-9D1A-40D8-AC60-FE043CD321E8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uncertainty from replicates OR from certificate? </t>
        </r>
      </text>
    </comment>
    <comment ref="I6" authorId="0" shapeId="0" xr:uid="{E091E211-E146-49E3-BC6F-7A6EC8038834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Uncertainty from UIPAC</t>
        </r>
      </text>
    </comment>
    <comment ref="J6" authorId="0" shapeId="0" xr:uid="{F2AB294C-0745-4E79-BF16-9577153BC689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Uncertainty from certificate or replicate measurement</t>
        </r>
      </text>
    </comment>
    <comment ref="K6" authorId="0" shapeId="0" xr:uid="{BE37102C-7697-431C-81E0-17766F8DA28B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Uncertainty from replicates OR certificate</t>
        </r>
      </text>
    </comment>
    <comment ref="I17" authorId="0" shapeId="0" xr:uid="{4E67A019-0081-4EFB-B149-1C6EB3595E5E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replicated injection of the same sample</t>
        </r>
      </text>
    </comment>
    <comment ref="C35" authorId="0" shapeId="0" xr:uid="{212B38DB-C09D-4AD1-B8D0-7F91B84029DE}">
      <text>
        <r>
          <rPr>
            <b/>
            <sz val="9"/>
            <color indexed="81"/>
            <rFont val="Tahoma"/>
            <charset val="1"/>
          </rPr>
          <t>Alina Kleindienst:
uncertainty from balance -5 g</t>
        </r>
      </text>
    </comment>
    <comment ref="F38" authorId="0" shapeId="0" xr:uid="{3932E232-8945-4A6B-9975-A956CD8A8D8D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uncertainty from reverse isotope dilution </t>
        </r>
      </text>
    </comment>
    <comment ref="L38" authorId="0" shapeId="0" xr:uid="{9D3E8DEC-6993-4EF7-84ED-3D0BE917A5A1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uncertainty from reverse isotope dilution </t>
        </r>
      </text>
    </comment>
    <comment ref="F39" authorId="0" shapeId="0" xr:uid="{4B85F8A6-6046-4CE0-B8E4-2445AEA49493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uncertainty from balance -5g</t>
        </r>
      </text>
    </comment>
    <comment ref="F40" authorId="0" shapeId="0" xr:uid="{9EECC584-737C-4217-981A-F231D57B793E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propagated OR calculated from certificate</t>
        </r>
      </text>
    </comment>
    <comment ref="L40" authorId="0" shapeId="0" xr:uid="{F5EF2E8B-3591-4F95-9D78-738E30D2881C}">
      <text>
        <r>
          <rPr>
            <b/>
            <sz val="9"/>
            <color indexed="81"/>
            <rFont val="Tahoma"/>
            <charset val="1"/>
          </rPr>
          <t>Alina Kleindienst:</t>
        </r>
        <r>
          <rPr>
            <sz val="9"/>
            <color indexed="81"/>
            <rFont val="Tahoma"/>
            <charset val="1"/>
          </rPr>
          <t xml:space="preserve">
propagated from replicates? </t>
        </r>
      </text>
    </comment>
  </commentList>
</comments>
</file>

<file path=xl/sharedStrings.xml><?xml version="1.0" encoding="utf-8"?>
<sst xmlns="http://schemas.openxmlformats.org/spreadsheetml/2006/main" count="2549" uniqueCount="384">
  <si>
    <t>196 std</t>
  </si>
  <si>
    <t>nat</t>
  </si>
  <si>
    <t>198 std</t>
  </si>
  <si>
    <t>199 std</t>
  </si>
  <si>
    <t>201 std</t>
  </si>
  <si>
    <t>204 std</t>
  </si>
  <si>
    <t>ratios</t>
  </si>
  <si>
    <t>% abundance</t>
  </si>
  <si>
    <t>Mass bias corrected signal</t>
  </si>
  <si>
    <t>Matrix deconvoluted signals</t>
  </si>
  <si>
    <t>-</t>
  </si>
  <si>
    <t>Added IS (nmol Hg)</t>
  </si>
  <si>
    <t>Abundance</t>
  </si>
  <si>
    <t xml:space="preserve"> (major isotope)</t>
  </si>
  <si>
    <t xml:space="preserve">M.w. </t>
  </si>
  <si>
    <t>(g/mol)</t>
  </si>
  <si>
    <t>MMHg</t>
  </si>
  <si>
    <t>inj1</t>
  </si>
  <si>
    <t>inj2</t>
  </si>
  <si>
    <t>IHg</t>
  </si>
  <si>
    <t>Sample mass (g) =</t>
  </si>
  <si>
    <t>C std</t>
  </si>
  <si>
    <t>m std</t>
  </si>
  <si>
    <t>M</t>
  </si>
  <si>
    <t>average</t>
  </si>
  <si>
    <t>sd</t>
  </si>
  <si>
    <t xml:space="preserve">% Methylation </t>
  </si>
  <si>
    <t xml:space="preserve"> </t>
  </si>
  <si>
    <t>m sp MMHgnat</t>
  </si>
  <si>
    <t>C° MMHgnat</t>
  </si>
  <si>
    <t>m Mol Hg nat</t>
  </si>
  <si>
    <t>Abdce 200 nat</t>
  </si>
  <si>
    <t>Abdce 202 nat</t>
  </si>
  <si>
    <t>Abdce 200 sp</t>
  </si>
  <si>
    <t>Abdce 202 sp</t>
  </si>
  <si>
    <t>(g)</t>
  </si>
  <si>
    <t>(ng/ml)</t>
  </si>
  <si>
    <t>w'</t>
  </si>
  <si>
    <t>c'</t>
  </si>
  <si>
    <t>A'r</t>
  </si>
  <si>
    <t>w</t>
  </si>
  <si>
    <t>Ar</t>
  </si>
  <si>
    <t>Y</t>
  </si>
  <si>
    <t>X</t>
  </si>
  <si>
    <t>R</t>
  </si>
  <si>
    <t>c</t>
  </si>
  <si>
    <t>c moy</t>
  </si>
  <si>
    <t>SD</t>
  </si>
  <si>
    <t>RSD</t>
  </si>
  <si>
    <t>%</t>
  </si>
  <si>
    <t>(ppb)</t>
  </si>
  <si>
    <t>somme</t>
  </si>
  <si>
    <t>196Hg</t>
  </si>
  <si>
    <t>198Hg</t>
  </si>
  <si>
    <t>199Hg</t>
  </si>
  <si>
    <t>200Hg</t>
  </si>
  <si>
    <t>201Hg</t>
  </si>
  <si>
    <t>202Hg</t>
  </si>
  <si>
    <t>204Hg</t>
  </si>
  <si>
    <t xml:space="preserve">moyenne </t>
  </si>
  <si>
    <t>Ecart-type</t>
  </si>
  <si>
    <t>rsd</t>
  </si>
  <si>
    <t>198 IHg</t>
  </si>
  <si>
    <t>202 MMHg</t>
  </si>
  <si>
    <t>Abdce 198 nat</t>
  </si>
  <si>
    <t>m sp IHg198</t>
  </si>
  <si>
    <t>Abdce 198 sp</t>
  </si>
  <si>
    <t>202 std</t>
  </si>
  <si>
    <t>av</t>
  </si>
  <si>
    <t>m sp IHgnat</t>
  </si>
  <si>
    <t>C° IHgnat</t>
  </si>
  <si>
    <t>Concentration (ng Hg/g) in extract</t>
  </si>
  <si>
    <t>Concentration (ng Hg/g) in sediment</t>
  </si>
  <si>
    <t>m sediment</t>
  </si>
  <si>
    <t>m HNO3 6N</t>
  </si>
  <si>
    <t>Y'198</t>
  </si>
  <si>
    <t>m sp MMHg202</t>
  </si>
  <si>
    <t>m Mol 198Hg</t>
  </si>
  <si>
    <t>m Mol 202Hg</t>
  </si>
  <si>
    <t>201MMHg</t>
  </si>
  <si>
    <t>199IHg</t>
  </si>
  <si>
    <t>A1-1</t>
  </si>
  <si>
    <t>A1-2</t>
  </si>
  <si>
    <t>A1-3</t>
  </si>
  <si>
    <t>A2-1</t>
  </si>
  <si>
    <t>A2-2</t>
  </si>
  <si>
    <t>A2-3</t>
  </si>
  <si>
    <t>A3-1</t>
  </si>
  <si>
    <t>A3-2</t>
  </si>
  <si>
    <t>A3-3</t>
  </si>
  <si>
    <t>Somme des %</t>
  </si>
  <si>
    <t>202 MMHg 100 ppb</t>
  </si>
  <si>
    <t>198 IHg 100 ppb</t>
  </si>
  <si>
    <t>naturel</t>
  </si>
  <si>
    <t>spike MMHg</t>
  </si>
  <si>
    <t>%MMHg</t>
  </si>
  <si>
    <t>%demeth</t>
  </si>
  <si>
    <t>spike iHg</t>
  </si>
  <si>
    <t>n°flacon-injection</t>
  </si>
  <si>
    <t>nom</t>
  </si>
  <si>
    <t>198MMHg</t>
  </si>
  <si>
    <t>198IHg</t>
  </si>
  <si>
    <t>199MMHg</t>
  </si>
  <si>
    <t>200MMHg</t>
  </si>
  <si>
    <t>200IHg</t>
  </si>
  <si>
    <t>201IHg</t>
  </si>
  <si>
    <t>202MMHg</t>
  </si>
  <si>
    <t>202IHg</t>
  </si>
  <si>
    <t>extrait</t>
  </si>
  <si>
    <t>Rcorr 200/198</t>
  </si>
  <si>
    <t>Rcorr 200/202</t>
  </si>
  <si>
    <t>Inj-1</t>
  </si>
  <si>
    <t>Inj-2</t>
  </si>
  <si>
    <t>Inj-3</t>
  </si>
  <si>
    <t>incub</t>
  </si>
  <si>
    <t>A mix</t>
  </si>
  <si>
    <t xml:space="preserve">198 iHg </t>
  </si>
  <si>
    <t xml:space="preserve">202MMHg </t>
  </si>
  <si>
    <t>spike labo</t>
  </si>
  <si>
    <t>Y'202</t>
  </si>
  <si>
    <t>X'200</t>
  </si>
  <si>
    <r>
      <t xml:space="preserve">201 </t>
    </r>
    <r>
      <rPr>
        <sz val="10"/>
        <rFont val="Calibri"/>
        <family val="2"/>
        <scheme val="minor"/>
      </rPr>
      <t>spike1</t>
    </r>
  </si>
  <si>
    <r>
      <t xml:space="preserve">199 </t>
    </r>
    <r>
      <rPr>
        <sz val="10"/>
        <rFont val="Calibri"/>
        <family val="2"/>
        <scheme val="minor"/>
      </rPr>
      <t>spike1</t>
    </r>
  </si>
  <si>
    <r>
      <t xml:space="preserve">198 </t>
    </r>
    <r>
      <rPr>
        <sz val="10"/>
        <rFont val="Calibri"/>
        <family val="2"/>
        <scheme val="minor"/>
      </rPr>
      <t>spike2</t>
    </r>
  </si>
  <si>
    <r>
      <t xml:space="preserve">202 </t>
    </r>
    <r>
      <rPr>
        <sz val="10"/>
        <rFont val="Calibri"/>
        <family val="2"/>
        <scheme val="minor"/>
      </rPr>
      <t>spike2</t>
    </r>
  </si>
  <si>
    <t>iHg quanti</t>
  </si>
  <si>
    <t>MMHg quanti</t>
  </si>
  <si>
    <t>MMHg peak area</t>
  </si>
  <si>
    <t>iHg peak area</t>
  </si>
  <si>
    <t>Attention : Ctrl + Maj + Entrée pour sortir</t>
  </si>
  <si>
    <t>Concentration (ng Hg/L) in matrix</t>
  </si>
  <si>
    <t>Sample mass (L) =</t>
  </si>
  <si>
    <t xml:space="preserve"> 202 MMHg 0,5 ppb</t>
  </si>
  <si>
    <t>Moyenne</t>
  </si>
  <si>
    <t>iHg</t>
  </si>
  <si>
    <t>Date</t>
  </si>
  <si>
    <t>Solvant</t>
  </si>
  <si>
    <t>Composé</t>
  </si>
  <si>
    <t>Manu</t>
  </si>
  <si>
    <t xml:space="preserve">m solvant  </t>
  </si>
  <si>
    <t>m acide</t>
  </si>
  <si>
    <t xml:space="preserve"> (g)</t>
  </si>
  <si>
    <t>H2O, 1%HCl</t>
  </si>
  <si>
    <t xml:space="preserve">STANDARDS TERTAIRES (ppb: ng Met/g solv) </t>
  </si>
  <si>
    <r>
      <t>m std II</t>
    </r>
    <r>
      <rPr>
        <vertAlign val="superscript"/>
        <sz val="10"/>
        <rFont val="Calibri"/>
        <family val="2"/>
      </rPr>
      <t>aire</t>
    </r>
    <r>
      <rPr>
        <sz val="10"/>
        <rFont val="Calibri"/>
        <family val="2"/>
      </rPr>
      <t xml:space="preserve"> ajouté</t>
    </r>
  </si>
  <si>
    <t>Conc (ppb)</t>
  </si>
  <si>
    <t>(ng Métal/g Solv)</t>
  </si>
  <si>
    <t>iHg nat</t>
  </si>
  <si>
    <t>MMHg Strem nat</t>
  </si>
  <si>
    <t>ID</t>
  </si>
  <si>
    <t>Calibration Externe</t>
  </si>
  <si>
    <t>Vol Std MMHg</t>
  </si>
  <si>
    <t>Vol Std iHg</t>
  </si>
  <si>
    <t>202 IHg</t>
  </si>
  <si>
    <t>V iso (ml)</t>
  </si>
  <si>
    <t>Ciso (ppb)</t>
  </si>
  <si>
    <t>202 Area</t>
  </si>
  <si>
    <t>0ppb</t>
  </si>
  <si>
    <t>0,25ppb</t>
  </si>
  <si>
    <t>0,5ppb</t>
  </si>
  <si>
    <t>1ppb</t>
  </si>
  <si>
    <t>&lt;Q/A &gt;(ppb/u.a.)</t>
  </si>
  <si>
    <t>&lt;Q/A &gt;(pg/u.a.)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</si>
  <si>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</si>
  <si>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</si>
  <si>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</si>
  <si>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</si>
  <si>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</si>
  <si>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</si>
  <si>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</si>
  <si>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</si>
  <si>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</si>
  <si>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</si>
  <si>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</si>
  <si>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</si>
  <si>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No.</t>
  </si>
  <si>
    <t>Name</t>
  </si>
  <si>
    <t>isooctane (uL)</t>
  </si>
  <si>
    <t>sample (L)</t>
  </si>
  <si>
    <t>Ratio 200/198</t>
  </si>
  <si>
    <t>Ratio 200/202</t>
  </si>
  <si>
    <t>mHCl</t>
  </si>
  <si>
    <t>m198iHg</t>
  </si>
  <si>
    <t>m202MMHg</t>
  </si>
  <si>
    <t>IHg 199 from mix</t>
  </si>
  <si>
    <t>IHg 199 calculated</t>
  </si>
  <si>
    <t>IHg from MMHg characterization</t>
  </si>
  <si>
    <t>A1-198-1</t>
  </si>
  <si>
    <t>A1-198-2</t>
  </si>
  <si>
    <t>A1-198-3</t>
  </si>
  <si>
    <t>A2-198-1</t>
  </si>
  <si>
    <t>A2-198-2</t>
  </si>
  <si>
    <t>A2-198-3</t>
  </si>
  <si>
    <t>A3-198-1</t>
  </si>
  <si>
    <t>A3-198-2</t>
  </si>
  <si>
    <t>A3-198-3</t>
  </si>
  <si>
    <t>ANALYTICAL SPIKE QUANTIFICATION</t>
  </si>
  <si>
    <t>INCUBATION SPIKE QUANTIFICATION</t>
  </si>
  <si>
    <t>Integration from RiD</t>
  </si>
  <si>
    <t>m water</t>
  </si>
  <si>
    <t>Concentration mère ppb</t>
  </si>
  <si>
    <t>MMHg 201  from characterization</t>
  </si>
  <si>
    <t>not used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</si>
  <si>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</si>
  <si>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</si>
  <si>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</si>
  <si>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</si>
  <si>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</si>
  <si>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</si>
  <si>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</si>
  <si>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</si>
  <si>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</si>
  <si>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</si>
  <si>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</si>
  <si>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</si>
  <si>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analytical spike (g)</t>
  </si>
  <si>
    <t>STD</t>
  </si>
  <si>
    <t xml:space="preserve"> 202 MMHg</t>
  </si>
  <si>
    <t>198 Ihg</t>
  </si>
  <si>
    <t>sample (g)</t>
  </si>
  <si>
    <t>GMOS Train</t>
  </si>
  <si>
    <t>nat Hg</t>
  </si>
  <si>
    <t>Quantification spike</t>
  </si>
  <si>
    <t>Abdc</t>
  </si>
  <si>
    <t>Alina</t>
  </si>
  <si>
    <t>March 2021</t>
  </si>
  <si>
    <t>198iHg (14/09/16)</t>
  </si>
  <si>
    <t>RiD October 2020</t>
  </si>
  <si>
    <t>202MMHg (16/10/19)</t>
  </si>
  <si>
    <t>RiD March 2021</t>
  </si>
  <si>
    <t>Incubation spike</t>
  </si>
  <si>
    <t>October 2020</t>
  </si>
  <si>
    <t>199iHg (14/06/19)</t>
  </si>
  <si>
    <t>201MMHg (25/06/19)</t>
  </si>
  <si>
    <t>Average</t>
  </si>
  <si>
    <t>RiD May 2021</t>
  </si>
  <si>
    <t>May 2021</t>
  </si>
  <si>
    <t>28/05/2021</t>
  </si>
  <si>
    <t>Océane/Fanny</t>
  </si>
  <si>
    <t>Bulk Dark</t>
  </si>
  <si>
    <t>June 2021</t>
  </si>
  <si>
    <t>RiD June 2021</t>
  </si>
  <si>
    <t>25</t>
  </si>
  <si>
    <t>26</t>
  </si>
  <si>
    <t>27</t>
  </si>
  <si>
    <t>28</t>
  </si>
  <si>
    <t>29</t>
  </si>
  <si>
    <t>30</t>
  </si>
  <si>
    <t>K</t>
  </si>
  <si>
    <t>L</t>
  </si>
  <si>
    <t>N</t>
  </si>
  <si>
    <t>O</t>
  </si>
  <si>
    <t>P</t>
  </si>
  <si>
    <t>Q</t>
  </si>
  <si>
    <t>October 2021</t>
  </si>
  <si>
    <t>199iHg (30/04/21)</t>
  </si>
  <si>
    <t>RiD October 2021</t>
  </si>
  <si>
    <t>RiD3-incub-3</t>
  </si>
  <si>
    <t>RiD3-incub-2</t>
  </si>
  <si>
    <t>RiD3-incub-1</t>
  </si>
  <si>
    <t>RiD2-incub-3</t>
  </si>
  <si>
    <t>RiD2-incub-2</t>
  </si>
  <si>
    <t>RiD2-incub-1</t>
  </si>
  <si>
    <t>RiD1-incub-3</t>
  </si>
  <si>
    <t>m201MMHg</t>
  </si>
  <si>
    <t>m199iHg</t>
  </si>
  <si>
    <t>201 MMHg</t>
  </si>
  <si>
    <t>RiD1-incub-2</t>
  </si>
  <si>
    <t>RiD1-incub-1</t>
  </si>
  <si>
    <t xml:space="preserve">201MMHg
</t>
  </si>
  <si>
    <t>X'202</t>
  </si>
  <si>
    <t>Y'201</t>
  </si>
  <si>
    <t>Rcorr 201/202</t>
  </si>
  <si>
    <t>Abdce 201 sp</t>
  </si>
  <si>
    <t>m Mol 201Hg</t>
  </si>
  <si>
    <t>m sp MMHg201</t>
  </si>
  <si>
    <t>Abdce 201 nat</t>
  </si>
  <si>
    <t>199 IHg</t>
  </si>
  <si>
    <t xml:space="preserve">199iHg
</t>
  </si>
  <si>
    <t>Ratio 202/201</t>
  </si>
  <si>
    <t>Ratio 202/199</t>
  </si>
  <si>
    <t>Y'199</t>
  </si>
  <si>
    <t>Rcorr 200/199</t>
  </si>
  <si>
    <t>Abdce 199 sp</t>
  </si>
  <si>
    <t>m Mol 199Hg</t>
  </si>
  <si>
    <t>m sp IHg199</t>
  </si>
  <si>
    <t>Abdce 199 nat</t>
  </si>
  <si>
    <t xml:space="preserve">202MMHg
</t>
  </si>
  <si>
    <t xml:space="preserve">198iHg
</t>
  </si>
  <si>
    <t>Océ</t>
  </si>
  <si>
    <t>198 IHg 5 ppb</t>
  </si>
  <si>
    <t>31</t>
  </si>
  <si>
    <t>32</t>
  </si>
  <si>
    <t>33</t>
  </si>
  <si>
    <t>198/199</t>
  </si>
  <si>
    <t>198/200</t>
  </si>
  <si>
    <t>198/201</t>
  </si>
  <si>
    <t>198/202</t>
  </si>
  <si>
    <t>199/200</t>
  </si>
  <si>
    <t>199/201</t>
  </si>
  <si>
    <t>199/202</t>
  </si>
  <si>
    <t>200/201</t>
  </si>
  <si>
    <t>200/202</t>
  </si>
  <si>
    <t>201/202</t>
  </si>
  <si>
    <t>inj 1</t>
  </si>
  <si>
    <t>inj 2</t>
  </si>
  <si>
    <t>inj 3</t>
  </si>
  <si>
    <t>Bastien</t>
  </si>
  <si>
    <t>A mother solution</t>
  </si>
  <si>
    <t>November 2021</t>
  </si>
  <si>
    <t>202MMHg (22/10/21)</t>
  </si>
  <si>
    <t>Info outside</t>
  </si>
  <si>
    <t>Prep Alina</t>
  </si>
  <si>
    <t>EBL t0-2</t>
  </si>
  <si>
    <t xml:space="preserve">EBL t0-2-2  </t>
  </si>
  <si>
    <t xml:space="preserve">EBL t0-2-3   </t>
  </si>
  <si>
    <t>EBL t0-3</t>
  </si>
  <si>
    <t xml:space="preserve">EBL t0-3-2  </t>
  </si>
  <si>
    <t xml:space="preserve">EBL t0-3-3   </t>
  </si>
  <si>
    <t>EBL t1-1</t>
  </si>
  <si>
    <t xml:space="preserve">EBL t1-1-2    </t>
  </si>
  <si>
    <t xml:space="preserve">EBL t1-1-3   </t>
  </si>
  <si>
    <t>EBL t1-2</t>
  </si>
  <si>
    <t xml:space="preserve">EBL t1-2-2  </t>
  </si>
  <si>
    <t xml:space="preserve">EBL t1-2-3    </t>
  </si>
  <si>
    <t>EBL t1-3</t>
  </si>
  <si>
    <t xml:space="preserve">EBL t1-3-2   </t>
  </si>
  <si>
    <t xml:space="preserve">EBL t1-3-3  </t>
  </si>
  <si>
    <t>EBL t2-1</t>
  </si>
  <si>
    <t xml:space="preserve">EBL t2-1-2 </t>
  </si>
  <si>
    <t>EBL t2-1-3</t>
  </si>
  <si>
    <t>EBL t2-2</t>
  </si>
  <si>
    <t xml:space="preserve">EBL t2-2-2  </t>
  </si>
  <si>
    <t xml:space="preserve">EBL t2-2-3    </t>
  </si>
  <si>
    <t>EBL t2-3</t>
  </si>
  <si>
    <t xml:space="preserve">EBL t2-3-2 </t>
  </si>
  <si>
    <t xml:space="preserve">EBL t2-3-3 </t>
  </si>
  <si>
    <t xml:space="preserve">EBL t3-1-1  </t>
  </si>
  <si>
    <t xml:space="preserve">EBL t3-1-2  </t>
  </si>
  <si>
    <t xml:space="preserve">EBL t3-1-3  </t>
  </si>
  <si>
    <t xml:space="preserve">EBL t3-2-1   </t>
  </si>
  <si>
    <t xml:space="preserve">EBL t3-2-2  </t>
  </si>
  <si>
    <t xml:space="preserve">EBL t3-2-3 </t>
  </si>
  <si>
    <t xml:space="preserve">EBL t3-3-1   </t>
  </si>
  <si>
    <t xml:space="preserve">EBL t3-3-2   </t>
  </si>
  <si>
    <t xml:space="preserve">EBL t3-3-3  </t>
  </si>
  <si>
    <t>EBD t1-1</t>
  </si>
  <si>
    <t xml:space="preserve">EBD t1-1-2  </t>
  </si>
  <si>
    <t xml:space="preserve">EBD t1-1-3 </t>
  </si>
  <si>
    <t>EBD t1-2</t>
  </si>
  <si>
    <t xml:space="preserve">EBD t1-2-2  </t>
  </si>
  <si>
    <t xml:space="preserve">EBD t1-2-3 </t>
  </si>
  <si>
    <t>EBD t1-3</t>
  </si>
  <si>
    <t xml:space="preserve">EBD t1-3-2  </t>
  </si>
  <si>
    <t xml:space="preserve">EBD t1-3-3 </t>
  </si>
  <si>
    <t>EBD t2-1</t>
  </si>
  <si>
    <t xml:space="preserve">EBD t2-1-2   </t>
  </si>
  <si>
    <t xml:space="preserve">EBD t2-1-3   </t>
  </si>
  <si>
    <t>EBD t2-2</t>
  </si>
  <si>
    <t xml:space="preserve">EBD t2-2-2  </t>
  </si>
  <si>
    <t xml:space="preserve">EBD t2-2-3  </t>
  </si>
  <si>
    <t>EBD t2-3</t>
  </si>
  <si>
    <t>EBD t2-3-2</t>
  </si>
  <si>
    <t xml:space="preserve">EBD t2-3-3 </t>
  </si>
  <si>
    <t>EBD t3-1</t>
  </si>
  <si>
    <t>EBD t3-1-2</t>
  </si>
  <si>
    <t xml:space="preserve">EBD t3-1-3 </t>
  </si>
  <si>
    <t>EBD t3-2</t>
  </si>
  <si>
    <t xml:space="preserve">EBD t3-2-2 </t>
  </si>
  <si>
    <t xml:space="preserve">EBD t3-2-3  </t>
  </si>
  <si>
    <t>EBD t3-3</t>
  </si>
  <si>
    <t xml:space="preserve">EBD t3-3-2 </t>
  </si>
  <si>
    <t xml:space="preserve">EBD t3-3-3  </t>
  </si>
  <si>
    <t>test sample</t>
  </si>
  <si>
    <t>EBL t0-1</t>
  </si>
  <si>
    <t>EBL t0-1-2</t>
  </si>
  <si>
    <t>EBL t0-1-3</t>
  </si>
  <si>
    <t>EBL t3-3</t>
  </si>
  <si>
    <t>EBL t3-2</t>
  </si>
  <si>
    <t>EBL t3-1</t>
  </si>
  <si>
    <t>%Analytical meth</t>
  </si>
  <si>
    <t>%Analytical dem</t>
  </si>
  <si>
    <t>MMHg nat updated and checked for all</t>
  </si>
  <si>
    <t>1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</si>
</sst>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"/>
    <numFmt numFmtId="166" formatCode="0.0000"/>
    <numFmt numFmtId="167" formatCode="0.00000"/>
    <numFmt numFmtId="168" formatCode="0.0000000"/>
    <numFmt numFmtId="169" formatCode="dd/mm/yy;@"/>
    <numFmt numFmtId="170" formatCode="0.000000"/>
    <numFmt numFmtId="171" formatCode="0.0E+00"/>
  </numFmts>
  <fonts count="4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vertAlign val="superscript"/>
      <sz val="10"/>
      <name val="Calibri"/>
      <family val="2"/>
    </font>
    <font>
      <sz val="10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color rgb="FF000000"/>
      <name val="Liberation Sans"/>
      <family val="2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0"/>
      <color theme="0" tint="-0.499984740745262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8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27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23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/>
      <right/>
      <top style="thin">
        <color indexed="64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35" fillId="17" borderId="0" applyNumberFormat="0" applyBorder="0" applyAlignment="0" applyProtection="0"/>
    <xf numFmtId="0" fontId="23" fillId="0" borderId="0"/>
  </cellStyleXfs>
  <cellXfs count="8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64" fontId="2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/>
    <xf numFmtId="0" fontId="0" fillId="0" borderId="0" xfId="0" applyBorder="1"/>
    <xf numFmtId="0" fontId="2" fillId="0" borderId="0" xfId="0" applyFont="1" applyBorder="1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8" fillId="0" borderId="0" xfId="0" applyFont="1"/>
    <xf numFmtId="0" fontId="0" fillId="0" borderId="7" xfId="0" applyBorder="1"/>
    <xf numFmtId="0" fontId="1" fillId="0" borderId="0" xfId="0" applyFont="1" applyAlignmen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Fill="1" applyBorder="1"/>
    <xf numFmtId="0" fontId="0" fillId="0" borderId="0" xfId="0" applyFont="1" applyBorder="1"/>
    <xf numFmtId="14" fontId="0" fillId="0" borderId="0" xfId="0" applyNumberFormat="1" applyFill="1"/>
    <xf numFmtId="0" fontId="9" fillId="0" borderId="0" xfId="0" applyFont="1"/>
    <xf numFmtId="2" fontId="0" fillId="0" borderId="0" xfId="0" applyNumberFormat="1" applyBorder="1" applyAlignment="1">
      <alignment horizontal="center"/>
    </xf>
    <xf numFmtId="0" fontId="0" fillId="2" borderId="0" xfId="0" applyFont="1" applyFill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Border="1" applyAlignment="1">
      <alignment wrapText="1"/>
    </xf>
    <xf numFmtId="165" fontId="0" fillId="0" borderId="0" xfId="0" applyNumberFormat="1" applyAlignment="1">
      <alignment horizontal="center"/>
    </xf>
    <xf numFmtId="0" fontId="4" fillId="0" borderId="0" xfId="0" applyFont="1" applyBorder="1"/>
    <xf numFmtId="164" fontId="0" fillId="0" borderId="0" xfId="0" applyNumberFormat="1" applyBorder="1"/>
    <xf numFmtId="0" fontId="0" fillId="0" borderId="0" xfId="0"/>
    <xf numFmtId="2" fontId="0" fillId="0" borderId="2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0" xfId="0" applyFont="1" applyAlignment="1">
      <alignment horizontal="left"/>
    </xf>
    <xf numFmtId="168" fontId="4" fillId="0" borderId="0" xfId="0" applyNumberFormat="1" applyFont="1"/>
    <xf numFmtId="167" fontId="2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166" fontId="0" fillId="0" borderId="0" xfId="0" applyNumberFormat="1" applyBorder="1"/>
    <xf numFmtId="0" fontId="0" fillId="0" borderId="5" xfId="0" applyBorder="1"/>
    <xf numFmtId="165" fontId="0" fillId="0" borderId="0" xfId="0" applyNumberFormat="1" applyBorder="1"/>
    <xf numFmtId="0" fontId="4" fillId="0" borderId="6" xfId="0" applyFont="1" applyBorder="1"/>
    <xf numFmtId="164" fontId="0" fillId="0" borderId="7" xfId="0" applyNumberFormat="1" applyBorder="1"/>
    <xf numFmtId="0" fontId="0" fillId="0" borderId="8" xfId="0" applyBorder="1"/>
    <xf numFmtId="2" fontId="1" fillId="0" borderId="0" xfId="0" applyNumberFormat="1" applyFont="1" applyAlignment="1">
      <alignment horizontal="center"/>
    </xf>
    <xf numFmtId="2" fontId="0" fillId="0" borderId="7" xfId="0" applyNumberFormat="1" applyBorder="1"/>
    <xf numFmtId="2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4" fillId="5" borderId="0" xfId="2" applyFont="1" applyFill="1" applyBorder="1"/>
    <xf numFmtId="0" fontId="14" fillId="5" borderId="7" xfId="2" applyFont="1" applyFill="1" applyBorder="1"/>
    <xf numFmtId="0" fontId="14" fillId="5" borderId="2" xfId="2" applyFont="1" applyFill="1" applyBorder="1"/>
    <xf numFmtId="167" fontId="0" fillId="6" borderId="2" xfId="0" applyNumberFormat="1" applyFont="1" applyFill="1" applyBorder="1" applyAlignment="1">
      <alignment horizontal="center"/>
    </xf>
    <xf numFmtId="165" fontId="0" fillId="6" borderId="2" xfId="0" applyNumberFormat="1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167" fontId="0" fillId="6" borderId="0" xfId="0" applyNumberFormat="1" applyFont="1" applyFill="1" applyBorder="1" applyAlignment="1">
      <alignment horizontal="center"/>
    </xf>
    <xf numFmtId="165" fontId="0" fillId="6" borderId="0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165" fontId="0" fillId="6" borderId="7" xfId="0" applyNumberFormat="1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166" fontId="0" fillId="6" borderId="8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2"/>
    <xf numFmtId="0" fontId="2" fillId="9" borderId="0" xfId="2" applyFill="1" applyAlignment="1">
      <alignment horizontal="center"/>
    </xf>
    <xf numFmtId="0" fontId="10" fillId="7" borderId="24" xfId="2" applyFont="1" applyFill="1" applyBorder="1" applyAlignment="1">
      <alignment horizontal="center"/>
    </xf>
    <xf numFmtId="2" fontId="2" fillId="9" borderId="0" xfId="2" applyNumberFormat="1" applyFill="1" applyAlignment="1">
      <alignment horizontal="center"/>
    </xf>
    <xf numFmtId="0" fontId="10" fillId="7" borderId="27" xfId="2" applyFont="1" applyFill="1" applyBorder="1"/>
    <xf numFmtId="1" fontId="2" fillId="9" borderId="0" xfId="2" applyNumberFormat="1" applyFill="1" applyAlignment="1">
      <alignment horizontal="center"/>
    </xf>
    <xf numFmtId="2" fontId="0" fillId="4" borderId="0" xfId="0" applyNumberFormat="1" applyFill="1" applyBorder="1" applyAlignment="1">
      <alignment horizontal="center"/>
    </xf>
    <xf numFmtId="0" fontId="0" fillId="3" borderId="0" xfId="0" applyFill="1" applyBorder="1"/>
    <xf numFmtId="1" fontId="0" fillId="3" borderId="0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2" fontId="0" fillId="10" borderId="0" xfId="0" applyNumberFormat="1" applyFill="1" applyBorder="1" applyAlignment="1">
      <alignment horizontal="center"/>
    </xf>
    <xf numFmtId="2" fontId="0" fillId="3" borderId="0" xfId="0" applyNumberFormat="1" applyFon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1" fillId="10" borderId="0" xfId="0" applyFont="1" applyFill="1" applyAlignment="1">
      <alignment horizontal="center"/>
    </xf>
    <xf numFmtId="1" fontId="0" fillId="10" borderId="17" xfId="0" applyNumberFormat="1" applyFill="1" applyBorder="1" applyAlignment="1">
      <alignment horizontal="center"/>
    </xf>
    <xf numFmtId="2" fontId="0" fillId="10" borderId="2" xfId="0" applyNumberFormat="1" applyFill="1" applyBorder="1" applyAlignment="1">
      <alignment horizontal="center"/>
    </xf>
    <xf numFmtId="2" fontId="12" fillId="10" borderId="2" xfId="0" applyNumberFormat="1" applyFont="1" applyFill="1" applyBorder="1" applyAlignment="1">
      <alignment horizontal="center"/>
    </xf>
    <xf numFmtId="2" fontId="0" fillId="10" borderId="2" xfId="0" applyNumberFormat="1" applyFont="1" applyFill="1" applyBorder="1" applyAlignment="1">
      <alignment horizontal="center"/>
    </xf>
    <xf numFmtId="2" fontId="0" fillId="10" borderId="3" xfId="0" applyNumberFormat="1" applyFill="1" applyBorder="1" applyAlignment="1">
      <alignment horizontal="center"/>
    </xf>
    <xf numFmtId="1" fontId="0" fillId="10" borderId="18" xfId="0" applyNumberFormat="1" applyFill="1" applyBorder="1" applyAlignment="1">
      <alignment horizontal="center"/>
    </xf>
    <xf numFmtId="2" fontId="0" fillId="10" borderId="0" xfId="0" applyNumberFormat="1" applyFont="1" applyFill="1" applyBorder="1" applyAlignment="1">
      <alignment horizontal="center"/>
    </xf>
    <xf numFmtId="2" fontId="0" fillId="10" borderId="5" xfId="0" applyNumberFormat="1" applyFill="1" applyBorder="1" applyAlignment="1">
      <alignment horizontal="center"/>
    </xf>
    <xf numFmtId="1" fontId="0" fillId="10" borderId="19" xfId="0" applyNumberFormat="1" applyFill="1" applyBorder="1" applyAlignment="1">
      <alignment horizontal="center"/>
    </xf>
    <xf numFmtId="2" fontId="0" fillId="10" borderId="7" xfId="0" applyNumberFormat="1" applyFill="1" applyBorder="1" applyAlignment="1">
      <alignment horizontal="center"/>
    </xf>
    <xf numFmtId="2" fontId="0" fillId="10" borderId="7" xfId="0" applyNumberFormat="1" applyFont="1" applyFill="1" applyBorder="1" applyAlignment="1">
      <alignment horizontal="center"/>
    </xf>
    <xf numFmtId="2" fontId="0" fillId="10" borderId="8" xfId="0" applyNumberFormat="1" applyFill="1" applyBorder="1" applyAlignment="1">
      <alignment horizontal="center"/>
    </xf>
    <xf numFmtId="0" fontId="0" fillId="10" borderId="1" xfId="0" applyFill="1" applyBorder="1"/>
    <xf numFmtId="0" fontId="0" fillId="10" borderId="4" xfId="0" applyFill="1" applyBorder="1"/>
    <xf numFmtId="0" fontId="0" fillId="10" borderId="6" xfId="0" applyFill="1" applyBorder="1"/>
    <xf numFmtId="2" fontId="15" fillId="4" borderId="9" xfId="0" applyNumberFormat="1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4" borderId="2" xfId="0" applyNumberFormat="1" applyFill="1" applyBorder="1" applyAlignment="1">
      <alignment horizontal="center" vertical="center" wrapText="1"/>
    </xf>
    <xf numFmtId="2" fontId="0" fillId="4" borderId="2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 vertical="center" wrapText="1"/>
    </xf>
    <xf numFmtId="2" fontId="0" fillId="4" borderId="5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 vertical="center" wrapText="1"/>
    </xf>
    <xf numFmtId="2" fontId="0" fillId="4" borderId="7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" fontId="0" fillId="4" borderId="0" xfId="0" applyNumberFormat="1" applyFill="1"/>
    <xf numFmtId="167" fontId="0" fillId="0" borderId="31" xfId="0" applyNumberFormat="1" applyBorder="1" applyAlignment="1">
      <alignment horizontal="center"/>
    </xf>
    <xf numFmtId="0" fontId="0" fillId="0" borderId="33" xfId="0" applyBorder="1"/>
    <xf numFmtId="0" fontId="0" fillId="4" borderId="0" xfId="0" applyFill="1"/>
    <xf numFmtId="0" fontId="0" fillId="0" borderId="30" xfId="0" applyBorder="1"/>
    <xf numFmtId="0" fontId="1" fillId="4" borderId="0" xfId="0" applyFont="1" applyFill="1"/>
    <xf numFmtId="167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11" borderId="4" xfId="0" applyFont="1" applyFill="1" applyBorder="1"/>
    <xf numFmtId="0" fontId="1" fillId="11" borderId="0" xfId="0" applyFont="1" applyFill="1" applyBorder="1"/>
    <xf numFmtId="166" fontId="1" fillId="11" borderId="0" xfId="0" applyNumberFormat="1" applyFont="1" applyFill="1" applyBorder="1"/>
    <xf numFmtId="165" fontId="1" fillId="11" borderId="0" xfId="0" applyNumberFormat="1" applyFont="1" applyFill="1" applyBorder="1"/>
    <xf numFmtId="164" fontId="1" fillId="11" borderId="0" xfId="0" applyNumberFormat="1" applyFont="1" applyFill="1" applyBorder="1"/>
    <xf numFmtId="2" fontId="1" fillId="11" borderId="0" xfId="0" applyNumberFormat="1" applyFont="1" applyFill="1" applyBorder="1"/>
    <xf numFmtId="0" fontId="1" fillId="11" borderId="5" xfId="0" applyFont="1" applyFill="1" applyBorder="1"/>
    <xf numFmtId="166" fontId="1" fillId="11" borderId="7" xfId="0" applyNumberFormat="1" applyFont="1" applyFill="1" applyBorder="1"/>
    <xf numFmtId="165" fontId="1" fillId="11" borderId="7" xfId="0" applyNumberFormat="1" applyFont="1" applyFill="1" applyBorder="1"/>
    <xf numFmtId="164" fontId="1" fillId="11" borderId="7" xfId="0" applyNumberFormat="1" applyFont="1" applyFill="1" applyBorder="1"/>
    <xf numFmtId="0" fontId="1" fillId="11" borderId="7" xfId="0" applyFont="1" applyFill="1" applyBorder="1"/>
    <xf numFmtId="0" fontId="1" fillId="11" borderId="7" xfId="0" applyFont="1" applyFill="1" applyBorder="1" applyAlignment="1">
      <alignment horizontal="center"/>
    </xf>
    <xf numFmtId="2" fontId="1" fillId="11" borderId="7" xfId="0" applyNumberFormat="1" applyFont="1" applyFill="1" applyBorder="1"/>
    <xf numFmtId="164" fontId="1" fillId="11" borderId="7" xfId="0" applyNumberFormat="1" applyFont="1" applyFill="1" applyBorder="1" applyAlignment="1">
      <alignment horizontal="center"/>
    </xf>
    <xf numFmtId="1" fontId="1" fillId="11" borderId="7" xfId="0" applyNumberFormat="1" applyFont="1" applyFill="1" applyBorder="1" applyAlignment="1">
      <alignment horizontal="center"/>
    </xf>
    <xf numFmtId="164" fontId="1" fillId="11" borderId="0" xfId="0" applyNumberFormat="1" applyFont="1" applyFill="1" applyBorder="1" applyAlignment="1">
      <alignment horizontal="center"/>
    </xf>
    <xf numFmtId="1" fontId="1" fillId="11" borderId="0" xfId="0" applyNumberFormat="1" applyFont="1" applyFill="1" applyBorder="1" applyAlignment="1">
      <alignment horizontal="center"/>
    </xf>
    <xf numFmtId="14" fontId="3" fillId="4" borderId="17" xfId="0" applyNumberFormat="1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1" fillId="4" borderId="18" xfId="0" applyFont="1" applyFill="1" applyBorder="1" applyAlignment="1">
      <alignment horizontal="center"/>
    </xf>
    <xf numFmtId="0" fontId="11" fillId="4" borderId="19" xfId="0" applyFont="1" applyFill="1" applyBorder="1" applyAlignment="1">
      <alignment horizontal="center"/>
    </xf>
    <xf numFmtId="166" fontId="0" fillId="6" borderId="2" xfId="0" applyNumberFormat="1" applyFont="1" applyFill="1" applyBorder="1" applyAlignment="1">
      <alignment horizontal="center"/>
    </xf>
    <xf numFmtId="167" fontId="0" fillId="6" borderId="7" xfId="0" applyNumberFormat="1" applyFont="1" applyFill="1" applyBorder="1" applyAlignment="1">
      <alignment horizontal="center"/>
    </xf>
    <xf numFmtId="2" fontId="8" fillId="6" borderId="0" xfId="0" applyNumberFormat="1" applyFont="1" applyFill="1" applyBorder="1" applyAlignment="1">
      <alignment horizontal="center"/>
    </xf>
    <xf numFmtId="2" fontId="8" fillId="6" borderId="7" xfId="0" applyNumberFormat="1" applyFont="1" applyFill="1" applyBorder="1" applyAlignment="1">
      <alignment horizontal="center"/>
    </xf>
    <xf numFmtId="170" fontId="8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0" borderId="0" xfId="0" applyFont="1" applyBorder="1"/>
    <xf numFmtId="0" fontId="16" fillId="0" borderId="0" xfId="0" applyFont="1" applyAlignment="1">
      <alignment horizontal="center"/>
    </xf>
    <xf numFmtId="0" fontId="14" fillId="0" borderId="0" xfId="0" applyFont="1"/>
    <xf numFmtId="0" fontId="16" fillId="0" borderId="0" xfId="0" applyFont="1"/>
    <xf numFmtId="164" fontId="14" fillId="0" borderId="0" xfId="0" applyNumberFormat="1" applyFont="1" applyAlignment="1">
      <alignment horizontal="center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18" fillId="0" borderId="0" xfId="0" applyFont="1" applyBorder="1"/>
    <xf numFmtId="168" fontId="16" fillId="0" borderId="0" xfId="0" applyNumberFormat="1" applyFont="1"/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164" fontId="18" fillId="0" borderId="0" xfId="0" applyNumberFormat="1" applyFont="1"/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7" fillId="0" borderId="0" xfId="0" applyFont="1" applyAlignment="1"/>
    <xf numFmtId="1" fontId="18" fillId="0" borderId="0" xfId="0" applyNumberFormat="1" applyFont="1"/>
    <xf numFmtId="0" fontId="18" fillId="4" borderId="0" xfId="0" applyFont="1" applyFill="1"/>
    <xf numFmtId="0" fontId="17" fillId="0" borderId="9" xfId="0" applyFont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65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0" fontId="18" fillId="0" borderId="1" xfId="0" applyFont="1" applyBorder="1"/>
    <xf numFmtId="0" fontId="18" fillId="0" borderId="2" xfId="0" applyFont="1" applyBorder="1"/>
    <xf numFmtId="0" fontId="18" fillId="0" borderId="3" xfId="0" applyFont="1" applyBorder="1"/>
    <xf numFmtId="0" fontId="16" fillId="0" borderId="4" xfId="0" applyFont="1" applyBorder="1"/>
    <xf numFmtId="166" fontId="18" fillId="0" borderId="0" xfId="0" applyNumberFormat="1" applyFont="1" applyBorder="1"/>
    <xf numFmtId="165" fontId="18" fillId="0" borderId="0" xfId="0" applyNumberFormat="1" applyFont="1" applyBorder="1"/>
    <xf numFmtId="164" fontId="18" fillId="0" borderId="0" xfId="0" applyNumberFormat="1" applyFont="1" applyBorder="1"/>
    <xf numFmtId="0" fontId="18" fillId="0" borderId="5" xfId="0" applyFont="1" applyBorder="1"/>
    <xf numFmtId="0" fontId="18" fillId="0" borderId="0" xfId="0" applyFont="1" applyBorder="1" applyAlignment="1">
      <alignment horizontal="center"/>
    </xf>
    <xf numFmtId="0" fontId="16" fillId="11" borderId="4" xfId="0" applyFont="1" applyFill="1" applyBorder="1"/>
    <xf numFmtId="0" fontId="17" fillId="11" borderId="0" xfId="0" applyFont="1" applyFill="1" applyBorder="1"/>
    <xf numFmtId="166" fontId="17" fillId="11" borderId="0" xfId="0" applyNumberFormat="1" applyFont="1" applyFill="1" applyBorder="1"/>
    <xf numFmtId="165" fontId="17" fillId="11" borderId="0" xfId="0" applyNumberFormat="1" applyFont="1" applyFill="1" applyBorder="1"/>
    <xf numFmtId="164" fontId="17" fillId="11" borderId="0" xfId="0" applyNumberFormat="1" applyFont="1" applyFill="1" applyBorder="1"/>
    <xf numFmtId="2" fontId="17" fillId="11" borderId="0" xfId="0" applyNumberFormat="1" applyFont="1" applyFill="1" applyBorder="1"/>
    <xf numFmtId="0" fontId="17" fillId="11" borderId="5" xfId="0" applyFont="1" applyFill="1" applyBorder="1"/>
    <xf numFmtId="0" fontId="16" fillId="0" borderId="6" xfId="0" applyFont="1" applyBorder="1"/>
    <xf numFmtId="0" fontId="18" fillId="0" borderId="7" xfId="0" applyFont="1" applyBorder="1"/>
    <xf numFmtId="164" fontId="18" fillId="0" borderId="7" xfId="0" applyNumberFormat="1" applyFont="1" applyBorder="1"/>
    <xf numFmtId="2" fontId="18" fillId="0" borderId="7" xfId="0" applyNumberFormat="1" applyFont="1" applyBorder="1"/>
    <xf numFmtId="0" fontId="18" fillId="0" borderId="8" xfId="0" applyFont="1" applyBorder="1"/>
    <xf numFmtId="0" fontId="16" fillId="0" borderId="0" xfId="0" applyFont="1" applyBorder="1"/>
    <xf numFmtId="2" fontId="18" fillId="12" borderId="2" xfId="0" applyNumberFormat="1" applyFont="1" applyFill="1" applyBorder="1" applyAlignment="1">
      <alignment horizontal="center"/>
    </xf>
    <xf numFmtId="2" fontId="18" fillId="12" borderId="0" xfId="0" applyNumberFormat="1" applyFont="1" applyFill="1" applyBorder="1" applyAlignment="1">
      <alignment horizontal="center"/>
    </xf>
    <xf numFmtId="2" fontId="18" fillId="12" borderId="7" xfId="0" applyNumberFormat="1" applyFont="1" applyFill="1" applyBorder="1" applyAlignment="1">
      <alignment horizontal="center"/>
    </xf>
    <xf numFmtId="0" fontId="18" fillId="0" borderId="0" xfId="0" applyFont="1" applyAlignment="1">
      <alignment horizontal="right"/>
    </xf>
    <xf numFmtId="1" fontId="18" fillId="0" borderId="30" xfId="0" applyNumberFormat="1" applyFont="1" applyBorder="1" applyAlignment="1">
      <alignment horizontal="center"/>
    </xf>
    <xf numFmtId="167" fontId="18" fillId="0" borderId="0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2" fontId="14" fillId="0" borderId="3" xfId="0" applyNumberFormat="1" applyFont="1" applyBorder="1" applyAlignment="1">
      <alignment horizontal="center"/>
    </xf>
    <xf numFmtId="2" fontId="14" fillId="0" borderId="4" xfId="0" applyNumberFormat="1" applyFont="1" applyBorder="1" applyAlignment="1">
      <alignment horizontal="center"/>
    </xf>
    <xf numFmtId="2" fontId="14" fillId="0" borderId="5" xfId="0" applyNumberFormat="1" applyFont="1" applyBorder="1" applyAlignment="1">
      <alignment horizontal="center"/>
    </xf>
    <xf numFmtId="2" fontId="14" fillId="0" borderId="6" xfId="0" applyNumberFormat="1" applyFont="1" applyBorder="1" applyAlignment="1">
      <alignment horizontal="center"/>
    </xf>
    <xf numFmtId="2" fontId="14" fillId="0" borderId="8" xfId="0" applyNumberFormat="1" applyFont="1" applyBorder="1" applyAlignment="1">
      <alignment horizontal="center"/>
    </xf>
    <xf numFmtId="2" fontId="19" fillId="4" borderId="1" xfId="0" applyNumberFormat="1" applyFont="1" applyFill="1" applyBorder="1" applyAlignment="1">
      <alignment horizontal="center"/>
    </xf>
    <xf numFmtId="2" fontId="19" fillId="4" borderId="2" xfId="0" applyNumberFormat="1" applyFont="1" applyFill="1" applyBorder="1" applyAlignment="1">
      <alignment horizontal="center" vertical="center" wrapText="1"/>
    </xf>
    <xf numFmtId="2" fontId="19" fillId="4" borderId="4" xfId="0" applyNumberFormat="1" applyFont="1" applyFill="1" applyBorder="1" applyAlignment="1">
      <alignment horizontal="center"/>
    </xf>
    <xf numFmtId="2" fontId="19" fillId="4" borderId="0" xfId="0" applyNumberFormat="1" applyFont="1" applyFill="1" applyBorder="1" applyAlignment="1">
      <alignment horizontal="center" vertical="center" wrapText="1"/>
    </xf>
    <xf numFmtId="2" fontId="19" fillId="4" borderId="6" xfId="0" applyNumberFormat="1" applyFont="1" applyFill="1" applyBorder="1" applyAlignment="1">
      <alignment horizontal="center"/>
    </xf>
    <xf numFmtId="2" fontId="19" fillId="4" borderId="7" xfId="0" applyNumberFormat="1" applyFont="1" applyFill="1" applyBorder="1" applyAlignment="1">
      <alignment horizontal="center" vertical="center" wrapText="1"/>
    </xf>
    <xf numFmtId="2" fontId="19" fillId="4" borderId="3" xfId="0" applyNumberFormat="1" applyFont="1" applyFill="1" applyBorder="1" applyAlignment="1">
      <alignment horizontal="center"/>
    </xf>
    <xf numFmtId="2" fontId="19" fillId="4" borderId="5" xfId="0" applyNumberFormat="1" applyFont="1" applyFill="1" applyBorder="1" applyAlignment="1">
      <alignment horizontal="center"/>
    </xf>
    <xf numFmtId="2" fontId="19" fillId="4" borderId="8" xfId="0" applyNumberFormat="1" applyFont="1" applyFill="1" applyBorder="1" applyAlignment="1">
      <alignment horizontal="center"/>
    </xf>
    <xf numFmtId="0" fontId="20" fillId="0" borderId="0" xfId="0" applyFont="1"/>
    <xf numFmtId="1" fontId="14" fillId="0" borderId="0" xfId="0" applyNumberFormat="1" applyFont="1" applyFill="1"/>
    <xf numFmtId="0" fontId="17" fillId="11" borderId="0" xfId="0" applyFont="1" applyFill="1" applyBorder="1" applyAlignment="1">
      <alignment horizontal="center"/>
    </xf>
    <xf numFmtId="165" fontId="17" fillId="0" borderId="32" xfId="0" applyNumberFormat="1" applyFont="1" applyBorder="1" applyAlignment="1">
      <alignment horizontal="center"/>
    </xf>
    <xf numFmtId="165" fontId="18" fillId="0" borderId="33" xfId="0" applyNumberFormat="1" applyFont="1" applyBorder="1"/>
    <xf numFmtId="165" fontId="18" fillId="0" borderId="0" xfId="0" applyNumberFormat="1" applyFont="1"/>
    <xf numFmtId="165" fontId="17" fillId="0" borderId="9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2" fontId="0" fillId="3" borderId="33" xfId="0" applyNumberFormat="1" applyFont="1" applyFill="1" applyBorder="1" applyAlignment="1">
      <alignment horizontal="center"/>
    </xf>
    <xf numFmtId="0" fontId="24" fillId="0" borderId="0" xfId="3" applyFont="1"/>
    <xf numFmtId="0" fontId="25" fillId="0" borderId="0" xfId="3" applyFont="1"/>
    <xf numFmtId="0" fontId="14" fillId="0" borderId="0" xfId="4" applyFont="1"/>
    <xf numFmtId="0" fontId="14" fillId="14" borderId="1" xfId="4" applyFont="1" applyFill="1" applyBorder="1" applyAlignment="1">
      <alignment horizontal="center" vertical="center"/>
    </xf>
    <xf numFmtId="0" fontId="14" fillId="14" borderId="2" xfId="4" applyFont="1" applyFill="1" applyBorder="1" applyAlignment="1">
      <alignment horizontal="center" vertical="center"/>
    </xf>
    <xf numFmtId="0" fontId="16" fillId="14" borderId="34" xfId="4" applyFont="1" applyFill="1" applyBorder="1" applyAlignment="1">
      <alignment horizontal="center" vertical="center"/>
    </xf>
    <xf numFmtId="0" fontId="14" fillId="14" borderId="6" xfId="4" applyFont="1" applyFill="1" applyBorder="1" applyAlignment="1">
      <alignment horizontal="center" vertical="center"/>
    </xf>
    <xf numFmtId="0" fontId="14" fillId="14" borderId="7" xfId="4" applyFont="1" applyFill="1" applyBorder="1" applyAlignment="1">
      <alignment horizontal="center" vertical="center"/>
    </xf>
    <xf numFmtId="0" fontId="16" fillId="14" borderId="36" xfId="4" applyFont="1" applyFill="1" applyBorder="1" applyAlignment="1">
      <alignment horizontal="center" vertical="center"/>
    </xf>
    <xf numFmtId="169" fontId="16" fillId="15" borderId="6" xfId="4" applyNumberFormat="1" applyFont="1" applyFill="1" applyBorder="1" applyAlignment="1">
      <alignment horizontal="center"/>
    </xf>
    <xf numFmtId="0" fontId="16" fillId="15" borderId="7" xfId="4" applyFont="1" applyFill="1" applyBorder="1" applyAlignment="1">
      <alignment horizontal="center"/>
    </xf>
    <xf numFmtId="0" fontId="16" fillId="0" borderId="0" xfId="4" applyFont="1"/>
    <xf numFmtId="0" fontId="14" fillId="15" borderId="7" xfId="4" applyFont="1" applyFill="1" applyBorder="1" applyAlignment="1">
      <alignment horizontal="center"/>
    </xf>
    <xf numFmtId="2" fontId="14" fillId="15" borderId="7" xfId="4" applyNumberFormat="1" applyFont="1" applyFill="1" applyBorder="1" applyAlignment="1">
      <alignment horizontal="center"/>
    </xf>
    <xf numFmtId="166" fontId="14" fillId="15" borderId="7" xfId="4" applyNumberFormat="1" applyFont="1" applyFill="1" applyBorder="1" applyAlignment="1">
      <alignment horizontal="center"/>
    </xf>
    <xf numFmtId="0" fontId="26" fillId="0" borderId="0" xfId="4" applyFont="1"/>
    <xf numFmtId="0" fontId="14" fillId="14" borderId="2" xfId="4" applyFont="1" applyFill="1" applyBorder="1" applyAlignment="1">
      <alignment horizontal="center"/>
    </xf>
    <xf numFmtId="0" fontId="14" fillId="14" borderId="7" xfId="4" applyFont="1" applyFill="1" applyBorder="1" applyAlignment="1">
      <alignment horizontal="center"/>
    </xf>
    <xf numFmtId="169" fontId="16" fillId="16" borderId="4" xfId="4" applyNumberFormat="1" applyFont="1" applyFill="1" applyBorder="1" applyAlignment="1">
      <alignment horizontal="center"/>
    </xf>
    <xf numFmtId="0" fontId="14" fillId="16" borderId="0" xfId="4" applyFont="1" applyFill="1" applyBorder="1" applyAlignment="1">
      <alignment horizontal="center"/>
    </xf>
    <xf numFmtId="0" fontId="16" fillId="16" borderId="0" xfId="4" applyFont="1" applyFill="1" applyBorder="1" applyAlignment="1">
      <alignment horizontal="center"/>
    </xf>
    <xf numFmtId="0" fontId="30" fillId="0" borderId="0" xfId="3" applyFont="1"/>
    <xf numFmtId="0" fontId="30" fillId="0" borderId="0" xfId="2" applyFont="1"/>
    <xf numFmtId="0" fontId="30" fillId="0" borderId="0" xfId="3" applyFont="1" applyBorder="1"/>
    <xf numFmtId="0" fontId="16" fillId="0" borderId="46" xfId="7" applyFont="1" applyFill="1" applyBorder="1"/>
    <xf numFmtId="14" fontId="26" fillId="0" borderId="47" xfId="7" applyNumberFormat="1" applyFont="1" applyFill="1" applyBorder="1"/>
    <xf numFmtId="0" fontId="26" fillId="0" borderId="47" xfId="7" applyFont="1" applyFill="1" applyBorder="1"/>
    <xf numFmtId="164" fontId="27" fillId="0" borderId="47" xfId="7" applyNumberFormat="1" applyFont="1" applyFill="1" applyBorder="1"/>
    <xf numFmtId="0" fontId="26" fillId="0" borderId="0" xfId="7" applyFont="1" applyFill="1" applyBorder="1" applyAlignment="1"/>
    <xf numFmtId="0" fontId="26" fillId="0" borderId="0" xfId="7" applyFont="1" applyFill="1" applyBorder="1" applyAlignment="1">
      <alignment horizontal="center"/>
    </xf>
    <xf numFmtId="169" fontId="16" fillId="0" borderId="47" xfId="7" applyNumberFormat="1" applyFont="1" applyFill="1" applyBorder="1" applyAlignment="1">
      <alignment horizontal="left"/>
    </xf>
    <xf numFmtId="0" fontId="14" fillId="0" borderId="48" xfId="7" applyFont="1" applyFill="1" applyBorder="1"/>
    <xf numFmtId="0" fontId="26" fillId="0" borderId="49" xfId="7" applyFont="1" applyFill="1" applyBorder="1" applyAlignment="1"/>
    <xf numFmtId="0" fontId="14" fillId="0" borderId="52" xfId="7" applyFont="1" applyFill="1" applyBorder="1"/>
    <xf numFmtId="0" fontId="30" fillId="0" borderId="2" xfId="3" applyFont="1" applyBorder="1"/>
    <xf numFmtId="0" fontId="14" fillId="0" borderId="0" xfId="7" applyFont="1" applyFill="1" applyBorder="1" applyAlignment="1">
      <alignment horizontal="center"/>
    </xf>
    <xf numFmtId="0" fontId="14" fillId="0" borderId="1" xfId="7" applyFont="1" applyFill="1" applyBorder="1" applyAlignment="1">
      <alignment horizontal="center"/>
    </xf>
    <xf numFmtId="0" fontId="14" fillId="0" borderId="3" xfId="7" applyFont="1" applyFill="1" applyBorder="1" applyAlignment="1">
      <alignment horizontal="center"/>
    </xf>
    <xf numFmtId="0" fontId="14" fillId="0" borderId="0" xfId="7" applyFont="1" applyFill="1" applyBorder="1"/>
    <xf numFmtId="0" fontId="14" fillId="0" borderId="0" xfId="7" applyFont="1" applyFill="1" applyBorder="1" applyAlignment="1">
      <alignment horizontal="right"/>
    </xf>
    <xf numFmtId="0" fontId="14" fillId="0" borderId="4" xfId="7" applyFont="1" applyFill="1" applyBorder="1" applyAlignment="1">
      <alignment horizontal="right"/>
    </xf>
    <xf numFmtId="0" fontId="14" fillId="0" borderId="5" xfId="7" applyFont="1" applyFill="1" applyBorder="1" applyAlignment="1">
      <alignment horizontal="right"/>
    </xf>
    <xf numFmtId="165" fontId="14" fillId="0" borderId="0" xfId="7" applyNumberFormat="1" applyFont="1" applyFill="1" applyBorder="1"/>
    <xf numFmtId="0" fontId="32" fillId="0" borderId="0" xfId="3" applyFont="1" applyBorder="1"/>
    <xf numFmtId="1" fontId="14" fillId="4" borderId="5" xfId="7" applyNumberFormat="1" applyFont="1" applyFill="1" applyBorder="1" applyAlignment="1">
      <alignment horizontal="right"/>
    </xf>
    <xf numFmtId="0" fontId="14" fillId="0" borderId="7" xfId="7" applyFont="1" applyFill="1" applyBorder="1"/>
    <xf numFmtId="165" fontId="14" fillId="0" borderId="7" xfId="7" applyNumberFormat="1" applyFont="1" applyFill="1" applyBorder="1"/>
    <xf numFmtId="0" fontId="32" fillId="0" borderId="7" xfId="3" applyFont="1" applyBorder="1"/>
    <xf numFmtId="0" fontId="14" fillId="0" borderId="7" xfId="7" applyFont="1" applyFill="1" applyBorder="1" applyAlignment="1">
      <alignment horizontal="right"/>
    </xf>
    <xf numFmtId="1" fontId="14" fillId="4" borderId="8" xfId="7" applyNumberFormat="1" applyFont="1" applyFill="1" applyBorder="1" applyAlignment="1">
      <alignment horizontal="right"/>
    </xf>
    <xf numFmtId="0" fontId="16" fillId="0" borderId="40" xfId="7" applyFont="1" applyFill="1" applyBorder="1" applyAlignment="1">
      <alignment horizontal="left"/>
    </xf>
    <xf numFmtId="0" fontId="26" fillId="0" borderId="41" xfId="7" applyFont="1" applyFill="1" applyBorder="1"/>
    <xf numFmtId="166" fontId="26" fillId="0" borderId="41" xfId="7" applyNumberFormat="1" applyFont="1" applyFill="1" applyBorder="1"/>
    <xf numFmtId="164" fontId="14" fillId="0" borderId="41" xfId="7" applyNumberFormat="1" applyFont="1" applyFill="1" applyBorder="1"/>
    <xf numFmtId="11" fontId="16" fillId="0" borderId="41" xfId="7" applyNumberFormat="1" applyFont="1" applyFill="1" applyBorder="1" applyAlignment="1"/>
    <xf numFmtId="1" fontId="14" fillId="0" borderId="41" xfId="7" applyNumberFormat="1" applyFont="1" applyFill="1" applyBorder="1"/>
    <xf numFmtId="11" fontId="16" fillId="0" borderId="51" xfId="7" applyNumberFormat="1" applyFont="1" applyFill="1" applyBorder="1" applyAlignment="1"/>
    <xf numFmtId="0" fontId="16" fillId="13" borderId="40" xfId="7" applyFont="1" applyFill="1" applyBorder="1" applyAlignment="1">
      <alignment horizontal="left"/>
    </xf>
    <xf numFmtId="0" fontId="16" fillId="13" borderId="41" xfId="2" applyFont="1" applyFill="1" applyBorder="1"/>
    <xf numFmtId="171" fontId="16" fillId="13" borderId="51" xfId="2" applyNumberFormat="1" applyFont="1" applyFill="1" applyBorder="1"/>
    <xf numFmtId="0" fontId="30" fillId="13" borderId="41" xfId="2" applyFont="1" applyFill="1" applyBorder="1"/>
    <xf numFmtId="11" fontId="16" fillId="13" borderId="51" xfId="2" applyNumberFormat="1" applyFont="1" applyFill="1" applyBorder="1"/>
    <xf numFmtId="0" fontId="12" fillId="0" borderId="0" xfId="2" applyFont="1"/>
    <xf numFmtId="169" fontId="13" fillId="0" borderId="0" xfId="8" applyNumberFormat="1" applyFont="1" applyAlignment="1">
      <alignment horizontal="left" vertical="center"/>
    </xf>
    <xf numFmtId="0" fontId="12" fillId="0" borderId="0" xfId="2" applyFont="1" applyAlignment="1">
      <alignment horizontal="center"/>
    </xf>
    <xf numFmtId="0" fontId="12" fillId="8" borderId="0" xfId="2" applyFont="1" applyFill="1"/>
    <xf numFmtId="1" fontId="12" fillId="0" borderId="0" xfId="2" applyNumberFormat="1" applyFont="1"/>
    <xf numFmtId="14" fontId="13" fillId="9" borderId="0" xfId="2" applyNumberFormat="1" applyFont="1" applyFill="1" applyAlignment="1">
      <alignment horizontal="center"/>
    </xf>
    <xf numFmtId="0" fontId="12" fillId="9" borderId="0" xfId="2" applyFont="1" applyFill="1"/>
    <xf numFmtId="0" fontId="12" fillId="9" borderId="0" xfId="2" applyNumberFormat="1" applyFont="1" applyFill="1"/>
    <xf numFmtId="1" fontId="12" fillId="9" borderId="0" xfId="2" applyNumberFormat="1" applyFont="1" applyFill="1"/>
    <xf numFmtId="2" fontId="12" fillId="9" borderId="0" xfId="2" applyNumberFormat="1" applyFont="1" applyFill="1"/>
    <xf numFmtId="164" fontId="12" fillId="9" borderId="0" xfId="2" applyNumberFormat="1" applyFont="1" applyFill="1"/>
    <xf numFmtId="0" fontId="12" fillId="9" borderId="22" xfId="2" applyNumberFormat="1" applyFont="1" applyFill="1" applyBorder="1"/>
    <xf numFmtId="1" fontId="12" fillId="9" borderId="22" xfId="2" applyNumberFormat="1" applyFont="1" applyFill="1" applyBorder="1"/>
    <xf numFmtId="2" fontId="12" fillId="9" borderId="22" xfId="2" applyNumberFormat="1" applyFont="1" applyFill="1" applyBorder="1"/>
    <xf numFmtId="164" fontId="12" fillId="9" borderId="22" xfId="2" applyNumberFormat="1" applyFont="1" applyFill="1" applyBorder="1"/>
    <xf numFmtId="0" fontId="12" fillId="9" borderId="0" xfId="2" applyNumberFormat="1" applyFont="1" applyFill="1" applyBorder="1"/>
    <xf numFmtId="1" fontId="12" fillId="9" borderId="0" xfId="2" applyNumberFormat="1" applyFont="1" applyFill="1" applyBorder="1"/>
    <xf numFmtId="2" fontId="12" fillId="9" borderId="0" xfId="2" applyNumberFormat="1" applyFont="1" applyFill="1" applyBorder="1"/>
    <xf numFmtId="164" fontId="12" fillId="9" borderId="0" xfId="2" applyNumberFormat="1" applyFont="1" applyFill="1" applyBorder="1"/>
    <xf numFmtId="0" fontId="12" fillId="9" borderId="23" xfId="2" applyNumberFormat="1" applyFont="1" applyFill="1" applyBorder="1"/>
    <xf numFmtId="1" fontId="12" fillId="9" borderId="23" xfId="2" applyNumberFormat="1" applyFont="1" applyFill="1" applyBorder="1"/>
    <xf numFmtId="2" fontId="12" fillId="9" borderId="23" xfId="2" applyNumberFormat="1" applyFont="1" applyFill="1" applyBorder="1"/>
    <xf numFmtId="164" fontId="12" fillId="9" borderId="23" xfId="2" applyNumberFormat="1" applyFont="1" applyFill="1" applyBorder="1"/>
    <xf numFmtId="2" fontId="18" fillId="0" borderId="0" xfId="0" applyNumberFormat="1" applyFont="1"/>
    <xf numFmtId="0" fontId="0" fillId="0" borderId="0" xfId="0" applyAlignment="1">
      <alignment horizontal="center" vertical="center"/>
    </xf>
    <xf numFmtId="166" fontId="17" fillId="0" borderId="32" xfId="0" applyNumberFormat="1" applyFont="1" applyBorder="1" applyAlignment="1">
      <alignment horizontal="center"/>
    </xf>
    <xf numFmtId="166" fontId="17" fillId="0" borderId="9" xfId="0" applyNumberFormat="1" applyFont="1" applyBorder="1" applyAlignment="1">
      <alignment horizontal="center"/>
    </xf>
    <xf numFmtId="0" fontId="0" fillId="0" borderId="0" xfId="0" applyFill="1" applyAlignment="1">
      <alignment horizontal="center" vertical="center"/>
    </xf>
    <xf numFmtId="165" fontId="10" fillId="7" borderId="27" xfId="2" applyNumberFormat="1" applyFont="1" applyFill="1" applyBorder="1"/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165" fontId="8" fillId="6" borderId="0" xfId="0" applyNumberFormat="1" applyFont="1" applyFill="1" applyBorder="1" applyAlignment="1">
      <alignment horizontal="center"/>
    </xf>
    <xf numFmtId="165" fontId="8" fillId="6" borderId="7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67" fontId="14" fillId="16" borderId="39" xfId="4" applyNumberFormat="1" applyFont="1" applyFill="1" applyBorder="1" applyAlignment="1">
      <alignment horizontal="center"/>
    </xf>
    <xf numFmtId="2" fontId="16" fillId="16" borderId="38" xfId="4" applyNumberFormat="1" applyFont="1" applyFill="1" applyBorder="1" applyAlignment="1">
      <alignment horizontal="center"/>
    </xf>
    <xf numFmtId="166" fontId="10" fillId="0" borderId="12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164" fontId="3" fillId="4" borderId="16" xfId="0" applyNumberFormat="1" applyFont="1" applyFill="1" applyBorder="1" applyAlignment="1">
      <alignment horizontal="center"/>
    </xf>
    <xf numFmtId="0" fontId="36" fillId="0" borderId="0" xfId="0" applyFont="1" applyBorder="1" applyAlignment="1">
      <alignment horizontal="center"/>
    </xf>
    <xf numFmtId="166" fontId="10" fillId="0" borderId="12" xfId="0" applyNumberFormat="1" applyFont="1" applyBorder="1" applyAlignment="1"/>
    <xf numFmtId="164" fontId="10" fillId="0" borderId="12" xfId="0" applyNumberFormat="1" applyFont="1" applyBorder="1" applyAlignment="1"/>
    <xf numFmtId="14" fontId="0" fillId="0" borderId="0" xfId="0" applyNumberFormat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12" fillId="0" borderId="0" xfId="0" applyNumberFormat="1" applyFont="1" applyFill="1"/>
    <xf numFmtId="165" fontId="0" fillId="6" borderId="3" xfId="0" applyNumberFormat="1" applyFont="1" applyFill="1" applyBorder="1" applyAlignment="1">
      <alignment horizontal="center"/>
    </xf>
    <xf numFmtId="165" fontId="0" fillId="6" borderId="5" xfId="0" applyNumberFormat="1" applyFont="1" applyFill="1" applyBorder="1" applyAlignment="1">
      <alignment horizontal="center"/>
    </xf>
    <xf numFmtId="165" fontId="0" fillId="6" borderId="8" xfId="0" applyNumberFormat="1" applyFon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" fontId="12" fillId="0" borderId="0" xfId="0" applyNumberFormat="1" applyFont="1" applyFill="1" applyBorder="1" applyAlignment="1">
      <alignment horizontal="center" vertical="center"/>
    </xf>
    <xf numFmtId="1" fontId="12" fillId="4" borderId="0" xfId="2" applyNumberFormat="1" applyFont="1" applyFill="1"/>
    <xf numFmtId="164" fontId="12" fillId="9" borderId="0" xfId="2" applyNumberFormat="1" applyFont="1" applyFill="1" applyAlignment="1">
      <alignment horizontal="center"/>
    </xf>
    <xf numFmtId="2" fontId="33" fillId="7" borderId="28" xfId="2" applyNumberFormat="1" applyFont="1" applyFill="1" applyBorder="1" applyAlignment="1">
      <alignment horizontal="center"/>
    </xf>
    <xf numFmtId="2" fontId="12" fillId="9" borderId="0" xfId="2" applyNumberFormat="1" applyFont="1" applyFill="1" applyBorder="1" applyAlignment="1">
      <alignment horizontal="center"/>
    </xf>
    <xf numFmtId="2" fontId="33" fillId="9" borderId="0" xfId="2" applyNumberFormat="1" applyFont="1" applyFill="1" applyAlignment="1">
      <alignment horizontal="center"/>
    </xf>
    <xf numFmtId="2" fontId="12" fillId="10" borderId="0" xfId="0" applyNumberFormat="1" applyFont="1" applyFill="1" applyBorder="1" applyAlignment="1">
      <alignment horizontal="center"/>
    </xf>
    <xf numFmtId="2" fontId="12" fillId="10" borderId="7" xfId="0" applyNumberFormat="1" applyFont="1" applyFill="1" applyBorder="1" applyAlignment="1">
      <alignment horizontal="center"/>
    </xf>
    <xf numFmtId="1" fontId="12" fillId="4" borderId="0" xfId="2" applyNumberFormat="1" applyFont="1" applyFill="1" applyAlignment="1">
      <alignment horizontal="center"/>
    </xf>
    <xf numFmtId="1" fontId="12" fillId="4" borderId="22" xfId="2" applyNumberFormat="1" applyFont="1" applyFill="1" applyBorder="1" applyAlignment="1">
      <alignment horizontal="center"/>
    </xf>
    <xf numFmtId="1" fontId="12" fillId="4" borderId="0" xfId="2" applyNumberFormat="1" applyFont="1" applyFill="1" applyBorder="1" applyAlignment="1">
      <alignment horizontal="center"/>
    </xf>
    <xf numFmtId="1" fontId="12" fillId="4" borderId="23" xfId="2" applyNumberFormat="1" applyFont="1" applyFill="1" applyBorder="1" applyAlignment="1">
      <alignment horizontal="center"/>
    </xf>
    <xf numFmtId="1" fontId="12" fillId="0" borderId="0" xfId="2" applyNumberFormat="1" applyFont="1" applyAlignment="1">
      <alignment horizontal="center"/>
    </xf>
    <xf numFmtId="1" fontId="12" fillId="9" borderId="0" xfId="2" applyNumberFormat="1" applyFont="1" applyFill="1" applyAlignment="1">
      <alignment horizontal="center"/>
    </xf>
    <xf numFmtId="0" fontId="12" fillId="0" borderId="0" xfId="2" applyFont="1" applyFill="1"/>
    <xf numFmtId="1" fontId="12" fillId="0" borderId="0" xfId="2" applyNumberFormat="1" applyFont="1" applyFill="1" applyAlignment="1">
      <alignment horizontal="center"/>
    </xf>
    <xf numFmtId="1" fontId="12" fillId="0" borderId="0" xfId="2" applyNumberFormat="1" applyFont="1" applyFill="1"/>
    <xf numFmtId="164" fontId="12" fillId="0" borderId="0" xfId="2" applyNumberFormat="1" applyFont="1" applyFill="1"/>
    <xf numFmtId="2" fontId="12" fillId="9" borderId="0" xfId="2" applyNumberFormat="1" applyFont="1" applyFill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/>
    <xf numFmtId="1" fontId="0" fillId="4" borderId="2" xfId="0" applyNumberFormat="1" applyFont="1" applyFill="1" applyBorder="1" applyAlignment="1">
      <alignment horizontal="center" wrapText="1"/>
    </xf>
    <xf numFmtId="1" fontId="0" fillId="4" borderId="0" xfId="0" applyNumberFormat="1" applyFont="1" applyFill="1" applyBorder="1" applyAlignment="1">
      <alignment horizontal="center" wrapText="1"/>
    </xf>
    <xf numFmtId="1" fontId="12" fillId="4" borderId="2" xfId="0" applyNumberFormat="1" applyFont="1" applyFill="1" applyBorder="1" applyAlignment="1">
      <alignment horizontal="center" wrapText="1"/>
    </xf>
    <xf numFmtId="1" fontId="12" fillId="4" borderId="0" xfId="0" applyNumberFormat="1" applyFont="1" applyFill="1" applyBorder="1" applyAlignment="1">
      <alignment horizontal="center" wrapText="1"/>
    </xf>
    <xf numFmtId="1" fontId="0" fillId="4" borderId="7" xfId="0" applyNumberFormat="1" applyFont="1" applyFill="1" applyBorder="1" applyAlignment="1">
      <alignment horizontal="center" wrapText="1"/>
    </xf>
    <xf numFmtId="1" fontId="12" fillId="4" borderId="7" xfId="0" applyNumberFormat="1" applyFont="1" applyFill="1" applyBorder="1" applyAlignment="1">
      <alignment horizontal="center" wrapText="1"/>
    </xf>
    <xf numFmtId="0" fontId="0" fillId="13" borderId="41" xfId="0" applyFill="1" applyBorder="1" applyAlignment="1">
      <alignment horizontal="center" vertical="center"/>
    </xf>
    <xf numFmtId="0" fontId="0" fillId="13" borderId="5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1" fontId="0" fillId="21" borderId="0" xfId="0" applyNumberFormat="1" applyFill="1" applyBorder="1" applyAlignment="1">
      <alignment horizontal="center" vertical="center"/>
    </xf>
    <xf numFmtId="165" fontId="0" fillId="21" borderId="0" xfId="0" applyNumberFormat="1" applyFill="1" applyBorder="1" applyAlignment="1">
      <alignment horizontal="center" vertical="center"/>
    </xf>
    <xf numFmtId="165" fontId="0" fillId="21" borderId="5" xfId="0" applyNumberFormat="1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1" fontId="0" fillId="21" borderId="7" xfId="0" applyNumberFormat="1" applyFill="1" applyBorder="1" applyAlignment="1">
      <alignment horizontal="center" vertical="center"/>
    </xf>
    <xf numFmtId="165" fontId="0" fillId="21" borderId="7" xfId="0" applyNumberFormat="1" applyFill="1" applyBorder="1" applyAlignment="1">
      <alignment horizontal="center" vertical="center"/>
    </xf>
    <xf numFmtId="165" fontId="0" fillId="21" borderId="8" xfId="0" applyNumberForma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2" fillId="0" borderId="0" xfId="0" applyFont="1" applyFill="1"/>
    <xf numFmtId="164" fontId="12" fillId="0" borderId="0" xfId="9" applyNumberFormat="1" applyFont="1" applyFill="1"/>
    <xf numFmtId="164" fontId="12" fillId="0" borderId="0" xfId="9" applyNumberFormat="1" applyFont="1" applyFill="1" applyBorder="1"/>
    <xf numFmtId="0" fontId="12" fillId="0" borderId="0" xfId="0" applyFont="1" applyFill="1" applyBorder="1"/>
    <xf numFmtId="164" fontId="12" fillId="0" borderId="0" xfId="0" applyNumberFormat="1" applyFont="1" applyFill="1" applyBorder="1"/>
    <xf numFmtId="1" fontId="12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37" fillId="0" borderId="0" xfId="0" applyFont="1" applyBorder="1" applyAlignment="1">
      <alignment horizontal="center"/>
    </xf>
    <xf numFmtId="0" fontId="38" fillId="0" borderId="0" xfId="0" applyFont="1" applyBorder="1"/>
    <xf numFmtId="1" fontId="38" fillId="0" borderId="0" xfId="0" applyNumberFormat="1" applyFont="1" applyBorder="1" applyAlignment="1">
      <alignment horizontal="center"/>
    </xf>
    <xf numFmtId="164" fontId="38" fillId="0" borderId="0" xfId="0" applyNumberFormat="1" applyFont="1" applyBorder="1" applyAlignment="1">
      <alignment horizontal="center"/>
    </xf>
    <xf numFmtId="0" fontId="38" fillId="0" borderId="0" xfId="0" applyFont="1" applyBorder="1" applyAlignment="1">
      <alignment horizontal="center"/>
    </xf>
    <xf numFmtId="0" fontId="37" fillId="10" borderId="0" xfId="0" applyFont="1" applyFill="1" applyAlignment="1">
      <alignment horizontal="center"/>
    </xf>
    <xf numFmtId="0" fontId="38" fillId="10" borderId="0" xfId="0" applyFont="1" applyFill="1"/>
    <xf numFmtId="0" fontId="39" fillId="10" borderId="0" xfId="0" applyFont="1" applyFill="1" applyAlignment="1">
      <alignment horizontal="center"/>
    </xf>
    <xf numFmtId="14" fontId="37" fillId="4" borderId="17" xfId="0" applyNumberFormat="1" applyFont="1" applyFill="1" applyBorder="1" applyAlignment="1">
      <alignment horizontal="center"/>
    </xf>
    <xf numFmtId="0" fontId="38" fillId="10" borderId="1" xfId="0" applyFont="1" applyFill="1" applyBorder="1"/>
    <xf numFmtId="1" fontId="38" fillId="4" borderId="2" xfId="0" applyNumberFormat="1" applyFont="1" applyFill="1" applyBorder="1" applyAlignment="1">
      <alignment wrapText="1"/>
    </xf>
    <xf numFmtId="1" fontId="38" fillId="10" borderId="17" xfId="0" applyNumberFormat="1" applyFont="1" applyFill="1" applyBorder="1" applyAlignment="1">
      <alignment horizontal="center"/>
    </xf>
    <xf numFmtId="2" fontId="38" fillId="10" borderId="2" xfId="0" applyNumberFormat="1" applyFont="1" applyFill="1" applyBorder="1" applyAlignment="1">
      <alignment horizontal="center"/>
    </xf>
    <xf numFmtId="2" fontId="38" fillId="10" borderId="3" xfId="0" applyNumberFormat="1" applyFont="1" applyFill="1" applyBorder="1" applyAlignment="1">
      <alignment horizontal="center"/>
    </xf>
    <xf numFmtId="0" fontId="37" fillId="4" borderId="18" xfId="0" applyFont="1" applyFill="1" applyBorder="1" applyAlignment="1">
      <alignment horizontal="center"/>
    </xf>
    <xf numFmtId="0" fontId="38" fillId="10" borderId="4" xfId="0" applyFont="1" applyFill="1" applyBorder="1"/>
    <xf numFmtId="1" fontId="38" fillId="4" borderId="0" xfId="0" applyNumberFormat="1" applyFont="1" applyFill="1" applyBorder="1" applyAlignment="1">
      <alignment wrapText="1"/>
    </xf>
    <xf numFmtId="1" fontId="38" fillId="10" borderId="18" xfId="0" applyNumberFormat="1" applyFont="1" applyFill="1" applyBorder="1" applyAlignment="1">
      <alignment horizontal="center"/>
    </xf>
    <xf numFmtId="2" fontId="38" fillId="10" borderId="0" xfId="0" applyNumberFormat="1" applyFont="1" applyFill="1" applyBorder="1" applyAlignment="1">
      <alignment horizontal="center"/>
    </xf>
    <xf numFmtId="2" fontId="38" fillId="10" borderId="5" xfId="0" applyNumberFormat="1" applyFont="1" applyFill="1" applyBorder="1" applyAlignment="1">
      <alignment horizontal="center"/>
    </xf>
    <xf numFmtId="0" fontId="37" fillId="4" borderId="0" xfId="0" applyFont="1" applyFill="1" applyAlignment="1">
      <alignment horizontal="center"/>
    </xf>
    <xf numFmtId="0" fontId="38" fillId="10" borderId="6" xfId="0" applyFont="1" applyFill="1" applyBorder="1"/>
    <xf numFmtId="1" fontId="38" fillId="4" borderId="7" xfId="0" applyNumberFormat="1" applyFont="1" applyFill="1" applyBorder="1" applyAlignment="1">
      <alignment wrapText="1"/>
    </xf>
    <xf numFmtId="1" fontId="38" fillId="10" borderId="19" xfId="0" applyNumberFormat="1" applyFont="1" applyFill="1" applyBorder="1" applyAlignment="1">
      <alignment horizontal="center"/>
    </xf>
    <xf numFmtId="2" fontId="38" fillId="10" borderId="7" xfId="0" applyNumberFormat="1" applyFont="1" applyFill="1" applyBorder="1" applyAlignment="1">
      <alignment horizontal="center"/>
    </xf>
    <xf numFmtId="2" fontId="38" fillId="10" borderId="8" xfId="0" applyNumberFormat="1" applyFont="1" applyFill="1" applyBorder="1" applyAlignment="1">
      <alignment horizontal="center"/>
    </xf>
    <xf numFmtId="0" fontId="37" fillId="4" borderId="19" xfId="0" applyFont="1" applyFill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38" fillId="0" borderId="0" xfId="0" applyFont="1" applyBorder="1" applyAlignment="1">
      <alignment wrapText="1"/>
    </xf>
    <xf numFmtId="2" fontId="38" fillId="0" borderId="0" xfId="0" applyNumberFormat="1" applyFont="1" applyBorder="1" applyAlignment="1">
      <alignment horizontal="center"/>
    </xf>
    <xf numFmtId="2" fontId="38" fillId="0" borderId="2" xfId="0" applyNumberFormat="1" applyFont="1" applyBorder="1" applyAlignment="1">
      <alignment horizontal="center"/>
    </xf>
    <xf numFmtId="0" fontId="38" fillId="0" borderId="2" xfId="0" applyFont="1" applyBorder="1" applyAlignment="1">
      <alignment horizontal="center"/>
    </xf>
    <xf numFmtId="0" fontId="40" fillId="9" borderId="0" xfId="2" applyFont="1" applyFill="1" applyAlignment="1">
      <alignment horizontal="center"/>
    </xf>
    <xf numFmtId="0" fontId="37" fillId="7" borderId="24" xfId="2" applyFont="1" applyFill="1" applyBorder="1" applyAlignment="1">
      <alignment horizontal="center"/>
    </xf>
    <xf numFmtId="0" fontId="38" fillId="3" borderId="0" xfId="0" applyFont="1" applyFill="1" applyBorder="1"/>
    <xf numFmtId="1" fontId="38" fillId="3" borderId="0" xfId="0" applyNumberFormat="1" applyFont="1" applyFill="1" applyBorder="1" applyAlignment="1">
      <alignment horizontal="center"/>
    </xf>
    <xf numFmtId="2" fontId="38" fillId="3" borderId="0" xfId="0" applyNumberFormat="1" applyFont="1" applyFill="1" applyBorder="1" applyAlignment="1">
      <alignment horizontal="center"/>
    </xf>
    <xf numFmtId="2" fontId="39" fillId="4" borderId="9" xfId="0" applyNumberFormat="1" applyFont="1" applyFill="1" applyBorder="1" applyAlignment="1">
      <alignment horizontal="center"/>
    </xf>
    <xf numFmtId="1" fontId="40" fillId="9" borderId="0" xfId="2" applyNumberFormat="1" applyFont="1" applyFill="1" applyAlignment="1">
      <alignment horizontal="center"/>
    </xf>
    <xf numFmtId="165" fontId="37" fillId="7" borderId="27" xfId="2" applyNumberFormat="1" applyFont="1" applyFill="1" applyBorder="1"/>
    <xf numFmtId="0" fontId="38" fillId="0" borderId="0" xfId="0" applyFont="1"/>
    <xf numFmtId="164" fontId="38" fillId="3" borderId="0" xfId="0" applyNumberFormat="1" applyFont="1" applyFill="1" applyBorder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2" applyFont="1"/>
    <xf numFmtId="0" fontId="38" fillId="9" borderId="0" xfId="2" applyFont="1" applyFill="1"/>
    <xf numFmtId="14" fontId="39" fillId="9" borderId="0" xfId="2" applyNumberFormat="1" applyFont="1" applyFill="1" applyAlignment="1">
      <alignment horizontal="center"/>
    </xf>
    <xf numFmtId="0" fontId="38" fillId="9" borderId="0" xfId="2" applyNumberFormat="1" applyFont="1" applyFill="1"/>
    <xf numFmtId="1" fontId="38" fillId="20" borderId="0" xfId="2" applyNumberFormat="1" applyFont="1" applyFill="1"/>
    <xf numFmtId="1" fontId="38" fillId="9" borderId="0" xfId="2" applyNumberFormat="1" applyFont="1" applyFill="1"/>
    <xf numFmtId="2" fontId="38" fillId="9" borderId="0" xfId="2" applyNumberFormat="1" applyFont="1" applyFill="1" applyAlignment="1">
      <alignment horizontal="center"/>
    </xf>
    <xf numFmtId="164" fontId="38" fillId="9" borderId="0" xfId="2" applyNumberFormat="1" applyFont="1" applyFill="1" applyAlignment="1">
      <alignment horizontal="center"/>
    </xf>
    <xf numFmtId="0" fontId="38" fillId="9" borderId="22" xfId="2" applyNumberFormat="1" applyFont="1" applyFill="1" applyBorder="1"/>
    <xf numFmtId="1" fontId="38" fillId="20" borderId="22" xfId="2" applyNumberFormat="1" applyFont="1" applyFill="1" applyBorder="1"/>
    <xf numFmtId="1" fontId="38" fillId="9" borderId="22" xfId="2" applyNumberFormat="1" applyFont="1" applyFill="1" applyBorder="1"/>
    <xf numFmtId="2" fontId="38" fillId="9" borderId="22" xfId="2" applyNumberFormat="1" applyFont="1" applyFill="1" applyBorder="1" applyAlignment="1">
      <alignment horizontal="center"/>
    </xf>
    <xf numFmtId="164" fontId="38" fillId="9" borderId="22" xfId="2" applyNumberFormat="1" applyFont="1" applyFill="1" applyBorder="1" applyAlignment="1">
      <alignment horizontal="center"/>
    </xf>
    <xf numFmtId="0" fontId="38" fillId="9" borderId="0" xfId="2" applyNumberFormat="1" applyFont="1" applyFill="1" applyBorder="1"/>
    <xf numFmtId="1" fontId="38" fillId="20" borderId="0" xfId="2" applyNumberFormat="1" applyFont="1" applyFill="1" applyBorder="1"/>
    <xf numFmtId="1" fontId="38" fillId="9" borderId="0" xfId="2" applyNumberFormat="1" applyFont="1" applyFill="1" applyBorder="1"/>
    <xf numFmtId="2" fontId="38" fillId="9" borderId="0" xfId="2" applyNumberFormat="1" applyFont="1" applyFill="1" applyBorder="1" applyAlignment="1">
      <alignment horizontal="center"/>
    </xf>
    <xf numFmtId="164" fontId="38" fillId="9" borderId="0" xfId="2" applyNumberFormat="1" applyFont="1" applyFill="1" applyBorder="1" applyAlignment="1">
      <alignment horizontal="center"/>
    </xf>
    <xf numFmtId="0" fontId="38" fillId="9" borderId="23" xfId="2" applyNumberFormat="1" applyFont="1" applyFill="1" applyBorder="1"/>
    <xf numFmtId="1" fontId="38" fillId="20" borderId="23" xfId="2" applyNumberFormat="1" applyFont="1" applyFill="1" applyBorder="1"/>
    <xf numFmtId="1" fontId="38" fillId="9" borderId="23" xfId="2" applyNumberFormat="1" applyFont="1" applyFill="1" applyBorder="1"/>
    <xf numFmtId="2" fontId="38" fillId="9" borderId="23" xfId="2" applyNumberFormat="1" applyFont="1" applyFill="1" applyBorder="1" applyAlignment="1">
      <alignment horizontal="center"/>
    </xf>
    <xf numFmtId="164" fontId="38" fillId="9" borderId="23" xfId="2" applyNumberFormat="1" applyFont="1" applyFill="1" applyBorder="1" applyAlignment="1">
      <alignment horizontal="center"/>
    </xf>
    <xf numFmtId="1" fontId="38" fillId="0" borderId="0" xfId="2" applyNumberFormat="1" applyFont="1"/>
    <xf numFmtId="2" fontId="39" fillId="7" borderId="28" xfId="2" applyNumberFormat="1" applyFont="1" applyFill="1" applyBorder="1" applyAlignment="1">
      <alignment horizontal="center"/>
    </xf>
    <xf numFmtId="2" fontId="40" fillId="9" borderId="0" xfId="2" applyNumberFormat="1" applyFont="1" applyFill="1" applyAlignment="1">
      <alignment horizontal="center"/>
    </xf>
    <xf numFmtId="0" fontId="37" fillId="7" borderId="27" xfId="2" applyFont="1" applyFill="1" applyBorder="1"/>
    <xf numFmtId="1" fontId="38" fillId="4" borderId="0" xfId="2" applyNumberFormat="1" applyFont="1" applyFill="1" applyAlignment="1">
      <alignment horizontal="center"/>
    </xf>
    <xf numFmtId="2" fontId="38" fillId="9" borderId="0" xfId="2" applyNumberFormat="1" applyFont="1" applyFill="1"/>
    <xf numFmtId="164" fontId="38" fillId="9" borderId="0" xfId="2" applyNumberFormat="1" applyFont="1" applyFill="1"/>
    <xf numFmtId="1" fontId="38" fillId="4" borderId="22" xfId="2" applyNumberFormat="1" applyFont="1" applyFill="1" applyBorder="1" applyAlignment="1">
      <alignment horizontal="center"/>
    </xf>
    <xf numFmtId="2" fontId="38" fillId="9" borderId="22" xfId="2" applyNumberFormat="1" applyFont="1" applyFill="1" applyBorder="1"/>
    <xf numFmtId="164" fontId="38" fillId="9" borderId="22" xfId="2" applyNumberFormat="1" applyFont="1" applyFill="1" applyBorder="1"/>
    <xf numFmtId="1" fontId="38" fillId="4" borderId="0" xfId="2" applyNumberFormat="1" applyFont="1" applyFill="1" applyBorder="1" applyAlignment="1">
      <alignment horizontal="center"/>
    </xf>
    <xf numFmtId="2" fontId="38" fillId="9" borderId="0" xfId="2" applyNumberFormat="1" applyFont="1" applyFill="1" applyBorder="1"/>
    <xf numFmtId="164" fontId="38" fillId="9" borderId="0" xfId="2" applyNumberFormat="1" applyFont="1" applyFill="1" applyBorder="1"/>
    <xf numFmtId="1" fontId="38" fillId="4" borderId="23" xfId="2" applyNumberFormat="1" applyFont="1" applyFill="1" applyBorder="1" applyAlignment="1">
      <alignment horizontal="center"/>
    </xf>
    <xf numFmtId="2" fontId="38" fillId="9" borderId="23" xfId="2" applyNumberFormat="1" applyFont="1" applyFill="1" applyBorder="1"/>
    <xf numFmtId="164" fontId="38" fillId="9" borderId="23" xfId="2" applyNumberFormat="1" applyFont="1" applyFill="1" applyBorder="1"/>
    <xf numFmtId="1" fontId="38" fillId="9" borderId="0" xfId="2" applyNumberFormat="1" applyFont="1" applyFill="1" applyAlignment="1">
      <alignment horizontal="center"/>
    </xf>
    <xf numFmtId="0" fontId="0" fillId="0" borderId="0" xfId="0" applyFill="1" applyBorder="1"/>
    <xf numFmtId="164" fontId="18" fillId="0" borderId="30" xfId="0" applyNumberFormat="1" applyFont="1" applyBorder="1" applyAlignment="1">
      <alignment horizontal="center"/>
    </xf>
    <xf numFmtId="0" fontId="0" fillId="23" borderId="0" xfId="0" applyFill="1"/>
    <xf numFmtId="0" fontId="0" fillId="18" borderId="0" xfId="0" applyFill="1"/>
    <xf numFmtId="0" fontId="0" fillId="23" borderId="0" xfId="0" applyFill="1" applyBorder="1" applyAlignment="1">
      <alignment horizontal="center" vertical="center"/>
    </xf>
    <xf numFmtId="0" fontId="16" fillId="0" borderId="50" xfId="7" applyFont="1" applyFill="1" applyBorder="1" applyAlignment="1">
      <alignment horizontal="center" vertical="center"/>
    </xf>
    <xf numFmtId="0" fontId="16" fillId="0" borderId="51" xfId="7" applyFont="1" applyFill="1" applyBorder="1" applyAlignment="1">
      <alignment horizontal="center" vertical="center"/>
    </xf>
    <xf numFmtId="14" fontId="0" fillId="0" borderId="0" xfId="0" applyNumberFormat="1"/>
    <xf numFmtId="0" fontId="16" fillId="0" borderId="59" xfId="7" applyFont="1" applyFill="1" applyBorder="1" applyAlignment="1">
      <alignment horizontal="center" vertical="center"/>
    </xf>
    <xf numFmtId="166" fontId="14" fillId="16" borderId="0" xfId="4" applyNumberFormat="1" applyFont="1" applyFill="1" applyBorder="1" applyAlignment="1">
      <alignment horizontal="center"/>
    </xf>
    <xf numFmtId="167" fontId="14" fillId="16" borderId="0" xfId="4" applyNumberFormat="1" applyFont="1" applyFill="1" applyBorder="1" applyAlignment="1">
      <alignment horizontal="center"/>
    </xf>
    <xf numFmtId="167" fontId="14" fillId="15" borderId="7" xfId="4" applyNumberFormat="1" applyFont="1" applyFill="1" applyBorder="1" applyAlignment="1">
      <alignment horizontal="center"/>
    </xf>
    <xf numFmtId="167" fontId="14" fillId="15" borderId="37" xfId="4" applyNumberFormat="1" applyFont="1" applyFill="1" applyBorder="1" applyAlignment="1">
      <alignment horizontal="center"/>
    </xf>
    <xf numFmtId="2" fontId="16" fillId="15" borderId="36" xfId="4" applyNumberFormat="1" applyFont="1" applyFill="1" applyBorder="1" applyAlignment="1">
      <alignment horizontal="center"/>
    </xf>
    <xf numFmtId="0" fontId="25" fillId="0" borderId="1" xfId="3" applyFont="1" applyBorder="1" applyAlignment="1">
      <alignment horizontal="center"/>
    </xf>
    <xf numFmtId="0" fontId="25" fillId="0" borderId="2" xfId="3" applyFont="1" applyBorder="1" applyAlignment="1">
      <alignment horizontal="center"/>
    </xf>
    <xf numFmtId="0" fontId="31" fillId="0" borderId="2" xfId="2" applyFont="1" applyBorder="1" applyAlignment="1">
      <alignment horizontal="center"/>
    </xf>
    <xf numFmtId="0" fontId="31" fillId="0" borderId="2" xfId="3" applyFont="1" applyBorder="1" applyAlignment="1">
      <alignment horizontal="center"/>
    </xf>
    <xf numFmtId="0" fontId="31" fillId="0" borderId="3" xfId="2" applyFont="1" applyBorder="1" applyAlignment="1">
      <alignment horizontal="center"/>
    </xf>
    <xf numFmtId="0" fontId="31" fillId="0" borderId="6" xfId="2" applyFont="1" applyBorder="1" applyAlignment="1">
      <alignment horizontal="center"/>
    </xf>
    <xf numFmtId="0" fontId="31" fillId="0" borderId="7" xfId="2" applyFont="1" applyBorder="1" applyAlignment="1">
      <alignment horizontal="center"/>
    </xf>
    <xf numFmtId="0" fontId="31" fillId="0" borderId="7" xfId="3" applyFont="1" applyBorder="1" applyAlignment="1">
      <alignment horizontal="center"/>
    </xf>
    <xf numFmtId="0" fontId="31" fillId="0" borderId="8" xfId="2" applyFont="1" applyBorder="1" applyAlignment="1">
      <alignment horizontal="center"/>
    </xf>
    <xf numFmtId="0" fontId="31" fillId="0" borderId="0" xfId="2" applyFont="1" applyAlignment="1">
      <alignment horizontal="center"/>
    </xf>
    <xf numFmtId="0" fontId="14" fillId="16" borderId="4" xfId="4" applyFont="1" applyFill="1" applyBorder="1" applyAlignment="1">
      <alignment horizontal="center"/>
    </xf>
    <xf numFmtId="1" fontId="14" fillId="16" borderId="0" xfId="4" applyNumberFormat="1" applyFont="1" applyFill="1" applyBorder="1" applyAlignment="1">
      <alignment horizontal="center"/>
    </xf>
    <xf numFmtId="2" fontId="14" fillId="16" borderId="0" xfId="4" applyNumberFormat="1" applyFont="1" applyFill="1" applyBorder="1" applyAlignment="1">
      <alignment horizontal="center"/>
    </xf>
    <xf numFmtId="2" fontId="14" fillId="16" borderId="5" xfId="4" applyNumberFormat="1" applyFont="1" applyFill="1" applyBorder="1" applyAlignment="1">
      <alignment horizontal="center"/>
    </xf>
    <xf numFmtId="164" fontId="30" fillId="0" borderId="0" xfId="2" applyNumberFormat="1" applyFont="1" applyAlignment="1">
      <alignment horizontal="center"/>
    </xf>
    <xf numFmtId="167" fontId="14" fillId="15" borderId="6" xfId="4" applyNumberFormat="1" applyFont="1" applyFill="1" applyBorder="1" applyAlignment="1">
      <alignment horizontal="center"/>
    </xf>
    <xf numFmtId="1" fontId="14" fillId="15" borderId="7" xfId="4" applyNumberFormat="1" applyFont="1" applyFill="1" applyBorder="1" applyAlignment="1">
      <alignment horizontal="center"/>
    </xf>
    <xf numFmtId="2" fontId="14" fillId="15" borderId="8" xfId="4" applyNumberFormat="1" applyFont="1" applyFill="1" applyBorder="1" applyAlignment="1">
      <alignment horizontal="center"/>
    </xf>
    <xf numFmtId="2" fontId="30" fillId="0" borderId="0" xfId="2" applyNumberFormat="1" applyFont="1" applyAlignment="1">
      <alignment horizontal="center"/>
    </xf>
    <xf numFmtId="165" fontId="30" fillId="0" borderId="0" xfId="2" applyNumberFormat="1" applyFont="1" applyAlignment="1">
      <alignment horizontal="center"/>
    </xf>
    <xf numFmtId="2" fontId="30" fillId="0" borderId="0" xfId="3" applyNumberFormat="1" applyFont="1" applyAlignment="1">
      <alignment horizontal="center"/>
    </xf>
    <xf numFmtId="169" fontId="16" fillId="24" borderId="4" xfId="4" applyNumberFormat="1" applyFont="1" applyFill="1" applyBorder="1" applyAlignment="1">
      <alignment horizontal="center"/>
    </xf>
    <xf numFmtId="0" fontId="14" fillId="24" borderId="0" xfId="4" applyFont="1" applyFill="1" applyBorder="1" applyAlignment="1">
      <alignment horizontal="center"/>
    </xf>
    <xf numFmtId="166" fontId="14" fillId="24" borderId="0" xfId="4" applyNumberFormat="1" applyFont="1" applyFill="1" applyBorder="1" applyAlignment="1">
      <alignment horizontal="center"/>
    </xf>
    <xf numFmtId="0" fontId="16" fillId="24" borderId="0" xfId="4" applyFont="1" applyFill="1" applyBorder="1" applyAlignment="1">
      <alignment horizontal="center"/>
    </xf>
    <xf numFmtId="167" fontId="14" fillId="24" borderId="0" xfId="4" applyNumberFormat="1" applyFont="1" applyFill="1" applyBorder="1" applyAlignment="1">
      <alignment horizontal="center"/>
    </xf>
    <xf numFmtId="167" fontId="14" fillId="24" borderId="39" xfId="4" applyNumberFormat="1" applyFont="1" applyFill="1" applyBorder="1" applyAlignment="1">
      <alignment horizontal="center"/>
    </xf>
    <xf numFmtId="2" fontId="16" fillId="24" borderId="38" xfId="4" applyNumberFormat="1" applyFont="1" applyFill="1" applyBorder="1" applyAlignment="1">
      <alignment horizontal="center"/>
    </xf>
    <xf numFmtId="0" fontId="14" fillId="24" borderId="4" xfId="4" applyFont="1" applyFill="1" applyBorder="1" applyAlignment="1">
      <alignment horizontal="center"/>
    </xf>
    <xf numFmtId="1" fontId="14" fillId="24" borderId="0" xfId="4" applyNumberFormat="1" applyFont="1" applyFill="1" applyBorder="1" applyAlignment="1">
      <alignment horizontal="center"/>
    </xf>
    <xf numFmtId="2" fontId="14" fillId="24" borderId="0" xfId="4" applyNumberFormat="1" applyFont="1" applyFill="1" applyBorder="1" applyAlignment="1">
      <alignment horizontal="center"/>
    </xf>
    <xf numFmtId="2" fontId="14" fillId="24" borderId="5" xfId="4" applyNumberFormat="1" applyFont="1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5" borderId="43" xfId="0" applyFont="1" applyFill="1" applyBorder="1" applyAlignment="1">
      <alignment horizontal="center"/>
    </xf>
    <xf numFmtId="0" fontId="0" fillId="5" borderId="58" xfId="0" applyFill="1" applyBorder="1" applyAlignment="1">
      <alignment horizontal="center"/>
    </xf>
    <xf numFmtId="0" fontId="0" fillId="5" borderId="58" xfId="0" applyFont="1" applyFill="1" applyBorder="1" applyAlignment="1">
      <alignment horizontal="center"/>
    </xf>
    <xf numFmtId="2" fontId="14" fillId="0" borderId="4" xfId="7" applyNumberFormat="1" applyFont="1" applyFill="1" applyBorder="1" applyAlignment="1">
      <alignment horizontal="right"/>
    </xf>
    <xf numFmtId="164" fontId="16" fillId="15" borderId="36" xfId="4" applyNumberFormat="1" applyFont="1" applyFill="1" applyBorder="1" applyAlignment="1">
      <alignment horizontal="center"/>
    </xf>
    <xf numFmtId="165" fontId="14" fillId="15" borderId="37" xfId="4" applyNumberFormat="1" applyFont="1" applyFill="1" applyBorder="1" applyAlignment="1">
      <alignment horizontal="center"/>
    </xf>
    <xf numFmtId="164" fontId="16" fillId="16" borderId="38" xfId="4" applyNumberFormat="1" applyFont="1" applyFill="1" applyBorder="1" applyAlignment="1">
      <alignment horizontal="center"/>
    </xf>
    <xf numFmtId="165" fontId="14" fillId="16" borderId="39" xfId="4" applyNumberFormat="1" applyFont="1" applyFill="1" applyBorder="1" applyAlignment="1">
      <alignment horizontal="center"/>
    </xf>
    <xf numFmtId="0" fontId="0" fillId="26" borderId="0" xfId="0" applyFill="1"/>
    <xf numFmtId="0" fontId="0" fillId="0" borderId="0" xfId="0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65" fontId="14" fillId="16" borderId="0" xfId="4" applyNumberFormat="1" applyFont="1" applyFill="1" applyBorder="1" applyAlignment="1">
      <alignment horizontal="center"/>
    </xf>
    <xf numFmtId="165" fontId="14" fillId="15" borderId="7" xfId="4" applyNumberFormat="1" applyFont="1" applyFill="1" applyBorder="1" applyAlignment="1">
      <alignment horizontal="center"/>
    </xf>
    <xf numFmtId="167" fontId="12" fillId="6" borderId="2" xfId="0" applyNumberFormat="1" applyFont="1" applyFill="1" applyBorder="1" applyAlignment="1">
      <alignment horizontal="center"/>
    </xf>
    <xf numFmtId="2" fontId="12" fillId="6" borderId="2" xfId="0" applyNumberFormat="1" applyFont="1" applyFill="1" applyBorder="1" applyAlignment="1">
      <alignment horizontal="center"/>
    </xf>
    <xf numFmtId="166" fontId="12" fillId="6" borderId="2" xfId="0" applyNumberFormat="1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165" fontId="12" fillId="6" borderId="2" xfId="0" applyNumberFormat="1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2" fontId="12" fillId="6" borderId="0" xfId="0" applyNumberFormat="1" applyFont="1" applyFill="1" applyBorder="1" applyAlignment="1">
      <alignment horizontal="center"/>
    </xf>
    <xf numFmtId="167" fontId="12" fillId="6" borderId="0" xfId="0" applyNumberFormat="1" applyFont="1" applyFill="1" applyBorder="1" applyAlignment="1">
      <alignment horizontal="center"/>
    </xf>
    <xf numFmtId="165" fontId="12" fillId="6" borderId="0" xfId="0" applyNumberFormat="1" applyFont="1" applyFill="1" applyBorder="1" applyAlignment="1">
      <alignment horizontal="center"/>
    </xf>
    <xf numFmtId="2" fontId="12" fillId="6" borderId="7" xfId="0" applyNumberFormat="1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167" fontId="12" fillId="6" borderId="7" xfId="0" applyNumberFormat="1" applyFont="1" applyFill="1" applyBorder="1" applyAlignment="1">
      <alignment horizontal="center"/>
    </xf>
    <xf numFmtId="165" fontId="12" fillId="6" borderId="7" xfId="0" applyNumberFormat="1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1" fontId="12" fillId="21" borderId="0" xfId="0" applyNumberFormat="1" applyFont="1" applyFill="1" applyBorder="1" applyAlignment="1">
      <alignment horizontal="center" vertical="center"/>
    </xf>
    <xf numFmtId="1" fontId="12" fillId="21" borderId="7" xfId="0" applyNumberFormat="1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166" fontId="3" fillId="0" borderId="12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0" fillId="23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9" xfId="0" applyFont="1" applyFill="1" applyBorder="1" applyAlignment="1">
      <alignment horizontal="center"/>
    </xf>
    <xf numFmtId="0" fontId="0" fillId="22" borderId="43" xfId="0" applyFill="1" applyBorder="1" applyAlignment="1">
      <alignment horizontal="center"/>
    </xf>
    <xf numFmtId="0" fontId="0" fillId="22" borderId="43" xfId="0" applyFont="1" applyFill="1" applyBorder="1" applyAlignment="1">
      <alignment horizontal="center"/>
    </xf>
    <xf numFmtId="0" fontId="0" fillId="22" borderId="58" xfId="0" applyFill="1" applyBorder="1" applyAlignment="1">
      <alignment horizontal="center"/>
    </xf>
    <xf numFmtId="0" fontId="0" fillId="22" borderId="58" xfId="0" applyFont="1" applyFill="1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2" borderId="1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2" fontId="17" fillId="0" borderId="0" xfId="0" applyNumberFormat="1" applyFont="1" applyAlignment="1">
      <alignment horizontal="center"/>
    </xf>
    <xf numFmtId="165" fontId="14" fillId="16" borderId="2" xfId="4" applyNumberFormat="1" applyFont="1" applyFill="1" applyBorder="1" applyAlignment="1">
      <alignment horizontal="center"/>
    </xf>
    <xf numFmtId="165" fontId="14" fillId="24" borderId="2" xfId="4" applyNumberFormat="1" applyFont="1" applyFill="1" applyBorder="1" applyAlignment="1">
      <alignment horizontal="center"/>
    </xf>
    <xf numFmtId="165" fontId="14" fillId="24" borderId="0" xfId="4" applyNumberFormat="1" applyFont="1" applyFill="1" applyBorder="1" applyAlignment="1">
      <alignment horizontal="center"/>
    </xf>
    <xf numFmtId="2" fontId="33" fillId="7" borderId="25" xfId="2" applyNumberFormat="1" applyFont="1" applyFill="1" applyBorder="1" applyAlignment="1">
      <alignment horizontal="center"/>
    </xf>
    <xf numFmtId="2" fontId="33" fillId="7" borderId="26" xfId="2" applyNumberFormat="1" applyFont="1" applyFill="1" applyBorder="1" applyAlignment="1">
      <alignment horizontal="center"/>
    </xf>
    <xf numFmtId="0" fontId="12" fillId="10" borderId="0" xfId="2" applyNumberFormat="1" applyFont="1" applyFill="1"/>
    <xf numFmtId="1" fontId="12" fillId="10" borderId="0" xfId="2" applyNumberFormat="1" applyFont="1" applyFill="1"/>
    <xf numFmtId="2" fontId="12" fillId="10" borderId="0" xfId="2" applyNumberFormat="1" applyFont="1" applyFill="1"/>
    <xf numFmtId="164" fontId="12" fillId="10" borderId="0" xfId="2" applyNumberFormat="1" applyFont="1" applyFill="1"/>
    <xf numFmtId="166" fontId="12" fillId="6" borderId="5" xfId="0" applyNumberFormat="1" applyFont="1" applyFill="1" applyBorder="1" applyAlignment="1">
      <alignment horizontal="center"/>
    </xf>
    <xf numFmtId="166" fontId="12" fillId="6" borderId="3" xfId="0" applyNumberFormat="1" applyFont="1" applyFill="1" applyBorder="1" applyAlignment="1">
      <alignment horizontal="center"/>
    </xf>
    <xf numFmtId="166" fontId="12" fillId="6" borderId="8" xfId="0" applyNumberFormat="1" applyFont="1" applyFill="1" applyBorder="1" applyAlignment="1">
      <alignment horizontal="center"/>
    </xf>
    <xf numFmtId="166" fontId="12" fillId="6" borderId="7" xfId="0" applyNumberFormat="1" applyFont="1" applyFill="1" applyBorder="1" applyAlignment="1">
      <alignment horizontal="center"/>
    </xf>
    <xf numFmtId="0" fontId="14" fillId="5" borderId="21" xfId="2" applyFont="1" applyFill="1" applyBorder="1"/>
    <xf numFmtId="166" fontId="12" fillId="6" borderId="0" xfId="0" applyNumberFormat="1" applyFont="1" applyFill="1" applyBorder="1" applyAlignment="1">
      <alignment horizontal="center"/>
    </xf>
    <xf numFmtId="2" fontId="3" fillId="4" borderId="15" xfId="0" applyNumberFormat="1" applyFont="1" applyFill="1" applyBorder="1" applyAlignment="1">
      <alignment horizontal="center"/>
    </xf>
    <xf numFmtId="0" fontId="14" fillId="5" borderId="20" xfId="2" applyFont="1" applyFill="1" applyBorder="1"/>
    <xf numFmtId="0" fontId="36" fillId="0" borderId="0" xfId="0" applyFont="1" applyBorder="1"/>
    <xf numFmtId="164" fontId="10" fillId="0" borderId="12" xfId="0" applyNumberFormat="1" applyFont="1" applyBorder="1" applyAlignment="1">
      <alignment horizontal="center"/>
    </xf>
    <xf numFmtId="2" fontId="0" fillId="6" borderId="7" xfId="0" applyNumberFormat="1" applyFont="1" applyFill="1" applyBorder="1" applyAlignment="1">
      <alignment horizontal="center"/>
    </xf>
    <xf numFmtId="2" fontId="0" fillId="6" borderId="0" xfId="0" applyNumberFormat="1" applyFont="1" applyFill="1" applyBorder="1" applyAlignment="1">
      <alignment horizontal="center"/>
    </xf>
    <xf numFmtId="165" fontId="12" fillId="6" borderId="8" xfId="0" applyNumberFormat="1" applyFont="1" applyFill="1" applyBorder="1" applyAlignment="1">
      <alignment horizontal="center"/>
    </xf>
    <xf numFmtId="165" fontId="12" fillId="6" borderId="5" xfId="0" applyNumberFormat="1" applyFont="1" applyFill="1" applyBorder="1" applyAlignment="1">
      <alignment horizontal="center"/>
    </xf>
    <xf numFmtId="165" fontId="12" fillId="6" borderId="3" xfId="0" applyNumberFormat="1" applyFont="1" applyFill="1" applyBorder="1" applyAlignment="1">
      <alignment horizontal="center"/>
    </xf>
    <xf numFmtId="164" fontId="3" fillId="0" borderId="12" xfId="0" applyNumberFormat="1" applyFont="1" applyBorder="1" applyAlignment="1"/>
    <xf numFmtId="166" fontId="3" fillId="0" borderId="12" xfId="0" applyNumberFormat="1" applyFont="1" applyBorder="1" applyAlignment="1"/>
    <xf numFmtId="170" fontId="12" fillId="6" borderId="7" xfId="0" applyNumberFormat="1" applyFont="1" applyFill="1" applyBorder="1" applyAlignment="1">
      <alignment horizontal="center"/>
    </xf>
    <xf numFmtId="169" fontId="16" fillId="16" borderId="1" xfId="4" applyNumberFormat="1" applyFont="1" applyFill="1" applyBorder="1" applyAlignment="1">
      <alignment horizontal="center"/>
    </xf>
    <xf numFmtId="0" fontId="14" fillId="16" borderId="2" xfId="4" applyFont="1" applyFill="1" applyBorder="1" applyAlignment="1">
      <alignment horizontal="center"/>
    </xf>
    <xf numFmtId="0" fontId="16" fillId="16" borderId="2" xfId="4" applyFont="1" applyFill="1" applyBorder="1" applyAlignment="1">
      <alignment horizontal="center"/>
    </xf>
    <xf numFmtId="167" fontId="14" fillId="16" borderId="44" xfId="4" applyNumberFormat="1" applyFont="1" applyFill="1" applyBorder="1" applyAlignment="1">
      <alignment horizontal="center"/>
    </xf>
    <xf numFmtId="2" fontId="16" fillId="16" borderId="45" xfId="4" applyNumberFormat="1" applyFont="1" applyFill="1" applyBorder="1" applyAlignment="1">
      <alignment horizontal="center"/>
    </xf>
    <xf numFmtId="0" fontId="14" fillId="16" borderId="61" xfId="4" applyFont="1" applyFill="1" applyBorder="1" applyAlignment="1">
      <alignment horizontal="center"/>
    </xf>
    <xf numFmtId="0" fontId="16" fillId="16" borderId="61" xfId="4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" fontId="0" fillId="22" borderId="58" xfId="0" applyNumberFormat="1" applyFill="1" applyBorder="1" applyAlignment="1">
      <alignment horizontal="center"/>
    </xf>
    <xf numFmtId="0" fontId="0" fillId="13" borderId="0" xfId="0" applyFill="1"/>
    <xf numFmtId="0" fontId="13" fillId="0" borderId="0" xfId="0" applyFont="1" applyFill="1" applyBorder="1" applyAlignment="1">
      <alignment horizontal="center"/>
    </xf>
    <xf numFmtId="165" fontId="12" fillId="0" borderId="0" xfId="0" applyNumberFormat="1" applyFont="1" applyFill="1" applyBorder="1" applyAlignment="1">
      <alignment horizontal="center"/>
    </xf>
    <xf numFmtId="2" fontId="12" fillId="0" borderId="0" xfId="0" applyNumberFormat="1" applyFont="1" applyFill="1" applyBorder="1" applyAlignment="1">
      <alignment horizontal="center"/>
    </xf>
    <xf numFmtId="1" fontId="13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1" fillId="13" borderId="40" xfId="0" applyFont="1" applyFill="1" applyBorder="1" applyAlignment="1">
      <alignment horizontal="center" vertical="center"/>
    </xf>
    <xf numFmtId="0" fontId="1" fillId="13" borderId="41" xfId="0" applyFont="1" applyFill="1" applyBorder="1" applyAlignment="1">
      <alignment horizontal="center" vertical="center"/>
    </xf>
    <xf numFmtId="1" fontId="0" fillId="10" borderId="61" xfId="0" applyNumberFormat="1" applyFill="1" applyBorder="1" applyAlignment="1">
      <alignment horizontal="center"/>
    </xf>
    <xf numFmtId="1" fontId="0" fillId="10" borderId="0" xfId="0" applyNumberFormat="1" applyFill="1" applyBorder="1" applyAlignment="1">
      <alignment horizontal="center"/>
    </xf>
    <xf numFmtId="1" fontId="0" fillId="10" borderId="7" xfId="0" applyNumberFormat="1" applyFill="1" applyBorder="1" applyAlignment="1">
      <alignment horizontal="center"/>
    </xf>
    <xf numFmtId="1" fontId="0" fillId="10" borderId="0" xfId="0" applyNumberFormat="1" applyFont="1" applyFill="1" applyBorder="1" applyAlignment="1">
      <alignment horizontal="center" wrapText="1"/>
    </xf>
    <xf numFmtId="1" fontId="0" fillId="10" borderId="2" xfId="0" applyNumberFormat="1" applyFont="1" applyFill="1" applyBorder="1" applyAlignment="1">
      <alignment horizontal="center" wrapText="1"/>
    </xf>
    <xf numFmtId="1" fontId="0" fillId="10" borderId="7" xfId="0" applyNumberFormat="1" applyFont="1" applyFill="1" applyBorder="1" applyAlignment="1">
      <alignment horizontal="center" wrapText="1"/>
    </xf>
    <xf numFmtId="0" fontId="14" fillId="16" borderId="0" xfId="4" applyFont="1" applyFill="1" applyAlignment="1">
      <alignment horizontal="center"/>
    </xf>
    <xf numFmtId="166" fontId="14" fillId="16" borderId="0" xfId="4" applyNumberFormat="1" applyFont="1" applyFill="1" applyAlignment="1">
      <alignment horizontal="center"/>
    </xf>
    <xf numFmtId="0" fontId="16" fillId="16" borderId="0" xfId="4" applyFont="1" applyFill="1" applyAlignment="1">
      <alignment horizontal="center"/>
    </xf>
    <xf numFmtId="167" fontId="14" fillId="16" borderId="0" xfId="4" applyNumberFormat="1" applyFont="1" applyFill="1" applyAlignment="1">
      <alignment horizontal="center"/>
    </xf>
    <xf numFmtId="1" fontId="14" fillId="16" borderId="0" xfId="4" applyNumberFormat="1" applyFont="1" applyFill="1" applyAlignment="1">
      <alignment horizontal="center"/>
    </xf>
    <xf numFmtId="2" fontId="14" fillId="16" borderId="0" xfId="4" applyNumberFormat="1" applyFont="1" applyFill="1" applyAlignment="1">
      <alignment horizontal="center"/>
    </xf>
    <xf numFmtId="0" fontId="30" fillId="0" borderId="0" xfId="10" applyFont="1"/>
    <xf numFmtId="0" fontId="14" fillId="14" borderId="61" xfId="4" applyFont="1" applyFill="1" applyBorder="1" applyAlignment="1">
      <alignment horizontal="center" vertical="center"/>
    </xf>
    <xf numFmtId="0" fontId="14" fillId="14" borderId="61" xfId="4" applyFont="1" applyFill="1" applyBorder="1" applyAlignment="1">
      <alignment horizontal="center"/>
    </xf>
    <xf numFmtId="0" fontId="24" fillId="0" borderId="41" xfId="2" applyFont="1" applyBorder="1" applyAlignment="1">
      <alignment horizontal="center"/>
    </xf>
    <xf numFmtId="169" fontId="16" fillId="19" borderId="1" xfId="4" applyNumberFormat="1" applyFont="1" applyFill="1" applyBorder="1" applyAlignment="1">
      <alignment horizontal="center"/>
    </xf>
    <xf numFmtId="0" fontId="14" fillId="19" borderId="61" xfId="4" applyFont="1" applyFill="1" applyBorder="1" applyAlignment="1">
      <alignment horizontal="center"/>
    </xf>
    <xf numFmtId="0" fontId="16" fillId="19" borderId="61" xfId="4" applyFont="1" applyFill="1" applyBorder="1" applyAlignment="1">
      <alignment horizontal="center"/>
    </xf>
    <xf numFmtId="167" fontId="14" fillId="19" borderId="44" xfId="4" applyNumberFormat="1" applyFont="1" applyFill="1" applyBorder="1" applyAlignment="1">
      <alignment horizontal="center"/>
    </xf>
    <xf numFmtId="2" fontId="16" fillId="19" borderId="45" xfId="4" applyNumberFormat="1" applyFont="1" applyFill="1" applyBorder="1" applyAlignment="1">
      <alignment horizontal="center"/>
    </xf>
    <xf numFmtId="169" fontId="16" fillId="19" borderId="40" xfId="4" applyNumberFormat="1" applyFont="1" applyFill="1" applyBorder="1" applyAlignment="1">
      <alignment horizontal="center"/>
    </xf>
    <xf numFmtId="0" fontId="14" fillId="19" borderId="41" xfId="4" applyFont="1" applyFill="1" applyBorder="1" applyAlignment="1">
      <alignment horizontal="center"/>
    </xf>
    <xf numFmtId="0" fontId="16" fillId="19" borderId="41" xfId="4" applyFont="1" applyFill="1" applyBorder="1" applyAlignment="1">
      <alignment horizontal="center"/>
    </xf>
    <xf numFmtId="167" fontId="14" fillId="19" borderId="62" xfId="4" applyNumberFormat="1" applyFont="1" applyFill="1" applyBorder="1" applyAlignment="1">
      <alignment horizontal="center"/>
    </xf>
    <xf numFmtId="2" fontId="16" fillId="19" borderId="63" xfId="4" applyNumberFormat="1" applyFont="1" applyFill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12" fillId="0" borderId="0" xfId="0" applyNumberFormat="1" applyFont="1" applyBorder="1" applyAlignment="1">
      <alignment horizontal="center"/>
    </xf>
    <xf numFmtId="2" fontId="12" fillId="0" borderId="12" xfId="0" applyNumberFormat="1" applyFont="1" applyBorder="1" applyAlignment="1">
      <alignment horizontal="center"/>
    </xf>
    <xf numFmtId="1" fontId="8" fillId="4" borderId="22" xfId="2" applyNumberFormat="1" applyFont="1" applyFill="1" applyBorder="1"/>
    <xf numFmtId="1" fontId="8" fillId="9" borderId="22" xfId="2" applyNumberFormat="1" applyFont="1" applyFill="1" applyBorder="1"/>
    <xf numFmtId="2" fontId="8" fillId="9" borderId="22" xfId="2" applyNumberFormat="1" applyFont="1" applyFill="1" applyBorder="1"/>
    <xf numFmtId="164" fontId="8" fillId="9" borderId="22" xfId="2" applyNumberFormat="1" applyFont="1" applyFill="1" applyBorder="1"/>
    <xf numFmtId="1" fontId="8" fillId="4" borderId="0" xfId="2" applyNumberFormat="1" applyFont="1" applyFill="1" applyBorder="1"/>
    <xf numFmtId="1" fontId="8" fillId="9" borderId="0" xfId="2" applyNumberFormat="1" applyFont="1" applyFill="1" applyBorder="1"/>
    <xf numFmtId="2" fontId="8" fillId="9" borderId="0" xfId="2" applyNumberFormat="1" applyFont="1" applyFill="1" applyBorder="1"/>
    <xf numFmtId="164" fontId="8" fillId="9" borderId="0" xfId="2" applyNumberFormat="1" applyFont="1" applyFill="1" applyBorder="1"/>
    <xf numFmtId="1" fontId="8" fillId="4" borderId="23" xfId="2" applyNumberFormat="1" applyFont="1" applyFill="1" applyBorder="1"/>
    <xf numFmtId="1" fontId="8" fillId="9" borderId="23" xfId="2" applyNumberFormat="1" applyFont="1" applyFill="1" applyBorder="1"/>
    <xf numFmtId="2" fontId="8" fillId="9" borderId="23" xfId="2" applyNumberFormat="1" applyFont="1" applyFill="1" applyBorder="1"/>
    <xf numFmtId="164" fontId="8" fillId="9" borderId="23" xfId="2" applyNumberFormat="1" applyFont="1" applyFill="1" applyBorder="1"/>
    <xf numFmtId="0" fontId="16" fillId="0" borderId="41" xfId="4" applyFont="1" applyBorder="1" applyAlignment="1">
      <alignment horizontal="center" vertical="center" wrapText="1"/>
    </xf>
    <xf numFmtId="169" fontId="16" fillId="15" borderId="40" xfId="4" applyNumberFormat="1" applyFont="1" applyFill="1" applyBorder="1" applyAlignment="1">
      <alignment horizontal="center"/>
    </xf>
    <xf numFmtId="0" fontId="14" fillId="15" borderId="41" xfId="4" applyFont="1" applyFill="1" applyBorder="1" applyAlignment="1">
      <alignment horizontal="center"/>
    </xf>
    <xf numFmtId="167" fontId="14" fillId="15" borderId="41" xfId="4" applyNumberFormat="1" applyFont="1" applyFill="1" applyBorder="1" applyAlignment="1">
      <alignment horizontal="center"/>
    </xf>
    <xf numFmtId="0" fontId="16" fillId="15" borderId="41" xfId="4" applyFont="1" applyFill="1" applyBorder="1" applyAlignment="1">
      <alignment horizontal="center"/>
    </xf>
    <xf numFmtId="165" fontId="14" fillId="15" borderId="62" xfId="4" applyNumberFormat="1" applyFont="1" applyFill="1" applyBorder="1" applyAlignment="1">
      <alignment horizontal="center"/>
    </xf>
    <xf numFmtId="2" fontId="16" fillId="15" borderId="63" xfId="4" applyNumberFormat="1" applyFont="1" applyFill="1" applyBorder="1" applyAlignment="1">
      <alignment horizontal="center"/>
    </xf>
    <xf numFmtId="16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" fontId="12" fillId="0" borderId="42" xfId="0" applyNumberFormat="1" applyFont="1" applyFill="1" applyBorder="1" applyAlignment="1">
      <alignment horizontal="center" vertical="center"/>
    </xf>
    <xf numFmtId="164" fontId="12" fillId="0" borderId="42" xfId="0" applyNumberFormat="1" applyFont="1" applyFill="1" applyBorder="1"/>
    <xf numFmtId="0" fontId="12" fillId="0" borderId="42" xfId="0" applyFont="1" applyFill="1" applyBorder="1"/>
    <xf numFmtId="0" fontId="12" fillId="0" borderId="42" xfId="0" applyFont="1" applyFill="1" applyBorder="1" applyAlignment="1">
      <alignment horizontal="center"/>
    </xf>
    <xf numFmtId="0" fontId="13" fillId="0" borderId="42" xfId="0" applyFont="1" applyFill="1" applyBorder="1" applyAlignment="1">
      <alignment horizontal="center"/>
    </xf>
    <xf numFmtId="1" fontId="13" fillId="0" borderId="42" xfId="0" applyNumberFormat="1" applyFont="1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53" xfId="0" applyFill="1" applyBorder="1" applyAlignment="1">
      <alignment horizontal="center" vertical="center"/>
    </xf>
    <xf numFmtId="0" fontId="0" fillId="27" borderId="0" xfId="0" applyFill="1" applyBorder="1" applyAlignment="1">
      <alignment horizontal="center" vertical="center"/>
    </xf>
    <xf numFmtId="49" fontId="0" fillId="27" borderId="0" xfId="0" applyNumberFormat="1" applyFill="1" applyBorder="1" applyAlignment="1">
      <alignment horizontal="center" vertical="center"/>
    </xf>
    <xf numFmtId="0" fontId="0" fillId="27" borderId="0" xfId="0" applyFill="1" applyBorder="1" applyAlignment="1">
      <alignment horizontal="center"/>
    </xf>
    <xf numFmtId="0" fontId="0" fillId="27" borderId="7" xfId="0" applyFill="1" applyBorder="1" applyAlignment="1">
      <alignment horizontal="center" vertical="center"/>
    </xf>
    <xf numFmtId="0" fontId="0" fillId="27" borderId="7" xfId="0" applyFill="1" applyBorder="1" applyAlignment="1">
      <alignment horizontal="center"/>
    </xf>
    <xf numFmtId="0" fontId="0" fillId="27" borderId="61" xfId="0" applyFill="1" applyBorder="1" applyAlignment="1">
      <alignment horizontal="center" vertical="center"/>
    </xf>
    <xf numFmtId="49" fontId="0" fillId="27" borderId="61" xfId="0" applyNumberFormat="1" applyFill="1" applyBorder="1" applyAlignment="1">
      <alignment horizontal="center" vertical="center"/>
    </xf>
    <xf numFmtId="0" fontId="0" fillId="27" borderId="0" xfId="0" applyFill="1" applyBorder="1"/>
    <xf numFmtId="0" fontId="0" fillId="27" borderId="42" xfId="0" applyFill="1" applyBorder="1" applyAlignment="1">
      <alignment horizontal="center" vertical="center"/>
    </xf>
    <xf numFmtId="0" fontId="0" fillId="27" borderId="42" xfId="0" applyFill="1" applyBorder="1"/>
    <xf numFmtId="0" fontId="0" fillId="27" borderId="53" xfId="0" applyFill="1" applyBorder="1" applyAlignment="1">
      <alignment horizontal="center" vertical="center"/>
    </xf>
    <xf numFmtId="49" fontId="0" fillId="27" borderId="53" xfId="0" applyNumberFormat="1" applyFill="1" applyBorder="1" applyAlignment="1">
      <alignment horizontal="center" vertical="center"/>
    </xf>
    <xf numFmtId="0" fontId="0" fillId="27" borderId="7" xfId="0" applyFill="1" applyBorder="1"/>
    <xf numFmtId="0" fontId="0" fillId="25" borderId="0" xfId="0" applyFill="1" applyBorder="1" applyAlignment="1">
      <alignment horizontal="center" vertical="center"/>
    </xf>
    <xf numFmtId="49" fontId="0" fillId="25" borderId="0" xfId="0" applyNumberFormat="1" applyFill="1" applyBorder="1" applyAlignment="1">
      <alignment horizontal="center" vertical="center"/>
    </xf>
    <xf numFmtId="0" fontId="0" fillId="25" borderId="0" xfId="0" applyFill="1" applyBorder="1" applyAlignment="1">
      <alignment horizontal="center"/>
    </xf>
    <xf numFmtId="0" fontId="0" fillId="25" borderId="7" xfId="0" applyFill="1" applyBorder="1" applyAlignment="1">
      <alignment horizontal="center" vertical="center"/>
    </xf>
    <xf numFmtId="0" fontId="0" fillId="25" borderId="7" xfId="0" applyFill="1" applyBorder="1" applyAlignment="1">
      <alignment horizontal="center"/>
    </xf>
    <xf numFmtId="0" fontId="0" fillId="25" borderId="61" xfId="0" applyFill="1" applyBorder="1" applyAlignment="1">
      <alignment horizontal="center" vertical="center"/>
    </xf>
    <xf numFmtId="49" fontId="0" fillId="25" borderId="61" xfId="0" applyNumberFormat="1" applyFill="1" applyBorder="1" applyAlignment="1">
      <alignment horizontal="center" vertical="center"/>
    </xf>
    <xf numFmtId="0" fontId="0" fillId="25" borderId="0" xfId="0" applyFill="1" applyBorder="1"/>
    <xf numFmtId="0" fontId="0" fillId="25" borderId="42" xfId="0" applyFill="1" applyBorder="1" applyAlignment="1">
      <alignment horizontal="center" vertical="center"/>
    </xf>
    <xf numFmtId="0" fontId="0" fillId="25" borderId="42" xfId="0" applyFill="1" applyBorder="1"/>
    <xf numFmtId="0" fontId="0" fillId="25" borderId="53" xfId="0" applyFill="1" applyBorder="1" applyAlignment="1">
      <alignment horizontal="center" vertical="center"/>
    </xf>
    <xf numFmtId="49" fontId="0" fillId="25" borderId="53" xfId="0" applyNumberFormat="1" applyFill="1" applyBorder="1" applyAlignment="1">
      <alignment horizontal="center" vertical="center"/>
    </xf>
    <xf numFmtId="0" fontId="0" fillId="25" borderId="7" xfId="0" applyFill="1" applyBorder="1"/>
    <xf numFmtId="0" fontId="12" fillId="25" borderId="0" xfId="0" applyFont="1" applyFill="1" applyBorder="1"/>
    <xf numFmtId="0" fontId="12" fillId="0" borderId="53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12" fillId="25" borderId="7" xfId="0" applyFont="1" applyFill="1" applyBorder="1"/>
    <xf numFmtId="0" fontId="18" fillId="5" borderId="0" xfId="0" applyFont="1" applyFill="1"/>
    <xf numFmtId="0" fontId="18" fillId="20" borderId="0" xfId="0" applyFont="1" applyFill="1"/>
    <xf numFmtId="167" fontId="0" fillId="0" borderId="0" xfId="0" applyNumberFormat="1" applyAlignment="1">
      <alignment horizontal="center"/>
    </xf>
    <xf numFmtId="164" fontId="17" fillId="5" borderId="56" xfId="0" applyNumberFormat="1" applyFont="1" applyFill="1" applyBorder="1" applyAlignment="1">
      <alignment horizontal="center"/>
    </xf>
    <xf numFmtId="164" fontId="17" fillId="5" borderId="53" xfId="0" applyNumberFormat="1" applyFont="1" applyFill="1" applyBorder="1" applyAlignment="1">
      <alignment horizontal="center"/>
    </xf>
    <xf numFmtId="1" fontId="17" fillId="5" borderId="54" xfId="0" applyNumberFormat="1" applyFont="1" applyFill="1" applyBorder="1" applyAlignment="1">
      <alignment horizontal="center"/>
    </xf>
    <xf numFmtId="0" fontId="17" fillId="0" borderId="0" xfId="0" applyFont="1" applyAlignment="1">
      <alignment horizontal="left"/>
    </xf>
    <xf numFmtId="164" fontId="17" fillId="5" borderId="35" xfId="0" applyNumberFormat="1" applyFont="1" applyFill="1" applyBorder="1" applyAlignment="1">
      <alignment horizontal="center"/>
    </xf>
    <xf numFmtId="164" fontId="17" fillId="5" borderId="0" xfId="0" applyNumberFormat="1" applyFont="1" applyFill="1" applyBorder="1" applyAlignment="1">
      <alignment horizontal="center"/>
    </xf>
    <xf numFmtId="1" fontId="17" fillId="5" borderId="39" xfId="0" applyNumberFormat="1" applyFont="1" applyFill="1" applyBorder="1" applyAlignment="1">
      <alignment horizontal="center"/>
    </xf>
    <xf numFmtId="164" fontId="17" fillId="5" borderId="57" xfId="0" applyNumberFormat="1" applyFont="1" applyFill="1" applyBorder="1" applyAlignment="1">
      <alignment horizontal="center"/>
    </xf>
    <xf numFmtId="164" fontId="17" fillId="5" borderId="42" xfId="0" applyNumberFormat="1" applyFont="1" applyFill="1" applyBorder="1" applyAlignment="1">
      <alignment horizontal="center"/>
    </xf>
    <xf numFmtId="1" fontId="17" fillId="5" borderId="55" xfId="0" applyNumberFormat="1" applyFont="1" applyFill="1" applyBorder="1" applyAlignment="1">
      <alignment horizontal="center"/>
    </xf>
    <xf numFmtId="165" fontId="18" fillId="0" borderId="0" xfId="0" applyNumberFormat="1" applyFont="1" applyBorder="1" applyAlignment="1">
      <alignment horizontal="center"/>
    </xf>
    <xf numFmtId="0" fontId="18" fillId="5" borderId="0" xfId="0" applyFont="1" applyFill="1" applyAlignment="1">
      <alignment horizontal="center"/>
    </xf>
    <xf numFmtId="165" fontId="14" fillId="0" borderId="1" xfId="0" applyNumberFormat="1" applyFont="1" applyBorder="1" applyAlignment="1">
      <alignment horizontal="center"/>
    </xf>
    <xf numFmtId="165" fontId="14" fillId="0" borderId="2" xfId="0" applyNumberFormat="1" applyFont="1" applyBorder="1" applyAlignment="1">
      <alignment horizontal="center"/>
    </xf>
    <xf numFmtId="165" fontId="14" fillId="0" borderId="3" xfId="0" applyNumberFormat="1" applyFont="1" applyBorder="1" applyAlignment="1">
      <alignment horizontal="center"/>
    </xf>
    <xf numFmtId="165" fontId="14" fillId="0" borderId="4" xfId="0" applyNumberFormat="1" applyFont="1" applyBorder="1" applyAlignment="1">
      <alignment horizontal="center"/>
    </xf>
    <xf numFmtId="165" fontId="14" fillId="0" borderId="0" xfId="0" applyNumberFormat="1" applyFont="1" applyBorder="1" applyAlignment="1">
      <alignment horizontal="center"/>
    </xf>
    <xf numFmtId="165" fontId="14" fillId="0" borderId="5" xfId="0" applyNumberFormat="1" applyFont="1" applyBorder="1" applyAlignment="1">
      <alignment horizontal="center"/>
    </xf>
    <xf numFmtId="165" fontId="14" fillId="0" borderId="6" xfId="0" applyNumberFormat="1" applyFont="1" applyBorder="1" applyAlignment="1">
      <alignment horizontal="center"/>
    </xf>
    <xf numFmtId="165" fontId="14" fillId="0" borderId="7" xfId="0" applyNumberFormat="1" applyFont="1" applyBorder="1" applyAlignment="1">
      <alignment horizontal="center"/>
    </xf>
    <xf numFmtId="165" fontId="14" fillId="0" borderId="8" xfId="0" applyNumberFormat="1" applyFont="1" applyBorder="1" applyAlignment="1">
      <alignment horizontal="center"/>
    </xf>
    <xf numFmtId="1" fontId="14" fillId="0" borderId="0" xfId="0" applyNumberFormat="1" applyFont="1" applyFill="1" applyAlignment="1">
      <alignment horizontal="center"/>
    </xf>
    <xf numFmtId="2" fontId="14" fillId="0" borderId="0" xfId="0" applyNumberFormat="1" applyFont="1" applyFill="1" applyAlignment="1">
      <alignment horizontal="center"/>
    </xf>
    <xf numFmtId="0" fontId="16" fillId="0" borderId="17" xfId="4" applyFont="1" applyBorder="1" applyAlignment="1">
      <alignment horizontal="center" vertical="center" wrapText="1"/>
    </xf>
    <xf numFmtId="0" fontId="16" fillId="0" borderId="19" xfId="4" applyFont="1" applyBorder="1" applyAlignment="1">
      <alignment horizontal="center" vertical="center" wrapText="1"/>
    </xf>
    <xf numFmtId="0" fontId="16" fillId="0" borderId="3" xfId="4" applyFont="1" applyBorder="1" applyAlignment="1">
      <alignment horizontal="center" vertical="center"/>
    </xf>
    <xf numFmtId="0" fontId="16" fillId="0" borderId="8" xfId="4" applyFont="1" applyBorder="1" applyAlignment="1">
      <alignment horizontal="center" vertical="center"/>
    </xf>
    <xf numFmtId="165" fontId="16" fillId="0" borderId="2" xfId="4" applyNumberFormat="1" applyFont="1" applyFill="1" applyBorder="1" applyAlignment="1">
      <alignment horizontal="center" vertical="center"/>
    </xf>
    <xf numFmtId="165" fontId="16" fillId="0" borderId="7" xfId="4" applyNumberFormat="1" applyFont="1" applyFill="1" applyBorder="1" applyAlignment="1">
      <alignment horizontal="center" vertical="center"/>
    </xf>
    <xf numFmtId="165" fontId="16" fillId="0" borderId="61" xfId="4" applyNumberFormat="1" applyFont="1" applyFill="1" applyBorder="1" applyAlignment="1">
      <alignment horizontal="center" vertical="center"/>
    </xf>
    <xf numFmtId="165" fontId="16" fillId="0" borderId="61" xfId="4" applyNumberFormat="1" applyFont="1" applyBorder="1" applyAlignment="1">
      <alignment horizontal="center" vertical="center"/>
    </xf>
    <xf numFmtId="165" fontId="16" fillId="0" borderId="7" xfId="4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2" fillId="9" borderId="0" xfId="2" applyFont="1" applyFill="1" applyAlignment="1">
      <alignment horizontal="center" vertical="center" wrapText="1"/>
    </xf>
    <xf numFmtId="0" fontId="38" fillId="9" borderId="0" xfId="2" applyFont="1" applyFill="1" applyAlignment="1">
      <alignment horizontal="center" vertical="center" wrapText="1"/>
    </xf>
    <xf numFmtId="169" fontId="14" fillId="5" borderId="2" xfId="2" applyNumberFormat="1" applyFont="1" applyFill="1" applyBorder="1" applyAlignment="1">
      <alignment horizontal="center" vertical="center" wrapText="1"/>
    </xf>
    <xf numFmtId="169" fontId="14" fillId="5" borderId="0" xfId="2" applyNumberFormat="1" applyFont="1" applyFill="1" applyBorder="1" applyAlignment="1">
      <alignment horizontal="center" vertical="center"/>
    </xf>
    <xf numFmtId="169" fontId="14" fillId="5" borderId="7" xfId="2" applyNumberFormat="1" applyFont="1" applyFill="1" applyBorder="1" applyAlignment="1">
      <alignment horizontal="center" vertical="center"/>
    </xf>
    <xf numFmtId="0" fontId="1" fillId="13" borderId="40" xfId="0" applyFont="1" applyFill="1" applyBorder="1" applyAlignment="1">
      <alignment horizontal="center" vertical="center"/>
    </xf>
    <xf numFmtId="0" fontId="1" fillId="13" borderId="4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0" fillId="25" borderId="0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0" fillId="27" borderId="53" xfId="0" applyFill="1" applyBorder="1" applyAlignment="1">
      <alignment horizontal="center" vertical="center"/>
    </xf>
    <xf numFmtId="0" fontId="0" fillId="27" borderId="0" xfId="0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7" borderId="61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27" borderId="42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 wrapText="1"/>
    </xf>
    <xf numFmtId="0" fontId="0" fillId="5" borderId="43" xfId="0" applyFill="1" applyBorder="1" applyAlignment="1">
      <alignment horizontal="center" vertical="center" wrapText="1"/>
    </xf>
    <xf numFmtId="0" fontId="0" fillId="22" borderId="19" xfId="0" applyFill="1" applyBorder="1" applyAlignment="1">
      <alignment horizontal="center" vertical="center" wrapText="1"/>
    </xf>
    <xf numFmtId="0" fontId="0" fillId="22" borderId="43" xfId="0" applyFill="1" applyBorder="1" applyAlignment="1">
      <alignment horizontal="center" vertical="center" wrapText="1"/>
    </xf>
    <xf numFmtId="0" fontId="0" fillId="22" borderId="58" xfId="0" applyFill="1" applyBorder="1" applyAlignment="1">
      <alignment horizontal="center" vertical="center" wrapText="1"/>
    </xf>
    <xf numFmtId="0" fontId="34" fillId="0" borderId="43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 wrapText="1"/>
    </xf>
    <xf numFmtId="0" fontId="1" fillId="5" borderId="43" xfId="0" applyFont="1" applyFill="1" applyBorder="1" applyAlignment="1">
      <alignment horizontal="center" vertical="center" wrapText="1"/>
    </xf>
    <xf numFmtId="0" fontId="0" fillId="5" borderId="60" xfId="0" applyFill="1" applyBorder="1" applyAlignment="1">
      <alignment horizontal="center" vertical="center" wrapText="1"/>
    </xf>
    <xf numFmtId="0" fontId="0" fillId="5" borderId="58" xfId="0" applyFill="1" applyBorder="1" applyAlignment="1">
      <alignment horizontal="center" vertical="center" wrapText="1"/>
    </xf>
    <xf numFmtId="165" fontId="18" fillId="0" borderId="40" xfId="0" applyNumberFormat="1" applyFont="1" applyBorder="1" applyAlignment="1">
      <alignment horizontal="center"/>
    </xf>
    <xf numFmtId="165" fontId="18" fillId="0" borderId="41" xfId="0" applyNumberFormat="1" applyFont="1" applyBorder="1" applyAlignment="1">
      <alignment horizontal="center"/>
    </xf>
    <xf numFmtId="165" fontId="18" fillId="0" borderId="51" xfId="0" applyNumberFormat="1" applyFont="1" applyBorder="1" applyAlignment="1">
      <alignment horizontal="center"/>
    </xf>
    <xf numFmtId="0" fontId="18" fillId="0" borderId="40" xfId="0" applyFont="1" applyBorder="1" applyAlignment="1">
      <alignment horizontal="center"/>
    </xf>
    <xf numFmtId="0" fontId="18" fillId="0" borderId="41" xfId="0" applyFont="1" applyBorder="1" applyAlignment="1">
      <alignment horizontal="center"/>
    </xf>
    <xf numFmtId="0" fontId="18" fillId="0" borderId="51" xfId="0" applyFont="1" applyBorder="1" applyAlignment="1">
      <alignment horizontal="center"/>
    </xf>
    <xf numFmtId="0" fontId="1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167" fontId="17" fillId="0" borderId="32" xfId="0" applyNumberFormat="1" applyFont="1" applyBorder="1" applyAlignment="1">
      <alignment horizontal="center"/>
    </xf>
    <xf numFmtId="166" fontId="14" fillId="0" borderId="0" xfId="0" applyNumberFormat="1" applyFont="1" applyAlignment="1">
      <alignment horizontal="center"/>
    </xf>
  </cellXfs>
  <cellStyles count="11">
    <cellStyle name="Bad" xfId="9" builtinId="27"/>
    <cellStyle name="Normal" xfId="0" builtinId="0"/>
    <cellStyle name="Normal 2" xfId="2" xr:uid="{00000000-0005-0000-0000-000001000000}"/>
    <cellStyle name="Normal 3" xfId="1" xr:uid="{00000000-0005-0000-0000-000002000000}"/>
    <cellStyle name="Normal 3 2" xfId="6" xr:uid="{00000000-0005-0000-0000-000003000000}"/>
    <cellStyle name="Normal 4" xfId="5" xr:uid="{00000000-0005-0000-0000-000004000000}"/>
    <cellStyle name="Normal_Analyses Protidal Avril &amp; Juin 09 220310" xfId="7" xr:uid="{00000000-0005-0000-0000-000005000000}"/>
    <cellStyle name="Normal_Analyses Sols ID Fev 2013 2 2" xfId="4" xr:uid="{00000000-0005-0000-0000-000006000000}"/>
    <cellStyle name="Normal_CALCULS_calib externe 14Fev" xfId="3" xr:uid="{00000000-0005-0000-0000-000007000000}"/>
    <cellStyle name="Normal_CALCULS_calib externe 14Fev 2" xfId="10" xr:uid="{D1D3BA97-8C50-4186-857D-7DD367C67727}"/>
    <cellStyle name="Normal_Dissous Eaux Sept 2013" xfId="8" xr:uid="{00000000-0005-0000-0000-000009000000}"/>
  </cellStyles>
  <dxfs count="4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iHg calib 04/11/18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5.3465879265091866E-2"/>
                  <c:y val="0.2449537037037037"/>
                </c:manualLayout>
              </c:layout>
              <c:numFmt formatCode="General" sourceLinked="0"/>
              <c:spPr>
                <a:noFill/>
                <a:ln w="12700">
                  <a:solidFill>
                    <a:schemeClr val="accent1"/>
                  </a:solidFill>
                  <a:prstDash val="sysDot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'Calib July 2021'!$G$71:$G$74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0.30595351662203801</c:v>
                </c:pt>
                <c:pt idx="2">
                  <c:v>0.59230390254970844</c:v>
                </c:pt>
                <c:pt idx="3">
                  <c:v>1.2055513977437708</c:v>
                </c:pt>
              </c:numCache>
            </c:numRef>
          </c:xVal>
          <c:yVal>
            <c:numRef>
              <c:f>'Calib July 2021'!$H$71:$H$74</c:f>
              <c:numCache>
                <c:formatCode>0</c:formatCode>
                <c:ptCount val="4"/>
                <c:pt idx="0" formatCode="General">
                  <c:v>4439</c:v>
                </c:pt>
                <c:pt idx="1">
                  <c:v>78746</c:v>
                </c:pt>
                <c:pt idx="2">
                  <c:v>145319</c:v>
                </c:pt>
                <c:pt idx="3">
                  <c:v>325198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FB-44A4-93BC-677AAEC83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647295"/>
        <c:axId val="1700361807"/>
      </c:scatterChart>
      <c:valAx>
        <c:axId val="165464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361807"/>
        <c:crosses val="autoZero"/>
        <c:crossBetween val="midCat"/>
      </c:valAx>
      <c:valAx>
        <c:axId val="170036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647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232170</xdr:colOff>
      <xdr:row>76</xdr:row>
      <xdr:rowOff>170258</xdr:rowOff>
    </xdr:from>
    <xdr:to>
      <xdr:col>3</xdr:col>
      <xdr:colOff>601264</xdr:colOff>
      <xdr:row>91</xdr:row>
      <xdr:rowOff>55958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CD0E79-CD58-4EA0-AC2F-AC92113C5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295A-E52A-4148-A4BD-8CA37517FA5A}">
  <dimension ref="A2:AE50"/>
  <sheetViews>
    <sheetView workbookViewId="0">
      <selection activeCell="B2" sqref="B2"/>
    </sheetView>
  </sheetViews>
  <sheetFormatPr defaultRowHeight="14.4"/>
  <cols>
    <col min="1" max="1" width="12.109375" bestFit="1" customWidth="1"/>
    <col min="2" max="2" width="39.44140625" customWidth="1"/>
  </cols>
  <sheetData>
    <row r="2" spans="1:8">
      <c r="A2" s="509">
        <v>45062</v>
      </c>
      <c r="B2" t="s">
        <v>382</v>
      </c>
    </row>
    <row r="3" spans="1:8">
      <c r="H3" s="41"/>
    </row>
    <row r="4" spans="1:8">
      <c r="H4" s="41"/>
    </row>
    <row r="5" spans="1:8">
      <c r="H5" s="41"/>
    </row>
    <row r="6" spans="1:8">
      <c r="H6" s="41"/>
    </row>
    <row r="7" spans="1:8">
      <c r="H7" s="41"/>
    </row>
    <row r="8" spans="1:8">
      <c r="H8" s="41"/>
    </row>
    <row r="9" spans="1:8">
      <c r="H9" s="41"/>
    </row>
    <row r="10" spans="1:8">
      <c r="H10" s="41"/>
    </row>
    <row r="11" spans="1:8">
      <c r="H11" s="41"/>
    </row>
    <row r="12" spans="1:8">
      <c r="H12" s="41"/>
    </row>
    <row r="13" spans="1:8">
      <c r="H13" s="41"/>
    </row>
    <row r="14" spans="1:8">
      <c r="H14" s="41"/>
    </row>
    <row r="15" spans="1:8">
      <c r="H15" s="41"/>
    </row>
    <row r="16" spans="1:8">
      <c r="H16" s="41"/>
    </row>
    <row r="17" spans="6:31">
      <c r="H17" s="41"/>
    </row>
    <row r="18" spans="6:31">
      <c r="H18" s="41"/>
    </row>
    <row r="19" spans="6:31">
      <c r="H19" s="41"/>
    </row>
    <row r="20" spans="6:31">
      <c r="H20" s="41"/>
    </row>
    <row r="21" spans="6:31">
      <c r="H21" s="41"/>
    </row>
    <row r="22" spans="6:31"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</row>
    <row r="23" spans="6:31"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</row>
    <row r="24" spans="6:31"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</row>
    <row r="25" spans="6:31"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</row>
    <row r="26" spans="6:31"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</row>
    <row r="27" spans="6:31"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</row>
    <row r="28" spans="6:31"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</row>
    <row r="29" spans="6:31"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</row>
    <row r="30" spans="6:31"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</row>
    <row r="31" spans="6:31"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</row>
    <row r="32" spans="6:31"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</row>
    <row r="33" spans="1:31"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</row>
    <row r="34" spans="1:3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</row>
    <row r="35" spans="1:3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</row>
    <row r="36" spans="1:3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</row>
    <row r="37" spans="1:3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</row>
    <row r="38" spans="1:3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</row>
    <row r="39" spans="1:3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</row>
    <row r="40" spans="1:3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</row>
    <row r="41" spans="1:3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</row>
    <row r="42" spans="1:3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</row>
    <row r="43" spans="1:3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</row>
    <row r="44" spans="1:3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</row>
    <row r="45" spans="1:3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 spans="1:3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</row>
    <row r="47" spans="1:31"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</row>
    <row r="48" spans="1:31"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</row>
    <row r="49" spans="6:31"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</row>
    <row r="50" spans="6:31"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9FAB-1097-4047-A3A3-6289A7690A6F}">
  <dimension ref="A1:Y94"/>
  <sheetViews>
    <sheetView zoomScale="80" zoomScaleNormal="80" workbookViewId="0">
      <selection activeCell="H16" sqref="H16:H17"/>
    </sheetView>
  </sheetViews>
  <sheetFormatPr defaultColWidth="11.44140625" defaultRowHeight="14.4"/>
  <cols>
    <col min="1" max="2" width="23.5546875" style="265" customWidth="1"/>
    <col min="3" max="3" width="15.88671875" style="265" customWidth="1"/>
    <col min="4" max="4" width="17.44140625" style="265" customWidth="1"/>
    <col min="5" max="5" width="20.109375" style="265" bestFit="1" customWidth="1"/>
    <col min="6" max="6" width="21.33203125" style="265" bestFit="1" customWidth="1"/>
    <col min="7" max="7" width="15.109375" style="265" bestFit="1" customWidth="1"/>
    <col min="8" max="8" width="15" style="265" bestFit="1" customWidth="1"/>
    <col min="9" max="9" width="17.6640625" style="265" bestFit="1" customWidth="1"/>
    <col min="10" max="10" width="19.44140625" style="79" bestFit="1" customWidth="1"/>
    <col min="11" max="11" width="16" style="79" bestFit="1" customWidth="1"/>
    <col min="12" max="218" width="11.44140625" style="79"/>
    <col min="219" max="219" width="23.5546875" style="79" customWidth="1"/>
    <col min="220" max="220" width="15.88671875" style="79" customWidth="1"/>
    <col min="221" max="221" width="17.44140625" style="79" customWidth="1"/>
    <col min="222" max="222" width="17.6640625" style="79" bestFit="1" customWidth="1"/>
    <col min="223" max="223" width="21.33203125" style="79" bestFit="1" customWidth="1"/>
    <col min="224" max="224" width="14" style="79" customWidth="1"/>
    <col min="225" max="225" width="15" style="79" bestFit="1" customWidth="1"/>
    <col min="226" max="226" width="17.6640625" style="79" bestFit="1" customWidth="1"/>
    <col min="227" max="227" width="18.109375" style="79" bestFit="1" customWidth="1"/>
    <col min="228" max="232" width="11.44140625" style="79"/>
    <col min="233" max="233" width="24.5546875" style="79" bestFit="1" customWidth="1"/>
    <col min="234" max="474" width="11.44140625" style="79"/>
    <col min="475" max="475" width="23.5546875" style="79" customWidth="1"/>
    <col min="476" max="476" width="15.88671875" style="79" customWidth="1"/>
    <col min="477" max="477" width="17.44140625" style="79" customWidth="1"/>
    <col min="478" max="478" width="17.6640625" style="79" bestFit="1" customWidth="1"/>
    <col min="479" max="479" width="21.33203125" style="79" bestFit="1" customWidth="1"/>
    <col min="480" max="480" width="14" style="79" customWidth="1"/>
    <col min="481" max="481" width="15" style="79" bestFit="1" customWidth="1"/>
    <col min="482" max="482" width="17.6640625" style="79" bestFit="1" customWidth="1"/>
    <col min="483" max="483" width="18.109375" style="79" bestFit="1" customWidth="1"/>
    <col min="484" max="488" width="11.44140625" style="79"/>
    <col min="489" max="489" width="24.5546875" style="79" bestFit="1" customWidth="1"/>
    <col min="490" max="730" width="11.44140625" style="79"/>
    <col min="731" max="731" width="23.5546875" style="79" customWidth="1"/>
    <col min="732" max="732" width="15.88671875" style="79" customWidth="1"/>
    <col min="733" max="733" width="17.44140625" style="79" customWidth="1"/>
    <col min="734" max="734" width="17.6640625" style="79" bestFit="1" customWidth="1"/>
    <col min="735" max="735" width="21.33203125" style="79" bestFit="1" customWidth="1"/>
    <col min="736" max="736" width="14" style="79" customWidth="1"/>
    <col min="737" max="737" width="15" style="79" bestFit="1" customWidth="1"/>
    <col min="738" max="738" width="17.6640625" style="79" bestFit="1" customWidth="1"/>
    <col min="739" max="739" width="18.109375" style="79" bestFit="1" customWidth="1"/>
    <col min="740" max="744" width="11.44140625" style="79"/>
    <col min="745" max="745" width="24.5546875" style="79" bestFit="1" customWidth="1"/>
    <col min="746" max="986" width="11.44140625" style="79"/>
    <col min="987" max="987" width="23.5546875" style="79" customWidth="1"/>
    <col min="988" max="988" width="15.88671875" style="79" customWidth="1"/>
    <col min="989" max="989" width="17.44140625" style="79" customWidth="1"/>
    <col min="990" max="990" width="17.6640625" style="79" bestFit="1" customWidth="1"/>
    <col min="991" max="991" width="21.33203125" style="79" bestFit="1" customWidth="1"/>
    <col min="992" max="992" width="14" style="79" customWidth="1"/>
    <col min="993" max="993" width="15" style="79" bestFit="1" customWidth="1"/>
    <col min="994" max="994" width="17.6640625" style="79" bestFit="1" customWidth="1"/>
    <col min="995" max="995" width="18.109375" style="79" bestFit="1" customWidth="1"/>
    <col min="996" max="1000" width="11.44140625" style="79"/>
    <col min="1001" max="1001" width="24.5546875" style="79" bestFit="1" customWidth="1"/>
    <col min="1002" max="1242" width="11.44140625" style="79"/>
    <col min="1243" max="1243" width="23.5546875" style="79" customWidth="1"/>
    <col min="1244" max="1244" width="15.88671875" style="79" customWidth="1"/>
    <col min="1245" max="1245" width="17.44140625" style="79" customWidth="1"/>
    <col min="1246" max="1246" width="17.6640625" style="79" bestFit="1" customWidth="1"/>
    <col min="1247" max="1247" width="21.33203125" style="79" bestFit="1" customWidth="1"/>
    <col min="1248" max="1248" width="14" style="79" customWidth="1"/>
    <col min="1249" max="1249" width="15" style="79" bestFit="1" customWidth="1"/>
    <col min="1250" max="1250" width="17.6640625" style="79" bestFit="1" customWidth="1"/>
    <col min="1251" max="1251" width="18.109375" style="79" bestFit="1" customWidth="1"/>
    <col min="1252" max="1256" width="11.44140625" style="79"/>
    <col min="1257" max="1257" width="24.5546875" style="79" bestFit="1" customWidth="1"/>
    <col min="1258" max="1498" width="11.44140625" style="79"/>
    <col min="1499" max="1499" width="23.5546875" style="79" customWidth="1"/>
    <col min="1500" max="1500" width="15.88671875" style="79" customWidth="1"/>
    <col min="1501" max="1501" width="17.44140625" style="79" customWidth="1"/>
    <col min="1502" max="1502" width="17.6640625" style="79" bestFit="1" customWidth="1"/>
    <col min="1503" max="1503" width="21.33203125" style="79" bestFit="1" customWidth="1"/>
    <col min="1504" max="1504" width="14" style="79" customWidth="1"/>
    <col min="1505" max="1505" width="15" style="79" bestFit="1" customWidth="1"/>
    <col min="1506" max="1506" width="17.6640625" style="79" bestFit="1" customWidth="1"/>
    <col min="1507" max="1507" width="18.109375" style="79" bestFit="1" customWidth="1"/>
    <col min="1508" max="1512" width="11.44140625" style="79"/>
    <col min="1513" max="1513" width="24.5546875" style="79" bestFit="1" customWidth="1"/>
    <col min="1514" max="1754" width="11.44140625" style="79"/>
    <col min="1755" max="1755" width="23.5546875" style="79" customWidth="1"/>
    <col min="1756" max="1756" width="15.88671875" style="79" customWidth="1"/>
    <col min="1757" max="1757" width="17.44140625" style="79" customWidth="1"/>
    <col min="1758" max="1758" width="17.6640625" style="79" bestFit="1" customWidth="1"/>
    <col min="1759" max="1759" width="21.33203125" style="79" bestFit="1" customWidth="1"/>
    <col min="1760" max="1760" width="14" style="79" customWidth="1"/>
    <col min="1761" max="1761" width="15" style="79" bestFit="1" customWidth="1"/>
    <col min="1762" max="1762" width="17.6640625" style="79" bestFit="1" customWidth="1"/>
    <col min="1763" max="1763" width="18.109375" style="79" bestFit="1" customWidth="1"/>
    <col min="1764" max="1768" width="11.44140625" style="79"/>
    <col min="1769" max="1769" width="24.5546875" style="79" bestFit="1" customWidth="1"/>
    <col min="1770" max="2010" width="11.44140625" style="79"/>
    <col min="2011" max="2011" width="23.5546875" style="79" customWidth="1"/>
    <col min="2012" max="2012" width="15.88671875" style="79" customWidth="1"/>
    <col min="2013" max="2013" width="17.44140625" style="79" customWidth="1"/>
    <col min="2014" max="2014" width="17.6640625" style="79" bestFit="1" customWidth="1"/>
    <col min="2015" max="2015" width="21.33203125" style="79" bestFit="1" customWidth="1"/>
    <col min="2016" max="2016" width="14" style="79" customWidth="1"/>
    <col min="2017" max="2017" width="15" style="79" bestFit="1" customWidth="1"/>
    <col min="2018" max="2018" width="17.6640625" style="79" bestFit="1" customWidth="1"/>
    <col min="2019" max="2019" width="18.109375" style="79" bestFit="1" customWidth="1"/>
    <col min="2020" max="2024" width="11.44140625" style="79"/>
    <col min="2025" max="2025" width="24.5546875" style="79" bestFit="1" customWidth="1"/>
    <col min="2026" max="2266" width="11.44140625" style="79"/>
    <col min="2267" max="2267" width="23.5546875" style="79" customWidth="1"/>
    <col min="2268" max="2268" width="15.88671875" style="79" customWidth="1"/>
    <col min="2269" max="2269" width="17.44140625" style="79" customWidth="1"/>
    <col min="2270" max="2270" width="17.6640625" style="79" bestFit="1" customWidth="1"/>
    <col min="2271" max="2271" width="21.33203125" style="79" bestFit="1" customWidth="1"/>
    <col min="2272" max="2272" width="14" style="79" customWidth="1"/>
    <col min="2273" max="2273" width="15" style="79" bestFit="1" customWidth="1"/>
    <col min="2274" max="2274" width="17.6640625" style="79" bestFit="1" customWidth="1"/>
    <col min="2275" max="2275" width="18.109375" style="79" bestFit="1" customWidth="1"/>
    <col min="2276" max="2280" width="11.44140625" style="79"/>
    <col min="2281" max="2281" width="24.5546875" style="79" bestFit="1" customWidth="1"/>
    <col min="2282" max="2522" width="11.44140625" style="79"/>
    <col min="2523" max="2523" width="23.5546875" style="79" customWidth="1"/>
    <col min="2524" max="2524" width="15.88671875" style="79" customWidth="1"/>
    <col min="2525" max="2525" width="17.44140625" style="79" customWidth="1"/>
    <col min="2526" max="2526" width="17.6640625" style="79" bestFit="1" customWidth="1"/>
    <col min="2527" max="2527" width="21.33203125" style="79" bestFit="1" customWidth="1"/>
    <col min="2528" max="2528" width="14" style="79" customWidth="1"/>
    <col min="2529" max="2529" width="15" style="79" bestFit="1" customWidth="1"/>
    <col min="2530" max="2530" width="17.6640625" style="79" bestFit="1" customWidth="1"/>
    <col min="2531" max="2531" width="18.109375" style="79" bestFit="1" customWidth="1"/>
    <col min="2532" max="2536" width="11.44140625" style="79"/>
    <col min="2537" max="2537" width="24.5546875" style="79" bestFit="1" customWidth="1"/>
    <col min="2538" max="2778" width="11.44140625" style="79"/>
    <col min="2779" max="2779" width="23.5546875" style="79" customWidth="1"/>
    <col min="2780" max="2780" width="15.88671875" style="79" customWidth="1"/>
    <col min="2781" max="2781" width="17.44140625" style="79" customWidth="1"/>
    <col min="2782" max="2782" width="17.6640625" style="79" bestFit="1" customWidth="1"/>
    <col min="2783" max="2783" width="21.33203125" style="79" bestFit="1" customWidth="1"/>
    <col min="2784" max="2784" width="14" style="79" customWidth="1"/>
    <col min="2785" max="2785" width="15" style="79" bestFit="1" customWidth="1"/>
    <col min="2786" max="2786" width="17.6640625" style="79" bestFit="1" customWidth="1"/>
    <col min="2787" max="2787" width="18.109375" style="79" bestFit="1" customWidth="1"/>
    <col min="2788" max="2792" width="11.44140625" style="79"/>
    <col min="2793" max="2793" width="24.5546875" style="79" bestFit="1" customWidth="1"/>
    <col min="2794" max="3034" width="11.44140625" style="79"/>
    <col min="3035" max="3035" width="23.5546875" style="79" customWidth="1"/>
    <col min="3036" max="3036" width="15.88671875" style="79" customWidth="1"/>
    <col min="3037" max="3037" width="17.44140625" style="79" customWidth="1"/>
    <col min="3038" max="3038" width="17.6640625" style="79" bestFit="1" customWidth="1"/>
    <col min="3039" max="3039" width="21.33203125" style="79" bestFit="1" customWidth="1"/>
    <col min="3040" max="3040" width="14" style="79" customWidth="1"/>
    <col min="3041" max="3041" width="15" style="79" bestFit="1" customWidth="1"/>
    <col min="3042" max="3042" width="17.6640625" style="79" bestFit="1" customWidth="1"/>
    <col min="3043" max="3043" width="18.109375" style="79" bestFit="1" customWidth="1"/>
    <col min="3044" max="3048" width="11.44140625" style="79"/>
    <col min="3049" max="3049" width="24.5546875" style="79" bestFit="1" customWidth="1"/>
    <col min="3050" max="3290" width="11.44140625" style="79"/>
    <col min="3291" max="3291" width="23.5546875" style="79" customWidth="1"/>
    <col min="3292" max="3292" width="15.88671875" style="79" customWidth="1"/>
    <col min="3293" max="3293" width="17.44140625" style="79" customWidth="1"/>
    <col min="3294" max="3294" width="17.6640625" style="79" bestFit="1" customWidth="1"/>
    <col min="3295" max="3295" width="21.33203125" style="79" bestFit="1" customWidth="1"/>
    <col min="3296" max="3296" width="14" style="79" customWidth="1"/>
    <col min="3297" max="3297" width="15" style="79" bestFit="1" customWidth="1"/>
    <col min="3298" max="3298" width="17.6640625" style="79" bestFit="1" customWidth="1"/>
    <col min="3299" max="3299" width="18.109375" style="79" bestFit="1" customWidth="1"/>
    <col min="3300" max="3304" width="11.44140625" style="79"/>
    <col min="3305" max="3305" width="24.5546875" style="79" bestFit="1" customWidth="1"/>
    <col min="3306" max="3546" width="11.44140625" style="79"/>
    <col min="3547" max="3547" width="23.5546875" style="79" customWidth="1"/>
    <col min="3548" max="3548" width="15.88671875" style="79" customWidth="1"/>
    <col min="3549" max="3549" width="17.44140625" style="79" customWidth="1"/>
    <col min="3550" max="3550" width="17.6640625" style="79" bestFit="1" customWidth="1"/>
    <col min="3551" max="3551" width="21.33203125" style="79" bestFit="1" customWidth="1"/>
    <col min="3552" max="3552" width="14" style="79" customWidth="1"/>
    <col min="3553" max="3553" width="15" style="79" bestFit="1" customWidth="1"/>
    <col min="3554" max="3554" width="17.6640625" style="79" bestFit="1" customWidth="1"/>
    <col min="3555" max="3555" width="18.109375" style="79" bestFit="1" customWidth="1"/>
    <col min="3556" max="3560" width="11.44140625" style="79"/>
    <col min="3561" max="3561" width="24.5546875" style="79" bestFit="1" customWidth="1"/>
    <col min="3562" max="3802" width="11.44140625" style="79"/>
    <col min="3803" max="3803" width="23.5546875" style="79" customWidth="1"/>
    <col min="3804" max="3804" width="15.88671875" style="79" customWidth="1"/>
    <col min="3805" max="3805" width="17.44140625" style="79" customWidth="1"/>
    <col min="3806" max="3806" width="17.6640625" style="79" bestFit="1" customWidth="1"/>
    <col min="3807" max="3807" width="21.33203125" style="79" bestFit="1" customWidth="1"/>
    <col min="3808" max="3808" width="14" style="79" customWidth="1"/>
    <col min="3809" max="3809" width="15" style="79" bestFit="1" customWidth="1"/>
    <col min="3810" max="3810" width="17.6640625" style="79" bestFit="1" customWidth="1"/>
    <col min="3811" max="3811" width="18.109375" style="79" bestFit="1" customWidth="1"/>
    <col min="3812" max="3816" width="11.44140625" style="79"/>
    <col min="3817" max="3817" width="24.5546875" style="79" bestFit="1" customWidth="1"/>
    <col min="3818" max="4058" width="11.44140625" style="79"/>
    <col min="4059" max="4059" width="23.5546875" style="79" customWidth="1"/>
    <col min="4060" max="4060" width="15.88671875" style="79" customWidth="1"/>
    <col min="4061" max="4061" width="17.44140625" style="79" customWidth="1"/>
    <col min="4062" max="4062" width="17.6640625" style="79" bestFit="1" customWidth="1"/>
    <col min="4063" max="4063" width="21.33203125" style="79" bestFit="1" customWidth="1"/>
    <col min="4064" max="4064" width="14" style="79" customWidth="1"/>
    <col min="4065" max="4065" width="15" style="79" bestFit="1" customWidth="1"/>
    <col min="4066" max="4066" width="17.6640625" style="79" bestFit="1" customWidth="1"/>
    <col min="4067" max="4067" width="18.109375" style="79" bestFit="1" customWidth="1"/>
    <col min="4068" max="4072" width="11.44140625" style="79"/>
    <col min="4073" max="4073" width="24.5546875" style="79" bestFit="1" customWidth="1"/>
    <col min="4074" max="4314" width="11.44140625" style="79"/>
    <col min="4315" max="4315" width="23.5546875" style="79" customWidth="1"/>
    <col min="4316" max="4316" width="15.88671875" style="79" customWidth="1"/>
    <col min="4317" max="4317" width="17.44140625" style="79" customWidth="1"/>
    <col min="4318" max="4318" width="17.6640625" style="79" bestFit="1" customWidth="1"/>
    <col min="4319" max="4319" width="21.33203125" style="79" bestFit="1" customWidth="1"/>
    <col min="4320" max="4320" width="14" style="79" customWidth="1"/>
    <col min="4321" max="4321" width="15" style="79" bestFit="1" customWidth="1"/>
    <col min="4322" max="4322" width="17.6640625" style="79" bestFit="1" customWidth="1"/>
    <col min="4323" max="4323" width="18.109375" style="79" bestFit="1" customWidth="1"/>
    <col min="4324" max="4328" width="11.44140625" style="79"/>
    <col min="4329" max="4329" width="24.5546875" style="79" bestFit="1" customWidth="1"/>
    <col min="4330" max="4570" width="11.44140625" style="79"/>
    <col min="4571" max="4571" width="23.5546875" style="79" customWidth="1"/>
    <col min="4572" max="4572" width="15.88671875" style="79" customWidth="1"/>
    <col min="4573" max="4573" width="17.44140625" style="79" customWidth="1"/>
    <col min="4574" max="4574" width="17.6640625" style="79" bestFit="1" customWidth="1"/>
    <col min="4575" max="4575" width="21.33203125" style="79" bestFit="1" customWidth="1"/>
    <col min="4576" max="4576" width="14" style="79" customWidth="1"/>
    <col min="4577" max="4577" width="15" style="79" bestFit="1" customWidth="1"/>
    <col min="4578" max="4578" width="17.6640625" style="79" bestFit="1" customWidth="1"/>
    <col min="4579" max="4579" width="18.109375" style="79" bestFit="1" customWidth="1"/>
    <col min="4580" max="4584" width="11.44140625" style="79"/>
    <col min="4585" max="4585" width="24.5546875" style="79" bestFit="1" customWidth="1"/>
    <col min="4586" max="4826" width="11.44140625" style="79"/>
    <col min="4827" max="4827" width="23.5546875" style="79" customWidth="1"/>
    <col min="4828" max="4828" width="15.88671875" style="79" customWidth="1"/>
    <col min="4829" max="4829" width="17.44140625" style="79" customWidth="1"/>
    <col min="4830" max="4830" width="17.6640625" style="79" bestFit="1" customWidth="1"/>
    <col min="4831" max="4831" width="21.33203125" style="79" bestFit="1" customWidth="1"/>
    <col min="4832" max="4832" width="14" style="79" customWidth="1"/>
    <col min="4833" max="4833" width="15" style="79" bestFit="1" customWidth="1"/>
    <col min="4834" max="4834" width="17.6640625" style="79" bestFit="1" customWidth="1"/>
    <col min="4835" max="4835" width="18.109375" style="79" bestFit="1" customWidth="1"/>
    <col min="4836" max="4840" width="11.44140625" style="79"/>
    <col min="4841" max="4841" width="24.5546875" style="79" bestFit="1" customWidth="1"/>
    <col min="4842" max="5082" width="11.44140625" style="79"/>
    <col min="5083" max="5083" width="23.5546875" style="79" customWidth="1"/>
    <col min="5084" max="5084" width="15.88671875" style="79" customWidth="1"/>
    <col min="5085" max="5085" width="17.44140625" style="79" customWidth="1"/>
    <col min="5086" max="5086" width="17.6640625" style="79" bestFit="1" customWidth="1"/>
    <col min="5087" max="5087" width="21.33203125" style="79" bestFit="1" customWidth="1"/>
    <col min="5088" max="5088" width="14" style="79" customWidth="1"/>
    <col min="5089" max="5089" width="15" style="79" bestFit="1" customWidth="1"/>
    <col min="5090" max="5090" width="17.6640625" style="79" bestFit="1" customWidth="1"/>
    <col min="5091" max="5091" width="18.109375" style="79" bestFit="1" customWidth="1"/>
    <col min="5092" max="5096" width="11.44140625" style="79"/>
    <col min="5097" max="5097" width="24.5546875" style="79" bestFit="1" customWidth="1"/>
    <col min="5098" max="5338" width="11.44140625" style="79"/>
    <col min="5339" max="5339" width="23.5546875" style="79" customWidth="1"/>
    <col min="5340" max="5340" width="15.88671875" style="79" customWidth="1"/>
    <col min="5341" max="5341" width="17.44140625" style="79" customWidth="1"/>
    <col min="5342" max="5342" width="17.6640625" style="79" bestFit="1" customWidth="1"/>
    <col min="5343" max="5343" width="21.33203125" style="79" bestFit="1" customWidth="1"/>
    <col min="5344" max="5344" width="14" style="79" customWidth="1"/>
    <col min="5345" max="5345" width="15" style="79" bestFit="1" customWidth="1"/>
    <col min="5346" max="5346" width="17.6640625" style="79" bestFit="1" customWidth="1"/>
    <col min="5347" max="5347" width="18.109375" style="79" bestFit="1" customWidth="1"/>
    <col min="5348" max="5352" width="11.44140625" style="79"/>
    <col min="5353" max="5353" width="24.5546875" style="79" bestFit="1" customWidth="1"/>
    <col min="5354" max="5594" width="11.44140625" style="79"/>
    <col min="5595" max="5595" width="23.5546875" style="79" customWidth="1"/>
    <col min="5596" max="5596" width="15.88671875" style="79" customWidth="1"/>
    <col min="5597" max="5597" width="17.44140625" style="79" customWidth="1"/>
    <col min="5598" max="5598" width="17.6640625" style="79" bestFit="1" customWidth="1"/>
    <col min="5599" max="5599" width="21.33203125" style="79" bestFit="1" customWidth="1"/>
    <col min="5600" max="5600" width="14" style="79" customWidth="1"/>
    <col min="5601" max="5601" width="15" style="79" bestFit="1" customWidth="1"/>
    <col min="5602" max="5602" width="17.6640625" style="79" bestFit="1" customWidth="1"/>
    <col min="5603" max="5603" width="18.109375" style="79" bestFit="1" customWidth="1"/>
    <col min="5604" max="5608" width="11.44140625" style="79"/>
    <col min="5609" max="5609" width="24.5546875" style="79" bestFit="1" customWidth="1"/>
    <col min="5610" max="5850" width="11.44140625" style="79"/>
    <col min="5851" max="5851" width="23.5546875" style="79" customWidth="1"/>
    <col min="5852" max="5852" width="15.88671875" style="79" customWidth="1"/>
    <col min="5853" max="5853" width="17.44140625" style="79" customWidth="1"/>
    <col min="5854" max="5854" width="17.6640625" style="79" bestFit="1" customWidth="1"/>
    <col min="5855" max="5855" width="21.33203125" style="79" bestFit="1" customWidth="1"/>
    <col min="5856" max="5856" width="14" style="79" customWidth="1"/>
    <col min="5857" max="5857" width="15" style="79" bestFit="1" customWidth="1"/>
    <col min="5858" max="5858" width="17.6640625" style="79" bestFit="1" customWidth="1"/>
    <col min="5859" max="5859" width="18.109375" style="79" bestFit="1" customWidth="1"/>
    <col min="5860" max="5864" width="11.44140625" style="79"/>
    <col min="5865" max="5865" width="24.5546875" style="79" bestFit="1" customWidth="1"/>
    <col min="5866" max="6106" width="11.44140625" style="79"/>
    <col min="6107" max="6107" width="23.5546875" style="79" customWidth="1"/>
    <col min="6108" max="6108" width="15.88671875" style="79" customWidth="1"/>
    <col min="6109" max="6109" width="17.44140625" style="79" customWidth="1"/>
    <col min="6110" max="6110" width="17.6640625" style="79" bestFit="1" customWidth="1"/>
    <col min="6111" max="6111" width="21.33203125" style="79" bestFit="1" customWidth="1"/>
    <col min="6112" max="6112" width="14" style="79" customWidth="1"/>
    <col min="6113" max="6113" width="15" style="79" bestFit="1" customWidth="1"/>
    <col min="6114" max="6114" width="17.6640625" style="79" bestFit="1" customWidth="1"/>
    <col min="6115" max="6115" width="18.109375" style="79" bestFit="1" customWidth="1"/>
    <col min="6116" max="6120" width="11.44140625" style="79"/>
    <col min="6121" max="6121" width="24.5546875" style="79" bestFit="1" customWidth="1"/>
    <col min="6122" max="6362" width="11.44140625" style="79"/>
    <col min="6363" max="6363" width="23.5546875" style="79" customWidth="1"/>
    <col min="6364" max="6364" width="15.88671875" style="79" customWidth="1"/>
    <col min="6365" max="6365" width="17.44140625" style="79" customWidth="1"/>
    <col min="6366" max="6366" width="17.6640625" style="79" bestFit="1" customWidth="1"/>
    <col min="6367" max="6367" width="21.33203125" style="79" bestFit="1" customWidth="1"/>
    <col min="6368" max="6368" width="14" style="79" customWidth="1"/>
    <col min="6369" max="6369" width="15" style="79" bestFit="1" customWidth="1"/>
    <col min="6370" max="6370" width="17.6640625" style="79" bestFit="1" customWidth="1"/>
    <col min="6371" max="6371" width="18.109375" style="79" bestFit="1" customWidth="1"/>
    <col min="6372" max="6376" width="11.44140625" style="79"/>
    <col min="6377" max="6377" width="24.5546875" style="79" bestFit="1" customWidth="1"/>
    <col min="6378" max="6618" width="11.44140625" style="79"/>
    <col min="6619" max="6619" width="23.5546875" style="79" customWidth="1"/>
    <col min="6620" max="6620" width="15.88671875" style="79" customWidth="1"/>
    <col min="6621" max="6621" width="17.44140625" style="79" customWidth="1"/>
    <col min="6622" max="6622" width="17.6640625" style="79" bestFit="1" customWidth="1"/>
    <col min="6623" max="6623" width="21.33203125" style="79" bestFit="1" customWidth="1"/>
    <col min="6624" max="6624" width="14" style="79" customWidth="1"/>
    <col min="6625" max="6625" width="15" style="79" bestFit="1" customWidth="1"/>
    <col min="6626" max="6626" width="17.6640625" style="79" bestFit="1" customWidth="1"/>
    <col min="6627" max="6627" width="18.109375" style="79" bestFit="1" customWidth="1"/>
    <col min="6628" max="6632" width="11.44140625" style="79"/>
    <col min="6633" max="6633" width="24.5546875" style="79" bestFit="1" customWidth="1"/>
    <col min="6634" max="6874" width="11.44140625" style="79"/>
    <col min="6875" max="6875" width="23.5546875" style="79" customWidth="1"/>
    <col min="6876" max="6876" width="15.88671875" style="79" customWidth="1"/>
    <col min="6877" max="6877" width="17.44140625" style="79" customWidth="1"/>
    <col min="6878" max="6878" width="17.6640625" style="79" bestFit="1" customWidth="1"/>
    <col min="6879" max="6879" width="21.33203125" style="79" bestFit="1" customWidth="1"/>
    <col min="6880" max="6880" width="14" style="79" customWidth="1"/>
    <col min="6881" max="6881" width="15" style="79" bestFit="1" customWidth="1"/>
    <col min="6882" max="6882" width="17.6640625" style="79" bestFit="1" customWidth="1"/>
    <col min="6883" max="6883" width="18.109375" style="79" bestFit="1" customWidth="1"/>
    <col min="6884" max="6888" width="11.44140625" style="79"/>
    <col min="6889" max="6889" width="24.5546875" style="79" bestFit="1" customWidth="1"/>
    <col min="6890" max="7130" width="11.44140625" style="79"/>
    <col min="7131" max="7131" width="23.5546875" style="79" customWidth="1"/>
    <col min="7132" max="7132" width="15.88671875" style="79" customWidth="1"/>
    <col min="7133" max="7133" width="17.44140625" style="79" customWidth="1"/>
    <col min="7134" max="7134" width="17.6640625" style="79" bestFit="1" customWidth="1"/>
    <col min="7135" max="7135" width="21.33203125" style="79" bestFit="1" customWidth="1"/>
    <col min="7136" max="7136" width="14" style="79" customWidth="1"/>
    <col min="7137" max="7137" width="15" style="79" bestFit="1" customWidth="1"/>
    <col min="7138" max="7138" width="17.6640625" style="79" bestFit="1" customWidth="1"/>
    <col min="7139" max="7139" width="18.109375" style="79" bestFit="1" customWidth="1"/>
    <col min="7140" max="7144" width="11.44140625" style="79"/>
    <col min="7145" max="7145" width="24.5546875" style="79" bestFit="1" customWidth="1"/>
    <col min="7146" max="7386" width="11.44140625" style="79"/>
    <col min="7387" max="7387" width="23.5546875" style="79" customWidth="1"/>
    <col min="7388" max="7388" width="15.88671875" style="79" customWidth="1"/>
    <col min="7389" max="7389" width="17.44140625" style="79" customWidth="1"/>
    <col min="7390" max="7390" width="17.6640625" style="79" bestFit="1" customWidth="1"/>
    <col min="7391" max="7391" width="21.33203125" style="79" bestFit="1" customWidth="1"/>
    <col min="7392" max="7392" width="14" style="79" customWidth="1"/>
    <col min="7393" max="7393" width="15" style="79" bestFit="1" customWidth="1"/>
    <col min="7394" max="7394" width="17.6640625" style="79" bestFit="1" customWidth="1"/>
    <col min="7395" max="7395" width="18.109375" style="79" bestFit="1" customWidth="1"/>
    <col min="7396" max="7400" width="11.44140625" style="79"/>
    <col min="7401" max="7401" width="24.5546875" style="79" bestFit="1" customWidth="1"/>
    <col min="7402" max="7642" width="11.44140625" style="79"/>
    <col min="7643" max="7643" width="23.5546875" style="79" customWidth="1"/>
    <col min="7644" max="7644" width="15.88671875" style="79" customWidth="1"/>
    <col min="7645" max="7645" width="17.44140625" style="79" customWidth="1"/>
    <col min="7646" max="7646" width="17.6640625" style="79" bestFit="1" customWidth="1"/>
    <col min="7647" max="7647" width="21.33203125" style="79" bestFit="1" customWidth="1"/>
    <col min="7648" max="7648" width="14" style="79" customWidth="1"/>
    <col min="7649" max="7649" width="15" style="79" bestFit="1" customWidth="1"/>
    <col min="7650" max="7650" width="17.6640625" style="79" bestFit="1" customWidth="1"/>
    <col min="7651" max="7651" width="18.109375" style="79" bestFit="1" customWidth="1"/>
    <col min="7652" max="7656" width="11.44140625" style="79"/>
    <col min="7657" max="7657" width="24.5546875" style="79" bestFit="1" customWidth="1"/>
    <col min="7658" max="7898" width="11.44140625" style="79"/>
    <col min="7899" max="7899" width="23.5546875" style="79" customWidth="1"/>
    <col min="7900" max="7900" width="15.88671875" style="79" customWidth="1"/>
    <col min="7901" max="7901" width="17.44140625" style="79" customWidth="1"/>
    <col min="7902" max="7902" width="17.6640625" style="79" bestFit="1" customWidth="1"/>
    <col min="7903" max="7903" width="21.33203125" style="79" bestFit="1" customWidth="1"/>
    <col min="7904" max="7904" width="14" style="79" customWidth="1"/>
    <col min="7905" max="7905" width="15" style="79" bestFit="1" customWidth="1"/>
    <col min="7906" max="7906" width="17.6640625" style="79" bestFit="1" customWidth="1"/>
    <col min="7907" max="7907" width="18.109375" style="79" bestFit="1" customWidth="1"/>
    <col min="7908" max="7912" width="11.44140625" style="79"/>
    <col min="7913" max="7913" width="24.5546875" style="79" bestFit="1" customWidth="1"/>
    <col min="7914" max="8154" width="11.44140625" style="79"/>
    <col min="8155" max="8155" width="23.5546875" style="79" customWidth="1"/>
    <col min="8156" max="8156" width="15.88671875" style="79" customWidth="1"/>
    <col min="8157" max="8157" width="17.44140625" style="79" customWidth="1"/>
    <col min="8158" max="8158" width="17.6640625" style="79" bestFit="1" customWidth="1"/>
    <col min="8159" max="8159" width="21.33203125" style="79" bestFit="1" customWidth="1"/>
    <col min="8160" max="8160" width="14" style="79" customWidth="1"/>
    <col min="8161" max="8161" width="15" style="79" bestFit="1" customWidth="1"/>
    <col min="8162" max="8162" width="17.6640625" style="79" bestFit="1" customWidth="1"/>
    <col min="8163" max="8163" width="18.109375" style="79" bestFit="1" customWidth="1"/>
    <col min="8164" max="8168" width="11.44140625" style="79"/>
    <col min="8169" max="8169" width="24.5546875" style="79" bestFit="1" customWidth="1"/>
    <col min="8170" max="8410" width="11.44140625" style="79"/>
    <col min="8411" max="8411" width="23.5546875" style="79" customWidth="1"/>
    <col min="8412" max="8412" width="15.88671875" style="79" customWidth="1"/>
    <col min="8413" max="8413" width="17.44140625" style="79" customWidth="1"/>
    <col min="8414" max="8414" width="17.6640625" style="79" bestFit="1" customWidth="1"/>
    <col min="8415" max="8415" width="21.33203125" style="79" bestFit="1" customWidth="1"/>
    <col min="8416" max="8416" width="14" style="79" customWidth="1"/>
    <col min="8417" max="8417" width="15" style="79" bestFit="1" customWidth="1"/>
    <col min="8418" max="8418" width="17.6640625" style="79" bestFit="1" customWidth="1"/>
    <col min="8419" max="8419" width="18.109375" style="79" bestFit="1" customWidth="1"/>
    <col min="8420" max="8424" width="11.44140625" style="79"/>
    <col min="8425" max="8425" width="24.5546875" style="79" bestFit="1" customWidth="1"/>
    <col min="8426" max="8666" width="11.44140625" style="79"/>
    <col min="8667" max="8667" width="23.5546875" style="79" customWidth="1"/>
    <col min="8668" max="8668" width="15.88671875" style="79" customWidth="1"/>
    <col min="8669" max="8669" width="17.44140625" style="79" customWidth="1"/>
    <col min="8670" max="8670" width="17.6640625" style="79" bestFit="1" customWidth="1"/>
    <col min="8671" max="8671" width="21.33203125" style="79" bestFit="1" customWidth="1"/>
    <col min="8672" max="8672" width="14" style="79" customWidth="1"/>
    <col min="8673" max="8673" width="15" style="79" bestFit="1" customWidth="1"/>
    <col min="8674" max="8674" width="17.6640625" style="79" bestFit="1" customWidth="1"/>
    <col min="8675" max="8675" width="18.109375" style="79" bestFit="1" customWidth="1"/>
    <col min="8676" max="8680" width="11.44140625" style="79"/>
    <col min="8681" max="8681" width="24.5546875" style="79" bestFit="1" customWidth="1"/>
    <col min="8682" max="8922" width="11.44140625" style="79"/>
    <col min="8923" max="8923" width="23.5546875" style="79" customWidth="1"/>
    <col min="8924" max="8924" width="15.88671875" style="79" customWidth="1"/>
    <col min="8925" max="8925" width="17.44140625" style="79" customWidth="1"/>
    <col min="8926" max="8926" width="17.6640625" style="79" bestFit="1" customWidth="1"/>
    <col min="8927" max="8927" width="21.33203125" style="79" bestFit="1" customWidth="1"/>
    <col min="8928" max="8928" width="14" style="79" customWidth="1"/>
    <col min="8929" max="8929" width="15" style="79" bestFit="1" customWidth="1"/>
    <col min="8930" max="8930" width="17.6640625" style="79" bestFit="1" customWidth="1"/>
    <col min="8931" max="8931" width="18.109375" style="79" bestFit="1" customWidth="1"/>
    <col min="8932" max="8936" width="11.44140625" style="79"/>
    <col min="8937" max="8937" width="24.5546875" style="79" bestFit="1" customWidth="1"/>
    <col min="8938" max="9178" width="11.44140625" style="79"/>
    <col min="9179" max="9179" width="23.5546875" style="79" customWidth="1"/>
    <col min="9180" max="9180" width="15.88671875" style="79" customWidth="1"/>
    <col min="9181" max="9181" width="17.44140625" style="79" customWidth="1"/>
    <col min="9182" max="9182" width="17.6640625" style="79" bestFit="1" customWidth="1"/>
    <col min="9183" max="9183" width="21.33203125" style="79" bestFit="1" customWidth="1"/>
    <col min="9184" max="9184" width="14" style="79" customWidth="1"/>
    <col min="9185" max="9185" width="15" style="79" bestFit="1" customWidth="1"/>
    <col min="9186" max="9186" width="17.6640625" style="79" bestFit="1" customWidth="1"/>
    <col min="9187" max="9187" width="18.109375" style="79" bestFit="1" customWidth="1"/>
    <col min="9188" max="9192" width="11.44140625" style="79"/>
    <col min="9193" max="9193" width="24.5546875" style="79" bestFit="1" customWidth="1"/>
    <col min="9194" max="9434" width="11.44140625" style="79"/>
    <col min="9435" max="9435" width="23.5546875" style="79" customWidth="1"/>
    <col min="9436" max="9436" width="15.88671875" style="79" customWidth="1"/>
    <col min="9437" max="9437" width="17.44140625" style="79" customWidth="1"/>
    <col min="9438" max="9438" width="17.6640625" style="79" bestFit="1" customWidth="1"/>
    <col min="9439" max="9439" width="21.33203125" style="79" bestFit="1" customWidth="1"/>
    <col min="9440" max="9440" width="14" style="79" customWidth="1"/>
    <col min="9441" max="9441" width="15" style="79" bestFit="1" customWidth="1"/>
    <col min="9442" max="9442" width="17.6640625" style="79" bestFit="1" customWidth="1"/>
    <col min="9443" max="9443" width="18.109375" style="79" bestFit="1" customWidth="1"/>
    <col min="9444" max="9448" width="11.44140625" style="79"/>
    <col min="9449" max="9449" width="24.5546875" style="79" bestFit="1" customWidth="1"/>
    <col min="9450" max="9690" width="11.44140625" style="79"/>
    <col min="9691" max="9691" width="23.5546875" style="79" customWidth="1"/>
    <col min="9692" max="9692" width="15.88671875" style="79" customWidth="1"/>
    <col min="9693" max="9693" width="17.44140625" style="79" customWidth="1"/>
    <col min="9694" max="9694" width="17.6640625" style="79" bestFit="1" customWidth="1"/>
    <col min="9695" max="9695" width="21.33203125" style="79" bestFit="1" customWidth="1"/>
    <col min="9696" max="9696" width="14" style="79" customWidth="1"/>
    <col min="9697" max="9697" width="15" style="79" bestFit="1" customWidth="1"/>
    <col min="9698" max="9698" width="17.6640625" style="79" bestFit="1" customWidth="1"/>
    <col min="9699" max="9699" width="18.109375" style="79" bestFit="1" customWidth="1"/>
    <col min="9700" max="9704" width="11.44140625" style="79"/>
    <col min="9705" max="9705" width="24.5546875" style="79" bestFit="1" customWidth="1"/>
    <col min="9706" max="9946" width="11.44140625" style="79"/>
    <col min="9947" max="9947" width="23.5546875" style="79" customWidth="1"/>
    <col min="9948" max="9948" width="15.88671875" style="79" customWidth="1"/>
    <col min="9949" max="9949" width="17.44140625" style="79" customWidth="1"/>
    <col min="9950" max="9950" width="17.6640625" style="79" bestFit="1" customWidth="1"/>
    <col min="9951" max="9951" width="21.33203125" style="79" bestFit="1" customWidth="1"/>
    <col min="9952" max="9952" width="14" style="79" customWidth="1"/>
    <col min="9953" max="9953" width="15" style="79" bestFit="1" customWidth="1"/>
    <col min="9954" max="9954" width="17.6640625" style="79" bestFit="1" customWidth="1"/>
    <col min="9955" max="9955" width="18.109375" style="79" bestFit="1" customWidth="1"/>
    <col min="9956" max="9960" width="11.44140625" style="79"/>
    <col min="9961" max="9961" width="24.5546875" style="79" bestFit="1" customWidth="1"/>
    <col min="9962" max="10202" width="11.44140625" style="79"/>
    <col min="10203" max="10203" width="23.5546875" style="79" customWidth="1"/>
    <col min="10204" max="10204" width="15.88671875" style="79" customWidth="1"/>
    <col min="10205" max="10205" width="17.44140625" style="79" customWidth="1"/>
    <col min="10206" max="10206" width="17.6640625" style="79" bestFit="1" customWidth="1"/>
    <col min="10207" max="10207" width="21.33203125" style="79" bestFit="1" customWidth="1"/>
    <col min="10208" max="10208" width="14" style="79" customWidth="1"/>
    <col min="10209" max="10209" width="15" style="79" bestFit="1" customWidth="1"/>
    <col min="10210" max="10210" width="17.6640625" style="79" bestFit="1" customWidth="1"/>
    <col min="10211" max="10211" width="18.109375" style="79" bestFit="1" customWidth="1"/>
    <col min="10212" max="10216" width="11.44140625" style="79"/>
    <col min="10217" max="10217" width="24.5546875" style="79" bestFit="1" customWidth="1"/>
    <col min="10218" max="10458" width="11.44140625" style="79"/>
    <col min="10459" max="10459" width="23.5546875" style="79" customWidth="1"/>
    <col min="10460" max="10460" width="15.88671875" style="79" customWidth="1"/>
    <col min="10461" max="10461" width="17.44140625" style="79" customWidth="1"/>
    <col min="10462" max="10462" width="17.6640625" style="79" bestFit="1" customWidth="1"/>
    <col min="10463" max="10463" width="21.33203125" style="79" bestFit="1" customWidth="1"/>
    <col min="10464" max="10464" width="14" style="79" customWidth="1"/>
    <col min="10465" max="10465" width="15" style="79" bestFit="1" customWidth="1"/>
    <col min="10466" max="10466" width="17.6640625" style="79" bestFit="1" customWidth="1"/>
    <col min="10467" max="10467" width="18.109375" style="79" bestFit="1" customWidth="1"/>
    <col min="10468" max="10472" width="11.44140625" style="79"/>
    <col min="10473" max="10473" width="24.5546875" style="79" bestFit="1" customWidth="1"/>
    <col min="10474" max="10714" width="11.44140625" style="79"/>
    <col min="10715" max="10715" width="23.5546875" style="79" customWidth="1"/>
    <col min="10716" max="10716" width="15.88671875" style="79" customWidth="1"/>
    <col min="10717" max="10717" width="17.44140625" style="79" customWidth="1"/>
    <col min="10718" max="10718" width="17.6640625" style="79" bestFit="1" customWidth="1"/>
    <col min="10719" max="10719" width="21.33203125" style="79" bestFit="1" customWidth="1"/>
    <col min="10720" max="10720" width="14" style="79" customWidth="1"/>
    <col min="10721" max="10721" width="15" style="79" bestFit="1" customWidth="1"/>
    <col min="10722" max="10722" width="17.6640625" style="79" bestFit="1" customWidth="1"/>
    <col min="10723" max="10723" width="18.109375" style="79" bestFit="1" customWidth="1"/>
    <col min="10724" max="10728" width="11.44140625" style="79"/>
    <col min="10729" max="10729" width="24.5546875" style="79" bestFit="1" customWidth="1"/>
    <col min="10730" max="10970" width="11.44140625" style="79"/>
    <col min="10971" max="10971" width="23.5546875" style="79" customWidth="1"/>
    <col min="10972" max="10972" width="15.88671875" style="79" customWidth="1"/>
    <col min="10973" max="10973" width="17.44140625" style="79" customWidth="1"/>
    <col min="10974" max="10974" width="17.6640625" style="79" bestFit="1" customWidth="1"/>
    <col min="10975" max="10975" width="21.33203125" style="79" bestFit="1" customWidth="1"/>
    <col min="10976" max="10976" width="14" style="79" customWidth="1"/>
    <col min="10977" max="10977" width="15" style="79" bestFit="1" customWidth="1"/>
    <col min="10978" max="10978" width="17.6640625" style="79" bestFit="1" customWidth="1"/>
    <col min="10979" max="10979" width="18.109375" style="79" bestFit="1" customWidth="1"/>
    <col min="10980" max="10984" width="11.44140625" style="79"/>
    <col min="10985" max="10985" width="24.5546875" style="79" bestFit="1" customWidth="1"/>
    <col min="10986" max="11226" width="11.44140625" style="79"/>
    <col min="11227" max="11227" width="23.5546875" style="79" customWidth="1"/>
    <col min="11228" max="11228" width="15.88671875" style="79" customWidth="1"/>
    <col min="11229" max="11229" width="17.44140625" style="79" customWidth="1"/>
    <col min="11230" max="11230" width="17.6640625" style="79" bestFit="1" customWidth="1"/>
    <col min="11231" max="11231" width="21.33203125" style="79" bestFit="1" customWidth="1"/>
    <col min="11232" max="11232" width="14" style="79" customWidth="1"/>
    <col min="11233" max="11233" width="15" style="79" bestFit="1" customWidth="1"/>
    <col min="11234" max="11234" width="17.6640625" style="79" bestFit="1" customWidth="1"/>
    <col min="11235" max="11235" width="18.109375" style="79" bestFit="1" customWidth="1"/>
    <col min="11236" max="11240" width="11.44140625" style="79"/>
    <col min="11241" max="11241" width="24.5546875" style="79" bestFit="1" customWidth="1"/>
    <col min="11242" max="11482" width="11.44140625" style="79"/>
    <col min="11483" max="11483" width="23.5546875" style="79" customWidth="1"/>
    <col min="11484" max="11484" width="15.88671875" style="79" customWidth="1"/>
    <col min="11485" max="11485" width="17.44140625" style="79" customWidth="1"/>
    <col min="11486" max="11486" width="17.6640625" style="79" bestFit="1" customWidth="1"/>
    <col min="11487" max="11487" width="21.33203125" style="79" bestFit="1" customWidth="1"/>
    <col min="11488" max="11488" width="14" style="79" customWidth="1"/>
    <col min="11489" max="11489" width="15" style="79" bestFit="1" customWidth="1"/>
    <col min="11490" max="11490" width="17.6640625" style="79" bestFit="1" customWidth="1"/>
    <col min="11491" max="11491" width="18.109375" style="79" bestFit="1" customWidth="1"/>
    <col min="11492" max="11496" width="11.44140625" style="79"/>
    <col min="11497" max="11497" width="24.5546875" style="79" bestFit="1" customWidth="1"/>
    <col min="11498" max="11738" width="11.44140625" style="79"/>
    <col min="11739" max="11739" width="23.5546875" style="79" customWidth="1"/>
    <col min="11740" max="11740" width="15.88671875" style="79" customWidth="1"/>
    <col min="11741" max="11741" width="17.44140625" style="79" customWidth="1"/>
    <col min="11742" max="11742" width="17.6640625" style="79" bestFit="1" customWidth="1"/>
    <col min="11743" max="11743" width="21.33203125" style="79" bestFit="1" customWidth="1"/>
    <col min="11744" max="11744" width="14" style="79" customWidth="1"/>
    <col min="11745" max="11745" width="15" style="79" bestFit="1" customWidth="1"/>
    <col min="11746" max="11746" width="17.6640625" style="79" bestFit="1" customWidth="1"/>
    <col min="11747" max="11747" width="18.109375" style="79" bestFit="1" customWidth="1"/>
    <col min="11748" max="11752" width="11.44140625" style="79"/>
    <col min="11753" max="11753" width="24.5546875" style="79" bestFit="1" customWidth="1"/>
    <col min="11754" max="11994" width="11.44140625" style="79"/>
    <col min="11995" max="11995" width="23.5546875" style="79" customWidth="1"/>
    <col min="11996" max="11996" width="15.88671875" style="79" customWidth="1"/>
    <col min="11997" max="11997" width="17.44140625" style="79" customWidth="1"/>
    <col min="11998" max="11998" width="17.6640625" style="79" bestFit="1" customWidth="1"/>
    <col min="11999" max="11999" width="21.33203125" style="79" bestFit="1" customWidth="1"/>
    <col min="12000" max="12000" width="14" style="79" customWidth="1"/>
    <col min="12001" max="12001" width="15" style="79" bestFit="1" customWidth="1"/>
    <col min="12002" max="12002" width="17.6640625" style="79" bestFit="1" customWidth="1"/>
    <col min="12003" max="12003" width="18.109375" style="79" bestFit="1" customWidth="1"/>
    <col min="12004" max="12008" width="11.44140625" style="79"/>
    <col min="12009" max="12009" width="24.5546875" style="79" bestFit="1" customWidth="1"/>
    <col min="12010" max="12250" width="11.44140625" style="79"/>
    <col min="12251" max="12251" width="23.5546875" style="79" customWidth="1"/>
    <col min="12252" max="12252" width="15.88671875" style="79" customWidth="1"/>
    <col min="12253" max="12253" width="17.44140625" style="79" customWidth="1"/>
    <col min="12254" max="12254" width="17.6640625" style="79" bestFit="1" customWidth="1"/>
    <col min="12255" max="12255" width="21.33203125" style="79" bestFit="1" customWidth="1"/>
    <col min="12256" max="12256" width="14" style="79" customWidth="1"/>
    <col min="12257" max="12257" width="15" style="79" bestFit="1" customWidth="1"/>
    <col min="12258" max="12258" width="17.6640625" style="79" bestFit="1" customWidth="1"/>
    <col min="12259" max="12259" width="18.109375" style="79" bestFit="1" customWidth="1"/>
    <col min="12260" max="12264" width="11.44140625" style="79"/>
    <col min="12265" max="12265" width="24.5546875" style="79" bestFit="1" customWidth="1"/>
    <col min="12266" max="12506" width="11.44140625" style="79"/>
    <col min="12507" max="12507" width="23.5546875" style="79" customWidth="1"/>
    <col min="12508" max="12508" width="15.88671875" style="79" customWidth="1"/>
    <col min="12509" max="12509" width="17.44140625" style="79" customWidth="1"/>
    <col min="12510" max="12510" width="17.6640625" style="79" bestFit="1" customWidth="1"/>
    <col min="12511" max="12511" width="21.33203125" style="79" bestFit="1" customWidth="1"/>
    <col min="12512" max="12512" width="14" style="79" customWidth="1"/>
    <col min="12513" max="12513" width="15" style="79" bestFit="1" customWidth="1"/>
    <col min="12514" max="12514" width="17.6640625" style="79" bestFit="1" customWidth="1"/>
    <col min="12515" max="12515" width="18.109375" style="79" bestFit="1" customWidth="1"/>
    <col min="12516" max="12520" width="11.44140625" style="79"/>
    <col min="12521" max="12521" width="24.5546875" style="79" bestFit="1" customWidth="1"/>
    <col min="12522" max="12762" width="11.44140625" style="79"/>
    <col min="12763" max="12763" width="23.5546875" style="79" customWidth="1"/>
    <col min="12764" max="12764" width="15.88671875" style="79" customWidth="1"/>
    <col min="12765" max="12765" width="17.44140625" style="79" customWidth="1"/>
    <col min="12766" max="12766" width="17.6640625" style="79" bestFit="1" customWidth="1"/>
    <col min="12767" max="12767" width="21.33203125" style="79" bestFit="1" customWidth="1"/>
    <col min="12768" max="12768" width="14" style="79" customWidth="1"/>
    <col min="12769" max="12769" width="15" style="79" bestFit="1" customWidth="1"/>
    <col min="12770" max="12770" width="17.6640625" style="79" bestFit="1" customWidth="1"/>
    <col min="12771" max="12771" width="18.109375" style="79" bestFit="1" customWidth="1"/>
    <col min="12772" max="12776" width="11.44140625" style="79"/>
    <col min="12777" max="12777" width="24.5546875" style="79" bestFit="1" customWidth="1"/>
    <col min="12778" max="13018" width="11.44140625" style="79"/>
    <col min="13019" max="13019" width="23.5546875" style="79" customWidth="1"/>
    <col min="13020" max="13020" width="15.88671875" style="79" customWidth="1"/>
    <col min="13021" max="13021" width="17.44140625" style="79" customWidth="1"/>
    <col min="13022" max="13022" width="17.6640625" style="79" bestFit="1" customWidth="1"/>
    <col min="13023" max="13023" width="21.33203125" style="79" bestFit="1" customWidth="1"/>
    <col min="13024" max="13024" width="14" style="79" customWidth="1"/>
    <col min="13025" max="13025" width="15" style="79" bestFit="1" customWidth="1"/>
    <col min="13026" max="13026" width="17.6640625" style="79" bestFit="1" customWidth="1"/>
    <col min="13027" max="13027" width="18.109375" style="79" bestFit="1" customWidth="1"/>
    <col min="13028" max="13032" width="11.44140625" style="79"/>
    <col min="13033" max="13033" width="24.5546875" style="79" bestFit="1" customWidth="1"/>
    <col min="13034" max="13274" width="11.44140625" style="79"/>
    <col min="13275" max="13275" width="23.5546875" style="79" customWidth="1"/>
    <col min="13276" max="13276" width="15.88671875" style="79" customWidth="1"/>
    <col min="13277" max="13277" width="17.44140625" style="79" customWidth="1"/>
    <col min="13278" max="13278" width="17.6640625" style="79" bestFit="1" customWidth="1"/>
    <col min="13279" max="13279" width="21.33203125" style="79" bestFit="1" customWidth="1"/>
    <col min="13280" max="13280" width="14" style="79" customWidth="1"/>
    <col min="13281" max="13281" width="15" style="79" bestFit="1" customWidth="1"/>
    <col min="13282" max="13282" width="17.6640625" style="79" bestFit="1" customWidth="1"/>
    <col min="13283" max="13283" width="18.109375" style="79" bestFit="1" customWidth="1"/>
    <col min="13284" max="13288" width="11.44140625" style="79"/>
    <col min="13289" max="13289" width="24.5546875" style="79" bestFit="1" customWidth="1"/>
    <col min="13290" max="13530" width="11.44140625" style="79"/>
    <col min="13531" max="13531" width="23.5546875" style="79" customWidth="1"/>
    <col min="13532" max="13532" width="15.88671875" style="79" customWidth="1"/>
    <col min="13533" max="13533" width="17.44140625" style="79" customWidth="1"/>
    <col min="13534" max="13534" width="17.6640625" style="79" bestFit="1" customWidth="1"/>
    <col min="13535" max="13535" width="21.33203125" style="79" bestFit="1" customWidth="1"/>
    <col min="13536" max="13536" width="14" style="79" customWidth="1"/>
    <col min="13537" max="13537" width="15" style="79" bestFit="1" customWidth="1"/>
    <col min="13538" max="13538" width="17.6640625" style="79" bestFit="1" customWidth="1"/>
    <col min="13539" max="13539" width="18.109375" style="79" bestFit="1" customWidth="1"/>
    <col min="13540" max="13544" width="11.44140625" style="79"/>
    <col min="13545" max="13545" width="24.5546875" style="79" bestFit="1" customWidth="1"/>
    <col min="13546" max="13786" width="11.44140625" style="79"/>
    <col min="13787" max="13787" width="23.5546875" style="79" customWidth="1"/>
    <col min="13788" max="13788" width="15.88671875" style="79" customWidth="1"/>
    <col min="13789" max="13789" width="17.44140625" style="79" customWidth="1"/>
    <col min="13790" max="13790" width="17.6640625" style="79" bestFit="1" customWidth="1"/>
    <col min="13791" max="13791" width="21.33203125" style="79" bestFit="1" customWidth="1"/>
    <col min="13792" max="13792" width="14" style="79" customWidth="1"/>
    <col min="13793" max="13793" width="15" style="79" bestFit="1" customWidth="1"/>
    <col min="13794" max="13794" width="17.6640625" style="79" bestFit="1" customWidth="1"/>
    <col min="13795" max="13795" width="18.109375" style="79" bestFit="1" customWidth="1"/>
    <col min="13796" max="13800" width="11.44140625" style="79"/>
    <col min="13801" max="13801" width="24.5546875" style="79" bestFit="1" customWidth="1"/>
    <col min="13802" max="14042" width="11.44140625" style="79"/>
    <col min="14043" max="14043" width="23.5546875" style="79" customWidth="1"/>
    <col min="14044" max="14044" width="15.88671875" style="79" customWidth="1"/>
    <col min="14045" max="14045" width="17.44140625" style="79" customWidth="1"/>
    <col min="14046" max="14046" width="17.6640625" style="79" bestFit="1" customWidth="1"/>
    <col min="14047" max="14047" width="21.33203125" style="79" bestFit="1" customWidth="1"/>
    <col min="14048" max="14048" width="14" style="79" customWidth="1"/>
    <col min="14049" max="14049" width="15" style="79" bestFit="1" customWidth="1"/>
    <col min="14050" max="14050" width="17.6640625" style="79" bestFit="1" customWidth="1"/>
    <col min="14051" max="14051" width="18.109375" style="79" bestFit="1" customWidth="1"/>
    <col min="14052" max="14056" width="11.44140625" style="79"/>
    <col min="14057" max="14057" width="24.5546875" style="79" bestFit="1" customWidth="1"/>
    <col min="14058" max="14298" width="11.44140625" style="79"/>
    <col min="14299" max="14299" width="23.5546875" style="79" customWidth="1"/>
    <col min="14300" max="14300" width="15.88671875" style="79" customWidth="1"/>
    <col min="14301" max="14301" width="17.44140625" style="79" customWidth="1"/>
    <col min="14302" max="14302" width="17.6640625" style="79" bestFit="1" customWidth="1"/>
    <col min="14303" max="14303" width="21.33203125" style="79" bestFit="1" customWidth="1"/>
    <col min="14304" max="14304" width="14" style="79" customWidth="1"/>
    <col min="14305" max="14305" width="15" style="79" bestFit="1" customWidth="1"/>
    <col min="14306" max="14306" width="17.6640625" style="79" bestFit="1" customWidth="1"/>
    <col min="14307" max="14307" width="18.109375" style="79" bestFit="1" customWidth="1"/>
    <col min="14308" max="14312" width="11.44140625" style="79"/>
    <col min="14313" max="14313" width="24.5546875" style="79" bestFit="1" customWidth="1"/>
    <col min="14314" max="14554" width="11.44140625" style="79"/>
    <col min="14555" max="14555" width="23.5546875" style="79" customWidth="1"/>
    <col min="14556" max="14556" width="15.88671875" style="79" customWidth="1"/>
    <col min="14557" max="14557" width="17.44140625" style="79" customWidth="1"/>
    <col min="14558" max="14558" width="17.6640625" style="79" bestFit="1" customWidth="1"/>
    <col min="14559" max="14559" width="21.33203125" style="79" bestFit="1" customWidth="1"/>
    <col min="14560" max="14560" width="14" style="79" customWidth="1"/>
    <col min="14561" max="14561" width="15" style="79" bestFit="1" customWidth="1"/>
    <col min="14562" max="14562" width="17.6640625" style="79" bestFit="1" customWidth="1"/>
    <col min="14563" max="14563" width="18.109375" style="79" bestFit="1" customWidth="1"/>
    <col min="14564" max="14568" width="11.44140625" style="79"/>
    <col min="14569" max="14569" width="24.5546875" style="79" bestFit="1" customWidth="1"/>
    <col min="14570" max="14810" width="11.44140625" style="79"/>
    <col min="14811" max="14811" width="23.5546875" style="79" customWidth="1"/>
    <col min="14812" max="14812" width="15.88671875" style="79" customWidth="1"/>
    <col min="14813" max="14813" width="17.44140625" style="79" customWidth="1"/>
    <col min="14814" max="14814" width="17.6640625" style="79" bestFit="1" customWidth="1"/>
    <col min="14815" max="14815" width="21.33203125" style="79" bestFit="1" customWidth="1"/>
    <col min="14816" max="14816" width="14" style="79" customWidth="1"/>
    <col min="14817" max="14817" width="15" style="79" bestFit="1" customWidth="1"/>
    <col min="14818" max="14818" width="17.6640625" style="79" bestFit="1" customWidth="1"/>
    <col min="14819" max="14819" width="18.109375" style="79" bestFit="1" customWidth="1"/>
    <col min="14820" max="14824" width="11.44140625" style="79"/>
    <col min="14825" max="14825" width="24.5546875" style="79" bestFit="1" customWidth="1"/>
    <col min="14826" max="15066" width="11.44140625" style="79"/>
    <col min="15067" max="15067" width="23.5546875" style="79" customWidth="1"/>
    <col min="15068" max="15068" width="15.88671875" style="79" customWidth="1"/>
    <col min="15069" max="15069" width="17.44140625" style="79" customWidth="1"/>
    <col min="15070" max="15070" width="17.6640625" style="79" bestFit="1" customWidth="1"/>
    <col min="15071" max="15071" width="21.33203125" style="79" bestFit="1" customWidth="1"/>
    <col min="15072" max="15072" width="14" style="79" customWidth="1"/>
    <col min="15073" max="15073" width="15" style="79" bestFit="1" customWidth="1"/>
    <col min="15074" max="15074" width="17.6640625" style="79" bestFit="1" customWidth="1"/>
    <col min="15075" max="15075" width="18.109375" style="79" bestFit="1" customWidth="1"/>
    <col min="15076" max="15080" width="11.44140625" style="79"/>
    <col min="15081" max="15081" width="24.5546875" style="79" bestFit="1" customWidth="1"/>
    <col min="15082" max="15322" width="11.44140625" style="79"/>
    <col min="15323" max="15323" width="23.5546875" style="79" customWidth="1"/>
    <col min="15324" max="15324" width="15.88671875" style="79" customWidth="1"/>
    <col min="15325" max="15325" width="17.44140625" style="79" customWidth="1"/>
    <col min="15326" max="15326" width="17.6640625" style="79" bestFit="1" customWidth="1"/>
    <col min="15327" max="15327" width="21.33203125" style="79" bestFit="1" customWidth="1"/>
    <col min="15328" max="15328" width="14" style="79" customWidth="1"/>
    <col min="15329" max="15329" width="15" style="79" bestFit="1" customWidth="1"/>
    <col min="15330" max="15330" width="17.6640625" style="79" bestFit="1" customWidth="1"/>
    <col min="15331" max="15331" width="18.109375" style="79" bestFit="1" customWidth="1"/>
    <col min="15332" max="15336" width="11.44140625" style="79"/>
    <col min="15337" max="15337" width="24.5546875" style="79" bestFit="1" customWidth="1"/>
    <col min="15338" max="15578" width="11.44140625" style="79"/>
    <col min="15579" max="15579" width="23.5546875" style="79" customWidth="1"/>
    <col min="15580" max="15580" width="15.88671875" style="79" customWidth="1"/>
    <col min="15581" max="15581" width="17.44140625" style="79" customWidth="1"/>
    <col min="15582" max="15582" width="17.6640625" style="79" bestFit="1" customWidth="1"/>
    <col min="15583" max="15583" width="21.33203125" style="79" bestFit="1" customWidth="1"/>
    <col min="15584" max="15584" width="14" style="79" customWidth="1"/>
    <col min="15585" max="15585" width="15" style="79" bestFit="1" customWidth="1"/>
    <col min="15586" max="15586" width="17.6640625" style="79" bestFit="1" customWidth="1"/>
    <col min="15587" max="15587" width="18.109375" style="79" bestFit="1" customWidth="1"/>
    <col min="15588" max="15592" width="11.44140625" style="79"/>
    <col min="15593" max="15593" width="24.5546875" style="79" bestFit="1" customWidth="1"/>
    <col min="15594" max="15834" width="11.44140625" style="79"/>
    <col min="15835" max="15835" width="23.5546875" style="79" customWidth="1"/>
    <col min="15836" max="15836" width="15.88671875" style="79" customWidth="1"/>
    <col min="15837" max="15837" width="17.44140625" style="79" customWidth="1"/>
    <col min="15838" max="15838" width="17.6640625" style="79" bestFit="1" customWidth="1"/>
    <col min="15839" max="15839" width="21.33203125" style="79" bestFit="1" customWidth="1"/>
    <col min="15840" max="15840" width="14" style="79" customWidth="1"/>
    <col min="15841" max="15841" width="15" style="79" bestFit="1" customWidth="1"/>
    <col min="15842" max="15842" width="17.6640625" style="79" bestFit="1" customWidth="1"/>
    <col min="15843" max="15843" width="18.109375" style="79" bestFit="1" customWidth="1"/>
    <col min="15844" max="15848" width="11.44140625" style="79"/>
    <col min="15849" max="15849" width="24.5546875" style="79" bestFit="1" customWidth="1"/>
    <col min="15850" max="16090" width="11.44140625" style="79"/>
    <col min="16091" max="16091" width="23.5546875" style="79" customWidth="1"/>
    <col min="16092" max="16092" width="15.88671875" style="79" customWidth="1"/>
    <col min="16093" max="16093" width="17.44140625" style="79" customWidth="1"/>
    <col min="16094" max="16094" width="17.6640625" style="79" bestFit="1" customWidth="1"/>
    <col min="16095" max="16095" width="21.33203125" style="79" bestFit="1" customWidth="1"/>
    <col min="16096" max="16096" width="14" style="79" customWidth="1"/>
    <col min="16097" max="16097" width="15" style="79" bestFit="1" customWidth="1"/>
    <col min="16098" max="16098" width="17.6640625" style="79" bestFit="1" customWidth="1"/>
    <col min="16099" max="16099" width="18.109375" style="79" bestFit="1" customWidth="1"/>
    <col min="16100" max="16104" width="11.44140625" style="79"/>
    <col min="16105" max="16105" width="24.5546875" style="79" bestFit="1" customWidth="1"/>
    <col min="16106" max="16384" width="11.44140625" style="79"/>
  </cols>
  <sheetData>
    <row r="1" spans="1:22" ht="18">
      <c r="A1" s="244" t="s">
        <v>220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</row>
    <row r="2" spans="1:22" ht="18">
      <c r="A2" s="245" t="s">
        <v>221</v>
      </c>
      <c r="B2" s="245"/>
      <c r="C2" s="245"/>
      <c r="D2" s="245"/>
      <c r="E2" s="245"/>
      <c r="F2" s="245"/>
      <c r="G2" s="245"/>
      <c r="H2" s="245"/>
      <c r="J2" s="245"/>
      <c r="K2" s="245"/>
      <c r="L2" s="265"/>
      <c r="M2" s="265"/>
      <c r="N2" s="265"/>
      <c r="O2" s="245"/>
      <c r="P2" s="245"/>
      <c r="Q2" s="245"/>
      <c r="R2" s="245"/>
      <c r="S2" s="245"/>
      <c r="T2" s="245"/>
      <c r="U2" s="245"/>
      <c r="V2" s="245"/>
    </row>
    <row r="3" spans="1:22" ht="15" thickBot="1">
      <c r="A3" s="246"/>
      <c r="B3" s="255" t="s">
        <v>143</v>
      </c>
      <c r="C3" s="246"/>
      <c r="D3" s="259"/>
      <c r="E3" s="259"/>
      <c r="F3" s="259"/>
      <c r="G3" s="259"/>
      <c r="H3" s="259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6"/>
    </row>
    <row r="4" spans="1:22" ht="15">
      <c r="A4" s="246"/>
      <c r="B4" s="247" t="s">
        <v>135</v>
      </c>
      <c r="C4" s="248" t="s">
        <v>136</v>
      </c>
      <c r="D4" s="248" t="s">
        <v>139</v>
      </c>
      <c r="E4" s="260" t="s">
        <v>137</v>
      </c>
      <c r="F4" s="248" t="s">
        <v>140</v>
      </c>
      <c r="G4" s="260" t="s">
        <v>144</v>
      </c>
      <c r="H4" s="249" t="s">
        <v>145</v>
      </c>
      <c r="J4" s="265"/>
      <c r="K4" s="265"/>
      <c r="L4" s="265"/>
      <c r="M4" s="265"/>
      <c r="N4" s="265"/>
      <c r="O4" s="265"/>
      <c r="P4" s="265"/>
      <c r="Q4" s="265"/>
      <c r="R4" s="265"/>
      <c r="S4" s="265"/>
      <c r="T4" s="265"/>
      <c r="U4" s="265"/>
      <c r="V4" s="266"/>
    </row>
    <row r="5" spans="1:22">
      <c r="A5" s="246"/>
      <c r="B5" s="250"/>
      <c r="C5" s="251"/>
      <c r="D5" s="251" t="s">
        <v>35</v>
      </c>
      <c r="E5" s="261"/>
      <c r="F5" s="251" t="s">
        <v>35</v>
      </c>
      <c r="G5" s="261" t="s">
        <v>141</v>
      </c>
      <c r="H5" s="252" t="s">
        <v>146</v>
      </c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6"/>
    </row>
    <row r="6" spans="1:22">
      <c r="A6" s="762" t="s">
        <v>138</v>
      </c>
      <c r="B6" s="262">
        <v>44274</v>
      </c>
      <c r="C6" s="263" t="s">
        <v>142</v>
      </c>
      <c r="D6" s="511">
        <v>9.9349600000000002</v>
      </c>
      <c r="E6" s="264" t="s">
        <v>147</v>
      </c>
      <c r="F6" s="512">
        <v>0.11591</v>
      </c>
      <c r="G6" s="341">
        <v>5.9800000000000001E-3</v>
      </c>
      <c r="H6" s="342">
        <v>6.113257342049109</v>
      </c>
      <c r="J6" s="265"/>
      <c r="K6" s="265"/>
      <c r="L6" s="265"/>
      <c r="M6" s="265"/>
      <c r="N6" s="265"/>
      <c r="O6" s="265"/>
      <c r="P6" s="265"/>
      <c r="Q6" s="265"/>
      <c r="R6" s="265"/>
      <c r="S6" s="265"/>
      <c r="T6" s="265"/>
      <c r="U6" s="265"/>
      <c r="V6" s="266"/>
    </row>
    <row r="7" spans="1:22">
      <c r="A7" s="763"/>
      <c r="B7" s="253">
        <v>44274</v>
      </c>
      <c r="C7" s="256" t="s">
        <v>142</v>
      </c>
      <c r="D7" s="258">
        <v>4.9375499999999999</v>
      </c>
      <c r="E7" s="254" t="s">
        <v>148</v>
      </c>
      <c r="F7" s="513">
        <v>5.8180000000000003E-2</v>
      </c>
      <c r="G7" s="514">
        <v>1.6299999999999999E-2</v>
      </c>
      <c r="H7" s="515">
        <v>5.3150081614835338</v>
      </c>
      <c r="J7" s="265"/>
      <c r="K7" s="265"/>
      <c r="L7" s="265"/>
      <c r="M7" s="265"/>
      <c r="N7" s="265"/>
      <c r="O7" s="265"/>
      <c r="P7" s="265"/>
      <c r="Q7" s="265"/>
      <c r="R7" s="265"/>
      <c r="S7" s="265"/>
      <c r="T7" s="265"/>
      <c r="U7" s="265"/>
      <c r="V7" s="266"/>
    </row>
    <row r="8" spans="1:22">
      <c r="A8" s="764" t="s">
        <v>238</v>
      </c>
      <c r="B8" s="262" t="s">
        <v>237</v>
      </c>
      <c r="C8" s="263" t="s">
        <v>142</v>
      </c>
      <c r="D8" s="512">
        <v>10.001239999999999</v>
      </c>
      <c r="E8" s="264" t="s">
        <v>147</v>
      </c>
      <c r="F8" s="263">
        <v>0.11488</v>
      </c>
      <c r="G8" s="556">
        <v>5.1999999999999998E-3</v>
      </c>
      <c r="H8" s="555">
        <v>5.2820152948246291</v>
      </c>
      <c r="J8" s="265"/>
      <c r="K8" s="265"/>
      <c r="L8" s="265"/>
      <c r="M8" s="265"/>
      <c r="N8" s="265"/>
      <c r="O8" s="265"/>
      <c r="P8" s="265"/>
      <c r="Q8" s="265"/>
      <c r="R8" s="265"/>
      <c r="S8" s="265"/>
      <c r="T8" s="265"/>
      <c r="U8" s="265"/>
      <c r="V8" s="266"/>
    </row>
    <row r="9" spans="1:22">
      <c r="A9" s="765"/>
      <c r="B9" s="253" t="s">
        <v>237</v>
      </c>
      <c r="C9" s="256" t="s">
        <v>142</v>
      </c>
      <c r="D9" s="513">
        <v>5.0157999999999996</v>
      </c>
      <c r="E9" s="254" t="s">
        <v>148</v>
      </c>
      <c r="F9" s="513">
        <v>5.9080000000000001E-2</v>
      </c>
      <c r="G9" s="554">
        <v>0.26250000000000001</v>
      </c>
      <c r="H9" s="553">
        <v>4.8819799646719302</v>
      </c>
      <c r="J9" s="265"/>
      <c r="K9" s="265"/>
      <c r="L9" s="265"/>
      <c r="M9" s="265"/>
      <c r="N9" s="265"/>
      <c r="O9" s="265"/>
      <c r="P9" s="265"/>
      <c r="Q9" s="265"/>
      <c r="R9" s="265"/>
      <c r="S9" s="265"/>
      <c r="T9" s="265"/>
      <c r="U9" s="265"/>
      <c r="V9" s="266"/>
    </row>
    <row r="10" spans="1:22">
      <c r="A10" s="766" t="s">
        <v>224</v>
      </c>
      <c r="B10" s="623">
        <v>44389</v>
      </c>
      <c r="C10" s="624" t="s">
        <v>142</v>
      </c>
      <c r="D10" s="624">
        <v>2.50048</v>
      </c>
      <c r="E10" s="625" t="s">
        <v>147</v>
      </c>
      <c r="F10" s="624">
        <v>2.894E-2</v>
      </c>
      <c r="G10" s="626">
        <v>1.223E-2</v>
      </c>
      <c r="H10" s="627">
        <v>49.470258338076128</v>
      </c>
    </row>
    <row r="11" spans="1:22">
      <c r="A11" s="767"/>
      <c r="B11" s="253">
        <v>44389</v>
      </c>
      <c r="C11" s="256" t="s">
        <v>142</v>
      </c>
      <c r="D11" s="513">
        <v>5.0324400000000002</v>
      </c>
      <c r="E11" s="254" t="s">
        <v>148</v>
      </c>
      <c r="F11" s="513">
        <v>5.8810000000000001E-2</v>
      </c>
      <c r="G11" s="554">
        <v>1.1039999999999999E-2</v>
      </c>
      <c r="H11" s="553">
        <v>93.550034292062179</v>
      </c>
    </row>
    <row r="12" spans="1:22">
      <c r="A12" s="768" t="s">
        <v>224</v>
      </c>
      <c r="B12" s="623">
        <v>44389</v>
      </c>
      <c r="C12" s="628" t="s">
        <v>142</v>
      </c>
      <c r="D12" s="628">
        <v>8.8572000000000006</v>
      </c>
      <c r="E12" s="629" t="s">
        <v>147</v>
      </c>
      <c r="F12" s="628">
        <v>0.11552</v>
      </c>
      <c r="G12" s="626">
        <v>1.0185299999999999</v>
      </c>
      <c r="H12" s="627">
        <v>5.043106941081513</v>
      </c>
    </row>
    <row r="13" spans="1:22">
      <c r="A13" s="767"/>
      <c r="B13" s="253">
        <v>44389</v>
      </c>
      <c r="C13" s="256" t="s">
        <v>142</v>
      </c>
      <c r="D13" s="513">
        <v>9.2325999999999997</v>
      </c>
      <c r="E13" s="254" t="s">
        <v>148</v>
      </c>
      <c r="F13" s="513">
        <v>0.11526</v>
      </c>
      <c r="G13" s="554">
        <v>0.54327000000000003</v>
      </c>
      <c r="H13" s="515">
        <v>5.1382326518657253</v>
      </c>
    </row>
    <row r="14" spans="1:22">
      <c r="A14" s="768" t="s">
        <v>289</v>
      </c>
      <c r="B14" s="623">
        <v>44491</v>
      </c>
      <c r="C14" s="628" t="s">
        <v>142</v>
      </c>
      <c r="D14" s="628">
        <v>2.0293800000000002</v>
      </c>
      <c r="E14" s="629" t="s">
        <v>147</v>
      </c>
      <c r="F14" s="628">
        <v>0.23230000000000001</v>
      </c>
      <c r="G14" s="626">
        <v>0.10849</v>
      </c>
      <c r="H14" s="627">
        <v>4.6573685520079904</v>
      </c>
    </row>
    <row r="15" spans="1:22">
      <c r="A15" s="767"/>
      <c r="B15" s="253">
        <v>44491</v>
      </c>
      <c r="C15" s="256" t="s">
        <v>142</v>
      </c>
      <c r="D15" s="513">
        <v>2.0297100000000001</v>
      </c>
      <c r="E15" s="254" t="s">
        <v>148</v>
      </c>
      <c r="F15" s="513">
        <v>2.3040000000000001E-2</v>
      </c>
      <c r="G15" s="554">
        <v>0.11203</v>
      </c>
      <c r="H15" s="553">
        <v>4.8236344756483387</v>
      </c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6"/>
      <c r="V15" s="266"/>
    </row>
    <row r="16" spans="1:22">
      <c r="A16" s="762" t="s">
        <v>307</v>
      </c>
      <c r="B16" s="262">
        <v>44526</v>
      </c>
      <c r="C16" s="649" t="s">
        <v>142</v>
      </c>
      <c r="D16" s="650">
        <v>1.97421</v>
      </c>
      <c r="E16" s="651" t="s">
        <v>147</v>
      </c>
      <c r="F16" s="652">
        <v>2.3529999999999999E-2</v>
      </c>
      <c r="G16" s="341">
        <v>0.10059999999999999</v>
      </c>
      <c r="H16" s="342">
        <v>4.8781203995636746</v>
      </c>
    </row>
    <row r="17" spans="1:22">
      <c r="A17" s="763"/>
      <c r="B17" s="253">
        <v>44526</v>
      </c>
      <c r="C17" s="256" t="s">
        <v>142</v>
      </c>
      <c r="D17" s="258">
        <v>2.0065499999999998</v>
      </c>
      <c r="E17" s="254" t="s">
        <v>148</v>
      </c>
      <c r="F17" s="513">
        <v>2.2759999999999999E-2</v>
      </c>
      <c r="G17" s="514">
        <v>9.9140000000000006E-2</v>
      </c>
      <c r="H17" s="515">
        <v>4.0795403789277795</v>
      </c>
    </row>
    <row r="18" spans="1:22">
      <c r="A18" s="684" t="s">
        <v>224</v>
      </c>
      <c r="B18" s="685">
        <v>44536</v>
      </c>
      <c r="C18" s="686" t="s">
        <v>142</v>
      </c>
      <c r="D18" s="687">
        <v>9.2325999999999997</v>
      </c>
      <c r="E18" s="688" t="s">
        <v>148</v>
      </c>
      <c r="F18" s="687">
        <v>0.11526</v>
      </c>
      <c r="G18" s="689">
        <v>0.54327000000000003</v>
      </c>
      <c r="H18" s="690">
        <v>5.0152506089262401</v>
      </c>
    </row>
    <row r="21" spans="1:22">
      <c r="J21" s="265"/>
      <c r="K21" s="265"/>
      <c r="L21" s="265"/>
      <c r="M21" s="265"/>
      <c r="N21" s="265"/>
      <c r="O21" s="265"/>
      <c r="P21" s="265"/>
      <c r="Q21" s="265"/>
      <c r="R21" s="265"/>
      <c r="S21" s="265"/>
      <c r="T21" s="265"/>
      <c r="U21" s="265"/>
      <c r="V21" s="265"/>
    </row>
    <row r="22" spans="1:22" ht="18">
      <c r="A22" s="245" t="s">
        <v>222</v>
      </c>
      <c r="J22" s="265"/>
      <c r="K22" s="265"/>
      <c r="L22" s="265"/>
      <c r="M22" s="265"/>
      <c r="N22" s="265"/>
      <c r="O22" s="265"/>
      <c r="P22" s="265"/>
      <c r="Q22" s="265"/>
      <c r="R22" s="265"/>
      <c r="S22" s="265"/>
      <c r="T22" s="265"/>
      <c r="U22" s="265"/>
      <c r="V22" s="265"/>
    </row>
    <row r="23" spans="1:22" ht="15" thickBot="1">
      <c r="J23" s="265"/>
      <c r="K23" s="265"/>
      <c r="L23" s="265"/>
      <c r="M23" s="265"/>
      <c r="N23" s="265"/>
      <c r="O23" s="265"/>
      <c r="P23" s="265"/>
      <c r="Q23" s="265"/>
      <c r="R23" s="265"/>
      <c r="S23" s="265"/>
      <c r="T23" s="265"/>
      <c r="U23" s="265"/>
      <c r="V23" s="265"/>
    </row>
    <row r="24" spans="1:22" ht="18">
      <c r="A24" s="246"/>
      <c r="B24" s="247" t="s">
        <v>135</v>
      </c>
      <c r="C24" s="248" t="s">
        <v>136</v>
      </c>
      <c r="D24" s="248" t="s">
        <v>139</v>
      </c>
      <c r="E24" s="260" t="s">
        <v>137</v>
      </c>
      <c r="F24" s="248" t="s">
        <v>140</v>
      </c>
      <c r="G24" s="260" t="s">
        <v>144</v>
      </c>
      <c r="H24" s="249" t="s">
        <v>145</v>
      </c>
      <c r="J24" s="516"/>
      <c r="K24" s="517"/>
      <c r="L24" s="518" t="s">
        <v>145</v>
      </c>
      <c r="M24" s="519" t="s">
        <v>223</v>
      </c>
      <c r="N24" s="519"/>
      <c r="O24" s="518"/>
      <c r="P24" s="518"/>
      <c r="Q24" s="518"/>
      <c r="R24" s="518"/>
      <c r="S24" s="520"/>
      <c r="T24" s="266"/>
      <c r="U24" s="266"/>
      <c r="V24" s="265"/>
    </row>
    <row r="25" spans="1:22">
      <c r="A25" s="246"/>
      <c r="B25" s="250"/>
      <c r="C25" s="251"/>
      <c r="D25" s="251" t="s">
        <v>35</v>
      </c>
      <c r="E25" s="261"/>
      <c r="F25" s="251" t="s">
        <v>35</v>
      </c>
      <c r="G25" s="261" t="s">
        <v>141</v>
      </c>
      <c r="H25" s="252" t="s">
        <v>146</v>
      </c>
      <c r="J25" s="521"/>
      <c r="K25" s="522"/>
      <c r="L25" s="522" t="s">
        <v>146</v>
      </c>
      <c r="M25" s="523" t="s">
        <v>52</v>
      </c>
      <c r="N25" s="523" t="s">
        <v>53</v>
      </c>
      <c r="O25" s="522" t="s">
        <v>54</v>
      </c>
      <c r="P25" s="522" t="s">
        <v>55</v>
      </c>
      <c r="Q25" s="522" t="s">
        <v>56</v>
      </c>
      <c r="R25" s="522" t="s">
        <v>57</v>
      </c>
      <c r="S25" s="524" t="s">
        <v>58</v>
      </c>
      <c r="T25" s="266"/>
      <c r="U25" s="525" t="s">
        <v>23</v>
      </c>
      <c r="V25" s="265"/>
    </row>
    <row r="26" spans="1:22">
      <c r="A26" s="762" t="s">
        <v>224</v>
      </c>
      <c r="B26" s="262" t="s">
        <v>225</v>
      </c>
      <c r="C26" s="263" t="s">
        <v>142</v>
      </c>
      <c r="D26" s="511">
        <v>20.227440000000001</v>
      </c>
      <c r="E26" s="264" t="s">
        <v>226</v>
      </c>
      <c r="F26" s="512">
        <v>0.22935</v>
      </c>
      <c r="G26" s="341">
        <v>2.9850000000000002E-2</v>
      </c>
      <c r="H26" s="342">
        <f>G26*L26/(D26+F26+G26+G27)</f>
        <v>9.7282901464847953</v>
      </c>
      <c r="J26" s="526" t="s">
        <v>226</v>
      </c>
      <c r="K26" s="263" t="s">
        <v>227</v>
      </c>
      <c r="L26" s="527">
        <v>6788</v>
      </c>
      <c r="M26" s="528">
        <v>0</v>
      </c>
      <c r="N26" s="528">
        <v>91.84729529340234</v>
      </c>
      <c r="O26" s="528">
        <v>5.1078535508476692</v>
      </c>
      <c r="P26" s="528">
        <v>1.2988384363813585</v>
      </c>
      <c r="Q26" s="528">
        <v>0.50133913597381852</v>
      </c>
      <c r="R26" s="528">
        <v>1.0920040789666421</v>
      </c>
      <c r="S26" s="529">
        <v>0.15266950442818128</v>
      </c>
      <c r="T26" s="530"/>
      <c r="U26" s="596">
        <v>198.11186341942798</v>
      </c>
      <c r="V26" s="265"/>
    </row>
    <row r="27" spans="1:22">
      <c r="A27" s="763"/>
      <c r="B27" s="253" t="s">
        <v>225</v>
      </c>
      <c r="C27" s="256" t="s">
        <v>142</v>
      </c>
      <c r="D27" s="256">
        <v>20.227440000000001</v>
      </c>
      <c r="E27" s="254" t="s">
        <v>228</v>
      </c>
      <c r="F27" s="513">
        <v>0.22935</v>
      </c>
      <c r="G27" s="514">
        <v>0.34145999999999999</v>
      </c>
      <c r="H27" s="515">
        <f>G27*L27/(D27+F27+G27+G26)</f>
        <v>0.7705273164618951</v>
      </c>
      <c r="J27" s="531" t="s">
        <v>228</v>
      </c>
      <c r="K27" s="513" t="s">
        <v>227</v>
      </c>
      <c r="L27" s="532">
        <v>47</v>
      </c>
      <c r="M27" s="257">
        <v>2.6729820322147796E-2</v>
      </c>
      <c r="N27" s="257">
        <v>0.10250886093543679</v>
      </c>
      <c r="O27" s="257">
        <v>1.3053507754320877</v>
      </c>
      <c r="P27" s="257">
        <v>0.73734209358644687</v>
      </c>
      <c r="Q27" s="257">
        <v>0.52350353100926461</v>
      </c>
      <c r="R27" s="257">
        <v>96.694189471658376</v>
      </c>
      <c r="S27" s="533">
        <v>0.61037544705624491</v>
      </c>
      <c r="T27" s="534"/>
      <c r="U27" s="561">
        <v>201.91795348627693</v>
      </c>
      <c r="V27" s="265"/>
    </row>
    <row r="28" spans="1:22">
      <c r="A28" s="762" t="s">
        <v>224</v>
      </c>
      <c r="B28" s="262" t="s">
        <v>236</v>
      </c>
      <c r="C28" s="263" t="s">
        <v>142</v>
      </c>
      <c r="D28" s="511">
        <v>15.13935</v>
      </c>
      <c r="E28" s="264" t="s">
        <v>226</v>
      </c>
      <c r="F28" s="512">
        <v>0.17399999999999999</v>
      </c>
      <c r="G28" s="341">
        <v>7.9399999999999991E-3</v>
      </c>
      <c r="H28" s="342">
        <v>5.9434224589124884</v>
      </c>
      <c r="J28" s="526" t="s">
        <v>226</v>
      </c>
      <c r="K28" s="263" t="s">
        <v>229</v>
      </c>
      <c r="L28" s="527">
        <v>11589.045019707377</v>
      </c>
      <c r="M28" s="528">
        <v>5.2878280364106597E-3</v>
      </c>
      <c r="N28" s="528">
        <v>92.658792130023329</v>
      </c>
      <c r="O28" s="528">
        <v>5.0178052708673873</v>
      </c>
      <c r="P28" s="528">
        <v>1.1225634569280944</v>
      </c>
      <c r="Q28" s="528">
        <v>0.44206852276703079</v>
      </c>
      <c r="R28" s="528">
        <v>0.64988179662107426</v>
      </c>
      <c r="S28" s="529">
        <v>0.10360099475666106</v>
      </c>
      <c r="T28" s="535"/>
      <c r="U28" s="560">
        <v>198.08489790056615</v>
      </c>
      <c r="V28" s="265"/>
    </row>
    <row r="29" spans="1:22">
      <c r="A29" s="763"/>
      <c r="B29" s="253" t="s">
        <v>236</v>
      </c>
      <c r="C29" s="256" t="s">
        <v>142</v>
      </c>
      <c r="D29" s="256">
        <v>15.1394</v>
      </c>
      <c r="E29" s="254" t="s">
        <v>228</v>
      </c>
      <c r="F29" s="513">
        <v>0.17399999999999999</v>
      </c>
      <c r="G29" s="514">
        <v>0.16087000000000001</v>
      </c>
      <c r="H29" s="515">
        <v>0.4371172687480942</v>
      </c>
      <c r="J29" s="531" t="s">
        <v>228</v>
      </c>
      <c r="K29" s="513" t="s">
        <v>229</v>
      </c>
      <c r="L29" s="532">
        <v>42.068386581615158</v>
      </c>
      <c r="M29" s="257">
        <v>4.972230313141069E-2</v>
      </c>
      <c r="N29" s="257">
        <v>0.61408177004589215</v>
      </c>
      <c r="O29" s="257">
        <v>2.0892581695056434</v>
      </c>
      <c r="P29" s="257">
        <v>1.7152376736361488</v>
      </c>
      <c r="Q29" s="257">
        <v>0.85988087195238139</v>
      </c>
      <c r="R29" s="257">
        <v>93.486606203775182</v>
      </c>
      <c r="S29" s="533">
        <v>1.1852130079533483</v>
      </c>
      <c r="T29" s="536"/>
      <c r="U29" s="561">
        <v>201.86112210880515</v>
      </c>
      <c r="V29" s="265"/>
    </row>
    <row r="30" spans="1:22">
      <c r="A30" s="762" t="s">
        <v>224</v>
      </c>
      <c r="B30" s="262" t="s">
        <v>240</v>
      </c>
      <c r="C30" s="263" t="s">
        <v>142</v>
      </c>
      <c r="D30" s="511">
        <v>20.079879999999999</v>
      </c>
      <c r="E30" s="264" t="s">
        <v>226</v>
      </c>
      <c r="F30" s="512">
        <v>0.23424</v>
      </c>
      <c r="G30" s="341">
        <v>1.204E-2</v>
      </c>
      <c r="H30" s="342">
        <v>5.8637926333499912</v>
      </c>
      <c r="J30" s="526" t="s">
        <v>226</v>
      </c>
      <c r="K30" s="263" t="s">
        <v>235</v>
      </c>
      <c r="L30" s="527">
        <v>9985.0842837012315</v>
      </c>
      <c r="M30" s="528">
        <v>5.8323828065815425E-3</v>
      </c>
      <c r="N30" s="528">
        <v>91.907796872598155</v>
      </c>
      <c r="O30" s="528">
        <v>5.1593376484228752</v>
      </c>
      <c r="P30" s="528">
        <v>1.3273810656537348</v>
      </c>
      <c r="Q30" s="528">
        <v>0.45055723737072628</v>
      </c>
      <c r="R30" s="528">
        <v>0.99936065767662408</v>
      </c>
      <c r="S30" s="529">
        <v>0.14973413547128805</v>
      </c>
      <c r="T30" s="535"/>
      <c r="U30" s="560">
        <v>198.10742274149493</v>
      </c>
      <c r="V30" s="265"/>
    </row>
    <row r="31" spans="1:22">
      <c r="A31" s="763"/>
      <c r="B31" s="253" t="s">
        <v>240</v>
      </c>
      <c r="C31" s="256" t="s">
        <v>142</v>
      </c>
      <c r="D31" s="256">
        <v>15.097200000000001</v>
      </c>
      <c r="E31" s="254" t="s">
        <v>228</v>
      </c>
      <c r="F31" s="513">
        <v>0.23424</v>
      </c>
      <c r="G31" s="514">
        <v>0.17599999999999999</v>
      </c>
      <c r="H31" s="515">
        <v>0.40036045192438385</v>
      </c>
      <c r="J31" s="531" t="s">
        <v>228</v>
      </c>
      <c r="K31" s="513" t="s">
        <v>235</v>
      </c>
      <c r="L31" s="532">
        <v>35.303329695633167</v>
      </c>
      <c r="M31" s="257">
        <v>4.8443468675063391E-2</v>
      </c>
      <c r="N31" s="257">
        <v>0.13552559170911124</v>
      </c>
      <c r="O31" s="257">
        <v>1.4758391379738747</v>
      </c>
      <c r="P31" s="257">
        <v>0.96532396135597631</v>
      </c>
      <c r="Q31" s="257">
        <v>0.72831968349827236</v>
      </c>
      <c r="R31" s="257">
        <v>95.796785174190987</v>
      </c>
      <c r="S31" s="533">
        <v>0.84976298259671834</v>
      </c>
      <c r="T31" s="536"/>
      <c r="U31" s="561">
        <v>201.90838981101709</v>
      </c>
      <c r="V31" s="265"/>
    </row>
    <row r="32" spans="1:22">
      <c r="A32" s="762" t="s">
        <v>224</v>
      </c>
      <c r="B32" s="262" t="s">
        <v>254</v>
      </c>
      <c r="C32" s="263" t="s">
        <v>142</v>
      </c>
      <c r="D32" s="511">
        <v>20.113499999999998</v>
      </c>
      <c r="E32" s="264" t="s">
        <v>226</v>
      </c>
      <c r="F32" s="512">
        <v>0.23025000000000001</v>
      </c>
      <c r="G32" s="341">
        <v>9.9500000000000005E-3</v>
      </c>
      <c r="H32" s="342">
        <v>4.3706115821400804</v>
      </c>
      <c r="J32" s="526" t="s">
        <v>226</v>
      </c>
      <c r="K32" s="263" t="s">
        <v>241</v>
      </c>
      <c r="L32" s="527">
        <v>15303.633763744758</v>
      </c>
      <c r="M32" s="528">
        <v>4.2606459729233551E-3</v>
      </c>
      <c r="N32" s="528">
        <v>94.169504530705638</v>
      </c>
      <c r="O32" s="528">
        <v>3.6804021974518784</v>
      </c>
      <c r="P32" s="528">
        <v>0.97242943108216773</v>
      </c>
      <c r="Q32" s="528">
        <v>0.38150431821141184</v>
      </c>
      <c r="R32" s="528">
        <v>0.65753506291194652</v>
      </c>
      <c r="S32" s="529">
        <v>0.13436381366403072</v>
      </c>
      <c r="T32" s="535"/>
      <c r="U32" s="560">
        <v>198.06885440501316</v>
      </c>
      <c r="V32" s="265"/>
    </row>
    <row r="33" spans="1:22">
      <c r="A33" s="763"/>
      <c r="B33" s="253" t="s">
        <v>254</v>
      </c>
      <c r="C33" s="256" t="s">
        <v>142</v>
      </c>
      <c r="D33" s="256">
        <v>20.113499999999998</v>
      </c>
      <c r="E33" s="254" t="s">
        <v>228</v>
      </c>
      <c r="F33" s="513">
        <v>0.23025000000000001</v>
      </c>
      <c r="G33" s="514">
        <v>9.9510000000000001E-2</v>
      </c>
      <c r="H33" s="515">
        <v>0.44628885738564911</v>
      </c>
      <c r="J33" s="531" t="s">
        <v>228</v>
      </c>
      <c r="K33" s="513" t="s">
        <v>241</v>
      </c>
      <c r="L33" s="532">
        <v>32.622127389649933</v>
      </c>
      <c r="M33" s="257">
        <v>3.5159453878178634E-2</v>
      </c>
      <c r="N33" s="257">
        <v>0.12342354461421423</v>
      </c>
      <c r="O33" s="257">
        <v>1.0629970609479149</v>
      </c>
      <c r="P33" s="257">
        <v>0.73022678110622397</v>
      </c>
      <c r="Q33" s="257">
        <v>0.52278751254807743</v>
      </c>
      <c r="R33" s="257">
        <v>96.824965893250365</v>
      </c>
      <c r="S33" s="533">
        <v>0.70043975365502886</v>
      </c>
      <c r="T33" s="536"/>
      <c r="U33" s="561">
        <v>201.9258397223891</v>
      </c>
      <c r="V33" s="265"/>
    </row>
    <row r="34" spans="1:22">
      <c r="A34" s="762" t="s">
        <v>307</v>
      </c>
      <c r="B34" s="262" t="s">
        <v>309</v>
      </c>
      <c r="C34" s="649" t="s">
        <v>142</v>
      </c>
      <c r="D34" s="650">
        <v>20.240069999999999</v>
      </c>
      <c r="E34" s="651" t="s">
        <v>226</v>
      </c>
      <c r="F34" s="652">
        <v>0.23154</v>
      </c>
      <c r="G34" s="341">
        <v>1.0359999999999999E-2</v>
      </c>
      <c r="H34" s="342">
        <f>G34*L34/(D34+F34+G34+G35)</f>
        <v>4.5227478929898766</v>
      </c>
      <c r="J34" s="526" t="s">
        <v>226</v>
      </c>
      <c r="K34" s="649" t="s">
        <v>256</v>
      </c>
      <c r="L34" s="653">
        <v>8984.2247756726938</v>
      </c>
      <c r="M34" s="654"/>
      <c r="N34" s="654"/>
      <c r="O34" s="654"/>
      <c r="P34" s="654"/>
      <c r="Q34" s="654"/>
      <c r="R34" s="654"/>
      <c r="S34" s="529"/>
    </row>
    <row r="35" spans="1:22">
      <c r="A35" s="763"/>
      <c r="B35" s="253" t="s">
        <v>309</v>
      </c>
      <c r="C35" s="256" t="s">
        <v>142</v>
      </c>
      <c r="D35" s="256">
        <v>20.240069999999999</v>
      </c>
      <c r="E35" s="254" t="s">
        <v>228</v>
      </c>
      <c r="F35" s="513">
        <v>0.23154</v>
      </c>
      <c r="G35" s="514">
        <v>9.7680000000000003E-2</v>
      </c>
      <c r="H35" s="515">
        <f>G35*L35/(D35+F35+G35+G36)</f>
        <v>0.43560930163861733</v>
      </c>
      <c r="J35" s="531" t="s">
        <v>310</v>
      </c>
      <c r="K35" s="513" t="s">
        <v>256</v>
      </c>
      <c r="L35" s="532">
        <v>91.729873588269797</v>
      </c>
      <c r="M35" s="257"/>
      <c r="N35" s="257"/>
      <c r="O35" s="257"/>
      <c r="P35" s="257"/>
      <c r="Q35" s="257"/>
      <c r="R35" s="257"/>
      <c r="S35" s="533"/>
    </row>
    <row r="41" spans="1:22">
      <c r="J41" s="265"/>
      <c r="K41" s="265"/>
      <c r="L41" s="265"/>
      <c r="M41" s="265"/>
      <c r="N41" s="265"/>
      <c r="O41" s="265"/>
      <c r="P41" s="265"/>
      <c r="Q41" s="265"/>
      <c r="R41" s="265"/>
      <c r="S41" s="265"/>
      <c r="T41" s="265"/>
      <c r="U41" s="265"/>
      <c r="V41" s="265"/>
    </row>
    <row r="42" spans="1:22">
      <c r="J42" s="265"/>
      <c r="K42" s="265"/>
      <c r="L42" s="265"/>
      <c r="M42" s="265"/>
      <c r="N42" s="265"/>
      <c r="O42" s="265"/>
      <c r="P42" s="265"/>
      <c r="Q42" s="265"/>
      <c r="R42" s="265"/>
      <c r="S42" s="265"/>
      <c r="T42" s="265"/>
      <c r="U42" s="265"/>
      <c r="V42" s="265"/>
    </row>
    <row r="43" spans="1:22" ht="18">
      <c r="A43" s="245" t="s">
        <v>230</v>
      </c>
      <c r="J43" s="265"/>
      <c r="K43" s="265"/>
      <c r="L43" s="265"/>
      <c r="M43" s="265"/>
      <c r="N43" s="265"/>
      <c r="O43" s="265"/>
      <c r="P43" s="265"/>
      <c r="Q43" s="265"/>
      <c r="R43" s="265"/>
      <c r="S43" s="265"/>
      <c r="T43" s="265"/>
      <c r="U43" s="265"/>
      <c r="V43" s="265"/>
    </row>
    <row r="44" spans="1:22" ht="15" thickBot="1">
      <c r="J44" s="265"/>
      <c r="K44" s="265"/>
      <c r="L44" s="265"/>
      <c r="M44" s="265"/>
      <c r="N44" s="265"/>
      <c r="O44" s="265"/>
      <c r="P44" s="265"/>
      <c r="Q44" s="265"/>
      <c r="R44" s="265"/>
      <c r="S44" s="265"/>
      <c r="T44" s="265"/>
      <c r="U44" s="265"/>
      <c r="V44" s="265"/>
    </row>
    <row r="45" spans="1:22" ht="18">
      <c r="A45" s="246"/>
      <c r="B45" s="247" t="s">
        <v>135</v>
      </c>
      <c r="C45" s="248" t="s">
        <v>136</v>
      </c>
      <c r="D45" s="248" t="s">
        <v>139</v>
      </c>
      <c r="E45" s="260" t="s">
        <v>137</v>
      </c>
      <c r="F45" s="248" t="s">
        <v>140</v>
      </c>
      <c r="G45" s="260" t="s">
        <v>144</v>
      </c>
      <c r="H45" s="249" t="s">
        <v>145</v>
      </c>
      <c r="J45" s="516"/>
      <c r="K45" s="517"/>
      <c r="L45" s="518" t="s">
        <v>145</v>
      </c>
      <c r="M45" s="519" t="s">
        <v>223</v>
      </c>
      <c r="N45" s="519"/>
      <c r="O45" s="518"/>
      <c r="P45" s="518"/>
      <c r="Q45" s="518"/>
      <c r="R45" s="518"/>
      <c r="S45" s="520"/>
      <c r="T45" s="266"/>
      <c r="U45" s="266"/>
      <c r="V45" s="265"/>
    </row>
    <row r="46" spans="1:22">
      <c r="A46" s="246"/>
      <c r="B46" s="250"/>
      <c r="C46" s="251"/>
      <c r="D46" s="251" t="s">
        <v>35</v>
      </c>
      <c r="E46" s="261"/>
      <c r="F46" s="251" t="s">
        <v>35</v>
      </c>
      <c r="G46" s="261" t="s">
        <v>141</v>
      </c>
      <c r="H46" s="252" t="s">
        <v>146</v>
      </c>
      <c r="J46" s="521"/>
      <c r="K46" s="522"/>
      <c r="L46" s="522" t="s">
        <v>146</v>
      </c>
      <c r="M46" s="523" t="s">
        <v>52</v>
      </c>
      <c r="N46" s="523" t="s">
        <v>53</v>
      </c>
      <c r="O46" s="522" t="s">
        <v>54</v>
      </c>
      <c r="P46" s="522" t="s">
        <v>55</v>
      </c>
      <c r="Q46" s="522" t="s">
        <v>56</v>
      </c>
      <c r="R46" s="522" t="s">
        <v>57</v>
      </c>
      <c r="S46" s="524" t="s">
        <v>58</v>
      </c>
      <c r="T46" s="266"/>
      <c r="U46" s="525" t="s">
        <v>23</v>
      </c>
      <c r="V46" s="265"/>
    </row>
    <row r="47" spans="1:22">
      <c r="A47" s="762" t="s">
        <v>224</v>
      </c>
      <c r="B47" s="537" t="s">
        <v>231</v>
      </c>
      <c r="C47" s="538" t="s">
        <v>142</v>
      </c>
      <c r="D47" s="539">
        <v>10.00263</v>
      </c>
      <c r="E47" s="540"/>
      <c r="F47" s="541"/>
      <c r="G47" s="542">
        <v>0.39988000000000001</v>
      </c>
      <c r="H47" s="543">
        <v>4.9399931347438546</v>
      </c>
      <c r="J47" s="544" t="s">
        <v>232</v>
      </c>
      <c r="K47" s="538"/>
      <c r="L47" s="545">
        <v>131</v>
      </c>
      <c r="M47" s="546">
        <v>0</v>
      </c>
      <c r="N47" s="546">
        <v>1.7155271139200106</v>
      </c>
      <c r="O47" s="546">
        <v>90.119831316552435</v>
      </c>
      <c r="P47" s="546">
        <v>5.0216425358584997</v>
      </c>
      <c r="Q47" s="546">
        <v>1.0366809099658372</v>
      </c>
      <c r="R47" s="546">
        <v>1.7644975352090728</v>
      </c>
      <c r="S47" s="547">
        <v>0.3418205884941552</v>
      </c>
      <c r="T47" s="530"/>
      <c r="U47" s="597">
        <v>199.09214772621041</v>
      </c>
      <c r="V47" s="265"/>
    </row>
    <row r="48" spans="1:22">
      <c r="A48" s="763"/>
      <c r="B48" s="253" t="s">
        <v>231</v>
      </c>
      <c r="C48" s="256" t="s">
        <v>142</v>
      </c>
      <c r="D48" s="256"/>
      <c r="E48" s="254"/>
      <c r="F48" s="513"/>
      <c r="G48" s="514">
        <v>0.20161000000000001</v>
      </c>
      <c r="H48" s="515">
        <v>0.83654654983157506</v>
      </c>
      <c r="J48" s="531" t="s">
        <v>233</v>
      </c>
      <c r="K48" s="513"/>
      <c r="L48" s="532">
        <v>44</v>
      </c>
      <c r="M48" s="257">
        <v>0</v>
      </c>
      <c r="N48" s="257">
        <v>4.2322053089673052E-2</v>
      </c>
      <c r="O48" s="257">
        <v>0.12396644777210715</v>
      </c>
      <c r="P48" s="257">
        <v>0.86975412312123401</v>
      </c>
      <c r="Q48" s="257">
        <v>96.647498779211261</v>
      </c>
      <c r="R48" s="257">
        <v>2.2338626365064984</v>
      </c>
      <c r="S48" s="533">
        <v>8.2595960299216176E-2</v>
      </c>
      <c r="T48" s="534"/>
      <c r="U48" s="561">
        <v>200.98264907109183</v>
      </c>
      <c r="V48" s="265"/>
    </row>
    <row r="49" spans="1:25">
      <c r="A49" s="762" t="s">
        <v>224</v>
      </c>
      <c r="B49" s="537" t="s">
        <v>225</v>
      </c>
      <c r="C49" s="538" t="s">
        <v>142</v>
      </c>
      <c r="D49" s="539">
        <v>15.23832</v>
      </c>
      <c r="E49" s="540"/>
      <c r="F49" s="541"/>
      <c r="G49" s="542">
        <v>0.78295999999999999</v>
      </c>
      <c r="H49" s="543">
        <v>6.3342131558372738</v>
      </c>
      <c r="J49" s="544" t="s">
        <v>232</v>
      </c>
      <c r="K49" s="538"/>
      <c r="L49" s="545">
        <v>131</v>
      </c>
      <c r="M49" s="546">
        <v>2.7703046691466642E-3</v>
      </c>
      <c r="N49" s="546">
        <v>1.6152881159855907</v>
      </c>
      <c r="O49" s="546">
        <v>91.830088206369226</v>
      </c>
      <c r="P49" s="546">
        <v>4.8166440610136414</v>
      </c>
      <c r="Q49" s="546">
        <v>0.74945519845486031</v>
      </c>
      <c r="R49" s="546">
        <v>0.85541789798512646</v>
      </c>
      <c r="S49" s="547">
        <v>0.1303362155224142</v>
      </c>
      <c r="T49" s="535"/>
      <c r="U49" s="598">
        <v>199.04738896869119</v>
      </c>
      <c r="V49" s="265"/>
    </row>
    <row r="50" spans="1:25">
      <c r="A50" s="763"/>
      <c r="B50" s="253" t="s">
        <v>225</v>
      </c>
      <c r="C50" s="256" t="s">
        <v>142</v>
      </c>
      <c r="D50" s="256">
        <v>15.23832</v>
      </c>
      <c r="E50" s="254"/>
      <c r="F50" s="513"/>
      <c r="G50" s="514">
        <v>0.17138</v>
      </c>
      <c r="H50" s="515">
        <v>0.44451992445960081</v>
      </c>
      <c r="J50" s="531" t="s">
        <v>233</v>
      </c>
      <c r="K50" s="513"/>
      <c r="L50" s="532">
        <v>44</v>
      </c>
      <c r="M50" s="257">
        <v>1.4120110346935977E-3</v>
      </c>
      <c r="N50" s="257">
        <v>6.4259709191241743E-2</v>
      </c>
      <c r="O50" s="257">
        <v>0.14506560763946347</v>
      </c>
      <c r="P50" s="257">
        <v>0.94600685275332808</v>
      </c>
      <c r="Q50" s="257">
        <v>96.374750500542646</v>
      </c>
      <c r="R50" s="257">
        <v>2.356570234541183</v>
      </c>
      <c r="S50" s="533">
        <v>0.11193508429745237</v>
      </c>
      <c r="T50" s="536"/>
      <c r="U50" s="561">
        <v>200.98284166714845</v>
      </c>
      <c r="V50" s="265"/>
    </row>
    <row r="51" spans="1:25">
      <c r="A51" s="762" t="s">
        <v>224</v>
      </c>
      <c r="B51" s="537" t="s">
        <v>236</v>
      </c>
      <c r="C51" s="538" t="s">
        <v>142</v>
      </c>
      <c r="D51" s="539">
        <v>14.7013</v>
      </c>
      <c r="E51" s="540" t="s">
        <v>232</v>
      </c>
      <c r="F51" s="541"/>
      <c r="G51" s="542">
        <v>0.18990000000000001</v>
      </c>
      <c r="H51" s="543">
        <v>4.8374386861090439</v>
      </c>
      <c r="J51" s="265"/>
      <c r="K51" s="265"/>
      <c r="L51" s="265"/>
      <c r="M51" s="265"/>
      <c r="N51" s="265"/>
      <c r="O51" s="265"/>
      <c r="P51" s="265"/>
      <c r="Q51" s="265"/>
      <c r="R51" s="265"/>
      <c r="S51" s="265"/>
      <c r="T51" s="265"/>
      <c r="U51" s="265"/>
      <c r="V51" s="265"/>
    </row>
    <row r="52" spans="1:25">
      <c r="A52" s="763"/>
      <c r="B52" s="253" t="s">
        <v>236</v>
      </c>
      <c r="C52" s="256" t="s">
        <v>142</v>
      </c>
      <c r="D52" s="256"/>
      <c r="E52" s="254" t="s">
        <v>233</v>
      </c>
      <c r="F52" s="513"/>
      <c r="G52" s="514">
        <v>0.18140000000000001</v>
      </c>
      <c r="H52" s="515">
        <v>0.5054735082202142</v>
      </c>
    </row>
    <row r="53" spans="1:25">
      <c r="A53" s="762" t="s">
        <v>224</v>
      </c>
      <c r="B53" s="537" t="s">
        <v>240</v>
      </c>
      <c r="C53" s="538" t="s">
        <v>142</v>
      </c>
      <c r="D53" s="539">
        <v>15.09722</v>
      </c>
      <c r="E53" s="540" t="s">
        <v>232</v>
      </c>
      <c r="F53" s="541"/>
      <c r="G53" s="542">
        <v>0.1898</v>
      </c>
      <c r="H53" s="543">
        <v>4.7084626398931437</v>
      </c>
      <c r="J53" s="544" t="s">
        <v>232</v>
      </c>
      <c r="K53" s="538"/>
      <c r="L53" s="545"/>
      <c r="M53" s="546">
        <v>8.2668864194366098E-3</v>
      </c>
      <c r="N53" s="546">
        <v>1.2454472724521297</v>
      </c>
      <c r="O53" s="546">
        <v>90.76333162835715</v>
      </c>
      <c r="P53" s="546">
        <v>4.1613342392964574</v>
      </c>
      <c r="Q53" s="546">
        <v>1.1046013629834059</v>
      </c>
      <c r="R53" s="546">
        <v>2.0722258003280065</v>
      </c>
      <c r="S53" s="547">
        <v>0.64479281016340462</v>
      </c>
      <c r="T53" s="535"/>
      <c r="U53" s="598">
        <v>199.11376718708325</v>
      </c>
    </row>
    <row r="54" spans="1:25">
      <c r="A54" s="763"/>
      <c r="B54" s="253" t="s">
        <v>240</v>
      </c>
      <c r="C54" s="256" t="s">
        <v>142</v>
      </c>
      <c r="D54" s="256"/>
      <c r="E54" s="254" t="s">
        <v>233</v>
      </c>
      <c r="F54" s="513"/>
      <c r="G54" s="514">
        <v>0.1903</v>
      </c>
      <c r="H54" s="515">
        <v>0.51640723329361926</v>
      </c>
      <c r="J54" s="531" t="s">
        <v>233</v>
      </c>
      <c r="K54" s="513"/>
      <c r="L54" s="532"/>
      <c r="M54" s="257">
        <v>1.7057463098905982E-3</v>
      </c>
      <c r="N54" s="257">
        <v>5.5421592502074804E-2</v>
      </c>
      <c r="O54" s="257">
        <v>0.1049476363026665</v>
      </c>
      <c r="P54" s="257">
        <v>0.66601843185071674</v>
      </c>
      <c r="Q54" s="257">
        <v>97.317900392658544</v>
      </c>
      <c r="R54" s="257">
        <v>1.7751322841644663</v>
      </c>
      <c r="S54" s="533">
        <v>7.8873916211644329E-2</v>
      </c>
      <c r="T54" s="536"/>
      <c r="U54" s="561">
        <v>200.97989174641555</v>
      </c>
    </row>
    <row r="55" spans="1:25">
      <c r="A55" s="762" t="s">
        <v>224</v>
      </c>
      <c r="B55" s="537" t="s">
        <v>254</v>
      </c>
      <c r="C55" s="538" t="s">
        <v>142</v>
      </c>
      <c r="D55" s="539">
        <v>20.238099999999999</v>
      </c>
      <c r="E55" s="540" t="s">
        <v>255</v>
      </c>
      <c r="F55" s="541"/>
      <c r="G55" s="542">
        <v>0.25497999999999998</v>
      </c>
      <c r="H55" s="543">
        <v>4.7197556296168282</v>
      </c>
      <c r="J55" s="544" t="s">
        <v>255</v>
      </c>
      <c r="K55" s="538" t="s">
        <v>256</v>
      </c>
      <c r="L55" s="545">
        <v>369.82178416497266</v>
      </c>
      <c r="M55" s="546">
        <v>9.1283842716996834E-3</v>
      </c>
      <c r="N55" s="546">
        <v>1.2903332694650989</v>
      </c>
      <c r="O55" s="546">
        <v>90.750646004129123</v>
      </c>
      <c r="P55" s="546">
        <v>4.2743993071777888</v>
      </c>
      <c r="Q55" s="546">
        <v>1.0506671104105192</v>
      </c>
      <c r="R55" s="546">
        <v>2.0165877566444141</v>
      </c>
      <c r="S55" s="547">
        <v>0.60823816790133867</v>
      </c>
      <c r="T55" s="535"/>
      <c r="U55" s="538">
        <v>199.10984262491581</v>
      </c>
      <c r="W55" s="265"/>
      <c r="X55" s="265"/>
      <c r="Y55" s="265"/>
    </row>
    <row r="56" spans="1:25">
      <c r="A56" s="763"/>
      <c r="B56" s="253" t="s">
        <v>254</v>
      </c>
      <c r="C56" s="256" t="s">
        <v>142</v>
      </c>
      <c r="D56" s="256">
        <v>20.238099999999999</v>
      </c>
      <c r="E56" s="254" t="s">
        <v>233</v>
      </c>
      <c r="F56" s="513"/>
      <c r="G56" s="514">
        <v>0.24962000000000001</v>
      </c>
      <c r="H56" s="515">
        <v>0.50543275465585491</v>
      </c>
      <c r="J56" s="531" t="s">
        <v>233</v>
      </c>
      <c r="K56" s="513" t="s">
        <v>256</v>
      </c>
      <c r="L56" s="532">
        <v>33.424864317298088</v>
      </c>
      <c r="M56" s="257">
        <v>1.9422714469931363E-3</v>
      </c>
      <c r="N56" s="257">
        <v>5.410195310232209E-2</v>
      </c>
      <c r="O56" s="257">
        <v>0.14499190187567382</v>
      </c>
      <c r="P56" s="257">
        <v>0.91008393205327465</v>
      </c>
      <c r="Q56" s="257">
        <v>96.448012963043055</v>
      </c>
      <c r="R56" s="257">
        <v>2.3425134317024745</v>
      </c>
      <c r="S56" s="533">
        <v>9.8353546776197495E-2</v>
      </c>
      <c r="T56" s="536"/>
      <c r="U56" s="513">
        <v>200.9829331389181</v>
      </c>
      <c r="W56" s="265"/>
      <c r="X56" s="265"/>
      <c r="Y56" s="265"/>
    </row>
    <row r="58" spans="1:25" ht="15" thickBot="1"/>
    <row r="59" spans="1:25" ht="15">
      <c r="A59" s="655"/>
      <c r="B59" s="247" t="s">
        <v>135</v>
      </c>
      <c r="C59" s="656" t="s">
        <v>136</v>
      </c>
      <c r="D59" s="656" t="s">
        <v>139</v>
      </c>
      <c r="E59" s="657" t="s">
        <v>137</v>
      </c>
      <c r="F59" s="656" t="s">
        <v>140</v>
      </c>
      <c r="G59" s="657" t="s">
        <v>144</v>
      </c>
      <c r="H59" s="249" t="s">
        <v>145</v>
      </c>
    </row>
    <row r="60" spans="1:25">
      <c r="A60" s="655"/>
      <c r="B60" s="250"/>
      <c r="C60" s="251"/>
      <c r="D60" s="251" t="s">
        <v>35</v>
      </c>
      <c r="E60" s="261"/>
      <c r="F60" s="251" t="s">
        <v>35</v>
      </c>
      <c r="G60" s="261" t="s">
        <v>141</v>
      </c>
      <c r="H60" s="252" t="s">
        <v>146</v>
      </c>
    </row>
    <row r="61" spans="1:25">
      <c r="A61" s="769" t="s">
        <v>224</v>
      </c>
      <c r="B61" s="659" t="s">
        <v>311</v>
      </c>
      <c r="C61" s="660" t="s">
        <v>142</v>
      </c>
      <c r="D61" s="660"/>
      <c r="E61" s="661" t="s">
        <v>232</v>
      </c>
      <c r="F61" s="660"/>
      <c r="G61" s="662"/>
      <c r="H61" s="663">
        <v>131</v>
      </c>
    </row>
    <row r="62" spans="1:25">
      <c r="A62" s="770"/>
      <c r="B62" s="253" t="s">
        <v>311</v>
      </c>
      <c r="C62" s="256" t="s">
        <v>142</v>
      </c>
      <c r="D62" s="513"/>
      <c r="E62" s="254" t="s">
        <v>233</v>
      </c>
      <c r="F62" s="513"/>
      <c r="G62" s="554"/>
      <c r="H62" s="515">
        <v>42</v>
      </c>
    </row>
    <row r="63" spans="1:25" ht="15.6">
      <c r="A63" s="658" t="s">
        <v>224</v>
      </c>
      <c r="B63" s="664" t="s">
        <v>312</v>
      </c>
      <c r="C63" s="665" t="s">
        <v>142</v>
      </c>
      <c r="D63" s="665">
        <v>10.110799999999999</v>
      </c>
      <c r="E63" s="666" t="s">
        <v>255</v>
      </c>
      <c r="F63" s="665">
        <v>0.11584</v>
      </c>
      <c r="G63" s="667">
        <v>0.43073</v>
      </c>
      <c r="H63" s="668">
        <f>(G63*9500)/(D63+F63+G63)</f>
        <v>383.95354576222837</v>
      </c>
    </row>
    <row r="66" spans="1:9" ht="13.8">
      <c r="A66" s="268" t="s">
        <v>150</v>
      </c>
      <c r="B66" s="269"/>
      <c r="C66" s="270"/>
      <c r="D66" s="270"/>
      <c r="E66" s="271"/>
      <c r="F66" s="270"/>
      <c r="G66" s="270"/>
      <c r="H66" s="270"/>
      <c r="I66" s="79"/>
    </row>
    <row r="67" spans="1:9" ht="13.8">
      <c r="A67" s="272"/>
      <c r="B67" s="272"/>
      <c r="C67" s="273"/>
      <c r="D67" s="273"/>
      <c r="E67" s="272"/>
      <c r="F67" s="272"/>
      <c r="G67" s="272"/>
      <c r="H67" s="272"/>
      <c r="I67" s="79"/>
    </row>
    <row r="68" spans="1:9">
      <c r="A68" s="266"/>
      <c r="B68" s="266"/>
      <c r="C68" s="266"/>
      <c r="I68" s="79"/>
    </row>
    <row r="69" spans="1:9" ht="13.8">
      <c r="A69" s="274">
        <v>43408</v>
      </c>
      <c r="B69" s="275" t="s">
        <v>151</v>
      </c>
      <c r="C69" s="275" t="s">
        <v>152</v>
      </c>
      <c r="D69" s="276"/>
      <c r="E69" s="507" t="s">
        <v>63</v>
      </c>
      <c r="F69" s="507" t="s">
        <v>16</v>
      </c>
      <c r="G69" s="510" t="s">
        <v>153</v>
      </c>
      <c r="H69" s="508"/>
      <c r="I69" s="79"/>
    </row>
    <row r="70" spans="1:9">
      <c r="A70" s="277" t="s">
        <v>149</v>
      </c>
      <c r="B70" s="275"/>
      <c r="C70" s="278"/>
      <c r="D70" s="279" t="s">
        <v>154</v>
      </c>
      <c r="E70" s="280" t="s">
        <v>155</v>
      </c>
      <c r="F70" s="281" t="s">
        <v>156</v>
      </c>
      <c r="G70" s="280" t="s">
        <v>155</v>
      </c>
      <c r="H70" s="281" t="s">
        <v>156</v>
      </c>
      <c r="I70" s="79"/>
    </row>
    <row r="71" spans="1:9">
      <c r="A71" s="282" t="s">
        <v>157</v>
      </c>
      <c r="B71" s="282">
        <v>0</v>
      </c>
      <c r="C71" s="267">
        <v>0</v>
      </c>
      <c r="D71" s="283">
        <v>0.16250000000000001</v>
      </c>
      <c r="E71" s="284">
        <v>0</v>
      </c>
      <c r="F71" s="285">
        <v>0</v>
      </c>
      <c r="G71" s="284">
        <v>0</v>
      </c>
      <c r="H71" s="285">
        <v>4439</v>
      </c>
      <c r="I71" s="79"/>
    </row>
    <row r="72" spans="1:9" ht="13.8">
      <c r="A72" s="282" t="s">
        <v>158</v>
      </c>
      <c r="B72" s="286">
        <v>1.0160000000000001E-2</v>
      </c>
      <c r="C72" s="287">
        <v>1.0149999999999999E-2</v>
      </c>
      <c r="D72" s="283">
        <v>0.16184000000000001</v>
      </c>
      <c r="E72" s="552">
        <v>0.2293760240680624</v>
      </c>
      <c r="F72" s="288">
        <v>81185</v>
      </c>
      <c r="G72" s="552">
        <v>0.30595351662203801</v>
      </c>
      <c r="H72" s="288">
        <v>78746</v>
      </c>
      <c r="I72" s="79"/>
    </row>
    <row r="73" spans="1:9" ht="13.8">
      <c r="A73" s="282" t="s">
        <v>159</v>
      </c>
      <c r="B73" s="286">
        <v>2.0060000000000001E-2</v>
      </c>
      <c r="C73" s="287">
        <v>1.985E-2</v>
      </c>
      <c r="D73" s="283">
        <v>0.16349</v>
      </c>
      <c r="E73" s="552">
        <v>0.4483115389847912</v>
      </c>
      <c r="F73" s="288">
        <v>158289</v>
      </c>
      <c r="G73" s="552">
        <v>0.59230390254970844</v>
      </c>
      <c r="H73" s="288">
        <v>145319</v>
      </c>
      <c r="I73" s="79"/>
    </row>
    <row r="74" spans="1:9" ht="13.8">
      <c r="A74" s="289" t="s">
        <v>160</v>
      </c>
      <c r="B74" s="290">
        <v>3.9899999999999998E-2</v>
      </c>
      <c r="C74" s="291">
        <v>3.9919999999999997E-2</v>
      </c>
      <c r="D74" s="292">
        <v>0.16153999999999999</v>
      </c>
      <c r="E74" s="552">
        <v>0.90247046868373393</v>
      </c>
      <c r="F74" s="293">
        <v>329511</v>
      </c>
      <c r="G74" s="552">
        <v>1.2055513977437708</v>
      </c>
      <c r="H74" s="293">
        <v>325198</v>
      </c>
      <c r="I74" s="79"/>
    </row>
    <row r="75" spans="1:9">
      <c r="A75" s="294" t="s">
        <v>161</v>
      </c>
      <c r="B75" s="295"/>
      <c r="D75" s="296">
        <v>0.1623425</v>
      </c>
      <c r="E75" s="297"/>
      <c r="F75" s="298">
        <v>2.7008726994671247E-6</v>
      </c>
      <c r="G75" s="299"/>
      <c r="H75" s="300">
        <v>3.5998361606876113E-6</v>
      </c>
      <c r="I75" s="79"/>
    </row>
    <row r="76" spans="1:9">
      <c r="A76" s="301" t="s">
        <v>162</v>
      </c>
      <c r="B76" s="302"/>
      <c r="C76" s="302"/>
      <c r="D76" s="302"/>
      <c r="E76" s="302"/>
      <c r="F76" s="303">
        <v>5.4017453989342494E-6</v>
      </c>
      <c r="G76" s="304"/>
      <c r="H76" s="305">
        <v>7.1996723213752226E-6</v>
      </c>
      <c r="I76" s="79"/>
    </row>
    <row r="77" spans="1:9">
      <c r="A77" s="266"/>
      <c r="B77" s="266"/>
      <c r="C77" s="266"/>
      <c r="D77" s="266"/>
      <c r="E77" s="266"/>
      <c r="F77" s="266"/>
      <c r="G77" s="266"/>
    </row>
    <row r="78" spans="1:9">
      <c r="A78" s="266"/>
      <c r="B78" s="266"/>
      <c r="C78" s="266"/>
      <c r="D78" s="266"/>
      <c r="E78" s="266"/>
      <c r="F78" s="266"/>
      <c r="G78" s="266"/>
    </row>
    <row r="79" spans="1:9">
      <c r="A79" s="266"/>
      <c r="B79" s="266"/>
      <c r="C79" s="266"/>
      <c r="D79" s="266"/>
      <c r="E79" s="266"/>
      <c r="F79" s="266"/>
      <c r="G79" s="266"/>
    </row>
    <row r="80" spans="1:9">
      <c r="A80" s="266"/>
      <c r="B80" s="266"/>
      <c r="C80" s="266"/>
      <c r="D80" s="266"/>
      <c r="F80" s="266"/>
      <c r="G80" s="266"/>
      <c r="H80" s="266"/>
      <c r="I80" s="266"/>
    </row>
    <row r="81" spans="1:9">
      <c r="A81" s="266"/>
      <c r="B81" s="266"/>
      <c r="C81" s="266"/>
      <c r="D81" s="266"/>
      <c r="E81" s="266"/>
      <c r="F81" s="266"/>
      <c r="G81" s="266"/>
      <c r="H81" s="266"/>
      <c r="I81" s="266"/>
    </row>
    <row r="82" spans="1:9">
      <c r="A82" s="266"/>
      <c r="B82" s="266"/>
      <c r="C82" s="266"/>
      <c r="D82" s="266"/>
      <c r="E82" s="266"/>
      <c r="F82" s="266"/>
      <c r="G82" s="266"/>
      <c r="H82" s="266"/>
      <c r="I82" s="266"/>
    </row>
    <row r="83" spans="1:9">
      <c r="A83" s="266"/>
      <c r="B83" s="266"/>
      <c r="C83" s="266"/>
      <c r="D83" s="266"/>
      <c r="E83" s="266"/>
      <c r="F83" s="266"/>
      <c r="G83" s="266"/>
      <c r="H83" s="266"/>
      <c r="I83" s="266"/>
    </row>
    <row r="84" spans="1:9">
      <c r="A84" s="266"/>
      <c r="B84" s="266"/>
      <c r="C84" s="266"/>
      <c r="D84" s="266"/>
      <c r="E84" s="266"/>
      <c r="F84" s="266"/>
      <c r="G84" s="266"/>
      <c r="H84" s="266"/>
      <c r="I84" s="266"/>
    </row>
    <row r="85" spans="1:9">
      <c r="A85" s="266"/>
      <c r="B85" s="266"/>
      <c r="C85" s="266"/>
      <c r="D85" s="266"/>
      <c r="E85" s="266"/>
      <c r="F85" s="266"/>
      <c r="G85" s="266"/>
      <c r="H85" s="266"/>
      <c r="I85" s="266"/>
    </row>
    <row r="86" spans="1:9">
      <c r="A86" s="266"/>
      <c r="B86" s="266"/>
      <c r="C86" s="266"/>
      <c r="D86" s="266"/>
      <c r="E86" s="266"/>
      <c r="F86" s="266"/>
      <c r="G86" s="266"/>
      <c r="H86" s="266"/>
      <c r="I86" s="266"/>
    </row>
    <row r="87" spans="1:9">
      <c r="A87" s="266"/>
      <c r="B87" s="266"/>
      <c r="C87" s="266"/>
      <c r="D87" s="266"/>
      <c r="E87" s="266"/>
      <c r="F87" s="266"/>
      <c r="G87" s="266"/>
      <c r="H87" s="266"/>
      <c r="I87" s="266"/>
    </row>
    <row r="88" spans="1:9">
      <c r="A88" s="266"/>
      <c r="B88" s="266"/>
      <c r="C88" s="266"/>
      <c r="D88" s="266"/>
      <c r="E88" s="266"/>
      <c r="F88" s="266"/>
      <c r="G88" s="266"/>
      <c r="H88" s="266"/>
      <c r="I88" s="266"/>
    </row>
    <row r="89" spans="1:9">
      <c r="A89" s="266"/>
      <c r="B89" s="266"/>
      <c r="C89" s="266"/>
      <c r="D89" s="266"/>
      <c r="E89" s="266"/>
      <c r="F89" s="266"/>
      <c r="G89" s="266"/>
      <c r="H89" s="266"/>
      <c r="I89" s="266"/>
    </row>
    <row r="90" spans="1:9">
      <c r="A90" s="266"/>
      <c r="B90" s="266"/>
      <c r="C90" s="266"/>
      <c r="D90" s="266"/>
      <c r="E90" s="266"/>
      <c r="F90" s="266"/>
      <c r="G90" s="266"/>
      <c r="H90" s="266"/>
      <c r="I90" s="266"/>
    </row>
    <row r="91" spans="1:9">
      <c r="A91" s="266"/>
      <c r="B91" s="266"/>
      <c r="C91" s="266"/>
      <c r="D91" s="266"/>
      <c r="E91" s="266"/>
      <c r="F91" s="266"/>
      <c r="G91" s="266"/>
      <c r="H91" s="266"/>
      <c r="I91" s="266"/>
    </row>
    <row r="92" spans="1:9">
      <c r="A92" s="266"/>
      <c r="B92" s="266"/>
      <c r="C92" s="266"/>
      <c r="D92" s="266"/>
      <c r="E92" s="266"/>
      <c r="F92" s="266"/>
      <c r="G92" s="266"/>
      <c r="H92" s="266"/>
      <c r="I92" s="266"/>
    </row>
    <row r="93" spans="1:9">
      <c r="A93" s="266"/>
      <c r="B93" s="266"/>
      <c r="C93" s="266"/>
      <c r="D93" s="266"/>
      <c r="E93" s="266"/>
      <c r="F93" s="266"/>
      <c r="G93" s="266"/>
      <c r="H93" s="266"/>
      <c r="I93" s="266"/>
    </row>
    <row r="94" spans="1:9">
      <c r="A94" s="266"/>
      <c r="B94" s="266"/>
      <c r="C94" s="266"/>
      <c r="D94" s="266"/>
      <c r="E94" s="266"/>
      <c r="F94" s="266"/>
      <c r="G94" s="266"/>
      <c r="H94" s="266"/>
      <c r="I94" s="266"/>
    </row>
  </sheetData>
  <mergeCells count="17">
    <mergeCell ref="A51:A52"/>
    <mergeCell ref="A53:A54"/>
    <mergeCell ref="A49:A50"/>
    <mergeCell ref="A61:A62"/>
    <mergeCell ref="A16:A17"/>
    <mergeCell ref="A55:A56"/>
    <mergeCell ref="A6:A7"/>
    <mergeCell ref="A8:A9"/>
    <mergeCell ref="A26:A27"/>
    <mergeCell ref="A28:A29"/>
    <mergeCell ref="A47:A48"/>
    <mergeCell ref="A30:A31"/>
    <mergeCell ref="A32:A33"/>
    <mergeCell ref="A34:A35"/>
    <mergeCell ref="A10:A11"/>
    <mergeCell ref="A12:A13"/>
    <mergeCell ref="A14:A1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4"/>
  <sheetViews>
    <sheetView zoomScale="66" zoomScaleNormal="66" workbookViewId="0">
      <selection activeCell="V116" sqref="V116"/>
    </sheetView>
  </sheetViews>
  <sheetFormatPr defaultColWidth="11.44140625" defaultRowHeight="14.4"/>
  <cols>
    <col min="1" max="1" width="23.109375" style="17" bestFit="1" customWidth="1"/>
    <col min="2" max="2" width="18.109375" style="41" customWidth="1"/>
    <col min="3" max="3" width="11.88671875" style="41" customWidth="1"/>
    <col min="4" max="4" width="16.88671875" style="41" bestFit="1" customWidth="1"/>
    <col min="5" max="5" width="12.88671875" style="41" customWidth="1"/>
    <col min="6" max="6" width="11.88671875" style="41" customWidth="1"/>
    <col min="7" max="7" width="12.88671875" style="41" customWidth="1"/>
    <col min="8" max="8" width="12.44140625" style="41" customWidth="1"/>
    <col min="9" max="9" width="15.5546875" style="41" bestFit="1" customWidth="1"/>
    <col min="10" max="10" width="16.109375" style="41" customWidth="1"/>
    <col min="11" max="11" width="13" style="41" bestFit="1" customWidth="1"/>
    <col min="12" max="18" width="11.44140625" style="41" customWidth="1"/>
    <col min="19" max="19" width="14.109375" style="41" customWidth="1"/>
    <col min="20" max="20" width="20.5546875" style="41" bestFit="1" customWidth="1"/>
    <col min="21" max="235" width="11.44140625" style="41"/>
    <col min="236" max="236" width="18.109375" style="41" customWidth="1"/>
    <col min="237" max="238" width="11.88671875" style="41" customWidth="1"/>
    <col min="239" max="239" width="12.88671875" style="41" customWidth="1"/>
    <col min="240" max="240" width="11.88671875" style="41" customWidth="1"/>
    <col min="241" max="241" width="12.88671875" style="41" customWidth="1"/>
    <col min="242" max="242" width="12.44140625" style="41" customWidth="1"/>
    <col min="243" max="244" width="11.88671875" style="41" customWidth="1"/>
    <col min="245" max="491" width="11.44140625" style="41"/>
    <col min="492" max="492" width="18.109375" style="41" customWidth="1"/>
    <col min="493" max="494" width="11.88671875" style="41" customWidth="1"/>
    <col min="495" max="495" width="12.88671875" style="41" customWidth="1"/>
    <col min="496" max="496" width="11.88671875" style="41" customWidth="1"/>
    <col min="497" max="497" width="12.88671875" style="41" customWidth="1"/>
    <col min="498" max="498" width="12.44140625" style="41" customWidth="1"/>
    <col min="499" max="500" width="11.88671875" style="41" customWidth="1"/>
    <col min="501" max="747" width="11.44140625" style="41"/>
    <col min="748" max="748" width="18.109375" style="41" customWidth="1"/>
    <col min="749" max="750" width="11.88671875" style="41" customWidth="1"/>
    <col min="751" max="751" width="12.88671875" style="41" customWidth="1"/>
    <col min="752" max="752" width="11.88671875" style="41" customWidth="1"/>
    <col min="753" max="753" width="12.88671875" style="41" customWidth="1"/>
    <col min="754" max="754" width="12.44140625" style="41" customWidth="1"/>
    <col min="755" max="756" width="11.88671875" style="41" customWidth="1"/>
    <col min="757" max="1003" width="11.44140625" style="41"/>
    <col min="1004" max="1004" width="18.109375" style="41" customWidth="1"/>
    <col min="1005" max="1006" width="11.88671875" style="41" customWidth="1"/>
    <col min="1007" max="1007" width="12.88671875" style="41" customWidth="1"/>
    <col min="1008" max="1008" width="11.88671875" style="41" customWidth="1"/>
    <col min="1009" max="1009" width="12.88671875" style="41" customWidth="1"/>
    <col min="1010" max="1010" width="12.44140625" style="41" customWidth="1"/>
    <col min="1011" max="1012" width="11.88671875" style="41" customWidth="1"/>
    <col min="1013" max="1259" width="11.44140625" style="41"/>
    <col min="1260" max="1260" width="18.109375" style="41" customWidth="1"/>
    <col min="1261" max="1262" width="11.88671875" style="41" customWidth="1"/>
    <col min="1263" max="1263" width="12.88671875" style="41" customWidth="1"/>
    <col min="1264" max="1264" width="11.88671875" style="41" customWidth="1"/>
    <col min="1265" max="1265" width="12.88671875" style="41" customWidth="1"/>
    <col min="1266" max="1266" width="12.44140625" style="41" customWidth="1"/>
    <col min="1267" max="1268" width="11.88671875" style="41" customWidth="1"/>
    <col min="1269" max="1515" width="11.44140625" style="41"/>
    <col min="1516" max="1516" width="18.109375" style="41" customWidth="1"/>
    <col min="1517" max="1518" width="11.88671875" style="41" customWidth="1"/>
    <col min="1519" max="1519" width="12.88671875" style="41" customWidth="1"/>
    <col min="1520" max="1520" width="11.88671875" style="41" customWidth="1"/>
    <col min="1521" max="1521" width="12.88671875" style="41" customWidth="1"/>
    <col min="1522" max="1522" width="12.44140625" style="41" customWidth="1"/>
    <col min="1523" max="1524" width="11.88671875" style="41" customWidth="1"/>
    <col min="1525" max="1771" width="11.44140625" style="41"/>
    <col min="1772" max="1772" width="18.109375" style="41" customWidth="1"/>
    <col min="1773" max="1774" width="11.88671875" style="41" customWidth="1"/>
    <col min="1775" max="1775" width="12.88671875" style="41" customWidth="1"/>
    <col min="1776" max="1776" width="11.88671875" style="41" customWidth="1"/>
    <col min="1777" max="1777" width="12.88671875" style="41" customWidth="1"/>
    <col min="1778" max="1778" width="12.44140625" style="41" customWidth="1"/>
    <col min="1779" max="1780" width="11.88671875" style="41" customWidth="1"/>
    <col min="1781" max="2027" width="11.44140625" style="41"/>
    <col min="2028" max="2028" width="18.109375" style="41" customWidth="1"/>
    <col min="2029" max="2030" width="11.88671875" style="41" customWidth="1"/>
    <col min="2031" max="2031" width="12.88671875" style="41" customWidth="1"/>
    <col min="2032" max="2032" width="11.88671875" style="41" customWidth="1"/>
    <col min="2033" max="2033" width="12.88671875" style="41" customWidth="1"/>
    <col min="2034" max="2034" width="12.44140625" style="41" customWidth="1"/>
    <col min="2035" max="2036" width="11.88671875" style="41" customWidth="1"/>
    <col min="2037" max="2283" width="11.44140625" style="41"/>
    <col min="2284" max="2284" width="18.109375" style="41" customWidth="1"/>
    <col min="2285" max="2286" width="11.88671875" style="41" customWidth="1"/>
    <col min="2287" max="2287" width="12.88671875" style="41" customWidth="1"/>
    <col min="2288" max="2288" width="11.88671875" style="41" customWidth="1"/>
    <col min="2289" max="2289" width="12.88671875" style="41" customWidth="1"/>
    <col min="2290" max="2290" width="12.44140625" style="41" customWidth="1"/>
    <col min="2291" max="2292" width="11.88671875" style="41" customWidth="1"/>
    <col min="2293" max="2539" width="11.44140625" style="41"/>
    <col min="2540" max="2540" width="18.109375" style="41" customWidth="1"/>
    <col min="2541" max="2542" width="11.88671875" style="41" customWidth="1"/>
    <col min="2543" max="2543" width="12.88671875" style="41" customWidth="1"/>
    <col min="2544" max="2544" width="11.88671875" style="41" customWidth="1"/>
    <col min="2545" max="2545" width="12.88671875" style="41" customWidth="1"/>
    <col min="2546" max="2546" width="12.44140625" style="41" customWidth="1"/>
    <col min="2547" max="2548" width="11.88671875" style="41" customWidth="1"/>
    <col min="2549" max="2795" width="11.44140625" style="41"/>
    <col min="2796" max="2796" width="18.109375" style="41" customWidth="1"/>
    <col min="2797" max="2798" width="11.88671875" style="41" customWidth="1"/>
    <col min="2799" max="2799" width="12.88671875" style="41" customWidth="1"/>
    <col min="2800" max="2800" width="11.88671875" style="41" customWidth="1"/>
    <col min="2801" max="2801" width="12.88671875" style="41" customWidth="1"/>
    <col min="2802" max="2802" width="12.44140625" style="41" customWidth="1"/>
    <col min="2803" max="2804" width="11.88671875" style="41" customWidth="1"/>
    <col min="2805" max="3051" width="11.44140625" style="41"/>
    <col min="3052" max="3052" width="18.109375" style="41" customWidth="1"/>
    <col min="3053" max="3054" width="11.88671875" style="41" customWidth="1"/>
    <col min="3055" max="3055" width="12.88671875" style="41" customWidth="1"/>
    <col min="3056" max="3056" width="11.88671875" style="41" customWidth="1"/>
    <col min="3057" max="3057" width="12.88671875" style="41" customWidth="1"/>
    <col min="3058" max="3058" width="12.44140625" style="41" customWidth="1"/>
    <col min="3059" max="3060" width="11.88671875" style="41" customWidth="1"/>
    <col min="3061" max="3307" width="11.44140625" style="41"/>
    <col min="3308" max="3308" width="18.109375" style="41" customWidth="1"/>
    <col min="3309" max="3310" width="11.88671875" style="41" customWidth="1"/>
    <col min="3311" max="3311" width="12.88671875" style="41" customWidth="1"/>
    <col min="3312" max="3312" width="11.88671875" style="41" customWidth="1"/>
    <col min="3313" max="3313" width="12.88671875" style="41" customWidth="1"/>
    <col min="3314" max="3314" width="12.44140625" style="41" customWidth="1"/>
    <col min="3315" max="3316" width="11.88671875" style="41" customWidth="1"/>
    <col min="3317" max="3563" width="11.44140625" style="41"/>
    <col min="3564" max="3564" width="18.109375" style="41" customWidth="1"/>
    <col min="3565" max="3566" width="11.88671875" style="41" customWidth="1"/>
    <col min="3567" max="3567" width="12.88671875" style="41" customWidth="1"/>
    <col min="3568" max="3568" width="11.88671875" style="41" customWidth="1"/>
    <col min="3569" max="3569" width="12.88671875" style="41" customWidth="1"/>
    <col min="3570" max="3570" width="12.44140625" style="41" customWidth="1"/>
    <col min="3571" max="3572" width="11.88671875" style="41" customWidth="1"/>
    <col min="3573" max="3819" width="11.44140625" style="41"/>
    <col min="3820" max="3820" width="18.109375" style="41" customWidth="1"/>
    <col min="3821" max="3822" width="11.88671875" style="41" customWidth="1"/>
    <col min="3823" max="3823" width="12.88671875" style="41" customWidth="1"/>
    <col min="3824" max="3824" width="11.88671875" style="41" customWidth="1"/>
    <col min="3825" max="3825" width="12.88671875" style="41" customWidth="1"/>
    <col min="3826" max="3826" width="12.44140625" style="41" customWidth="1"/>
    <col min="3827" max="3828" width="11.88671875" style="41" customWidth="1"/>
    <col min="3829" max="4075" width="11.44140625" style="41"/>
    <col min="4076" max="4076" width="18.109375" style="41" customWidth="1"/>
    <col min="4077" max="4078" width="11.88671875" style="41" customWidth="1"/>
    <col min="4079" max="4079" width="12.88671875" style="41" customWidth="1"/>
    <col min="4080" max="4080" width="11.88671875" style="41" customWidth="1"/>
    <col min="4081" max="4081" width="12.88671875" style="41" customWidth="1"/>
    <col min="4082" max="4082" width="12.44140625" style="41" customWidth="1"/>
    <col min="4083" max="4084" width="11.88671875" style="41" customWidth="1"/>
    <col min="4085" max="4331" width="11.44140625" style="41"/>
    <col min="4332" max="4332" width="18.109375" style="41" customWidth="1"/>
    <col min="4333" max="4334" width="11.88671875" style="41" customWidth="1"/>
    <col min="4335" max="4335" width="12.88671875" style="41" customWidth="1"/>
    <col min="4336" max="4336" width="11.88671875" style="41" customWidth="1"/>
    <col min="4337" max="4337" width="12.88671875" style="41" customWidth="1"/>
    <col min="4338" max="4338" width="12.44140625" style="41" customWidth="1"/>
    <col min="4339" max="4340" width="11.88671875" style="41" customWidth="1"/>
    <col min="4341" max="4587" width="11.44140625" style="41"/>
    <col min="4588" max="4588" width="18.109375" style="41" customWidth="1"/>
    <col min="4589" max="4590" width="11.88671875" style="41" customWidth="1"/>
    <col min="4591" max="4591" width="12.88671875" style="41" customWidth="1"/>
    <col min="4592" max="4592" width="11.88671875" style="41" customWidth="1"/>
    <col min="4593" max="4593" width="12.88671875" style="41" customWidth="1"/>
    <col min="4594" max="4594" width="12.44140625" style="41" customWidth="1"/>
    <col min="4595" max="4596" width="11.88671875" style="41" customWidth="1"/>
    <col min="4597" max="4843" width="11.44140625" style="41"/>
    <col min="4844" max="4844" width="18.109375" style="41" customWidth="1"/>
    <col min="4845" max="4846" width="11.88671875" style="41" customWidth="1"/>
    <col min="4847" max="4847" width="12.88671875" style="41" customWidth="1"/>
    <col min="4848" max="4848" width="11.88671875" style="41" customWidth="1"/>
    <col min="4849" max="4849" width="12.88671875" style="41" customWidth="1"/>
    <col min="4850" max="4850" width="12.44140625" style="41" customWidth="1"/>
    <col min="4851" max="4852" width="11.88671875" style="41" customWidth="1"/>
    <col min="4853" max="5099" width="11.44140625" style="41"/>
    <col min="5100" max="5100" width="18.109375" style="41" customWidth="1"/>
    <col min="5101" max="5102" width="11.88671875" style="41" customWidth="1"/>
    <col min="5103" max="5103" width="12.88671875" style="41" customWidth="1"/>
    <col min="5104" max="5104" width="11.88671875" style="41" customWidth="1"/>
    <col min="5105" max="5105" width="12.88671875" style="41" customWidth="1"/>
    <col min="5106" max="5106" width="12.44140625" style="41" customWidth="1"/>
    <col min="5107" max="5108" width="11.88671875" style="41" customWidth="1"/>
    <col min="5109" max="5355" width="11.44140625" style="41"/>
    <col min="5356" max="5356" width="18.109375" style="41" customWidth="1"/>
    <col min="5357" max="5358" width="11.88671875" style="41" customWidth="1"/>
    <col min="5359" max="5359" width="12.88671875" style="41" customWidth="1"/>
    <col min="5360" max="5360" width="11.88671875" style="41" customWidth="1"/>
    <col min="5361" max="5361" width="12.88671875" style="41" customWidth="1"/>
    <col min="5362" max="5362" width="12.44140625" style="41" customWidth="1"/>
    <col min="5363" max="5364" width="11.88671875" style="41" customWidth="1"/>
    <col min="5365" max="5611" width="11.44140625" style="41"/>
    <col min="5612" max="5612" width="18.109375" style="41" customWidth="1"/>
    <col min="5613" max="5614" width="11.88671875" style="41" customWidth="1"/>
    <col min="5615" max="5615" width="12.88671875" style="41" customWidth="1"/>
    <col min="5616" max="5616" width="11.88671875" style="41" customWidth="1"/>
    <col min="5617" max="5617" width="12.88671875" style="41" customWidth="1"/>
    <col min="5618" max="5618" width="12.44140625" style="41" customWidth="1"/>
    <col min="5619" max="5620" width="11.88671875" style="41" customWidth="1"/>
    <col min="5621" max="5867" width="11.44140625" style="41"/>
    <col min="5868" max="5868" width="18.109375" style="41" customWidth="1"/>
    <col min="5869" max="5870" width="11.88671875" style="41" customWidth="1"/>
    <col min="5871" max="5871" width="12.88671875" style="41" customWidth="1"/>
    <col min="5872" max="5872" width="11.88671875" style="41" customWidth="1"/>
    <col min="5873" max="5873" width="12.88671875" style="41" customWidth="1"/>
    <col min="5874" max="5874" width="12.44140625" style="41" customWidth="1"/>
    <col min="5875" max="5876" width="11.88671875" style="41" customWidth="1"/>
    <col min="5877" max="6123" width="11.44140625" style="41"/>
    <col min="6124" max="6124" width="18.109375" style="41" customWidth="1"/>
    <col min="6125" max="6126" width="11.88671875" style="41" customWidth="1"/>
    <col min="6127" max="6127" width="12.88671875" style="41" customWidth="1"/>
    <col min="6128" max="6128" width="11.88671875" style="41" customWidth="1"/>
    <col min="6129" max="6129" width="12.88671875" style="41" customWidth="1"/>
    <col min="6130" max="6130" width="12.44140625" style="41" customWidth="1"/>
    <col min="6131" max="6132" width="11.88671875" style="41" customWidth="1"/>
    <col min="6133" max="6379" width="11.44140625" style="41"/>
    <col min="6380" max="6380" width="18.109375" style="41" customWidth="1"/>
    <col min="6381" max="6382" width="11.88671875" style="41" customWidth="1"/>
    <col min="6383" max="6383" width="12.88671875" style="41" customWidth="1"/>
    <col min="6384" max="6384" width="11.88671875" style="41" customWidth="1"/>
    <col min="6385" max="6385" width="12.88671875" style="41" customWidth="1"/>
    <col min="6386" max="6386" width="12.44140625" style="41" customWidth="1"/>
    <col min="6387" max="6388" width="11.88671875" style="41" customWidth="1"/>
    <col min="6389" max="6635" width="11.44140625" style="41"/>
    <col min="6636" max="6636" width="18.109375" style="41" customWidth="1"/>
    <col min="6637" max="6638" width="11.88671875" style="41" customWidth="1"/>
    <col min="6639" max="6639" width="12.88671875" style="41" customWidth="1"/>
    <col min="6640" max="6640" width="11.88671875" style="41" customWidth="1"/>
    <col min="6641" max="6641" width="12.88671875" style="41" customWidth="1"/>
    <col min="6642" max="6642" width="12.44140625" style="41" customWidth="1"/>
    <col min="6643" max="6644" width="11.88671875" style="41" customWidth="1"/>
    <col min="6645" max="6891" width="11.44140625" style="41"/>
    <col min="6892" max="6892" width="18.109375" style="41" customWidth="1"/>
    <col min="6893" max="6894" width="11.88671875" style="41" customWidth="1"/>
    <col min="6895" max="6895" width="12.88671875" style="41" customWidth="1"/>
    <col min="6896" max="6896" width="11.88671875" style="41" customWidth="1"/>
    <col min="6897" max="6897" width="12.88671875" style="41" customWidth="1"/>
    <col min="6898" max="6898" width="12.44140625" style="41" customWidth="1"/>
    <col min="6899" max="6900" width="11.88671875" style="41" customWidth="1"/>
    <col min="6901" max="7147" width="11.44140625" style="41"/>
    <col min="7148" max="7148" width="18.109375" style="41" customWidth="1"/>
    <col min="7149" max="7150" width="11.88671875" style="41" customWidth="1"/>
    <col min="7151" max="7151" width="12.88671875" style="41" customWidth="1"/>
    <col min="7152" max="7152" width="11.88671875" style="41" customWidth="1"/>
    <col min="7153" max="7153" width="12.88671875" style="41" customWidth="1"/>
    <col min="7154" max="7154" width="12.44140625" style="41" customWidth="1"/>
    <col min="7155" max="7156" width="11.88671875" style="41" customWidth="1"/>
    <col min="7157" max="7403" width="11.44140625" style="41"/>
    <col min="7404" max="7404" width="18.109375" style="41" customWidth="1"/>
    <col min="7405" max="7406" width="11.88671875" style="41" customWidth="1"/>
    <col min="7407" max="7407" width="12.88671875" style="41" customWidth="1"/>
    <col min="7408" max="7408" width="11.88671875" style="41" customWidth="1"/>
    <col min="7409" max="7409" width="12.88671875" style="41" customWidth="1"/>
    <col min="7410" max="7410" width="12.44140625" style="41" customWidth="1"/>
    <col min="7411" max="7412" width="11.88671875" style="41" customWidth="1"/>
    <col min="7413" max="7659" width="11.44140625" style="41"/>
    <col min="7660" max="7660" width="18.109375" style="41" customWidth="1"/>
    <col min="7661" max="7662" width="11.88671875" style="41" customWidth="1"/>
    <col min="7663" max="7663" width="12.88671875" style="41" customWidth="1"/>
    <col min="7664" max="7664" width="11.88671875" style="41" customWidth="1"/>
    <col min="7665" max="7665" width="12.88671875" style="41" customWidth="1"/>
    <col min="7666" max="7666" width="12.44140625" style="41" customWidth="1"/>
    <col min="7667" max="7668" width="11.88671875" style="41" customWidth="1"/>
    <col min="7669" max="7915" width="11.44140625" style="41"/>
    <col min="7916" max="7916" width="18.109375" style="41" customWidth="1"/>
    <col min="7917" max="7918" width="11.88671875" style="41" customWidth="1"/>
    <col min="7919" max="7919" width="12.88671875" style="41" customWidth="1"/>
    <col min="7920" max="7920" width="11.88671875" style="41" customWidth="1"/>
    <col min="7921" max="7921" width="12.88671875" style="41" customWidth="1"/>
    <col min="7922" max="7922" width="12.44140625" style="41" customWidth="1"/>
    <col min="7923" max="7924" width="11.88671875" style="41" customWidth="1"/>
    <col min="7925" max="8171" width="11.44140625" style="41"/>
    <col min="8172" max="8172" width="18.109375" style="41" customWidth="1"/>
    <col min="8173" max="8174" width="11.88671875" style="41" customWidth="1"/>
    <col min="8175" max="8175" width="12.88671875" style="41" customWidth="1"/>
    <col min="8176" max="8176" width="11.88671875" style="41" customWidth="1"/>
    <col min="8177" max="8177" width="12.88671875" style="41" customWidth="1"/>
    <col min="8178" max="8178" width="12.44140625" style="41" customWidth="1"/>
    <col min="8179" max="8180" width="11.88671875" style="41" customWidth="1"/>
    <col min="8181" max="8427" width="11.44140625" style="41"/>
    <col min="8428" max="8428" width="18.109375" style="41" customWidth="1"/>
    <col min="8429" max="8430" width="11.88671875" style="41" customWidth="1"/>
    <col min="8431" max="8431" width="12.88671875" style="41" customWidth="1"/>
    <col min="8432" max="8432" width="11.88671875" style="41" customWidth="1"/>
    <col min="8433" max="8433" width="12.88671875" style="41" customWidth="1"/>
    <col min="8434" max="8434" width="12.44140625" style="41" customWidth="1"/>
    <col min="8435" max="8436" width="11.88671875" style="41" customWidth="1"/>
    <col min="8437" max="8683" width="11.44140625" style="41"/>
    <col min="8684" max="8684" width="18.109375" style="41" customWidth="1"/>
    <col min="8685" max="8686" width="11.88671875" style="41" customWidth="1"/>
    <col min="8687" max="8687" width="12.88671875" style="41" customWidth="1"/>
    <col min="8688" max="8688" width="11.88671875" style="41" customWidth="1"/>
    <col min="8689" max="8689" width="12.88671875" style="41" customWidth="1"/>
    <col min="8690" max="8690" width="12.44140625" style="41" customWidth="1"/>
    <col min="8691" max="8692" width="11.88671875" style="41" customWidth="1"/>
    <col min="8693" max="8939" width="11.44140625" style="41"/>
    <col min="8940" max="8940" width="18.109375" style="41" customWidth="1"/>
    <col min="8941" max="8942" width="11.88671875" style="41" customWidth="1"/>
    <col min="8943" max="8943" width="12.88671875" style="41" customWidth="1"/>
    <col min="8944" max="8944" width="11.88671875" style="41" customWidth="1"/>
    <col min="8945" max="8945" width="12.88671875" style="41" customWidth="1"/>
    <col min="8946" max="8946" width="12.44140625" style="41" customWidth="1"/>
    <col min="8947" max="8948" width="11.88671875" style="41" customWidth="1"/>
    <col min="8949" max="9195" width="11.44140625" style="41"/>
    <col min="9196" max="9196" width="18.109375" style="41" customWidth="1"/>
    <col min="9197" max="9198" width="11.88671875" style="41" customWidth="1"/>
    <col min="9199" max="9199" width="12.88671875" style="41" customWidth="1"/>
    <col min="9200" max="9200" width="11.88671875" style="41" customWidth="1"/>
    <col min="9201" max="9201" width="12.88671875" style="41" customWidth="1"/>
    <col min="9202" max="9202" width="12.44140625" style="41" customWidth="1"/>
    <col min="9203" max="9204" width="11.88671875" style="41" customWidth="1"/>
    <col min="9205" max="9451" width="11.44140625" style="41"/>
    <col min="9452" max="9452" width="18.109375" style="41" customWidth="1"/>
    <col min="9453" max="9454" width="11.88671875" style="41" customWidth="1"/>
    <col min="9455" max="9455" width="12.88671875" style="41" customWidth="1"/>
    <col min="9456" max="9456" width="11.88671875" style="41" customWidth="1"/>
    <col min="9457" max="9457" width="12.88671875" style="41" customWidth="1"/>
    <col min="9458" max="9458" width="12.44140625" style="41" customWidth="1"/>
    <col min="9459" max="9460" width="11.88671875" style="41" customWidth="1"/>
    <col min="9461" max="9707" width="11.44140625" style="41"/>
    <col min="9708" max="9708" width="18.109375" style="41" customWidth="1"/>
    <col min="9709" max="9710" width="11.88671875" style="41" customWidth="1"/>
    <col min="9711" max="9711" width="12.88671875" style="41" customWidth="1"/>
    <col min="9712" max="9712" width="11.88671875" style="41" customWidth="1"/>
    <col min="9713" max="9713" width="12.88671875" style="41" customWidth="1"/>
    <col min="9714" max="9714" width="12.44140625" style="41" customWidth="1"/>
    <col min="9715" max="9716" width="11.88671875" style="41" customWidth="1"/>
    <col min="9717" max="9963" width="11.44140625" style="41"/>
    <col min="9964" max="9964" width="18.109375" style="41" customWidth="1"/>
    <col min="9965" max="9966" width="11.88671875" style="41" customWidth="1"/>
    <col min="9967" max="9967" width="12.88671875" style="41" customWidth="1"/>
    <col min="9968" max="9968" width="11.88671875" style="41" customWidth="1"/>
    <col min="9969" max="9969" width="12.88671875" style="41" customWidth="1"/>
    <col min="9970" max="9970" width="12.44140625" style="41" customWidth="1"/>
    <col min="9971" max="9972" width="11.88671875" style="41" customWidth="1"/>
    <col min="9973" max="10219" width="11.44140625" style="41"/>
    <col min="10220" max="10220" width="18.109375" style="41" customWidth="1"/>
    <col min="10221" max="10222" width="11.88671875" style="41" customWidth="1"/>
    <col min="10223" max="10223" width="12.88671875" style="41" customWidth="1"/>
    <col min="10224" max="10224" width="11.88671875" style="41" customWidth="1"/>
    <col min="10225" max="10225" width="12.88671875" style="41" customWidth="1"/>
    <col min="10226" max="10226" width="12.44140625" style="41" customWidth="1"/>
    <col min="10227" max="10228" width="11.88671875" style="41" customWidth="1"/>
    <col min="10229" max="10475" width="11.44140625" style="41"/>
    <col min="10476" max="10476" width="18.109375" style="41" customWidth="1"/>
    <col min="10477" max="10478" width="11.88671875" style="41" customWidth="1"/>
    <col min="10479" max="10479" width="12.88671875" style="41" customWidth="1"/>
    <col min="10480" max="10480" width="11.88671875" style="41" customWidth="1"/>
    <col min="10481" max="10481" width="12.88671875" style="41" customWidth="1"/>
    <col min="10482" max="10482" width="12.44140625" style="41" customWidth="1"/>
    <col min="10483" max="10484" width="11.88671875" style="41" customWidth="1"/>
    <col min="10485" max="10731" width="11.44140625" style="41"/>
    <col min="10732" max="10732" width="18.109375" style="41" customWidth="1"/>
    <col min="10733" max="10734" width="11.88671875" style="41" customWidth="1"/>
    <col min="10735" max="10735" width="12.88671875" style="41" customWidth="1"/>
    <col min="10736" max="10736" width="11.88671875" style="41" customWidth="1"/>
    <col min="10737" max="10737" width="12.88671875" style="41" customWidth="1"/>
    <col min="10738" max="10738" width="12.44140625" style="41" customWidth="1"/>
    <col min="10739" max="10740" width="11.88671875" style="41" customWidth="1"/>
    <col min="10741" max="10987" width="11.44140625" style="41"/>
    <col min="10988" max="10988" width="18.109375" style="41" customWidth="1"/>
    <col min="10989" max="10990" width="11.88671875" style="41" customWidth="1"/>
    <col min="10991" max="10991" width="12.88671875" style="41" customWidth="1"/>
    <col min="10992" max="10992" width="11.88671875" style="41" customWidth="1"/>
    <col min="10993" max="10993" width="12.88671875" style="41" customWidth="1"/>
    <col min="10994" max="10994" width="12.44140625" style="41" customWidth="1"/>
    <col min="10995" max="10996" width="11.88671875" style="41" customWidth="1"/>
    <col min="10997" max="11243" width="11.44140625" style="41"/>
    <col min="11244" max="11244" width="18.109375" style="41" customWidth="1"/>
    <col min="11245" max="11246" width="11.88671875" style="41" customWidth="1"/>
    <col min="11247" max="11247" width="12.88671875" style="41" customWidth="1"/>
    <col min="11248" max="11248" width="11.88671875" style="41" customWidth="1"/>
    <col min="11249" max="11249" width="12.88671875" style="41" customWidth="1"/>
    <col min="11250" max="11250" width="12.44140625" style="41" customWidth="1"/>
    <col min="11251" max="11252" width="11.88671875" style="41" customWidth="1"/>
    <col min="11253" max="11499" width="11.44140625" style="41"/>
    <col min="11500" max="11500" width="18.109375" style="41" customWidth="1"/>
    <col min="11501" max="11502" width="11.88671875" style="41" customWidth="1"/>
    <col min="11503" max="11503" width="12.88671875" style="41" customWidth="1"/>
    <col min="11504" max="11504" width="11.88671875" style="41" customWidth="1"/>
    <col min="11505" max="11505" width="12.88671875" style="41" customWidth="1"/>
    <col min="11506" max="11506" width="12.44140625" style="41" customWidth="1"/>
    <col min="11507" max="11508" width="11.88671875" style="41" customWidth="1"/>
    <col min="11509" max="11755" width="11.44140625" style="41"/>
    <col min="11756" max="11756" width="18.109375" style="41" customWidth="1"/>
    <col min="11757" max="11758" width="11.88671875" style="41" customWidth="1"/>
    <col min="11759" max="11759" width="12.88671875" style="41" customWidth="1"/>
    <col min="11760" max="11760" width="11.88671875" style="41" customWidth="1"/>
    <col min="11761" max="11761" width="12.88671875" style="41" customWidth="1"/>
    <col min="11762" max="11762" width="12.44140625" style="41" customWidth="1"/>
    <col min="11763" max="11764" width="11.88671875" style="41" customWidth="1"/>
    <col min="11765" max="12011" width="11.44140625" style="41"/>
    <col min="12012" max="12012" width="18.109375" style="41" customWidth="1"/>
    <col min="12013" max="12014" width="11.88671875" style="41" customWidth="1"/>
    <col min="12015" max="12015" width="12.88671875" style="41" customWidth="1"/>
    <col min="12016" max="12016" width="11.88671875" style="41" customWidth="1"/>
    <col min="12017" max="12017" width="12.88671875" style="41" customWidth="1"/>
    <col min="12018" max="12018" width="12.44140625" style="41" customWidth="1"/>
    <col min="12019" max="12020" width="11.88671875" style="41" customWidth="1"/>
    <col min="12021" max="12267" width="11.44140625" style="41"/>
    <col min="12268" max="12268" width="18.109375" style="41" customWidth="1"/>
    <col min="12269" max="12270" width="11.88671875" style="41" customWidth="1"/>
    <col min="12271" max="12271" width="12.88671875" style="41" customWidth="1"/>
    <col min="12272" max="12272" width="11.88671875" style="41" customWidth="1"/>
    <col min="12273" max="12273" width="12.88671875" style="41" customWidth="1"/>
    <col min="12274" max="12274" width="12.44140625" style="41" customWidth="1"/>
    <col min="12275" max="12276" width="11.88671875" style="41" customWidth="1"/>
    <col min="12277" max="12523" width="11.44140625" style="41"/>
    <col min="12524" max="12524" width="18.109375" style="41" customWidth="1"/>
    <col min="12525" max="12526" width="11.88671875" style="41" customWidth="1"/>
    <col min="12527" max="12527" width="12.88671875" style="41" customWidth="1"/>
    <col min="12528" max="12528" width="11.88671875" style="41" customWidth="1"/>
    <col min="12529" max="12529" width="12.88671875" style="41" customWidth="1"/>
    <col min="12530" max="12530" width="12.44140625" style="41" customWidth="1"/>
    <col min="12531" max="12532" width="11.88671875" style="41" customWidth="1"/>
    <col min="12533" max="12779" width="11.44140625" style="41"/>
    <col min="12780" max="12780" width="18.109375" style="41" customWidth="1"/>
    <col min="12781" max="12782" width="11.88671875" style="41" customWidth="1"/>
    <col min="12783" max="12783" width="12.88671875" style="41" customWidth="1"/>
    <col min="12784" max="12784" width="11.88671875" style="41" customWidth="1"/>
    <col min="12785" max="12785" width="12.88671875" style="41" customWidth="1"/>
    <col min="12786" max="12786" width="12.44140625" style="41" customWidth="1"/>
    <col min="12787" max="12788" width="11.88671875" style="41" customWidth="1"/>
    <col min="12789" max="13035" width="11.44140625" style="41"/>
    <col min="13036" max="13036" width="18.109375" style="41" customWidth="1"/>
    <col min="13037" max="13038" width="11.88671875" style="41" customWidth="1"/>
    <col min="13039" max="13039" width="12.88671875" style="41" customWidth="1"/>
    <col min="13040" max="13040" width="11.88671875" style="41" customWidth="1"/>
    <col min="13041" max="13041" width="12.88671875" style="41" customWidth="1"/>
    <col min="13042" max="13042" width="12.44140625" style="41" customWidth="1"/>
    <col min="13043" max="13044" width="11.88671875" style="41" customWidth="1"/>
    <col min="13045" max="13291" width="11.44140625" style="41"/>
    <col min="13292" max="13292" width="18.109375" style="41" customWidth="1"/>
    <col min="13293" max="13294" width="11.88671875" style="41" customWidth="1"/>
    <col min="13295" max="13295" width="12.88671875" style="41" customWidth="1"/>
    <col min="13296" max="13296" width="11.88671875" style="41" customWidth="1"/>
    <col min="13297" max="13297" width="12.88671875" style="41" customWidth="1"/>
    <col min="13298" max="13298" width="12.44140625" style="41" customWidth="1"/>
    <col min="13299" max="13300" width="11.88671875" style="41" customWidth="1"/>
    <col min="13301" max="13547" width="11.44140625" style="41"/>
    <col min="13548" max="13548" width="18.109375" style="41" customWidth="1"/>
    <col min="13549" max="13550" width="11.88671875" style="41" customWidth="1"/>
    <col min="13551" max="13551" width="12.88671875" style="41" customWidth="1"/>
    <col min="13552" max="13552" width="11.88671875" style="41" customWidth="1"/>
    <col min="13553" max="13553" width="12.88671875" style="41" customWidth="1"/>
    <col min="13554" max="13554" width="12.44140625" style="41" customWidth="1"/>
    <col min="13555" max="13556" width="11.88671875" style="41" customWidth="1"/>
    <col min="13557" max="13803" width="11.44140625" style="41"/>
    <col min="13804" max="13804" width="18.109375" style="41" customWidth="1"/>
    <col min="13805" max="13806" width="11.88671875" style="41" customWidth="1"/>
    <col min="13807" max="13807" width="12.88671875" style="41" customWidth="1"/>
    <col min="13808" max="13808" width="11.88671875" style="41" customWidth="1"/>
    <col min="13809" max="13809" width="12.88671875" style="41" customWidth="1"/>
    <col min="13810" max="13810" width="12.44140625" style="41" customWidth="1"/>
    <col min="13811" max="13812" width="11.88671875" style="41" customWidth="1"/>
    <col min="13813" max="14059" width="11.44140625" style="41"/>
    <col min="14060" max="14060" width="18.109375" style="41" customWidth="1"/>
    <col min="14061" max="14062" width="11.88671875" style="41" customWidth="1"/>
    <col min="14063" max="14063" width="12.88671875" style="41" customWidth="1"/>
    <col min="14064" max="14064" width="11.88671875" style="41" customWidth="1"/>
    <col min="14065" max="14065" width="12.88671875" style="41" customWidth="1"/>
    <col min="14066" max="14066" width="12.44140625" style="41" customWidth="1"/>
    <col min="14067" max="14068" width="11.88671875" style="41" customWidth="1"/>
    <col min="14069" max="14315" width="11.44140625" style="41"/>
    <col min="14316" max="14316" width="18.109375" style="41" customWidth="1"/>
    <col min="14317" max="14318" width="11.88671875" style="41" customWidth="1"/>
    <col min="14319" max="14319" width="12.88671875" style="41" customWidth="1"/>
    <col min="14320" max="14320" width="11.88671875" style="41" customWidth="1"/>
    <col min="14321" max="14321" width="12.88671875" style="41" customWidth="1"/>
    <col min="14322" max="14322" width="12.44140625" style="41" customWidth="1"/>
    <col min="14323" max="14324" width="11.88671875" style="41" customWidth="1"/>
    <col min="14325" max="14571" width="11.44140625" style="41"/>
    <col min="14572" max="14572" width="18.109375" style="41" customWidth="1"/>
    <col min="14573" max="14574" width="11.88671875" style="41" customWidth="1"/>
    <col min="14575" max="14575" width="12.88671875" style="41" customWidth="1"/>
    <col min="14576" max="14576" width="11.88671875" style="41" customWidth="1"/>
    <col min="14577" max="14577" width="12.88671875" style="41" customWidth="1"/>
    <col min="14578" max="14578" width="12.44140625" style="41" customWidth="1"/>
    <col min="14579" max="14580" width="11.88671875" style="41" customWidth="1"/>
    <col min="14581" max="14827" width="11.44140625" style="41"/>
    <col min="14828" max="14828" width="18.109375" style="41" customWidth="1"/>
    <col min="14829" max="14830" width="11.88671875" style="41" customWidth="1"/>
    <col min="14831" max="14831" width="12.88671875" style="41" customWidth="1"/>
    <col min="14832" max="14832" width="11.88671875" style="41" customWidth="1"/>
    <col min="14833" max="14833" width="12.88671875" style="41" customWidth="1"/>
    <col min="14834" max="14834" width="12.44140625" style="41" customWidth="1"/>
    <col min="14835" max="14836" width="11.88671875" style="41" customWidth="1"/>
    <col min="14837" max="15083" width="11.44140625" style="41"/>
    <col min="15084" max="15084" width="18.109375" style="41" customWidth="1"/>
    <col min="15085" max="15086" width="11.88671875" style="41" customWidth="1"/>
    <col min="15087" max="15087" width="12.88671875" style="41" customWidth="1"/>
    <col min="15088" max="15088" width="11.88671875" style="41" customWidth="1"/>
    <col min="15089" max="15089" width="12.88671875" style="41" customWidth="1"/>
    <col min="15090" max="15090" width="12.44140625" style="41" customWidth="1"/>
    <col min="15091" max="15092" width="11.88671875" style="41" customWidth="1"/>
    <col min="15093" max="15339" width="11.44140625" style="41"/>
    <col min="15340" max="15340" width="18.109375" style="41" customWidth="1"/>
    <col min="15341" max="15342" width="11.88671875" style="41" customWidth="1"/>
    <col min="15343" max="15343" width="12.88671875" style="41" customWidth="1"/>
    <col min="15344" max="15344" width="11.88671875" style="41" customWidth="1"/>
    <col min="15345" max="15345" width="12.88671875" style="41" customWidth="1"/>
    <col min="15346" max="15346" width="12.44140625" style="41" customWidth="1"/>
    <col min="15347" max="15348" width="11.88671875" style="41" customWidth="1"/>
    <col min="15349" max="15595" width="11.44140625" style="41"/>
    <col min="15596" max="15596" width="18.109375" style="41" customWidth="1"/>
    <col min="15597" max="15598" width="11.88671875" style="41" customWidth="1"/>
    <col min="15599" max="15599" width="12.88671875" style="41" customWidth="1"/>
    <col min="15600" max="15600" width="11.88671875" style="41" customWidth="1"/>
    <col min="15601" max="15601" width="12.88671875" style="41" customWidth="1"/>
    <col min="15602" max="15602" width="12.44140625" style="41" customWidth="1"/>
    <col min="15603" max="15604" width="11.88671875" style="41" customWidth="1"/>
    <col min="15605" max="15851" width="11.44140625" style="41"/>
    <col min="15852" max="15852" width="18.109375" style="41" customWidth="1"/>
    <col min="15853" max="15854" width="11.88671875" style="41" customWidth="1"/>
    <col min="15855" max="15855" width="12.88671875" style="41" customWidth="1"/>
    <col min="15856" max="15856" width="11.88671875" style="41" customWidth="1"/>
    <col min="15857" max="15857" width="12.88671875" style="41" customWidth="1"/>
    <col min="15858" max="15858" width="12.44140625" style="41" customWidth="1"/>
    <col min="15859" max="15860" width="11.88671875" style="41" customWidth="1"/>
    <col min="15861" max="16107" width="11.44140625" style="41"/>
    <col min="16108" max="16108" width="18.109375" style="41" customWidth="1"/>
    <col min="16109" max="16110" width="11.88671875" style="41" customWidth="1"/>
    <col min="16111" max="16111" width="12.88671875" style="41" customWidth="1"/>
    <col min="16112" max="16112" width="11.88671875" style="41" customWidth="1"/>
    <col min="16113" max="16113" width="12.88671875" style="41" customWidth="1"/>
    <col min="16114" max="16114" width="12.44140625" style="41" customWidth="1"/>
    <col min="16115" max="16116" width="11.88671875" style="41" customWidth="1"/>
    <col min="16117" max="16384" width="11.44140625" style="41"/>
  </cols>
  <sheetData>
    <row r="1" spans="1:20">
      <c r="A1" s="771" t="s">
        <v>196</v>
      </c>
      <c r="B1" s="771"/>
      <c r="C1" s="15"/>
      <c r="D1" s="15"/>
      <c r="E1" s="15"/>
      <c r="F1" s="15"/>
      <c r="G1" s="15"/>
      <c r="H1" s="15"/>
      <c r="I1" s="15"/>
      <c r="J1" s="34" t="s">
        <v>23</v>
      </c>
      <c r="K1" s="34">
        <v>195.96581</v>
      </c>
      <c r="L1" s="34">
        <v>197.96675999999999</v>
      </c>
      <c r="M1" s="34">
        <v>198.96826999999999</v>
      </c>
      <c r="N1" s="34">
        <v>199.96832000000001</v>
      </c>
      <c r="O1" s="34">
        <v>200.97029000000001</v>
      </c>
      <c r="P1" s="34">
        <v>201.97063</v>
      </c>
      <c r="Q1" s="34">
        <v>203.97348</v>
      </c>
      <c r="R1" s="15"/>
      <c r="S1" s="15"/>
      <c r="T1" s="15"/>
    </row>
    <row r="2" spans="1:20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>
      <c r="A3" s="93"/>
      <c r="B3" s="94"/>
      <c r="C3" s="95" t="s">
        <v>52</v>
      </c>
      <c r="D3" s="95" t="s">
        <v>53</v>
      </c>
      <c r="E3" s="95" t="s">
        <v>54</v>
      </c>
      <c r="F3" s="95" t="s">
        <v>55</v>
      </c>
      <c r="G3" s="95" t="s">
        <v>56</v>
      </c>
      <c r="H3" s="95" t="s">
        <v>57</v>
      </c>
      <c r="I3" s="95" t="s">
        <v>58</v>
      </c>
      <c r="J3" s="95" t="s">
        <v>51</v>
      </c>
      <c r="K3" s="95" t="s">
        <v>52</v>
      </c>
      <c r="L3" s="95" t="s">
        <v>53</v>
      </c>
      <c r="M3" s="95" t="s">
        <v>54</v>
      </c>
      <c r="N3" s="95" t="s">
        <v>55</v>
      </c>
      <c r="O3" s="95" t="s">
        <v>56</v>
      </c>
      <c r="P3" s="95" t="s">
        <v>57</v>
      </c>
      <c r="Q3" s="95" t="s">
        <v>58</v>
      </c>
      <c r="R3" s="15"/>
      <c r="S3" s="15"/>
      <c r="T3" s="15"/>
    </row>
    <row r="4" spans="1:20">
      <c r="A4" s="380"/>
      <c r="B4" s="108" t="s">
        <v>187</v>
      </c>
      <c r="C4" s="646">
        <v>0</v>
      </c>
      <c r="D4" s="386">
        <v>5886131.8252830002</v>
      </c>
      <c r="E4" s="386">
        <v>319448.55879679997</v>
      </c>
      <c r="F4" s="386">
        <v>65136.145641950003</v>
      </c>
      <c r="G4" s="386">
        <v>24853.110738840001</v>
      </c>
      <c r="H4" s="386">
        <v>40696.918770600001</v>
      </c>
      <c r="I4" s="386">
        <v>4866.8456066190001</v>
      </c>
      <c r="J4" s="643">
        <f>SUM(C4:I4)</f>
        <v>6341133.4048378086</v>
      </c>
      <c r="K4" s="97">
        <f>C4/$J4*100</f>
        <v>0</v>
      </c>
      <c r="L4" s="98">
        <f t="shared" ref="L4:Q7" si="0">D4/$J4*100</f>
        <v>92.8246016838618</v>
      </c>
      <c r="M4" s="97">
        <f>E4/$J4*100</f>
        <v>5.0377202055563872</v>
      </c>
      <c r="N4" s="99">
        <f t="shared" si="0"/>
        <v>1.0272003675597807</v>
      </c>
      <c r="O4" s="99">
        <f t="shared" si="0"/>
        <v>0.39193483486530889</v>
      </c>
      <c r="P4" s="99">
        <f t="shared" si="0"/>
        <v>0.6417925025761374</v>
      </c>
      <c r="Q4" s="100">
        <f t="shared" si="0"/>
        <v>7.6750405580585365E-2</v>
      </c>
      <c r="R4" s="25"/>
      <c r="S4" s="25"/>
      <c r="T4" s="25"/>
    </row>
    <row r="5" spans="1:20">
      <c r="A5" s="381"/>
      <c r="B5" s="109" t="s">
        <v>188</v>
      </c>
      <c r="C5" s="646">
        <v>0</v>
      </c>
      <c r="D5" s="386">
        <v>5652321.954899</v>
      </c>
      <c r="E5" s="386">
        <v>305950.07294400001</v>
      </c>
      <c r="F5" s="386">
        <v>67402.895347619997</v>
      </c>
      <c r="G5" s="386">
        <v>22352.781225520001</v>
      </c>
      <c r="H5" s="386">
        <v>37107.150956290003</v>
      </c>
      <c r="I5" s="386">
        <v>5319.8076572760001</v>
      </c>
      <c r="J5" s="644">
        <f t="shared" ref="J5:J6" si="1">SUM(C5:I5)</f>
        <v>6090454.663029707</v>
      </c>
      <c r="K5" s="90">
        <f t="shared" ref="K5:K6" si="2">C5/$J5*100</f>
        <v>0</v>
      </c>
      <c r="L5" s="367">
        <f t="shared" ref="L5:L6" si="3">D5/$J5*100</f>
        <v>92.806239724757148</v>
      </c>
      <c r="M5" s="90">
        <f t="shared" ref="M5:M6" si="4">E5/$J5*100</f>
        <v>5.0234356853713882</v>
      </c>
      <c r="N5" s="102">
        <f t="shared" ref="N5:N6" si="5">F5/$J5*100</f>
        <v>1.106697267722379</v>
      </c>
      <c r="O5" s="102">
        <f t="shared" ref="O5:O6" si="6">G5/$J5*100</f>
        <v>0.36701334238978756</v>
      </c>
      <c r="P5" s="102">
        <f t="shared" ref="P5:P6" si="7">H5/$J5*100</f>
        <v>0.60926733732274407</v>
      </c>
      <c r="Q5" s="103">
        <f t="shared" ref="Q5:Q6" si="8">I5/$J5*100</f>
        <v>8.734664243653778E-2</v>
      </c>
      <c r="R5" s="25"/>
      <c r="S5" s="25"/>
      <c r="T5" s="25"/>
    </row>
    <row r="6" spans="1:20">
      <c r="A6" s="381"/>
      <c r="B6" s="110" t="s">
        <v>189</v>
      </c>
      <c r="C6" s="646">
        <v>0</v>
      </c>
      <c r="D6" s="386">
        <v>6231703.6647119997</v>
      </c>
      <c r="E6" s="386">
        <v>345522.2299181</v>
      </c>
      <c r="F6" s="386">
        <v>76742.064585379994</v>
      </c>
      <c r="G6" s="386">
        <v>24303.06226128</v>
      </c>
      <c r="H6" s="386">
        <v>42761.685346029997</v>
      </c>
      <c r="I6" s="386">
        <v>5600.2454031630004</v>
      </c>
      <c r="J6" s="645">
        <f t="shared" si="1"/>
        <v>6726632.9522259524</v>
      </c>
      <c r="K6" s="105">
        <f t="shared" si="2"/>
        <v>0</v>
      </c>
      <c r="L6" s="368">
        <f t="shared" si="3"/>
        <v>92.642243288298147</v>
      </c>
      <c r="M6" s="105">
        <f t="shared" si="4"/>
        <v>5.1366297577417406</v>
      </c>
      <c r="N6" s="106">
        <f t="shared" si="5"/>
        <v>1.140868918081591</v>
      </c>
      <c r="O6" s="106">
        <f t="shared" si="6"/>
        <v>0.36129609618788133</v>
      </c>
      <c r="P6" s="106">
        <f t="shared" si="7"/>
        <v>0.63570713088900532</v>
      </c>
      <c r="Q6" s="107">
        <f t="shared" si="8"/>
        <v>8.3254808801627694E-2</v>
      </c>
      <c r="R6" s="25"/>
      <c r="S6" s="25"/>
      <c r="T6" s="25"/>
    </row>
    <row r="7" spans="1:20">
      <c r="A7" s="149" t="s">
        <v>115</v>
      </c>
      <c r="B7" s="108" t="s">
        <v>190</v>
      </c>
      <c r="C7" s="646">
        <v>0</v>
      </c>
      <c r="D7" s="386">
        <v>6275115.6406490002</v>
      </c>
      <c r="E7" s="386">
        <v>349347.26050510001</v>
      </c>
      <c r="F7" s="386">
        <v>77806.091278289998</v>
      </c>
      <c r="G7" s="386">
        <v>23882.42925207</v>
      </c>
      <c r="H7" s="386">
        <v>44242.742898639997</v>
      </c>
      <c r="I7" s="386">
        <v>6433.6069714470004</v>
      </c>
      <c r="J7" s="643">
        <f t="shared" ref="J7:J9" si="9">SUM(C7:I7)</f>
        <v>6776827.7715545483</v>
      </c>
      <c r="K7" s="97">
        <f t="shared" ref="K7" si="10">C7/$J7*100</f>
        <v>0</v>
      </c>
      <c r="L7" s="97">
        <f t="shared" si="0"/>
        <v>92.596652182729741</v>
      </c>
      <c r="M7" s="97">
        <f t="shared" si="0"/>
        <v>5.1550263970329979</v>
      </c>
      <c r="N7" s="99">
        <f t="shared" si="0"/>
        <v>1.1481196497995392</v>
      </c>
      <c r="O7" s="99">
        <f t="shared" si="0"/>
        <v>0.35241310620753119</v>
      </c>
      <c r="P7" s="99">
        <f t="shared" si="0"/>
        <v>0.65285328755656247</v>
      </c>
      <c r="Q7" s="100">
        <f t="shared" si="0"/>
        <v>9.4935376673608213E-2</v>
      </c>
      <c r="R7" s="25"/>
      <c r="S7" s="25"/>
      <c r="T7" s="25"/>
    </row>
    <row r="8" spans="1:20">
      <c r="A8" s="150" t="s">
        <v>116</v>
      </c>
      <c r="B8" s="109" t="s">
        <v>191</v>
      </c>
      <c r="C8" s="646">
        <v>0</v>
      </c>
      <c r="D8" s="386">
        <v>5705256.4001890002</v>
      </c>
      <c r="E8" s="386">
        <v>323514.61435350002</v>
      </c>
      <c r="F8" s="388">
        <v>72023.144216619999</v>
      </c>
      <c r="G8" s="386">
        <v>21190.84547556</v>
      </c>
      <c r="H8" s="386">
        <v>36089.603685640002</v>
      </c>
      <c r="I8" s="386">
        <v>6016.9279746599996</v>
      </c>
      <c r="J8" s="644">
        <f t="shared" si="9"/>
        <v>6164091.5358949807</v>
      </c>
      <c r="K8" s="90">
        <f t="shared" ref="K8:K10" si="11">C8/$J8*100</f>
        <v>0</v>
      </c>
      <c r="L8" s="90">
        <f t="shared" ref="L8:L10" si="12">D8/$J8*100</f>
        <v>92.556321835357664</v>
      </c>
      <c r="M8" s="90">
        <f t="shared" ref="M8:M10" si="13">E8/$J8*100</f>
        <v>5.2483745977748217</v>
      </c>
      <c r="N8" s="102">
        <f>F8/$J8*100</f>
        <v>1.168430802774618</v>
      </c>
      <c r="O8" s="102">
        <f t="shared" ref="O8:O10" si="14">G8/$J8*100</f>
        <v>0.34377889024133784</v>
      </c>
      <c r="P8" s="102">
        <f t="shared" ref="P8:P10" si="15">H8/$J8*100</f>
        <v>0.58548130694493428</v>
      </c>
      <c r="Q8" s="103">
        <f t="shared" ref="Q8:Q10" si="16">I8/$J8*100</f>
        <v>9.7612566906607204E-2</v>
      </c>
      <c r="R8" s="25"/>
      <c r="S8" s="25"/>
      <c r="T8" s="25"/>
    </row>
    <row r="9" spans="1:20">
      <c r="A9" s="150" t="s">
        <v>307</v>
      </c>
      <c r="B9" s="110" t="s">
        <v>192</v>
      </c>
      <c r="C9" s="646">
        <v>0</v>
      </c>
      <c r="D9" s="386">
        <v>5685892.5769840004</v>
      </c>
      <c r="E9" s="386">
        <v>314971.5437479</v>
      </c>
      <c r="F9" s="386">
        <v>64989.17918775</v>
      </c>
      <c r="G9" s="386">
        <v>24919.593850199999</v>
      </c>
      <c r="H9" s="386">
        <v>36416.617885430001</v>
      </c>
      <c r="I9" s="386">
        <v>6166.8643072659997</v>
      </c>
      <c r="J9" s="645">
        <f t="shared" si="9"/>
        <v>6133356.375962547</v>
      </c>
      <c r="K9" s="105">
        <f t="shared" si="11"/>
        <v>0</v>
      </c>
      <c r="L9" s="105">
        <f t="shared" si="12"/>
        <v>92.704421990996352</v>
      </c>
      <c r="M9" s="105">
        <f t="shared" si="13"/>
        <v>5.1353863111935922</v>
      </c>
      <c r="N9" s="106">
        <f t="shared" ref="N9:N10" si="17">F9/$J9*100</f>
        <v>1.0596022015360362</v>
      </c>
      <c r="O9" s="106">
        <f t="shared" si="14"/>
        <v>0.40629619938380324</v>
      </c>
      <c r="P9" s="106">
        <f t="shared" si="15"/>
        <v>0.59374697397580956</v>
      </c>
      <c r="Q9" s="107">
        <f t="shared" si="16"/>
        <v>0.10054632291439601</v>
      </c>
      <c r="R9" s="25"/>
      <c r="S9" s="25"/>
      <c r="T9" s="25"/>
    </row>
    <row r="10" spans="1:20">
      <c r="A10" s="150"/>
      <c r="B10" s="108" t="s">
        <v>193</v>
      </c>
      <c r="C10" s="646">
        <v>0</v>
      </c>
      <c r="D10" s="386">
        <v>5697741.3432080001</v>
      </c>
      <c r="E10" s="386">
        <v>311068.40999650001</v>
      </c>
      <c r="F10" s="386">
        <v>76329.371926780004</v>
      </c>
      <c r="G10" s="386">
        <v>24369.29356143</v>
      </c>
      <c r="H10" s="386">
        <v>58115.149165089999</v>
      </c>
      <c r="I10" s="386">
        <v>7583.6878257750004</v>
      </c>
      <c r="J10" s="643">
        <f t="shared" ref="J10:J12" si="18">SUM(C10:I10)</f>
        <v>6175207.2556835748</v>
      </c>
      <c r="K10" s="97">
        <f t="shared" si="11"/>
        <v>0</v>
      </c>
      <c r="L10" s="97">
        <f t="shared" si="12"/>
        <v>92.268018016138299</v>
      </c>
      <c r="M10" s="97">
        <f t="shared" si="13"/>
        <v>5.037376028313818</v>
      </c>
      <c r="N10" s="99">
        <f t="shared" si="17"/>
        <v>1.2360617023263067</v>
      </c>
      <c r="O10" s="99">
        <f t="shared" si="14"/>
        <v>0.39463118487239174</v>
      </c>
      <c r="P10" s="99">
        <f t="shared" si="15"/>
        <v>0.94110443194601479</v>
      </c>
      <c r="Q10" s="100">
        <f t="shared" si="16"/>
        <v>0.12280863640317626</v>
      </c>
      <c r="R10" s="25"/>
      <c r="S10" s="25"/>
      <c r="T10" s="25"/>
    </row>
    <row r="11" spans="1:20">
      <c r="A11" s="150"/>
      <c r="B11" s="109" t="s">
        <v>194</v>
      </c>
      <c r="C11" s="646">
        <v>0</v>
      </c>
      <c r="D11" s="386">
        <v>5634071.9296399998</v>
      </c>
      <c r="E11" s="386">
        <v>309718.29017360002</v>
      </c>
      <c r="F11" s="386">
        <v>72925.777097009995</v>
      </c>
      <c r="G11" s="386">
        <v>20252.468964840002</v>
      </c>
      <c r="H11" s="386">
        <v>51808.588668900004</v>
      </c>
      <c r="I11" s="388">
        <v>7491.9447714799999</v>
      </c>
      <c r="J11" s="644">
        <f t="shared" si="18"/>
        <v>6096268.9993158299</v>
      </c>
      <c r="K11" s="90">
        <f t="shared" ref="K11:K12" si="19">C11/$J11*100</f>
        <v>0</v>
      </c>
      <c r="L11" s="90">
        <f t="shared" ref="L11:L12" si="20">D11/$J11*100</f>
        <v>92.418361628601005</v>
      </c>
      <c r="M11" s="90">
        <f t="shared" ref="M11:M12" si="21">E11/$J11*100</f>
        <v>5.0804564268466335</v>
      </c>
      <c r="N11" s="102">
        <f t="shared" ref="N11:N12" si="22">F11/$J11*100</f>
        <v>1.1962362078378479</v>
      </c>
      <c r="O11" s="102">
        <f t="shared" ref="O11:O12" si="23">G11/$J11*100</f>
        <v>0.33221088123101011</v>
      </c>
      <c r="P11" s="102">
        <f t="shared" ref="P11:P12" si="24">H11/$J11*100</f>
        <v>0.84984092195922389</v>
      </c>
      <c r="Q11" s="103">
        <f t="shared" ref="Q11:Q12" si="25">I11/$J11*100</f>
        <v>0.12289393352427204</v>
      </c>
      <c r="R11" s="25"/>
      <c r="S11" s="25"/>
      <c r="T11" s="25"/>
    </row>
    <row r="12" spans="1:20" ht="15" thickBot="1">
      <c r="A12" s="151"/>
      <c r="B12" s="110" t="s">
        <v>195</v>
      </c>
      <c r="C12" s="646">
        <v>0</v>
      </c>
      <c r="D12" s="386">
        <v>6216811.7584149996</v>
      </c>
      <c r="E12" s="386">
        <v>342566.18018069997</v>
      </c>
      <c r="F12" s="386">
        <v>77676.663728379994</v>
      </c>
      <c r="G12" s="386">
        <v>27018.442858840001</v>
      </c>
      <c r="H12" s="386">
        <v>58341.527198520002</v>
      </c>
      <c r="I12" s="386">
        <v>7000.2629121540003</v>
      </c>
      <c r="J12" s="645">
        <f t="shared" si="18"/>
        <v>6729414.8352935929</v>
      </c>
      <c r="K12" s="105">
        <f t="shared" si="19"/>
        <v>0</v>
      </c>
      <c r="L12" s="105">
        <f t="shared" si="20"/>
        <v>92.382650060594315</v>
      </c>
      <c r="M12" s="105">
        <f t="shared" si="21"/>
        <v>5.0905790260402988</v>
      </c>
      <c r="N12" s="106">
        <f t="shared" si="22"/>
        <v>1.1542855601796334</v>
      </c>
      <c r="O12" s="106">
        <f t="shared" si="23"/>
        <v>0.40149765648473701</v>
      </c>
      <c r="P12" s="106">
        <f t="shared" si="24"/>
        <v>0.86696285823453267</v>
      </c>
      <c r="Q12" s="107">
        <f t="shared" si="25"/>
        <v>0.10402483846648741</v>
      </c>
      <c r="R12" s="25"/>
      <c r="S12" s="25"/>
      <c r="T12" s="25"/>
    </row>
    <row r="13" spans="1:20" ht="15" thickBot="1">
      <c r="A13" s="36"/>
      <c r="B13" s="11"/>
      <c r="C13" s="37"/>
      <c r="D13" s="37"/>
      <c r="E13" s="37"/>
      <c r="F13" s="37"/>
      <c r="G13" s="37"/>
      <c r="H13" s="37"/>
      <c r="I13" s="37"/>
      <c r="J13" s="25"/>
      <c r="K13" s="25"/>
      <c r="L13" s="335" t="s">
        <v>42</v>
      </c>
      <c r="M13" s="336"/>
      <c r="N13" s="337" t="s">
        <v>43</v>
      </c>
      <c r="O13" s="336"/>
      <c r="P13" s="25"/>
      <c r="Q13" s="25"/>
      <c r="R13" s="25"/>
      <c r="S13" s="80" t="s">
        <v>90</v>
      </c>
      <c r="T13" s="81" t="s">
        <v>23</v>
      </c>
    </row>
    <row r="14" spans="1:20" ht="15" thickBot="1">
      <c r="A14" s="36"/>
      <c r="B14" s="86" t="s">
        <v>59</v>
      </c>
      <c r="C14" s="87">
        <f>AVERAGE(C4:C13)</f>
        <v>0</v>
      </c>
      <c r="D14" s="87">
        <f>AVERAGE(D4:D12)</f>
        <v>5887227.4548865557</v>
      </c>
      <c r="E14" s="87">
        <f t="shared" ref="E14:J14" si="26">AVERAGE(E4:E12)</f>
        <v>324678.57340180007</v>
      </c>
      <c r="F14" s="87">
        <f t="shared" si="26"/>
        <v>72336.814778864442</v>
      </c>
      <c r="G14" s="87">
        <f t="shared" si="26"/>
        <v>23682.447576508886</v>
      </c>
      <c r="H14" s="87">
        <f t="shared" si="26"/>
        <v>45064.442730571114</v>
      </c>
      <c r="I14" s="87">
        <f t="shared" si="26"/>
        <v>6275.5770477599999</v>
      </c>
      <c r="J14" s="87">
        <f t="shared" si="26"/>
        <v>6359265.3104220591</v>
      </c>
      <c r="K14" s="91">
        <f t="shared" ref="K14:Q14" si="27">AVERAGE(K4:K12)</f>
        <v>0</v>
      </c>
      <c r="L14" s="111">
        <f t="shared" si="27"/>
        <v>92.577723379037153</v>
      </c>
      <c r="M14" s="243">
        <f t="shared" si="27"/>
        <v>5.1049982706524082</v>
      </c>
      <c r="N14" s="111">
        <f t="shared" si="27"/>
        <v>1.1375002975353035</v>
      </c>
      <c r="O14" s="91">
        <f t="shared" si="27"/>
        <v>0.37234135465153212</v>
      </c>
      <c r="P14" s="91">
        <f t="shared" si="27"/>
        <v>0.70852852793388488</v>
      </c>
      <c r="Q14" s="91">
        <f t="shared" si="27"/>
        <v>9.8908170189699787E-2</v>
      </c>
      <c r="R14" s="25"/>
      <c r="S14" s="84">
        <f>SUM(K14:Q14)</f>
        <v>99.999999999999972</v>
      </c>
      <c r="T14" s="334">
        <f>(K14*K1+L14*L1+M14*M1+N14*N1+O14*O1+P14*P1+Q14*Q1)/100</f>
        <v>198.0861479014369</v>
      </c>
    </row>
    <row r="15" spans="1:20">
      <c r="A15" s="36"/>
      <c r="B15" s="86" t="s">
        <v>60</v>
      </c>
      <c r="C15" s="87">
        <f>STDEV(C4:C12)</f>
        <v>0</v>
      </c>
      <c r="D15" s="87">
        <f>STDEV(D4:D12)</f>
        <v>275356.72670656705</v>
      </c>
      <c r="E15" s="87">
        <f t="shared" ref="E15:L15" si="28">STDEV(E4:E12)</f>
        <v>16754.500314720048</v>
      </c>
      <c r="F15" s="87">
        <f t="shared" si="28"/>
        <v>5296.2241532876205</v>
      </c>
      <c r="G15" s="87">
        <f t="shared" si="28"/>
        <v>2081.6942391147827</v>
      </c>
      <c r="H15" s="87">
        <f t="shared" si="28"/>
        <v>8914.802755733017</v>
      </c>
      <c r="I15" s="87">
        <f>STDEV(I4:I12)</f>
        <v>946.94623262757329</v>
      </c>
      <c r="J15" s="87">
        <f t="shared" si="28"/>
        <v>298137.56686452386</v>
      </c>
      <c r="K15" s="88">
        <f t="shared" si="28"/>
        <v>0</v>
      </c>
      <c r="L15" s="88">
        <f t="shared" si="28"/>
        <v>0.19156183048089478</v>
      </c>
      <c r="M15" s="88">
        <f>STDEV(M4:M12)</f>
        <v>7.206364055813691E-2</v>
      </c>
      <c r="N15" s="88">
        <f t="shared" ref="N15:Q15" si="29">STDEV(N4:N12)</f>
        <v>6.4913241787897105E-2</v>
      </c>
      <c r="O15" s="88">
        <f t="shared" si="29"/>
        <v>2.7059084012856956E-2</v>
      </c>
      <c r="P15" s="88">
        <f t="shared" si="29"/>
        <v>0.13701586307473354</v>
      </c>
      <c r="Q15" s="88">
        <f t="shared" si="29"/>
        <v>1.6056687944444065E-2</v>
      </c>
      <c r="R15" s="25"/>
      <c r="S15" s="25"/>
      <c r="T15" s="25"/>
    </row>
    <row r="16" spans="1:20">
      <c r="A16" s="36"/>
      <c r="B16" s="86" t="s">
        <v>48</v>
      </c>
      <c r="C16" s="87" t="e">
        <f t="shared" ref="C16:Q16" si="30">C15/C14*100</f>
        <v>#DIV/0!</v>
      </c>
      <c r="D16" s="87">
        <f>D15/D14*100</f>
        <v>4.6771885206849557</v>
      </c>
      <c r="E16" s="87">
        <f t="shared" si="30"/>
        <v>5.1603344622269915</v>
      </c>
      <c r="F16" s="87">
        <f t="shared" si="30"/>
        <v>7.3216164818402891</v>
      </c>
      <c r="G16" s="87">
        <f t="shared" si="30"/>
        <v>8.7900299679314351</v>
      </c>
      <c r="H16" s="87">
        <f t="shared" si="30"/>
        <v>19.782343274568742</v>
      </c>
      <c r="I16" s="87">
        <f t="shared" si="30"/>
        <v>15.089388998348378</v>
      </c>
      <c r="J16" s="87">
        <f t="shared" si="30"/>
        <v>4.6882391646077863</v>
      </c>
      <c r="K16" s="87" t="e">
        <f t="shared" si="30"/>
        <v>#DIV/0!</v>
      </c>
      <c r="L16" s="92">
        <f>L15/L14*100</f>
        <v>0.20692000568710367</v>
      </c>
      <c r="M16" s="87">
        <f t="shared" si="30"/>
        <v>1.4116290885428122</v>
      </c>
      <c r="N16" s="89">
        <f t="shared" si="30"/>
        <v>5.7066571260287917</v>
      </c>
      <c r="O16" s="89">
        <f t="shared" si="30"/>
        <v>7.2672787147645979</v>
      </c>
      <c r="P16" s="89">
        <f t="shared" si="30"/>
        <v>19.338086989140816</v>
      </c>
      <c r="Q16" s="87">
        <f t="shared" si="30"/>
        <v>16.233934884902151</v>
      </c>
      <c r="R16" s="25"/>
      <c r="S16" s="25"/>
      <c r="T16" s="25"/>
    </row>
    <row r="17" spans="1:20" hidden="1">
      <c r="A17" s="419" t="s">
        <v>202</v>
      </c>
      <c r="B17" s="420"/>
      <c r="C17" s="421"/>
      <c r="D17" s="421"/>
      <c r="E17" s="421"/>
      <c r="F17" s="421"/>
      <c r="G17" s="421"/>
      <c r="H17" s="421"/>
      <c r="I17" s="421"/>
      <c r="J17" s="421"/>
      <c r="K17" s="421"/>
      <c r="L17" s="421"/>
      <c r="M17" s="421"/>
      <c r="N17" s="422"/>
      <c r="O17" s="422"/>
      <c r="P17" s="422"/>
      <c r="Q17" s="421"/>
      <c r="R17" s="423"/>
      <c r="S17" s="423"/>
      <c r="T17" s="423"/>
    </row>
    <row r="18" spans="1:20" hidden="1">
      <c r="A18" s="424"/>
      <c r="B18" s="425"/>
      <c r="C18" s="426" t="s">
        <v>52</v>
      </c>
      <c r="D18" s="426" t="s">
        <v>53</v>
      </c>
      <c r="E18" s="426" t="s">
        <v>54</v>
      </c>
      <c r="F18" s="426" t="s">
        <v>55</v>
      </c>
      <c r="G18" s="426" t="s">
        <v>56</v>
      </c>
      <c r="H18" s="426" t="s">
        <v>57</v>
      </c>
      <c r="I18" s="426" t="s">
        <v>58</v>
      </c>
      <c r="J18" s="426" t="s">
        <v>51</v>
      </c>
      <c r="K18" s="426" t="s">
        <v>52</v>
      </c>
      <c r="L18" s="426" t="s">
        <v>53</v>
      </c>
      <c r="M18" s="426" t="s">
        <v>54</v>
      </c>
      <c r="N18" s="426" t="s">
        <v>55</v>
      </c>
      <c r="O18" s="426" t="s">
        <v>56</v>
      </c>
      <c r="P18" s="426" t="s">
        <v>57</v>
      </c>
      <c r="Q18" s="426" t="s">
        <v>58</v>
      </c>
      <c r="R18" s="420"/>
      <c r="S18" s="420"/>
      <c r="T18" s="420"/>
    </row>
    <row r="19" spans="1:20" hidden="1">
      <c r="A19" s="427">
        <v>43300</v>
      </c>
      <c r="B19" s="428" t="s">
        <v>187</v>
      </c>
      <c r="C19" s="429">
        <v>100</v>
      </c>
      <c r="D19" s="429">
        <v>1167</v>
      </c>
      <c r="E19" s="429">
        <v>3767</v>
      </c>
      <c r="F19" s="429">
        <v>3100</v>
      </c>
      <c r="G19" s="429">
        <v>1767</v>
      </c>
      <c r="H19" s="429">
        <v>166533</v>
      </c>
      <c r="I19" s="429">
        <v>1900</v>
      </c>
      <c r="J19" s="430">
        <f>SUM(C19:I19)</f>
        <v>178334</v>
      </c>
      <c r="K19" s="431">
        <f>C19/$J19*100</f>
        <v>5.6074556730629048E-2</v>
      </c>
      <c r="L19" s="431">
        <f t="shared" ref="L19:L27" si="31">D19/$J19*100</f>
        <v>0.65439007704644092</v>
      </c>
      <c r="M19" s="431">
        <f t="shared" ref="M19:M27" si="32">E19/$J19*100</f>
        <v>2.1123285520427961</v>
      </c>
      <c r="N19" s="431">
        <f t="shared" ref="N19:N27" si="33">F19/$J19*100</f>
        <v>1.7383112586495004</v>
      </c>
      <c r="O19" s="431">
        <f t="shared" ref="O19:O27" si="34">G19/$J19*100</f>
        <v>0.99083741743021514</v>
      </c>
      <c r="P19" s="431">
        <f t="shared" ref="P19:P27" si="35">H19/$J19*100</f>
        <v>93.382641560218474</v>
      </c>
      <c r="Q19" s="432">
        <f t="shared" ref="Q19:Q27" si="36">I19/$J19*100</f>
        <v>1.0654165778819518</v>
      </c>
      <c r="R19" s="423"/>
      <c r="S19" s="423"/>
      <c r="T19" s="423"/>
    </row>
    <row r="20" spans="1:20" hidden="1">
      <c r="A20" s="433"/>
      <c r="B20" s="434" t="s">
        <v>188</v>
      </c>
      <c r="C20" s="435">
        <v>50</v>
      </c>
      <c r="D20" s="435">
        <v>1183</v>
      </c>
      <c r="E20" s="435">
        <v>3700</v>
      </c>
      <c r="F20" s="435">
        <v>3083</v>
      </c>
      <c r="G20" s="435">
        <v>1739</v>
      </c>
      <c r="H20" s="435">
        <v>164596</v>
      </c>
      <c r="I20" s="435">
        <v>1867</v>
      </c>
      <c r="J20" s="436">
        <f t="shared" ref="J20:J27" si="37">SUM(C20:I20)</f>
        <v>176218</v>
      </c>
      <c r="K20" s="437">
        <f t="shared" ref="K20:K27" si="38">C20/$J20*100</f>
        <v>2.837394590790952E-2</v>
      </c>
      <c r="L20" s="437">
        <f t="shared" si="31"/>
        <v>0.67132756018113926</v>
      </c>
      <c r="M20" s="437">
        <f t="shared" si="32"/>
        <v>2.0996719971853048</v>
      </c>
      <c r="N20" s="437">
        <f t="shared" si="33"/>
        <v>1.749537504681701</v>
      </c>
      <c r="O20" s="437">
        <f t="shared" si="34"/>
        <v>0.98684583867709308</v>
      </c>
      <c r="P20" s="437">
        <f t="shared" si="35"/>
        <v>93.404760013165514</v>
      </c>
      <c r="Q20" s="438">
        <f t="shared" si="36"/>
        <v>1.0594831402013414</v>
      </c>
      <c r="R20" s="423"/>
      <c r="S20" s="423"/>
      <c r="T20" s="423"/>
    </row>
    <row r="21" spans="1:20" hidden="1">
      <c r="A21" s="433"/>
      <c r="B21" s="434" t="s">
        <v>189</v>
      </c>
      <c r="C21" s="435">
        <v>100</v>
      </c>
      <c r="D21" s="435">
        <v>1129</v>
      </c>
      <c r="E21" s="435">
        <v>3700</v>
      </c>
      <c r="F21" s="435">
        <v>3117</v>
      </c>
      <c r="G21" s="435">
        <v>1717</v>
      </c>
      <c r="H21" s="435">
        <v>162311</v>
      </c>
      <c r="I21" s="435">
        <v>1842</v>
      </c>
      <c r="J21" s="436">
        <f t="shared" si="37"/>
        <v>173916</v>
      </c>
      <c r="K21" s="437">
        <f t="shared" si="38"/>
        <v>5.7499022516617218E-2</v>
      </c>
      <c r="L21" s="437">
        <f t="shared" si="31"/>
        <v>0.64916396421260836</v>
      </c>
      <c r="M21" s="437">
        <f t="shared" si="32"/>
        <v>2.1274638331148372</v>
      </c>
      <c r="N21" s="437">
        <f t="shared" si="33"/>
        <v>1.7922445318429587</v>
      </c>
      <c r="O21" s="437">
        <f t="shared" si="34"/>
        <v>0.98725821661031754</v>
      </c>
      <c r="P21" s="437">
        <f t="shared" si="35"/>
        <v>93.327238436946573</v>
      </c>
      <c r="Q21" s="438">
        <f t="shared" si="36"/>
        <v>1.0591319947560891</v>
      </c>
      <c r="R21" s="423"/>
      <c r="S21" s="423"/>
      <c r="T21" s="423"/>
    </row>
    <row r="22" spans="1:20" hidden="1">
      <c r="A22" s="439" t="s">
        <v>115</v>
      </c>
      <c r="B22" s="428" t="s">
        <v>190</v>
      </c>
      <c r="C22" s="429">
        <v>100</v>
      </c>
      <c r="D22" s="429">
        <v>1047</v>
      </c>
      <c r="E22" s="429">
        <v>3633</v>
      </c>
      <c r="F22" s="429">
        <v>3167</v>
      </c>
      <c r="G22" s="429">
        <v>1358</v>
      </c>
      <c r="H22" s="429">
        <v>165123</v>
      </c>
      <c r="I22" s="429">
        <v>2467</v>
      </c>
      <c r="J22" s="430">
        <f t="shared" si="37"/>
        <v>176895</v>
      </c>
      <c r="K22" s="431">
        <f t="shared" si="38"/>
        <v>5.6530710308375025E-2</v>
      </c>
      <c r="L22" s="431">
        <f t="shared" si="31"/>
        <v>0.59187653692868658</v>
      </c>
      <c r="M22" s="431">
        <f t="shared" si="32"/>
        <v>2.0537607055032647</v>
      </c>
      <c r="N22" s="431">
        <f t="shared" si="33"/>
        <v>1.790327595466237</v>
      </c>
      <c r="O22" s="431">
        <f t="shared" si="34"/>
        <v>0.76768704598773285</v>
      </c>
      <c r="P22" s="431">
        <f t="shared" si="35"/>
        <v>93.345204782498087</v>
      </c>
      <c r="Q22" s="432">
        <f t="shared" si="36"/>
        <v>1.3946126233076119</v>
      </c>
      <c r="R22" s="423"/>
      <c r="S22" s="423"/>
      <c r="T22" s="423"/>
    </row>
    <row r="23" spans="1:20" hidden="1">
      <c r="A23" s="433" t="s">
        <v>117</v>
      </c>
      <c r="B23" s="434" t="s">
        <v>191</v>
      </c>
      <c r="C23" s="435">
        <v>100</v>
      </c>
      <c r="D23" s="435">
        <v>1067</v>
      </c>
      <c r="E23" s="435">
        <v>3583</v>
      </c>
      <c r="F23" s="435">
        <v>3217</v>
      </c>
      <c r="G23" s="435">
        <v>1317</v>
      </c>
      <c r="H23" s="435">
        <v>168744</v>
      </c>
      <c r="I23" s="435">
        <v>2350</v>
      </c>
      <c r="J23" s="436">
        <f t="shared" si="37"/>
        <v>180378</v>
      </c>
      <c r="K23" s="437">
        <f t="shared" si="38"/>
        <v>5.5439133375467069E-2</v>
      </c>
      <c r="L23" s="437">
        <f t="shared" si="31"/>
        <v>0.59153555311623374</v>
      </c>
      <c r="M23" s="437">
        <f t="shared" si="32"/>
        <v>1.9863841488429852</v>
      </c>
      <c r="N23" s="437">
        <f t="shared" si="33"/>
        <v>1.7834769206887757</v>
      </c>
      <c r="O23" s="437">
        <f t="shared" si="34"/>
        <v>0.73013338655490134</v>
      </c>
      <c r="P23" s="437">
        <f t="shared" si="35"/>
        <v>93.55021122309816</v>
      </c>
      <c r="Q23" s="438">
        <f t="shared" si="36"/>
        <v>1.3028196343234761</v>
      </c>
      <c r="R23" s="423"/>
      <c r="S23" s="423"/>
      <c r="T23" s="423"/>
    </row>
    <row r="24" spans="1:20" hidden="1">
      <c r="A24" s="433"/>
      <c r="B24" s="440" t="s">
        <v>192</v>
      </c>
      <c r="C24" s="441">
        <v>150</v>
      </c>
      <c r="D24" s="441">
        <v>1067</v>
      </c>
      <c r="E24" s="441">
        <v>3583</v>
      </c>
      <c r="F24" s="441">
        <v>3100</v>
      </c>
      <c r="G24" s="441">
        <v>1333</v>
      </c>
      <c r="H24" s="441">
        <v>168075</v>
      </c>
      <c r="I24" s="441">
        <v>2450</v>
      </c>
      <c r="J24" s="442">
        <f t="shared" si="37"/>
        <v>179758</v>
      </c>
      <c r="K24" s="443">
        <f t="shared" si="38"/>
        <v>8.3445521200725417E-2</v>
      </c>
      <c r="L24" s="443">
        <f t="shared" si="31"/>
        <v>0.59357580747449357</v>
      </c>
      <c r="M24" s="443">
        <f t="shared" si="32"/>
        <v>1.9932353497479947</v>
      </c>
      <c r="N24" s="443">
        <f t="shared" si="33"/>
        <v>1.7245407714816585</v>
      </c>
      <c r="O24" s="443">
        <f t="shared" si="34"/>
        <v>0.74155253173711322</v>
      </c>
      <c r="P24" s="443">
        <f t="shared" si="35"/>
        <v>93.500706505412836</v>
      </c>
      <c r="Q24" s="444">
        <f t="shared" si="36"/>
        <v>1.3629435129451817</v>
      </c>
      <c r="R24" s="423"/>
      <c r="S24" s="423"/>
      <c r="T24" s="423"/>
    </row>
    <row r="25" spans="1:20" hidden="1">
      <c r="A25" s="433"/>
      <c r="B25" s="434" t="s">
        <v>193</v>
      </c>
      <c r="C25" s="435">
        <v>50</v>
      </c>
      <c r="D25" s="435">
        <v>1083</v>
      </c>
      <c r="E25" s="435">
        <v>3958</v>
      </c>
      <c r="F25" s="435">
        <v>2933</v>
      </c>
      <c r="G25" s="435">
        <v>1550</v>
      </c>
      <c r="H25" s="435">
        <v>172501</v>
      </c>
      <c r="I25" s="435">
        <v>2017</v>
      </c>
      <c r="J25" s="436">
        <f t="shared" si="37"/>
        <v>184092</v>
      </c>
      <c r="K25" s="437">
        <f t="shared" si="38"/>
        <v>2.7160332877039738E-2</v>
      </c>
      <c r="L25" s="437">
        <f t="shared" si="31"/>
        <v>0.58829281011668078</v>
      </c>
      <c r="M25" s="437">
        <f t="shared" si="32"/>
        <v>2.1500119505464657</v>
      </c>
      <c r="N25" s="437">
        <f t="shared" si="33"/>
        <v>1.5932251265671511</v>
      </c>
      <c r="O25" s="437">
        <f t="shared" si="34"/>
        <v>0.84197031918823195</v>
      </c>
      <c r="P25" s="437">
        <f t="shared" si="35"/>
        <v>93.703691632444645</v>
      </c>
      <c r="Q25" s="438">
        <f t="shared" si="36"/>
        <v>1.095647828259783</v>
      </c>
      <c r="R25" s="423"/>
      <c r="S25" s="423"/>
      <c r="T25" s="423"/>
    </row>
    <row r="26" spans="1:20" hidden="1">
      <c r="A26" s="433"/>
      <c r="B26" s="434" t="s">
        <v>194</v>
      </c>
      <c r="C26" s="435">
        <v>50</v>
      </c>
      <c r="D26" s="435">
        <v>1050</v>
      </c>
      <c r="E26" s="435">
        <v>3925</v>
      </c>
      <c r="F26" s="435">
        <v>2900</v>
      </c>
      <c r="G26" s="435">
        <v>1500</v>
      </c>
      <c r="H26" s="435">
        <v>171059</v>
      </c>
      <c r="I26" s="435">
        <v>2117</v>
      </c>
      <c r="J26" s="436">
        <f t="shared" si="37"/>
        <v>182601</v>
      </c>
      <c r="K26" s="437">
        <f t="shared" si="38"/>
        <v>2.7382106341148182E-2</v>
      </c>
      <c r="L26" s="437">
        <f t="shared" si="31"/>
        <v>0.57502423316411189</v>
      </c>
      <c r="M26" s="437">
        <f t="shared" si="32"/>
        <v>2.1494953477801326</v>
      </c>
      <c r="N26" s="437">
        <f t="shared" si="33"/>
        <v>1.5881621677865949</v>
      </c>
      <c r="O26" s="437">
        <f t="shared" si="34"/>
        <v>0.82146319023444558</v>
      </c>
      <c r="P26" s="437">
        <f t="shared" si="35"/>
        <v>93.679114572209357</v>
      </c>
      <c r="Q26" s="438">
        <f t="shared" si="36"/>
        <v>1.1593583824842142</v>
      </c>
      <c r="R26" s="423"/>
      <c r="S26" s="423"/>
      <c r="T26" s="423"/>
    </row>
    <row r="27" spans="1:20" hidden="1">
      <c r="A27" s="445"/>
      <c r="B27" s="440" t="s">
        <v>195</v>
      </c>
      <c r="C27" s="441">
        <v>100</v>
      </c>
      <c r="D27" s="441">
        <v>1100</v>
      </c>
      <c r="E27" s="441">
        <v>3833</v>
      </c>
      <c r="F27" s="441">
        <v>3017</v>
      </c>
      <c r="G27" s="441">
        <v>1567</v>
      </c>
      <c r="H27" s="441">
        <v>168154</v>
      </c>
      <c r="I27" s="441">
        <v>2100</v>
      </c>
      <c r="J27" s="442">
        <f t="shared" si="37"/>
        <v>179871</v>
      </c>
      <c r="K27" s="443">
        <f t="shared" si="38"/>
        <v>5.5595398924784982E-2</v>
      </c>
      <c r="L27" s="443">
        <f t="shared" si="31"/>
        <v>0.61154938817263482</v>
      </c>
      <c r="M27" s="443">
        <f t="shared" si="32"/>
        <v>2.1309716407870085</v>
      </c>
      <c r="N27" s="443">
        <f t="shared" si="33"/>
        <v>1.677313185560763</v>
      </c>
      <c r="O27" s="443">
        <f t="shared" si="34"/>
        <v>0.87117990115138066</v>
      </c>
      <c r="P27" s="443">
        <f t="shared" si="35"/>
        <v>93.485887107982947</v>
      </c>
      <c r="Q27" s="444">
        <f t="shared" si="36"/>
        <v>1.1675033774204848</v>
      </c>
      <c r="R27" s="423"/>
      <c r="S27" s="423"/>
      <c r="T27" s="423"/>
    </row>
    <row r="28" spans="1:20" hidden="1">
      <c r="A28" s="446"/>
      <c r="B28" s="420"/>
      <c r="C28" s="447"/>
      <c r="D28" s="447"/>
      <c r="E28" s="447"/>
      <c r="F28" s="447"/>
      <c r="G28" s="447"/>
      <c r="H28" s="447"/>
      <c r="I28" s="447"/>
      <c r="J28" s="423"/>
      <c r="K28" s="448"/>
      <c r="L28" s="448"/>
      <c r="M28" s="449"/>
      <c r="N28" s="450" t="s">
        <v>43</v>
      </c>
      <c r="O28" s="449"/>
      <c r="P28" s="450" t="s">
        <v>42</v>
      </c>
      <c r="Q28" s="448"/>
      <c r="R28" s="423"/>
      <c r="S28" s="451" t="s">
        <v>90</v>
      </c>
      <c r="T28" s="452" t="s">
        <v>23</v>
      </c>
    </row>
    <row r="29" spans="1:20" ht="15" hidden="1" thickBot="1">
      <c r="A29" s="446"/>
      <c r="B29" s="453" t="s">
        <v>59</v>
      </c>
      <c r="C29" s="454">
        <f>AVERAGE(C19:C27)</f>
        <v>88.888888888888886</v>
      </c>
      <c r="D29" s="454">
        <f t="shared" ref="D29:M29" si="39">AVERAGE(D19:D27)</f>
        <v>1099.2222222222222</v>
      </c>
      <c r="E29" s="454">
        <f t="shared" si="39"/>
        <v>3742.4444444444443</v>
      </c>
      <c r="F29" s="454">
        <f t="shared" si="39"/>
        <v>3070.4444444444443</v>
      </c>
      <c r="G29" s="454">
        <f t="shared" si="39"/>
        <v>1538.6666666666667</v>
      </c>
      <c r="H29" s="454">
        <f t="shared" si="39"/>
        <v>167455.11111111112</v>
      </c>
      <c r="I29" s="454">
        <f t="shared" si="39"/>
        <v>2123.3333333333335</v>
      </c>
      <c r="J29" s="454">
        <f t="shared" si="39"/>
        <v>179118.11111111112</v>
      </c>
      <c r="K29" s="455">
        <f t="shared" si="39"/>
        <v>4.972230313141069E-2</v>
      </c>
      <c r="L29" s="455">
        <f t="shared" si="39"/>
        <v>0.61408177004589215</v>
      </c>
      <c r="M29" s="455">
        <f t="shared" si="39"/>
        <v>2.0892581695056434</v>
      </c>
      <c r="N29" s="456">
        <f>AVERAGE(N19:N27)</f>
        <v>1.7152376736361488</v>
      </c>
      <c r="O29" s="455">
        <f t="shared" ref="O29:Q29" si="40">AVERAGE(O19:O27)</f>
        <v>0.85988087195238139</v>
      </c>
      <c r="P29" s="456">
        <f t="shared" si="40"/>
        <v>93.486606203775182</v>
      </c>
      <c r="Q29" s="455">
        <f t="shared" si="40"/>
        <v>1.1852130079533483</v>
      </c>
      <c r="R29" s="423"/>
      <c r="S29" s="457">
        <f>SUM(K29:Q29)</f>
        <v>100.00000000000001</v>
      </c>
      <c r="T29" s="458">
        <f>(K29*K1+L29*L1+M29*M1+N29*N1+O29*O1+P29*P1+Q29*Q1)/100</f>
        <v>201.86112210880515</v>
      </c>
    </row>
    <row r="30" spans="1:20" hidden="1">
      <c r="A30" s="446"/>
      <c r="B30" s="453" t="s">
        <v>60</v>
      </c>
      <c r="C30" s="454">
        <f>STDEV(C19:C27)</f>
        <v>33.333333333333336</v>
      </c>
      <c r="D30" s="454">
        <f t="shared" ref="D30:J30" si="41">STDEV(D19:D27)</f>
        <v>49.98694273952394</v>
      </c>
      <c r="E30" s="454">
        <f t="shared" si="41"/>
        <v>139.20318882043534</v>
      </c>
      <c r="F30" s="454">
        <f t="shared" si="41"/>
        <v>103.48443253831842</v>
      </c>
      <c r="G30" s="454">
        <f t="shared" si="41"/>
        <v>176.97951858901641</v>
      </c>
      <c r="H30" s="454">
        <f t="shared" si="41"/>
        <v>3199.7730171234198</v>
      </c>
      <c r="I30" s="454">
        <f t="shared" si="41"/>
        <v>245.66745816245179</v>
      </c>
      <c r="J30" s="454">
        <f t="shared" si="41"/>
        <v>3171.4224507484196</v>
      </c>
      <c r="K30" s="455">
        <f t="shared" ref="K30:Q30" si="42">STDEV(K18:K28)</f>
        <v>1.8759973974493603E-2</v>
      </c>
      <c r="L30" s="455">
        <f t="shared" si="42"/>
        <v>3.4913238579858168E-2</v>
      </c>
      <c r="M30" s="455">
        <f t="shared" si="42"/>
        <v>6.3465967577958915E-2</v>
      </c>
      <c r="N30" s="455">
        <f>STDEV(N19,N25)</f>
        <v>0.10259138785155633</v>
      </c>
      <c r="O30" s="455">
        <f t="shared" si="42"/>
        <v>0.10650985245026</v>
      </c>
      <c r="P30" s="455">
        <f t="shared" si="42"/>
        <v>0.13753653260870749</v>
      </c>
      <c r="Q30" s="455">
        <f t="shared" si="42"/>
        <v>0.13431645010862689</v>
      </c>
      <c r="R30" s="423"/>
      <c r="S30" s="459"/>
      <c r="T30" s="459"/>
    </row>
    <row r="31" spans="1:20" hidden="1">
      <c r="A31" s="446"/>
      <c r="B31" s="453" t="s">
        <v>48</v>
      </c>
      <c r="C31" s="454">
        <f t="shared" ref="C31:Q31" si="43">C30/C29*100</f>
        <v>37.500000000000007</v>
      </c>
      <c r="D31" s="454">
        <f t="shared" si="43"/>
        <v>4.5474829137341102</v>
      </c>
      <c r="E31" s="454">
        <f t="shared" si="43"/>
        <v>3.7195792986874832</v>
      </c>
      <c r="F31" s="454">
        <f t="shared" si="43"/>
        <v>3.3703404966521884</v>
      </c>
      <c r="G31" s="454">
        <f t="shared" si="43"/>
        <v>11.502135090274029</v>
      </c>
      <c r="H31" s="454">
        <f t="shared" si="43"/>
        <v>1.9108243372758453</v>
      </c>
      <c r="I31" s="454">
        <f t="shared" si="43"/>
        <v>11.569895988812485</v>
      </c>
      <c r="J31" s="454">
        <f t="shared" si="43"/>
        <v>1.7705760914266857</v>
      </c>
      <c r="K31" s="454">
        <f t="shared" si="43"/>
        <v>37.729495202410504</v>
      </c>
      <c r="L31" s="454">
        <f t="shared" si="43"/>
        <v>5.6854380447165846</v>
      </c>
      <c r="M31" s="454">
        <f t="shared" si="43"/>
        <v>3.0377273859350815</v>
      </c>
      <c r="N31" s="460">
        <f t="shared" si="43"/>
        <v>5.9811762199737526</v>
      </c>
      <c r="O31" s="460">
        <f t="shared" si="43"/>
        <v>12.386582365581255</v>
      </c>
      <c r="P31" s="460">
        <f t="shared" si="43"/>
        <v>0.14711897050676492</v>
      </c>
      <c r="Q31" s="454">
        <f t="shared" si="43"/>
        <v>11.332684437927954</v>
      </c>
      <c r="R31" s="423"/>
      <c r="S31" s="423"/>
      <c r="T31" s="423"/>
    </row>
    <row r="33" spans="1:20">
      <c r="A33" s="93"/>
      <c r="B33" s="94"/>
      <c r="C33" s="95" t="s">
        <v>52</v>
      </c>
      <c r="D33" s="95" t="s">
        <v>53</v>
      </c>
      <c r="E33" s="95" t="s">
        <v>54</v>
      </c>
      <c r="F33" s="95" t="s">
        <v>55</v>
      </c>
      <c r="G33" s="95" t="s">
        <v>56</v>
      </c>
      <c r="H33" s="95" t="s">
        <v>57</v>
      </c>
      <c r="I33" s="95" t="s">
        <v>58</v>
      </c>
      <c r="J33" s="95" t="s">
        <v>51</v>
      </c>
      <c r="K33" s="95" t="s">
        <v>52</v>
      </c>
      <c r="L33" s="95" t="s">
        <v>53</v>
      </c>
      <c r="M33" s="95" t="s">
        <v>54</v>
      </c>
      <c r="N33" s="95" t="s">
        <v>55</v>
      </c>
      <c r="O33" s="95" t="s">
        <v>56</v>
      </c>
      <c r="P33" s="95" t="s">
        <v>57</v>
      </c>
      <c r="Q33" s="95" t="s">
        <v>58</v>
      </c>
      <c r="R33" s="11"/>
      <c r="S33" s="11"/>
      <c r="T33" s="11"/>
    </row>
    <row r="34" spans="1:20">
      <c r="A34" s="148"/>
      <c r="B34" s="108"/>
      <c r="C34" s="647">
        <v>0</v>
      </c>
      <c r="D34" s="385">
        <v>1116.6855961240001</v>
      </c>
      <c r="E34" s="385">
        <v>4866.842306556</v>
      </c>
      <c r="F34" s="385">
        <v>19001.868296370001</v>
      </c>
      <c r="G34" s="385">
        <v>47452.162781380001</v>
      </c>
      <c r="H34" s="385">
        <v>3406069.1925499998</v>
      </c>
      <c r="I34" s="385">
        <v>7508.8500259860002</v>
      </c>
      <c r="J34" s="96">
        <f>SUM(C34:I34)</f>
        <v>3486015.6015564157</v>
      </c>
      <c r="K34" s="97">
        <f>C34/$J34*100</f>
        <v>0</v>
      </c>
      <c r="L34" s="97">
        <f t="shared" ref="L34:L42" si="44">D34/$J34*100</f>
        <v>3.203329312770227E-2</v>
      </c>
      <c r="M34" s="97">
        <f t="shared" ref="M34:M42" si="45">E34/$J34*100</f>
        <v>0.13961045683166423</v>
      </c>
      <c r="N34" s="99">
        <f t="shared" ref="N34:N42" si="46">F34/$J34*100</f>
        <v>0.5450884467610001</v>
      </c>
      <c r="O34" s="99">
        <f t="shared" ref="O34:O42" si="47">G34/$J34*100</f>
        <v>1.3612148712184144</v>
      </c>
      <c r="P34" s="99">
        <f t="shared" ref="P34:P42" si="48">H34/$J34*100</f>
        <v>97.706653723215638</v>
      </c>
      <c r="Q34" s="100">
        <f t="shared" ref="Q34:Q42" si="49">I34/$J34*100</f>
        <v>0.21539920884557981</v>
      </c>
      <c r="R34" s="25"/>
      <c r="S34" s="25"/>
      <c r="T34" s="25"/>
    </row>
    <row r="35" spans="1:20">
      <c r="A35" s="150"/>
      <c r="B35" s="109"/>
      <c r="C35" s="646">
        <v>0</v>
      </c>
      <c r="D35" s="386">
        <v>1116.682479369</v>
      </c>
      <c r="E35" s="386">
        <v>5125.2086648530003</v>
      </c>
      <c r="F35" s="386">
        <v>17010.11882331</v>
      </c>
      <c r="G35" s="386">
        <v>43921.047290839997</v>
      </c>
      <c r="H35" s="386">
        <v>3187364.7293270002</v>
      </c>
      <c r="I35" s="386">
        <v>6717.0308332880004</v>
      </c>
      <c r="J35" s="101">
        <f t="shared" ref="J35:J42" si="50">SUM(C35:I35)</f>
        <v>3261254.8174186605</v>
      </c>
      <c r="K35" s="90">
        <f t="shared" ref="K35:K42" si="51">C35/$J35*100</f>
        <v>0</v>
      </c>
      <c r="L35" s="90">
        <f t="shared" si="44"/>
        <v>3.4240884012028031E-2</v>
      </c>
      <c r="M35" s="90">
        <f t="shared" si="45"/>
        <v>0.15715449885972699</v>
      </c>
      <c r="N35" s="102">
        <f t="shared" si="46"/>
        <v>0.52158202212404248</v>
      </c>
      <c r="O35" s="102">
        <f t="shared" si="47"/>
        <v>1.3467530061206399</v>
      </c>
      <c r="P35" s="102">
        <f t="shared" si="48"/>
        <v>97.734304976814244</v>
      </c>
      <c r="Q35" s="103">
        <f t="shared" si="49"/>
        <v>0.20596461206930913</v>
      </c>
      <c r="R35" s="25"/>
      <c r="S35" s="25"/>
      <c r="T35" s="25"/>
    </row>
    <row r="36" spans="1:20">
      <c r="A36" s="150"/>
      <c r="B36" s="109"/>
      <c r="C36" s="646">
        <v>0</v>
      </c>
      <c r="D36" s="386">
        <v>1450.0158126920001</v>
      </c>
      <c r="E36" s="386">
        <v>4825.1544872160002</v>
      </c>
      <c r="F36" s="386">
        <v>16835.03771357</v>
      </c>
      <c r="G36" s="386">
        <v>42827.079492279998</v>
      </c>
      <c r="H36" s="386">
        <v>3138071.063848</v>
      </c>
      <c r="I36" s="386">
        <v>7500.3905233129999</v>
      </c>
      <c r="J36" s="101">
        <f t="shared" si="50"/>
        <v>3211508.7418770711</v>
      </c>
      <c r="K36" s="90">
        <f t="shared" si="51"/>
        <v>0</v>
      </c>
      <c r="L36" s="90">
        <f t="shared" si="44"/>
        <v>4.5150610794990116E-2</v>
      </c>
      <c r="M36" s="90">
        <f t="shared" si="45"/>
        <v>0.15024572171632269</v>
      </c>
      <c r="N36" s="102">
        <f t="shared" si="46"/>
        <v>0.52420961817871969</v>
      </c>
      <c r="O36" s="102">
        <f t="shared" si="47"/>
        <v>1.3335501452581542</v>
      </c>
      <c r="P36" s="102">
        <f t="shared" si="48"/>
        <v>97.713296648660275</v>
      </c>
      <c r="Q36" s="103">
        <f t="shared" si="49"/>
        <v>0.2335472553915314</v>
      </c>
      <c r="R36" s="25"/>
      <c r="S36" s="25"/>
      <c r="T36" s="25"/>
    </row>
    <row r="37" spans="1:20">
      <c r="A37" s="149" t="s">
        <v>308</v>
      </c>
      <c r="B37" s="108"/>
      <c r="C37" s="647">
        <v>0</v>
      </c>
      <c r="D37" s="385">
        <v>1466.6902253830001</v>
      </c>
      <c r="E37" s="387">
        <v>5400.1999335150003</v>
      </c>
      <c r="F37" s="387">
        <v>16254.38413249</v>
      </c>
      <c r="G37" s="387">
        <v>42369.044642629997</v>
      </c>
      <c r="H37" s="387">
        <v>2936610.2614759998</v>
      </c>
      <c r="I37" s="387">
        <v>5691.9431700200003</v>
      </c>
      <c r="J37" s="96">
        <f t="shared" si="50"/>
        <v>3007792.5235800375</v>
      </c>
      <c r="K37" s="97">
        <f t="shared" si="51"/>
        <v>0</v>
      </c>
      <c r="L37" s="97">
        <f t="shared" si="44"/>
        <v>4.8763011872815815E-2</v>
      </c>
      <c r="M37" s="97">
        <f t="shared" si="45"/>
        <v>0.17954030709164043</v>
      </c>
      <c r="N37" s="99">
        <f t="shared" si="46"/>
        <v>0.54040908756376427</v>
      </c>
      <c r="O37" s="99">
        <f t="shared" si="47"/>
        <v>1.4086425280491111</v>
      </c>
      <c r="P37" s="99">
        <f t="shared" si="48"/>
        <v>97.633405178515687</v>
      </c>
      <c r="Q37" s="100">
        <f t="shared" si="49"/>
        <v>0.18923988690699786</v>
      </c>
      <c r="R37" s="25"/>
      <c r="S37" s="25"/>
      <c r="T37" s="25"/>
    </row>
    <row r="38" spans="1:20">
      <c r="A38" s="150" t="s">
        <v>117</v>
      </c>
      <c r="B38" s="109"/>
      <c r="C38" s="646">
        <v>0</v>
      </c>
      <c r="D38" s="386">
        <v>925.01574398050002</v>
      </c>
      <c r="E38" s="388">
        <v>5033.5161235659998</v>
      </c>
      <c r="F38" s="388">
        <v>19449.128108569999</v>
      </c>
      <c r="G38" s="388">
        <v>46469.384590770002</v>
      </c>
      <c r="H38" s="388">
        <v>3380403.8229200002</v>
      </c>
      <c r="I38" s="388">
        <v>7583.8316243259997</v>
      </c>
      <c r="J38" s="101">
        <f t="shared" si="50"/>
        <v>3459864.6991112125</v>
      </c>
      <c r="K38" s="90">
        <f t="shared" si="51"/>
        <v>0</v>
      </c>
      <c r="L38" s="90">
        <f t="shared" si="44"/>
        <v>2.6735604551765355E-2</v>
      </c>
      <c r="M38" s="90">
        <f t="shared" si="45"/>
        <v>0.14548303362437945</v>
      </c>
      <c r="N38" s="102">
        <f t="shared" si="46"/>
        <v>0.56213551106684001</v>
      </c>
      <c r="O38" s="102">
        <f t="shared" si="47"/>
        <v>1.3430983183448559</v>
      </c>
      <c r="P38" s="102">
        <f t="shared" si="48"/>
        <v>97.703353075869572</v>
      </c>
      <c r="Q38" s="103">
        <f t="shared" si="49"/>
        <v>0.21919445654259756</v>
      </c>
      <c r="R38" s="25"/>
      <c r="S38" s="25"/>
      <c r="T38" s="25"/>
    </row>
    <row r="39" spans="1:20">
      <c r="A39" s="150" t="s">
        <v>307</v>
      </c>
      <c r="B39" s="109"/>
      <c r="C39" s="648">
        <v>0</v>
      </c>
      <c r="D39" s="389">
        <v>1416.6881628240001</v>
      </c>
      <c r="E39" s="390">
        <v>3475.1310197839998</v>
      </c>
      <c r="F39" s="390">
        <v>17780.36643391</v>
      </c>
      <c r="G39" s="390">
        <v>41193.165748150001</v>
      </c>
      <c r="H39" s="390">
        <v>3386542.768594</v>
      </c>
      <c r="I39" s="390">
        <v>6992.0936095489997</v>
      </c>
      <c r="J39" s="104">
        <f t="shared" si="50"/>
        <v>3457400.2135682171</v>
      </c>
      <c r="K39" s="105">
        <f t="shared" si="51"/>
        <v>0</v>
      </c>
      <c r="L39" s="105">
        <f t="shared" si="44"/>
        <v>4.0975532923968445E-2</v>
      </c>
      <c r="M39" s="105">
        <f t="shared" si="45"/>
        <v>0.10051283638342476</v>
      </c>
      <c r="N39" s="106">
        <f t="shared" si="46"/>
        <v>0.51426983674417426</v>
      </c>
      <c r="O39" s="106">
        <f t="shared" si="47"/>
        <v>1.1914491584309965</v>
      </c>
      <c r="P39" s="106">
        <f t="shared" si="48"/>
        <v>97.950557048728569</v>
      </c>
      <c r="Q39" s="107">
        <f t="shared" si="49"/>
        <v>0.20223558678886047</v>
      </c>
      <c r="R39" s="25"/>
      <c r="S39" s="25"/>
      <c r="T39" s="25"/>
    </row>
    <row r="40" spans="1:20">
      <c r="A40" s="150"/>
      <c r="B40" s="108"/>
      <c r="C40" s="646">
        <v>0</v>
      </c>
      <c r="D40" s="388">
        <v>1225.018906536</v>
      </c>
      <c r="E40" s="386">
        <v>4725.1664954440002</v>
      </c>
      <c r="F40" s="388">
        <v>20477.460758550002</v>
      </c>
      <c r="G40" s="386">
        <v>45593.381773829999</v>
      </c>
      <c r="H40" s="386">
        <v>3523467.6475209999</v>
      </c>
      <c r="I40" s="388">
        <v>7271.253901344</v>
      </c>
      <c r="J40" s="101">
        <f t="shared" si="50"/>
        <v>3602759.9293567035</v>
      </c>
      <c r="K40" s="90">
        <f t="shared" si="51"/>
        <v>0</v>
      </c>
      <c r="L40" s="90">
        <f t="shared" si="44"/>
        <v>3.4002235246208455E-2</v>
      </c>
      <c r="M40" s="90">
        <f t="shared" si="45"/>
        <v>0.13115407598884085</v>
      </c>
      <c r="N40" s="102">
        <f t="shared" si="46"/>
        <v>0.56838260556002096</v>
      </c>
      <c r="O40" s="102">
        <f t="shared" si="47"/>
        <v>1.2655126255379163</v>
      </c>
      <c r="P40" s="102">
        <f t="shared" si="48"/>
        <v>97.799123910821834</v>
      </c>
      <c r="Q40" s="103">
        <f t="shared" si="49"/>
        <v>0.20182454684518294</v>
      </c>
      <c r="R40" s="25"/>
      <c r="S40" s="25"/>
      <c r="T40" s="25"/>
    </row>
    <row r="41" spans="1:20">
      <c r="A41" s="150"/>
      <c r="B41" s="109"/>
      <c r="C41" s="646">
        <v>0</v>
      </c>
      <c r="D41" s="388">
        <v>1900.040700886</v>
      </c>
      <c r="E41" s="386">
        <v>5383.5691565240004</v>
      </c>
      <c r="F41" s="388">
        <v>17620.252198810002</v>
      </c>
      <c r="G41" s="386">
        <v>37957.644667339999</v>
      </c>
      <c r="H41" s="386">
        <v>3220945.0248699998</v>
      </c>
      <c r="I41" s="388">
        <v>6617.0707583289995</v>
      </c>
      <c r="J41" s="101">
        <f t="shared" si="50"/>
        <v>3290423.6023518885</v>
      </c>
      <c r="K41" s="90">
        <f t="shared" si="51"/>
        <v>0</v>
      </c>
      <c r="L41" s="90">
        <f t="shared" si="44"/>
        <v>5.7744562114370686E-2</v>
      </c>
      <c r="M41" s="90">
        <f t="shared" si="45"/>
        <v>0.16361325492182827</v>
      </c>
      <c r="N41" s="102">
        <f t="shared" si="46"/>
        <v>0.53550102747304673</v>
      </c>
      <c r="O41" s="102">
        <f t="shared" si="47"/>
        <v>1.1535792728999725</v>
      </c>
      <c r="P41" s="102">
        <f t="shared" si="48"/>
        <v>97.888461004466791</v>
      </c>
      <c r="Q41" s="103">
        <f t="shared" si="49"/>
        <v>0.20110087812399993</v>
      </c>
      <c r="R41" s="25"/>
      <c r="S41" s="25"/>
      <c r="T41" s="25"/>
    </row>
    <row r="42" spans="1:20" ht="15" thickBot="1">
      <c r="A42" s="151"/>
      <c r="B42" s="110"/>
      <c r="C42" s="648">
        <v>0</v>
      </c>
      <c r="D42" s="390">
        <v>1866.6984756050001</v>
      </c>
      <c r="E42" s="389">
        <v>4150.1453431930004</v>
      </c>
      <c r="F42" s="390">
        <v>16717.986012090001</v>
      </c>
      <c r="G42" s="389">
        <v>39770.105470579998</v>
      </c>
      <c r="H42" s="389">
        <v>3136835.5388750001</v>
      </c>
      <c r="I42" s="390">
        <v>6700.2895890729997</v>
      </c>
      <c r="J42" s="104">
        <f t="shared" si="50"/>
        <v>3206040.7637655409</v>
      </c>
      <c r="K42" s="105">
        <f t="shared" si="51"/>
        <v>0</v>
      </c>
      <c r="L42" s="105">
        <f t="shared" si="44"/>
        <v>5.8224414882752019E-2</v>
      </c>
      <c r="M42" s="105">
        <f t="shared" si="45"/>
        <v>0.12944767858530268</v>
      </c>
      <c r="N42" s="106">
        <f t="shared" si="46"/>
        <v>0.52145269645462911</v>
      </c>
      <c r="O42" s="106">
        <f t="shared" si="47"/>
        <v>1.2404741050101133</v>
      </c>
      <c r="P42" s="106">
        <f t="shared" si="48"/>
        <v>97.841411573031337</v>
      </c>
      <c r="Q42" s="107">
        <f t="shared" si="49"/>
        <v>0.20898953203587509</v>
      </c>
      <c r="R42" s="25"/>
      <c r="S42" s="25"/>
      <c r="T42" s="25"/>
    </row>
    <row r="43" spans="1:20" ht="15" thickBot="1">
      <c r="A43" s="36"/>
      <c r="B43" s="11"/>
      <c r="C43" s="37"/>
      <c r="D43" s="37"/>
      <c r="E43" s="37"/>
      <c r="F43" s="37"/>
      <c r="G43" s="37"/>
      <c r="H43" s="37"/>
      <c r="I43" s="37"/>
      <c r="J43" s="25"/>
      <c r="K43" s="33"/>
      <c r="L43" s="33"/>
      <c r="M43" s="42"/>
      <c r="N43" s="335" t="s">
        <v>43</v>
      </c>
      <c r="O43" s="63"/>
      <c r="P43" s="335" t="s">
        <v>42</v>
      </c>
      <c r="Q43" s="33"/>
      <c r="R43" s="25"/>
      <c r="S43" s="80" t="s">
        <v>90</v>
      </c>
      <c r="T43" s="81" t="s">
        <v>23</v>
      </c>
    </row>
    <row r="44" spans="1:20" ht="15" thickBot="1">
      <c r="A44" s="36"/>
      <c r="B44" s="86" t="s">
        <v>59</v>
      </c>
      <c r="C44" s="87">
        <f>AVERAGE(C34:C42)</f>
        <v>0</v>
      </c>
      <c r="D44" s="87">
        <f t="shared" ref="D44:J44" si="52">AVERAGE(D34:D42)</f>
        <v>1387.059567044389</v>
      </c>
      <c r="E44" s="87">
        <f t="shared" si="52"/>
        <v>4776.1037256278887</v>
      </c>
      <c r="F44" s="87">
        <f t="shared" si="52"/>
        <v>17905.178053074444</v>
      </c>
      <c r="G44" s="87">
        <f t="shared" si="52"/>
        <v>43061.446273088884</v>
      </c>
      <c r="H44" s="87">
        <f t="shared" si="52"/>
        <v>3257367.7833312219</v>
      </c>
      <c r="I44" s="87">
        <f t="shared" si="52"/>
        <v>6953.639337247555</v>
      </c>
      <c r="J44" s="87">
        <f t="shared" si="52"/>
        <v>3331451.2102873046</v>
      </c>
      <c r="K44" s="91">
        <f>AVERAGE(K34:K42)</f>
        <v>0</v>
      </c>
      <c r="L44" s="91">
        <f t="shared" ref="L44:Q44" si="53">AVERAGE(L34:L42)</f>
        <v>4.1985572169622357E-2</v>
      </c>
      <c r="M44" s="91">
        <f t="shared" si="53"/>
        <v>0.14408465155590339</v>
      </c>
      <c r="N44" s="111">
        <f>AVERAGE(N34:N42)</f>
        <v>0.53700342799180412</v>
      </c>
      <c r="O44" s="91">
        <f t="shared" si="53"/>
        <v>1.2938082256522414</v>
      </c>
      <c r="P44" s="111">
        <f t="shared" si="53"/>
        <v>97.774507460013766</v>
      </c>
      <c r="Q44" s="91">
        <f t="shared" si="53"/>
        <v>0.20861066261665936</v>
      </c>
      <c r="R44" s="25"/>
      <c r="S44" s="84">
        <f>SUM(K44:Q44)</f>
        <v>100</v>
      </c>
      <c r="T44" s="334">
        <f>(K44*K1+L44*L1+M44*M1+N44*N1+O44*O1+P44*P1+Q44*Q1)/100</f>
        <v>201.94510621643983</v>
      </c>
    </row>
    <row r="45" spans="1:20">
      <c r="A45" s="36"/>
      <c r="B45" s="86" t="s">
        <v>60</v>
      </c>
      <c r="C45" s="87">
        <f>STDEV(C34:C42)</f>
        <v>0</v>
      </c>
      <c r="D45" s="87">
        <f t="shared" ref="D45:J45" si="54">STDEV(D34:D42)</f>
        <v>333.60400071877251</v>
      </c>
      <c r="E45" s="87">
        <f t="shared" si="54"/>
        <v>616.87049635923017</v>
      </c>
      <c r="F45" s="87">
        <f t="shared" si="54"/>
        <v>1430.9431830368212</v>
      </c>
      <c r="G45" s="87">
        <f t="shared" si="54"/>
        <v>3141.4284441498653</v>
      </c>
      <c r="H45" s="87">
        <f t="shared" si="54"/>
        <v>181182.72980766467</v>
      </c>
      <c r="I45" s="87">
        <f t="shared" si="54"/>
        <v>605.39461667463297</v>
      </c>
      <c r="J45" s="87">
        <f t="shared" si="54"/>
        <v>184164.14795017929</v>
      </c>
      <c r="K45" s="88">
        <f t="shared" ref="K45:M45" si="55">STDEV(K33:K43)</f>
        <v>0</v>
      </c>
      <c r="L45" s="88">
        <f t="shared" si="55"/>
        <v>1.1315588517691821E-2</v>
      </c>
      <c r="M45" s="88">
        <f t="shared" si="55"/>
        <v>2.2773798770356152E-2</v>
      </c>
      <c r="N45" s="91">
        <f>STDEV(N34,N40)</f>
        <v>1.6471457648823934E-2</v>
      </c>
      <c r="O45" s="91">
        <f t="shared" ref="O45:Q45" si="56">STDEV(O33:O43)</f>
        <v>8.5388350571679192E-2</v>
      </c>
      <c r="P45" s="91">
        <f t="shared" si="56"/>
        <v>0.10247007543390756</v>
      </c>
      <c r="Q45" s="88">
        <f t="shared" si="56"/>
        <v>1.2773980450112901E-2</v>
      </c>
      <c r="R45" s="25"/>
    </row>
    <row r="46" spans="1:20">
      <c r="A46" s="36"/>
      <c r="B46" s="86" t="s">
        <v>48</v>
      </c>
      <c r="C46" s="87" t="e">
        <f t="shared" ref="C46:Q46" si="57">C45/C44*100</f>
        <v>#DIV/0!</v>
      </c>
      <c r="D46" s="87">
        <f t="shared" si="57"/>
        <v>24.051166124727537</v>
      </c>
      <c r="E46" s="87">
        <f t="shared" si="57"/>
        <v>12.915768412842279</v>
      </c>
      <c r="F46" s="87">
        <f t="shared" si="57"/>
        <v>7.991784157606399</v>
      </c>
      <c r="G46" s="87">
        <f t="shared" si="57"/>
        <v>7.2952227944863317</v>
      </c>
      <c r="H46" s="87">
        <f t="shared" si="57"/>
        <v>5.5622435616519175</v>
      </c>
      <c r="I46" s="87">
        <f t="shared" si="57"/>
        <v>8.7061549688348538</v>
      </c>
      <c r="J46" s="87">
        <f t="shared" si="57"/>
        <v>5.5280457772124167</v>
      </c>
      <c r="K46" s="87" t="e">
        <f t="shared" si="57"/>
        <v>#DIV/0!</v>
      </c>
      <c r="L46" s="87">
        <f t="shared" si="57"/>
        <v>26.951135671026872</v>
      </c>
      <c r="M46" s="87">
        <f t="shared" si="57"/>
        <v>15.805846441263835</v>
      </c>
      <c r="N46" s="92">
        <f t="shared" si="57"/>
        <v>3.0672909687785692</v>
      </c>
      <c r="O46" s="92">
        <f t="shared" si="57"/>
        <v>6.5997687198682611</v>
      </c>
      <c r="P46" s="92">
        <f t="shared" si="57"/>
        <v>0.1048024460525297</v>
      </c>
      <c r="Q46" s="87">
        <f t="shared" si="57"/>
        <v>6.1233593191668367</v>
      </c>
      <c r="R46" s="25"/>
      <c r="S46" s="25"/>
      <c r="T46" s="25"/>
    </row>
    <row r="48" spans="1:20">
      <c r="A48" s="461"/>
      <c r="B48" s="459"/>
      <c r="C48" s="459"/>
      <c r="D48" s="459"/>
      <c r="E48" s="459"/>
      <c r="F48" s="459"/>
      <c r="G48" s="459"/>
      <c r="H48" s="459"/>
      <c r="I48" s="459"/>
      <c r="J48" s="459"/>
      <c r="K48" s="459"/>
      <c r="L48" s="459"/>
      <c r="M48" s="459"/>
      <c r="N48" s="459"/>
      <c r="O48" s="459"/>
      <c r="P48" s="459"/>
      <c r="Q48" s="459"/>
      <c r="R48" s="459"/>
      <c r="S48" s="459"/>
      <c r="T48" s="459"/>
    </row>
    <row r="49" spans="1:20">
      <c r="A49" s="461"/>
      <c r="B49" s="459"/>
      <c r="C49" s="459"/>
      <c r="D49" s="459"/>
      <c r="E49" s="459"/>
      <c r="F49" s="459"/>
      <c r="G49" s="459"/>
      <c r="H49" s="459"/>
      <c r="I49" s="459"/>
      <c r="J49" s="459"/>
      <c r="K49" s="459"/>
      <c r="L49" s="459"/>
      <c r="M49" s="459"/>
      <c r="N49" s="459"/>
      <c r="O49" s="459"/>
      <c r="P49" s="459"/>
      <c r="Q49" s="459"/>
      <c r="R49" s="459"/>
      <c r="S49" s="459"/>
      <c r="T49" s="459"/>
    </row>
    <row r="50" spans="1:20" ht="29.25" customHeight="1">
      <c r="A50" s="771" t="s">
        <v>197</v>
      </c>
      <c r="B50" s="771"/>
      <c r="C50" s="306"/>
      <c r="D50" s="306"/>
      <c r="E50" s="306"/>
      <c r="F50" s="306"/>
      <c r="G50" s="306"/>
      <c r="H50" s="306"/>
      <c r="I50" s="306"/>
      <c r="J50" s="306"/>
      <c r="K50" s="306"/>
      <c r="L50" s="306"/>
      <c r="M50" s="306"/>
      <c r="N50" s="306"/>
      <c r="O50" s="306"/>
      <c r="P50" s="306"/>
      <c r="Q50" s="306"/>
      <c r="R50" s="35"/>
      <c r="S50" s="35"/>
      <c r="T50" s="35"/>
    </row>
    <row r="51" spans="1:20">
      <c r="A51" s="307"/>
      <c r="B51" s="308"/>
      <c r="C51" s="308"/>
      <c r="D51" s="308"/>
      <c r="E51" s="306"/>
      <c r="F51" s="306"/>
      <c r="G51" s="306"/>
      <c r="H51" s="306"/>
      <c r="I51" s="306"/>
      <c r="J51" s="306"/>
      <c r="K51" s="306"/>
      <c r="L51" s="306"/>
      <c r="M51" s="306"/>
      <c r="N51" s="306"/>
      <c r="O51" s="306"/>
      <c r="P51" s="306"/>
      <c r="Q51" s="306"/>
    </row>
    <row r="52" spans="1:20">
      <c r="A52" s="308"/>
      <c r="B52" s="308"/>
      <c r="C52" s="308"/>
      <c r="D52" s="308"/>
      <c r="E52" s="306"/>
      <c r="F52" s="306"/>
      <c r="G52" s="306"/>
      <c r="H52" s="306"/>
      <c r="I52" s="306"/>
      <c r="J52" s="306"/>
      <c r="K52" s="306"/>
      <c r="L52" s="306"/>
      <c r="M52" s="306"/>
      <c r="N52" s="306"/>
      <c r="O52" s="306"/>
      <c r="P52" s="306"/>
      <c r="Q52" s="306"/>
    </row>
    <row r="53" spans="1:20">
      <c r="A53" s="306"/>
      <c r="B53" s="306"/>
      <c r="C53" s="306"/>
      <c r="D53" s="306"/>
      <c r="E53" s="306"/>
      <c r="F53" s="306"/>
      <c r="G53" s="306"/>
      <c r="H53" s="306"/>
      <c r="I53" s="306"/>
      <c r="J53" s="309" t="s">
        <v>23</v>
      </c>
      <c r="K53" s="309">
        <v>195.96581</v>
      </c>
      <c r="L53" s="309">
        <v>197.96675999999999</v>
      </c>
      <c r="M53" s="309">
        <v>198.96826999999999</v>
      </c>
      <c r="N53" s="309">
        <v>199.96832000000001</v>
      </c>
      <c r="O53" s="309">
        <v>200.97029000000001</v>
      </c>
      <c r="P53" s="309">
        <v>201.97063</v>
      </c>
      <c r="Q53" s="309">
        <v>203.97348</v>
      </c>
    </row>
    <row r="54" spans="1:20">
      <c r="A54" s="306"/>
      <c r="B54" s="306"/>
      <c r="C54" s="306"/>
      <c r="D54" s="306"/>
      <c r="E54" s="306"/>
      <c r="F54" s="310"/>
      <c r="G54" s="306"/>
      <c r="H54" s="306"/>
      <c r="I54" s="306"/>
      <c r="J54" s="306"/>
      <c r="K54" s="306"/>
      <c r="L54" s="306"/>
      <c r="M54" s="306"/>
      <c r="N54" s="306"/>
      <c r="O54" s="306"/>
      <c r="P54" s="306"/>
      <c r="Q54" s="306"/>
    </row>
    <row r="55" spans="1:20">
      <c r="A55" s="311">
        <v>44224</v>
      </c>
      <c r="B55" s="312"/>
      <c r="C55" s="312" t="s">
        <v>52</v>
      </c>
      <c r="D55" s="312" t="s">
        <v>53</v>
      </c>
      <c r="E55" s="312" t="s">
        <v>54</v>
      </c>
      <c r="F55" s="312" t="s">
        <v>55</v>
      </c>
      <c r="G55" s="312" t="s">
        <v>56</v>
      </c>
      <c r="H55" s="312" t="s">
        <v>57</v>
      </c>
      <c r="I55" s="312" t="s">
        <v>58</v>
      </c>
      <c r="J55" s="312" t="s">
        <v>51</v>
      </c>
      <c r="K55" s="312" t="s">
        <v>52</v>
      </c>
      <c r="L55" s="312" t="s">
        <v>53</v>
      </c>
      <c r="M55" s="312" t="s">
        <v>54</v>
      </c>
      <c r="N55" s="312" t="s">
        <v>55</v>
      </c>
      <c r="O55" s="312" t="s">
        <v>56</v>
      </c>
      <c r="P55" s="312" t="s">
        <v>57</v>
      </c>
      <c r="Q55" s="312" t="s">
        <v>58</v>
      </c>
    </row>
    <row r="56" spans="1:20">
      <c r="A56" s="772" t="s">
        <v>201</v>
      </c>
      <c r="B56" s="313" t="s">
        <v>81</v>
      </c>
      <c r="C56" s="369"/>
      <c r="D56" s="369">
        <v>1917</v>
      </c>
      <c r="E56" s="369">
        <v>4000</v>
      </c>
      <c r="F56" s="369">
        <v>24661</v>
      </c>
      <c r="G56" s="369">
        <v>2498982</v>
      </c>
      <c r="H56" s="369">
        <v>61002</v>
      </c>
      <c r="I56" s="369">
        <v>2392</v>
      </c>
      <c r="J56" s="314">
        <f>SUM(C56:I56)</f>
        <v>2592954</v>
      </c>
      <c r="K56" s="315">
        <f>C56/$J56*100</f>
        <v>0</v>
      </c>
      <c r="L56" s="315">
        <f t="shared" ref="K56:Q64" si="58">D56/$J56*100</f>
        <v>7.3931122572941904E-2</v>
      </c>
      <c r="M56" s="315">
        <f t="shared" si="58"/>
        <v>0.1542642098548605</v>
      </c>
      <c r="N56" s="315">
        <f t="shared" si="58"/>
        <v>0.95107741980767868</v>
      </c>
      <c r="O56" s="316">
        <f t="shared" si="58"/>
        <v>96.375870917879752</v>
      </c>
      <c r="P56" s="315">
        <f t="shared" si="58"/>
        <v>2.35260633239155</v>
      </c>
      <c r="Q56" s="315">
        <f t="shared" si="58"/>
        <v>9.2249997493206587E-2</v>
      </c>
    </row>
    <row r="57" spans="1:20">
      <c r="A57" s="772"/>
      <c r="B57" s="313" t="s">
        <v>82</v>
      </c>
      <c r="C57" s="369"/>
      <c r="D57" s="369">
        <v>1675</v>
      </c>
      <c r="E57" s="369">
        <v>4267</v>
      </c>
      <c r="F57" s="369">
        <v>22886</v>
      </c>
      <c r="G57" s="369">
        <v>2659867</v>
      </c>
      <c r="H57" s="369">
        <v>66594</v>
      </c>
      <c r="I57" s="369">
        <v>2267</v>
      </c>
      <c r="J57" s="314">
        <f>SUM(C57:I57)</f>
        <v>2757556</v>
      </c>
      <c r="K57" s="315">
        <f t="shared" si="58"/>
        <v>0</v>
      </c>
      <c r="L57" s="315">
        <f t="shared" si="58"/>
        <v>6.074219344956186E-2</v>
      </c>
      <c r="M57" s="315">
        <f t="shared" si="58"/>
        <v>0.15473847131300325</v>
      </c>
      <c r="N57" s="315">
        <f t="shared" si="58"/>
        <v>0.8299378144995061</v>
      </c>
      <c r="O57" s="316">
        <f t="shared" si="58"/>
        <v>96.457406486033278</v>
      </c>
      <c r="P57" s="315">
        <f t="shared" si="58"/>
        <v>2.4149645555702226</v>
      </c>
      <c r="Q57" s="315">
        <f t="shared" si="58"/>
        <v>8.2210479134421921E-2</v>
      </c>
    </row>
    <row r="58" spans="1:20">
      <c r="A58" s="772"/>
      <c r="B58" s="313" t="s">
        <v>83</v>
      </c>
      <c r="C58" s="369"/>
      <c r="D58" s="369">
        <v>1717</v>
      </c>
      <c r="E58" s="369">
        <v>4250</v>
      </c>
      <c r="F58" s="369">
        <v>24237</v>
      </c>
      <c r="G58" s="369">
        <v>2675812</v>
      </c>
      <c r="H58" s="369">
        <v>63442</v>
      </c>
      <c r="I58" s="369">
        <v>2417</v>
      </c>
      <c r="J58" s="314">
        <f t="shared" ref="J58:J64" si="59">SUM(C58:I58)</f>
        <v>2771875</v>
      </c>
      <c r="K58" s="315">
        <f t="shared" si="58"/>
        <v>0</v>
      </c>
      <c r="L58" s="315">
        <f t="shared" si="58"/>
        <v>6.1943630214205181E-2</v>
      </c>
      <c r="M58" s="315">
        <f t="shared" si="58"/>
        <v>0.15332581736189402</v>
      </c>
      <c r="N58" s="315">
        <f>F58/$J58*100</f>
        <v>0.87439007891770004</v>
      </c>
      <c r="O58" s="316">
        <f t="shared" si="58"/>
        <v>96.534367531003383</v>
      </c>
      <c r="P58" s="315">
        <f t="shared" si="58"/>
        <v>2.2887756482525368</v>
      </c>
      <c r="Q58" s="315">
        <f t="shared" si="58"/>
        <v>8.7197294250281845E-2</v>
      </c>
    </row>
    <row r="59" spans="1:20">
      <c r="A59" s="772"/>
      <c r="B59" s="317" t="s">
        <v>84</v>
      </c>
      <c r="C59" s="370"/>
      <c r="D59" s="370">
        <v>1883</v>
      </c>
      <c r="E59" s="370">
        <v>4033</v>
      </c>
      <c r="F59" s="370">
        <v>29688</v>
      </c>
      <c r="G59" s="370">
        <v>3114020</v>
      </c>
      <c r="H59" s="370">
        <v>73001</v>
      </c>
      <c r="I59" s="370">
        <v>2750</v>
      </c>
      <c r="J59" s="318">
        <f t="shared" si="59"/>
        <v>3225375</v>
      </c>
      <c r="K59" s="319">
        <f t="shared" si="58"/>
        <v>0</v>
      </c>
      <c r="L59" s="319">
        <f t="shared" si="58"/>
        <v>5.8380808433127929E-2</v>
      </c>
      <c r="M59" s="319">
        <f t="shared" si="58"/>
        <v>0.12503972406309344</v>
      </c>
      <c r="N59" s="319">
        <f t="shared" si="58"/>
        <v>0.92045111033600746</v>
      </c>
      <c r="O59" s="320">
        <f t="shared" si="58"/>
        <v>96.547533232569862</v>
      </c>
      <c r="P59" s="319">
        <f t="shared" si="58"/>
        <v>2.2633337208851683</v>
      </c>
      <c r="Q59" s="319">
        <f t="shared" si="58"/>
        <v>8.5261403712746583E-2</v>
      </c>
    </row>
    <row r="60" spans="1:20">
      <c r="A60" s="772"/>
      <c r="B60" s="321" t="s">
        <v>85</v>
      </c>
      <c r="C60" s="371"/>
      <c r="D60" s="371">
        <v>1717</v>
      </c>
      <c r="E60" s="371">
        <v>4417</v>
      </c>
      <c r="F60" s="371">
        <v>29971</v>
      </c>
      <c r="G60" s="371">
        <v>3174459</v>
      </c>
      <c r="H60" s="371">
        <v>75609</v>
      </c>
      <c r="I60" s="371">
        <v>3042</v>
      </c>
      <c r="J60" s="322">
        <f t="shared" si="59"/>
        <v>3289215</v>
      </c>
      <c r="K60" s="323">
        <f t="shared" si="58"/>
        <v>0</v>
      </c>
      <c r="L60" s="323">
        <f t="shared" si="58"/>
        <v>5.2200905079175429E-2</v>
      </c>
      <c r="M60" s="323">
        <f t="shared" si="58"/>
        <v>0.13428736035801855</v>
      </c>
      <c r="N60" s="323">
        <f t="shared" si="58"/>
        <v>0.91119005598600278</v>
      </c>
      <c r="O60" s="324">
        <f t="shared" si="58"/>
        <v>96.511143236304093</v>
      </c>
      <c r="P60" s="323">
        <f t="shared" si="58"/>
        <v>2.298694369325204</v>
      </c>
      <c r="Q60" s="323">
        <f t="shared" si="58"/>
        <v>9.2484072947496596E-2</v>
      </c>
    </row>
    <row r="61" spans="1:20">
      <c r="A61" s="772"/>
      <c r="B61" s="325" t="s">
        <v>86</v>
      </c>
      <c r="C61" s="372"/>
      <c r="D61" s="372">
        <v>1775</v>
      </c>
      <c r="E61" s="372">
        <v>4117</v>
      </c>
      <c r="F61" s="372">
        <v>25320</v>
      </c>
      <c r="G61" s="372">
        <v>2815960</v>
      </c>
      <c r="H61" s="372">
        <v>68189</v>
      </c>
      <c r="I61" s="372">
        <v>2967</v>
      </c>
      <c r="J61" s="326">
        <f t="shared" si="59"/>
        <v>2918328</v>
      </c>
      <c r="K61" s="327">
        <f t="shared" si="58"/>
        <v>0</v>
      </c>
      <c r="L61" s="327">
        <f t="shared" si="58"/>
        <v>6.0822498362075816E-2</v>
      </c>
      <c r="M61" s="327">
        <f t="shared" si="58"/>
        <v>0.14107393000375559</v>
      </c>
      <c r="N61" s="327">
        <f t="shared" si="58"/>
        <v>0.86762008931141399</v>
      </c>
      <c r="O61" s="328">
        <f t="shared" si="58"/>
        <v>96.492238021223102</v>
      </c>
      <c r="P61" s="327">
        <f t="shared" si="58"/>
        <v>2.336577656795261</v>
      </c>
      <c r="Q61" s="327">
        <f t="shared" si="58"/>
        <v>0.10166780430438251</v>
      </c>
    </row>
    <row r="62" spans="1:20">
      <c r="A62" s="772"/>
      <c r="B62" s="313" t="s">
        <v>87</v>
      </c>
      <c r="C62" s="369"/>
      <c r="D62" s="369">
        <v>1750</v>
      </c>
      <c r="E62" s="369">
        <v>3967</v>
      </c>
      <c r="F62" s="369">
        <v>24687</v>
      </c>
      <c r="G62" s="369">
        <v>2734081</v>
      </c>
      <c r="H62" s="369">
        <v>65136</v>
      </c>
      <c r="I62" s="369">
        <v>2600</v>
      </c>
      <c r="J62" s="314">
        <f t="shared" si="59"/>
        <v>2832221</v>
      </c>
      <c r="K62" s="315">
        <f t="shared" si="58"/>
        <v>0</v>
      </c>
      <c r="L62" s="315">
        <f t="shared" si="58"/>
        <v>6.1788963502495041E-2</v>
      </c>
      <c r="M62" s="315">
        <f t="shared" si="58"/>
        <v>0.14006675326537016</v>
      </c>
      <c r="N62" s="315">
        <f t="shared" si="58"/>
        <v>0.87164808113491155</v>
      </c>
      <c r="O62" s="316">
        <f t="shared" si="58"/>
        <v>96.534874926780077</v>
      </c>
      <c r="P62" s="315">
        <f t="shared" si="58"/>
        <v>2.2998205295420093</v>
      </c>
      <c r="Q62" s="315">
        <f t="shared" si="58"/>
        <v>9.1800745775135487E-2</v>
      </c>
    </row>
    <row r="63" spans="1:20">
      <c r="A63" s="772"/>
      <c r="B63" s="313" t="s">
        <v>88</v>
      </c>
      <c r="C63" s="369"/>
      <c r="D63" s="369">
        <v>1850</v>
      </c>
      <c r="E63" s="369">
        <v>3717</v>
      </c>
      <c r="F63" s="369">
        <v>24103</v>
      </c>
      <c r="G63" s="369">
        <v>2714367</v>
      </c>
      <c r="H63" s="369">
        <v>66406</v>
      </c>
      <c r="I63" s="369">
        <v>2583</v>
      </c>
      <c r="J63" s="314">
        <f t="shared" si="59"/>
        <v>2813026</v>
      </c>
      <c r="K63" s="315">
        <f t="shared" si="58"/>
        <v>0</v>
      </c>
      <c r="L63" s="315">
        <f t="shared" si="58"/>
        <v>6.5765478171904562E-2</v>
      </c>
      <c r="M63" s="315">
        <f t="shared" si="58"/>
        <v>0.13213528776484823</v>
      </c>
      <c r="N63" s="315">
        <f t="shared" si="58"/>
        <v>0.85683530831211652</v>
      </c>
      <c r="O63" s="316">
        <f t="shared" si="58"/>
        <v>96.492780372453012</v>
      </c>
      <c r="P63" s="315">
        <f t="shared" si="58"/>
        <v>2.3606607262072941</v>
      </c>
      <c r="Q63" s="315">
        <f t="shared" si="58"/>
        <v>9.1822827090826745E-2</v>
      </c>
    </row>
    <row r="64" spans="1:20" ht="15" thickBot="1">
      <c r="A64" s="772"/>
      <c r="B64" s="313" t="s">
        <v>89</v>
      </c>
      <c r="C64" s="369"/>
      <c r="D64" s="369">
        <v>1850</v>
      </c>
      <c r="E64" s="369">
        <v>3533</v>
      </c>
      <c r="F64" s="369">
        <v>27070</v>
      </c>
      <c r="G64" s="369">
        <v>2699016</v>
      </c>
      <c r="H64" s="369">
        <v>62189</v>
      </c>
      <c r="I64" s="369">
        <v>2600</v>
      </c>
      <c r="J64" s="314">
        <f t="shared" si="59"/>
        <v>2796258</v>
      </c>
      <c r="K64" s="315">
        <f t="shared" si="58"/>
        <v>0</v>
      </c>
      <c r="L64" s="315">
        <f t="shared" si="58"/>
        <v>6.61598464805465E-2</v>
      </c>
      <c r="M64" s="315">
        <f t="shared" si="58"/>
        <v>0.1263474257382545</v>
      </c>
      <c r="N64" s="315">
        <f t="shared" si="58"/>
        <v>0.96807948336669947</v>
      </c>
      <c r="O64" s="316">
        <f t="shared" si="58"/>
        <v>96.522423896507405</v>
      </c>
      <c r="P64" s="315">
        <f t="shared" si="58"/>
        <v>2.2240079420425438</v>
      </c>
      <c r="Q64" s="315">
        <f t="shared" si="58"/>
        <v>9.2981405864551836E-2</v>
      </c>
    </row>
    <row r="65" spans="1:20" ht="15" thickBot="1">
      <c r="A65" s="306"/>
      <c r="B65" s="306"/>
      <c r="C65" s="373"/>
      <c r="D65" s="373"/>
      <c r="E65" s="373"/>
      <c r="F65" s="373"/>
      <c r="G65" s="373"/>
      <c r="H65" s="373"/>
      <c r="I65" s="373"/>
      <c r="J65" s="310"/>
      <c r="K65" s="306"/>
      <c r="L65" s="306"/>
      <c r="M65" s="306"/>
      <c r="N65" s="306"/>
      <c r="O65" s="306"/>
      <c r="P65" s="306"/>
      <c r="Q65" s="306"/>
      <c r="S65" s="80" t="s">
        <v>90</v>
      </c>
      <c r="T65" s="81" t="s">
        <v>23</v>
      </c>
    </row>
    <row r="66" spans="1:20" ht="15" thickBot="1">
      <c r="A66" s="312"/>
      <c r="B66" s="312" t="s">
        <v>59</v>
      </c>
      <c r="C66" s="374" t="e">
        <f>AVERAGE(C56:C65)</f>
        <v>#DIV/0!</v>
      </c>
      <c r="D66" s="374">
        <f t="shared" ref="D66:I66" si="60">AVERAGE(D56:D64)</f>
        <v>1792.6666666666667</v>
      </c>
      <c r="E66" s="374">
        <f t="shared" si="60"/>
        <v>4033.4444444444443</v>
      </c>
      <c r="F66" s="374">
        <f t="shared" si="60"/>
        <v>25847</v>
      </c>
      <c r="G66" s="374">
        <f t="shared" si="60"/>
        <v>2787396</v>
      </c>
      <c r="H66" s="374">
        <f t="shared" si="60"/>
        <v>66840.888888888891</v>
      </c>
      <c r="I66" s="374">
        <f t="shared" si="60"/>
        <v>2624.2222222222222</v>
      </c>
      <c r="J66" s="314"/>
      <c r="K66" s="366">
        <f>AVERAGE(K56:K64)</f>
        <v>0</v>
      </c>
      <c r="L66" s="366">
        <f t="shared" ref="L66:Q66" si="61">AVERAGE(L56:L64)</f>
        <v>6.2415049585114915E-2</v>
      </c>
      <c r="M66" s="366">
        <f t="shared" si="61"/>
        <v>0.14014210885812201</v>
      </c>
      <c r="N66" s="366">
        <f t="shared" si="61"/>
        <v>0.89458104907467073</v>
      </c>
      <c r="O66" s="599">
        <f t="shared" si="61"/>
        <v>96.496515402305988</v>
      </c>
      <c r="P66" s="600">
        <f t="shared" si="61"/>
        <v>2.3154934978901989</v>
      </c>
      <c r="Q66" s="366">
        <f t="shared" si="61"/>
        <v>9.0852892285894479E-2</v>
      </c>
      <c r="S66" s="82">
        <f>SUM(K66:Q66)</f>
        <v>99.999999999999986</v>
      </c>
      <c r="T66" s="83">
        <f>(K66*K53+L66*L53+M66*M53+N66*N53+O66*O53+P66*P53+Q66*Q53)/100</f>
        <v>200.98253753110862</v>
      </c>
    </row>
    <row r="67" spans="1:20">
      <c r="A67" s="312"/>
      <c r="B67" s="312" t="s">
        <v>60</v>
      </c>
      <c r="C67" s="374" t="e">
        <f>STDEV(C56:C65)</f>
        <v>#DIV/0!</v>
      </c>
      <c r="D67" s="374">
        <f t="shared" ref="D67:I67" si="62">STDEV(D56:D64)</f>
        <v>84.869016725775722</v>
      </c>
      <c r="E67" s="374">
        <f t="shared" si="62"/>
        <v>276.50863960783897</v>
      </c>
      <c r="F67" s="374">
        <f t="shared" si="62"/>
        <v>2517.1280261440816</v>
      </c>
      <c r="G67" s="374">
        <f t="shared" si="62"/>
        <v>219431.34581230642</v>
      </c>
      <c r="H67" s="374">
        <f t="shared" si="62"/>
        <v>4835.8816787749383</v>
      </c>
      <c r="I67" s="374">
        <f t="shared" si="62"/>
        <v>258.65120228687215</v>
      </c>
      <c r="J67" s="314"/>
      <c r="K67" s="379">
        <f t="shared" ref="K67:Q67" si="63">STDEV(K56:K64)</f>
        <v>0</v>
      </c>
      <c r="L67" s="379">
        <f t="shared" si="63"/>
        <v>5.9626079579235798E-3</v>
      </c>
      <c r="M67" s="379">
        <f t="shared" si="63"/>
        <v>1.1746990281532827E-2</v>
      </c>
      <c r="N67" s="379">
        <f t="shared" si="63"/>
        <v>4.5829790117131369E-2</v>
      </c>
      <c r="O67" s="379">
        <f>STDEV(O56:O64)</f>
        <v>5.3043761132113648E-2</v>
      </c>
      <c r="P67" s="379">
        <f t="shared" si="63"/>
        <v>5.7105625252581331E-2</v>
      </c>
      <c r="Q67" s="379">
        <f t="shared" si="63"/>
        <v>5.559498534473439E-3</v>
      </c>
    </row>
    <row r="68" spans="1:20">
      <c r="A68" s="312"/>
      <c r="B68" s="312" t="s">
        <v>48</v>
      </c>
      <c r="C68" s="374" t="e">
        <f>C67/C66*100</f>
        <v>#DIV/0!</v>
      </c>
      <c r="D68" s="374">
        <f t="shared" ref="D68:I68" si="64">D67/D66*100</f>
        <v>4.7342329895375075</v>
      </c>
      <c r="E68" s="374">
        <f t="shared" si="64"/>
        <v>6.8553972520606896</v>
      </c>
      <c r="F68" s="374">
        <f t="shared" si="64"/>
        <v>9.7385693741791375</v>
      </c>
      <c r="G68" s="374">
        <f t="shared" si="64"/>
        <v>7.8722702411966727</v>
      </c>
      <c r="H68" s="374">
        <f t="shared" si="64"/>
        <v>7.2349152729158543</v>
      </c>
      <c r="I68" s="374">
        <f t="shared" si="64"/>
        <v>9.8562995197808849</v>
      </c>
      <c r="J68" s="314"/>
      <c r="K68" s="374" t="e">
        <f t="shared" ref="K68:Q68" si="65">K67/K66*100</f>
        <v>#DIV/0!</v>
      </c>
      <c r="L68" s="374">
        <f t="shared" si="65"/>
        <v>9.5531574476960373</v>
      </c>
      <c r="M68" s="374">
        <f t="shared" si="65"/>
        <v>8.3821988817260653</v>
      </c>
      <c r="N68" s="374">
        <f t="shared" si="65"/>
        <v>5.1230450460063297</v>
      </c>
      <c r="O68" s="363">
        <f t="shared" si="65"/>
        <v>5.4969613059049439E-2</v>
      </c>
      <c r="P68" s="363">
        <f t="shared" si="65"/>
        <v>2.466239931341379</v>
      </c>
      <c r="Q68" s="374">
        <f t="shared" si="65"/>
        <v>6.1192312039763079</v>
      </c>
    </row>
    <row r="69" spans="1:20" hidden="1">
      <c r="A69" s="375"/>
      <c r="B69" s="375"/>
      <c r="C69" s="376"/>
      <c r="D69" s="376"/>
      <c r="E69" s="376"/>
      <c r="F69" s="376"/>
      <c r="G69" s="376"/>
      <c r="H69" s="376"/>
      <c r="I69" s="376"/>
      <c r="J69" s="377"/>
      <c r="K69" s="377"/>
      <c r="L69" s="377"/>
      <c r="M69" s="377"/>
      <c r="N69" s="377"/>
      <c r="O69" s="378"/>
      <c r="P69" s="378"/>
      <c r="Q69" s="377"/>
    </row>
    <row r="70" spans="1:20" hidden="1">
      <c r="A70" s="462" t="s">
        <v>202</v>
      </c>
      <c r="B70" s="463"/>
      <c r="C70" s="463" t="s">
        <v>52</v>
      </c>
      <c r="D70" s="463" t="s">
        <v>53</v>
      </c>
      <c r="E70" s="463" t="s">
        <v>54</v>
      </c>
      <c r="F70" s="463" t="s">
        <v>55</v>
      </c>
      <c r="G70" s="463" t="s">
        <v>56</v>
      </c>
      <c r="H70" s="463" t="s">
        <v>57</v>
      </c>
      <c r="I70" s="463" t="s">
        <v>58</v>
      </c>
      <c r="J70" s="463" t="s">
        <v>51</v>
      </c>
      <c r="K70" s="463" t="s">
        <v>52</v>
      </c>
      <c r="L70" s="463" t="s">
        <v>53</v>
      </c>
      <c r="M70" s="463" t="s">
        <v>54</v>
      </c>
      <c r="N70" s="463" t="s">
        <v>55</v>
      </c>
      <c r="O70" s="463" t="s">
        <v>56</v>
      </c>
      <c r="P70" s="463" t="s">
        <v>57</v>
      </c>
      <c r="Q70" s="463" t="s">
        <v>58</v>
      </c>
      <c r="R70" s="459"/>
      <c r="S70" s="459"/>
      <c r="T70" s="459"/>
    </row>
    <row r="71" spans="1:20" hidden="1">
      <c r="A71" s="464">
        <v>44277</v>
      </c>
      <c r="B71" s="465" t="s">
        <v>81</v>
      </c>
      <c r="C71" s="466">
        <f>C102-C86</f>
        <v>-33</v>
      </c>
      <c r="D71" s="466">
        <f t="shared" ref="D71:I71" si="66">D102-D86</f>
        <v>21568</v>
      </c>
      <c r="E71" s="466">
        <f t="shared" si="66"/>
        <v>1575521</v>
      </c>
      <c r="F71" s="466">
        <f t="shared" si="66"/>
        <v>67568</v>
      </c>
      <c r="G71" s="466">
        <f t="shared" si="66"/>
        <v>2467</v>
      </c>
      <c r="H71" s="466">
        <f t="shared" si="66"/>
        <v>26857</v>
      </c>
      <c r="I71" s="466">
        <f t="shared" si="66"/>
        <v>8567</v>
      </c>
      <c r="J71" s="467">
        <f>SUM(C71:I71)</f>
        <v>1702515</v>
      </c>
      <c r="K71" s="468">
        <f t="shared" ref="K71:Q79" si="67">C71/$J71*100</f>
        <v>-1.9383089135778539E-3</v>
      </c>
      <c r="L71" s="468">
        <f t="shared" si="67"/>
        <v>1.2668317166074896</v>
      </c>
      <c r="M71" s="469">
        <f t="shared" si="67"/>
        <v>92.540799934214974</v>
      </c>
      <c r="N71" s="469">
        <f t="shared" si="67"/>
        <v>3.9687168688675287</v>
      </c>
      <c r="O71" s="468">
        <f t="shared" si="67"/>
        <v>0.14490327544838078</v>
      </c>
      <c r="P71" s="468">
        <f t="shared" si="67"/>
        <v>1.5774897724836492</v>
      </c>
      <c r="Q71" s="468">
        <f t="shared" si="67"/>
        <v>0.50319674129155989</v>
      </c>
      <c r="R71" s="459"/>
      <c r="S71" s="459"/>
      <c r="T71" s="459"/>
    </row>
    <row r="72" spans="1:20" hidden="1">
      <c r="A72" s="773" t="s">
        <v>185</v>
      </c>
      <c r="B72" s="465" t="s">
        <v>82</v>
      </c>
      <c r="C72" s="466">
        <f t="shared" ref="C72:I72" si="68">C103-C87</f>
        <v>-50</v>
      </c>
      <c r="D72" s="466">
        <f t="shared" si="68"/>
        <v>21380</v>
      </c>
      <c r="E72" s="466">
        <f t="shared" si="68"/>
        <v>1715701</v>
      </c>
      <c r="F72" s="466">
        <f t="shared" si="68"/>
        <v>78644</v>
      </c>
      <c r="G72" s="466">
        <f t="shared" si="68"/>
        <v>5893</v>
      </c>
      <c r="H72" s="466">
        <f t="shared" si="68"/>
        <v>30315</v>
      </c>
      <c r="I72" s="466">
        <f t="shared" si="68"/>
        <v>8948</v>
      </c>
      <c r="J72" s="467">
        <f t="shared" ref="J72:J79" si="69">SUM(C72:I72)</f>
        <v>1860831</v>
      </c>
      <c r="K72" s="468">
        <f>C72/$J72*100</f>
        <v>-2.686971573452936E-3</v>
      </c>
      <c r="L72" s="468">
        <f>D72/$J72*100</f>
        <v>1.1489490448084754</v>
      </c>
      <c r="M72" s="469">
        <f t="shared" si="67"/>
        <v>92.200796310895498</v>
      </c>
      <c r="N72" s="469">
        <f>F72/$J72*100</f>
        <v>4.2262838484526535</v>
      </c>
      <c r="O72" s="468">
        <f t="shared" si="67"/>
        <v>0.31668646964716302</v>
      </c>
      <c r="P72" s="468">
        <f t="shared" si="67"/>
        <v>1.629110864984515</v>
      </c>
      <c r="Q72" s="468">
        <f t="shared" si="67"/>
        <v>0.4808604327851374</v>
      </c>
      <c r="R72" s="459"/>
      <c r="S72" s="459"/>
      <c r="T72" s="459"/>
    </row>
    <row r="73" spans="1:20" hidden="1">
      <c r="A73" s="773"/>
      <c r="B73" s="465" t="s">
        <v>83</v>
      </c>
      <c r="C73" s="466">
        <f t="shared" ref="C73:I73" si="70">C104-C88</f>
        <v>-50</v>
      </c>
      <c r="D73" s="466">
        <f t="shared" si="70"/>
        <v>21202</v>
      </c>
      <c r="E73" s="466">
        <f t="shared" si="70"/>
        <v>1596732</v>
      </c>
      <c r="F73" s="466">
        <f t="shared" si="70"/>
        <v>68309</v>
      </c>
      <c r="G73" s="466">
        <f t="shared" si="70"/>
        <v>2309</v>
      </c>
      <c r="H73" s="466">
        <f t="shared" si="70"/>
        <v>26538</v>
      </c>
      <c r="I73" s="466">
        <f t="shared" si="70"/>
        <v>8892</v>
      </c>
      <c r="J73" s="467">
        <f t="shared" si="69"/>
        <v>1723932</v>
      </c>
      <c r="K73" s="468">
        <f t="shared" si="67"/>
        <v>-2.9003464173760914E-3</v>
      </c>
      <c r="L73" s="468">
        <f t="shared" si="67"/>
        <v>1.2298628948241579</v>
      </c>
      <c r="M73" s="469">
        <f>E73/$J73*100</f>
        <v>92.621518714195233</v>
      </c>
      <c r="N73" s="469">
        <f>F73/$J73*100</f>
        <v>3.9623952684908681</v>
      </c>
      <c r="O73" s="468">
        <f t="shared" si="67"/>
        <v>0.1339379975544279</v>
      </c>
      <c r="P73" s="468">
        <f>H73/$J73*100</f>
        <v>1.5393878644865344</v>
      </c>
      <c r="Q73" s="468">
        <f t="shared" si="67"/>
        <v>0.51579760686616416</v>
      </c>
      <c r="R73" s="459"/>
      <c r="S73" s="459"/>
      <c r="T73" s="459"/>
    </row>
    <row r="74" spans="1:20" hidden="1">
      <c r="A74" s="773"/>
      <c r="B74" s="470" t="s">
        <v>84</v>
      </c>
      <c r="C74" s="471">
        <f t="shared" ref="C74:I74" si="71">C105-C89</f>
        <v>-50</v>
      </c>
      <c r="D74" s="471">
        <f t="shared" si="71"/>
        <v>61791</v>
      </c>
      <c r="E74" s="471">
        <f t="shared" si="71"/>
        <v>2385653</v>
      </c>
      <c r="F74" s="471">
        <f t="shared" si="71"/>
        <v>111664</v>
      </c>
      <c r="G74" s="471">
        <f t="shared" si="71"/>
        <v>20710</v>
      </c>
      <c r="H74" s="471">
        <f t="shared" si="71"/>
        <v>48865</v>
      </c>
      <c r="I74" s="471">
        <f t="shared" si="71"/>
        <v>16635</v>
      </c>
      <c r="J74" s="472">
        <f t="shared" si="69"/>
        <v>2645268</v>
      </c>
      <c r="K74" s="473">
        <f t="shared" si="67"/>
        <v>-1.8901676503099119E-3</v>
      </c>
      <c r="L74" s="473">
        <f t="shared" si="67"/>
        <v>2.3359069856059951</v>
      </c>
      <c r="M74" s="474">
        <f t="shared" si="67"/>
        <v>90.185682509295845</v>
      </c>
      <c r="N74" s="474">
        <f t="shared" si="67"/>
        <v>4.2212736100841202</v>
      </c>
      <c r="O74" s="473">
        <f t="shared" si="67"/>
        <v>0.78290744075836549</v>
      </c>
      <c r="P74" s="473">
        <f t="shared" si="67"/>
        <v>1.8472608446478769</v>
      </c>
      <c r="Q74" s="473">
        <f t="shared" si="67"/>
        <v>0.62885877725810768</v>
      </c>
      <c r="R74" s="459"/>
      <c r="S74" s="459"/>
      <c r="T74" s="459"/>
    </row>
    <row r="75" spans="1:20" hidden="1">
      <c r="A75" s="773"/>
      <c r="B75" s="475" t="s">
        <v>85</v>
      </c>
      <c r="C75" s="476">
        <f t="shared" ref="C75:I75" si="72">C106-C90</f>
        <v>-50</v>
      </c>
      <c r="D75" s="476">
        <f t="shared" si="72"/>
        <v>62332</v>
      </c>
      <c r="E75" s="476">
        <f t="shared" si="72"/>
        <v>2268666</v>
      </c>
      <c r="F75" s="476">
        <f t="shared" si="72"/>
        <v>105961</v>
      </c>
      <c r="G75" s="476">
        <f t="shared" si="72"/>
        <v>13670</v>
      </c>
      <c r="H75" s="476">
        <f t="shared" si="72"/>
        <v>47406</v>
      </c>
      <c r="I75" s="476">
        <f t="shared" si="72"/>
        <v>17793</v>
      </c>
      <c r="J75" s="477">
        <f t="shared" si="69"/>
        <v>2515778</v>
      </c>
      <c r="K75" s="478">
        <f t="shared" si="67"/>
        <v>-1.9874567628781234E-3</v>
      </c>
      <c r="L75" s="478">
        <f t="shared" si="67"/>
        <v>2.4776430988743838</v>
      </c>
      <c r="M75" s="479">
        <f t="shared" si="67"/>
        <v>90.177511688233224</v>
      </c>
      <c r="N75" s="479">
        <f t="shared" si="67"/>
        <v>4.2118581210265775</v>
      </c>
      <c r="O75" s="478">
        <f t="shared" si="67"/>
        <v>0.54337067897087898</v>
      </c>
      <c r="P75" s="478">
        <f t="shared" si="67"/>
        <v>1.8843475060200066</v>
      </c>
      <c r="Q75" s="478">
        <f t="shared" si="67"/>
        <v>0.70725636363780908</v>
      </c>
      <c r="R75" s="459"/>
      <c r="S75" s="459"/>
      <c r="T75" s="459"/>
    </row>
    <row r="76" spans="1:20" hidden="1">
      <c r="A76" s="773"/>
      <c r="B76" s="480" t="s">
        <v>86</v>
      </c>
      <c r="C76" s="481">
        <f t="shared" ref="C76:I76" si="73">C107-C91</f>
        <v>0</v>
      </c>
      <c r="D76" s="481">
        <f t="shared" si="73"/>
        <v>57478</v>
      </c>
      <c r="E76" s="481">
        <f t="shared" si="73"/>
        <v>2213488</v>
      </c>
      <c r="F76" s="481">
        <f t="shared" si="73"/>
        <v>103576</v>
      </c>
      <c r="G76" s="481">
        <f t="shared" si="73"/>
        <v>16004</v>
      </c>
      <c r="H76" s="481">
        <f t="shared" si="73"/>
        <v>45001</v>
      </c>
      <c r="I76" s="481">
        <f t="shared" si="73"/>
        <v>15085</v>
      </c>
      <c r="J76" s="482">
        <f t="shared" si="69"/>
        <v>2450632</v>
      </c>
      <c r="K76" s="483">
        <f t="shared" si="67"/>
        <v>0</v>
      </c>
      <c r="L76" s="483">
        <f t="shared" si="67"/>
        <v>2.3454357896248803</v>
      </c>
      <c r="M76" s="484">
        <f t="shared" si="67"/>
        <v>90.323149293733209</v>
      </c>
      <c r="N76" s="484">
        <f t="shared" si="67"/>
        <v>4.2265015718394281</v>
      </c>
      <c r="O76" s="483">
        <f t="shared" si="67"/>
        <v>0.65305602799604345</v>
      </c>
      <c r="P76" s="483">
        <f>H76/$J76*100</f>
        <v>1.8363018192858005</v>
      </c>
      <c r="Q76" s="483">
        <f t="shared" si="67"/>
        <v>0.61555549752063954</v>
      </c>
      <c r="R76" s="459"/>
      <c r="S76" s="459"/>
      <c r="T76" s="459"/>
    </row>
    <row r="77" spans="1:20" hidden="1">
      <c r="A77" s="773"/>
      <c r="B77" s="465" t="s">
        <v>87</v>
      </c>
      <c r="C77" s="466">
        <f t="shared" ref="C77:I77" si="74">C108-C92</f>
        <v>-50</v>
      </c>
      <c r="D77" s="466">
        <f t="shared" si="74"/>
        <v>27597</v>
      </c>
      <c r="E77" s="466">
        <f t="shared" si="74"/>
        <v>2050265</v>
      </c>
      <c r="F77" s="466">
        <f t="shared" si="74"/>
        <v>93292</v>
      </c>
      <c r="G77" s="466">
        <f t="shared" si="74"/>
        <v>10211</v>
      </c>
      <c r="H77" s="466">
        <f t="shared" si="74"/>
        <v>35850</v>
      </c>
      <c r="I77" s="466">
        <f t="shared" si="74"/>
        <v>11871</v>
      </c>
      <c r="J77" s="467">
        <f t="shared" si="69"/>
        <v>2229036</v>
      </c>
      <c r="K77" s="468">
        <f t="shared" si="67"/>
        <v>-2.2431221388977121E-3</v>
      </c>
      <c r="L77" s="468">
        <f t="shared" si="67"/>
        <v>1.2380688333432031</v>
      </c>
      <c r="M77" s="469">
        <f t="shared" si="67"/>
        <v>91.979896242142345</v>
      </c>
      <c r="N77" s="469">
        <f t="shared" si="67"/>
        <v>4.1853070116409068</v>
      </c>
      <c r="O77" s="468">
        <f t="shared" si="67"/>
        <v>0.45809040320569067</v>
      </c>
      <c r="P77" s="468">
        <f t="shared" si="67"/>
        <v>1.6083185735896595</v>
      </c>
      <c r="Q77" s="468">
        <f t="shared" si="67"/>
        <v>0.53256205821709479</v>
      </c>
      <c r="R77" s="459"/>
      <c r="S77" s="459"/>
      <c r="T77" s="459"/>
    </row>
    <row r="78" spans="1:20" hidden="1">
      <c r="A78" s="773"/>
      <c r="B78" s="465" t="s">
        <v>88</v>
      </c>
      <c r="C78" s="466">
        <f t="shared" ref="C78:I78" si="75">C109-C93</f>
        <v>0</v>
      </c>
      <c r="D78" s="466">
        <f t="shared" si="75"/>
        <v>30946</v>
      </c>
      <c r="E78" s="466">
        <f t="shared" si="75"/>
        <v>1972443</v>
      </c>
      <c r="F78" s="466">
        <f t="shared" si="75"/>
        <v>83331</v>
      </c>
      <c r="G78" s="466">
        <f t="shared" si="75"/>
        <v>9643</v>
      </c>
      <c r="H78" s="466">
        <f t="shared" si="75"/>
        <v>34466</v>
      </c>
      <c r="I78" s="466">
        <f t="shared" si="75"/>
        <v>11484</v>
      </c>
      <c r="J78" s="467">
        <f t="shared" si="69"/>
        <v>2142313</v>
      </c>
      <c r="K78" s="468">
        <f t="shared" si="67"/>
        <v>0</v>
      </c>
      <c r="L78" s="468">
        <f t="shared" si="67"/>
        <v>1.4445134767888728</v>
      </c>
      <c r="M78" s="469">
        <f t="shared" si="67"/>
        <v>92.070719824787503</v>
      </c>
      <c r="N78" s="469">
        <f>F78/$J78*100</f>
        <v>3.8897677416885394</v>
      </c>
      <c r="O78" s="468">
        <f t="shared" si="67"/>
        <v>0.45012096738431784</v>
      </c>
      <c r="P78" s="468">
        <f>H78/$J78*100</f>
        <v>1.6088218668327177</v>
      </c>
      <c r="Q78" s="468">
        <f t="shared" si="67"/>
        <v>0.5360561225180448</v>
      </c>
      <c r="R78" s="459"/>
      <c r="S78" s="459"/>
      <c r="T78" s="459"/>
    </row>
    <row r="79" spans="1:20" hidden="1">
      <c r="A79" s="773"/>
      <c r="B79" s="465" t="s">
        <v>89</v>
      </c>
      <c r="C79" s="466">
        <f t="shared" ref="C79:I79" si="76">C110-C94</f>
        <v>0</v>
      </c>
      <c r="D79" s="466">
        <f t="shared" si="76"/>
        <v>27718</v>
      </c>
      <c r="E79" s="466">
        <f t="shared" si="76"/>
        <v>1990443</v>
      </c>
      <c r="F79" s="466">
        <f t="shared" si="76"/>
        <v>88901</v>
      </c>
      <c r="G79" s="466">
        <f t="shared" si="76"/>
        <v>8352</v>
      </c>
      <c r="H79" s="466">
        <f t="shared" si="76"/>
        <v>34361</v>
      </c>
      <c r="I79" s="466">
        <f t="shared" si="76"/>
        <v>12301</v>
      </c>
      <c r="J79" s="467">
        <f t="shared" si="69"/>
        <v>2162076</v>
      </c>
      <c r="K79" s="468">
        <f t="shared" si="67"/>
        <v>0</v>
      </c>
      <c r="L79" s="468">
        <f t="shared" si="67"/>
        <v>1.2820085880422334</v>
      </c>
      <c r="M79" s="469">
        <f t="shared" si="67"/>
        <v>92.061657407047676</v>
      </c>
      <c r="N79" s="469">
        <f t="shared" si="67"/>
        <v>4.1118351066289991</v>
      </c>
      <c r="O79" s="468">
        <f t="shared" si="67"/>
        <v>0.38629539387144579</v>
      </c>
      <c r="P79" s="468">
        <f t="shared" si="67"/>
        <v>1.5892595819943425</v>
      </c>
      <c r="Q79" s="468">
        <f t="shared" si="67"/>
        <v>0.56894392241530822</v>
      </c>
      <c r="R79" s="459"/>
      <c r="S79" s="459"/>
      <c r="T79" s="459"/>
    </row>
    <row r="80" spans="1:20" hidden="1">
      <c r="A80" s="462"/>
      <c r="B80" s="462"/>
      <c r="C80" s="485"/>
      <c r="D80" s="462"/>
      <c r="E80" s="485"/>
      <c r="F80" s="485"/>
      <c r="G80" s="462"/>
      <c r="H80" s="485"/>
      <c r="I80" s="485"/>
      <c r="J80" s="485"/>
      <c r="K80" s="462"/>
      <c r="L80" s="462"/>
      <c r="M80" s="462"/>
      <c r="N80" s="462"/>
      <c r="O80" s="462"/>
      <c r="P80" s="462"/>
      <c r="Q80" s="462"/>
      <c r="R80" s="459"/>
      <c r="S80" s="451" t="s">
        <v>90</v>
      </c>
      <c r="T80" s="452" t="s">
        <v>23</v>
      </c>
    </row>
    <row r="81" spans="1:20" ht="15" hidden="1" thickBot="1">
      <c r="A81" s="462"/>
      <c r="B81" s="463" t="s">
        <v>59</v>
      </c>
      <c r="C81" s="467">
        <f>AVERAGE(C71:C79)</f>
        <v>-31.444444444444443</v>
      </c>
      <c r="D81" s="467">
        <f>AVERAGE(D71:D77)</f>
        <v>39049.714285714283</v>
      </c>
      <c r="E81" s="467">
        <f>AVERAGE(E71:E79)</f>
        <v>1974323.5555555555</v>
      </c>
      <c r="F81" s="467">
        <f>AVERAGE(F71:F79)</f>
        <v>89027.333333333328</v>
      </c>
      <c r="G81" s="467">
        <f>AVERAGE(G71:G77)</f>
        <v>10180.571428571429</v>
      </c>
      <c r="H81" s="467">
        <f>AVERAGE(H71:H79)</f>
        <v>36628.777777777781</v>
      </c>
      <c r="I81" s="467">
        <f>AVERAGE(I71:I79)</f>
        <v>12397.333333333334</v>
      </c>
      <c r="J81" s="467"/>
      <c r="K81" s="469">
        <f>AVERAGE(K71:K79)</f>
        <v>-1.5162637173880699E-3</v>
      </c>
      <c r="L81" s="469">
        <f t="shared" ref="L81:Q81" si="77">AVERAGE(L71:L79)</f>
        <v>1.641024492057743</v>
      </c>
      <c r="M81" s="486">
        <f>AVERAGE(M71:M79)</f>
        <v>91.573525769393953</v>
      </c>
      <c r="N81" s="478">
        <f t="shared" si="77"/>
        <v>4.1115487943021796</v>
      </c>
      <c r="O81" s="478">
        <f t="shared" si="77"/>
        <v>0.42992985053741267</v>
      </c>
      <c r="P81" s="486">
        <f t="shared" si="77"/>
        <v>1.6800331882583448</v>
      </c>
      <c r="Q81" s="469">
        <f t="shared" si="77"/>
        <v>0.56545416916776281</v>
      </c>
      <c r="R81" s="459"/>
      <c r="S81" s="487">
        <f>SUM(K81:Q81)</f>
        <v>100.00000000000003</v>
      </c>
      <c r="T81" s="488">
        <f>(K81*K53+L81*L53+M81*M53+N81*N53+O81*O53+P81*P53+Q81*Q53)/100</f>
        <v>199.08034813918394</v>
      </c>
    </row>
    <row r="82" spans="1:20" hidden="1">
      <c r="A82" s="462"/>
      <c r="B82" s="463" t="s">
        <v>60</v>
      </c>
      <c r="C82" s="467">
        <f>STDEV(C71:C79)</f>
        <v>24.213173641176777</v>
      </c>
      <c r="D82" s="467">
        <f>STDEV(D71:D77)</f>
        <v>20274.644778756592</v>
      </c>
      <c r="E82" s="467">
        <f>STDEV(E71:E79)</f>
        <v>293164.6255315055</v>
      </c>
      <c r="F82" s="467">
        <f>STDEV(F71:F79)</f>
        <v>16043.101850951392</v>
      </c>
      <c r="G82" s="467">
        <f>STDEV(G71:G77)</f>
        <v>7033.2817578790555</v>
      </c>
      <c r="H82" s="467">
        <f>STDEV(H71:H79)</f>
        <v>8540.8569795099847</v>
      </c>
      <c r="I82" s="467">
        <f>STDEV(I71:I79)</f>
        <v>3432.7793040042643</v>
      </c>
      <c r="J82" s="467"/>
      <c r="K82" s="469">
        <f t="shared" ref="K82:Q82" si="78">STDEV(K71:K79)</f>
        <v>1.1859427229202284E-3</v>
      </c>
      <c r="L82" s="469">
        <f t="shared" si="78"/>
        <v>0.56569451215126143</v>
      </c>
      <c r="M82" s="469">
        <f t="shared" si="78"/>
        <v>1.0317699477307556</v>
      </c>
      <c r="N82" s="469">
        <f t="shared" si="78"/>
        <v>0.13497902384453481</v>
      </c>
      <c r="O82" s="469">
        <f t="shared" si="78"/>
        <v>0.2156465117995604</v>
      </c>
      <c r="P82" s="469">
        <f t="shared" si="78"/>
        <v>0.13484831414537679</v>
      </c>
      <c r="Q82" s="469">
        <f t="shared" si="78"/>
        <v>7.2538202016436112E-2</v>
      </c>
      <c r="R82" s="459"/>
      <c r="S82" s="459"/>
      <c r="T82" s="459"/>
    </row>
    <row r="83" spans="1:20" hidden="1">
      <c r="A83" s="462"/>
      <c r="B83" s="463" t="s">
        <v>48</v>
      </c>
      <c r="C83" s="467">
        <f t="shared" ref="C83:I83" si="79">C82/C81*100</f>
        <v>-77.003025713989757</v>
      </c>
      <c r="D83" s="467">
        <f t="shared" si="79"/>
        <v>51.920084819093674</v>
      </c>
      <c r="E83" s="467">
        <f t="shared" si="79"/>
        <v>14.848864296156961</v>
      </c>
      <c r="F83" s="467">
        <f t="shared" si="79"/>
        <v>18.020422773850044</v>
      </c>
      <c r="G83" s="467">
        <f t="shared" si="79"/>
        <v>69.085333836373735</v>
      </c>
      <c r="H83" s="467">
        <f t="shared" si="79"/>
        <v>23.317340893344291</v>
      </c>
      <c r="I83" s="467">
        <f t="shared" si="79"/>
        <v>27.689658829890281</v>
      </c>
      <c r="J83" s="467"/>
      <c r="K83" s="469">
        <f t="shared" ref="K83:Q83" si="80">K82/K81*100</f>
        <v>-78.214805862607093</v>
      </c>
      <c r="L83" s="469">
        <f t="shared" si="80"/>
        <v>34.472033469891457</v>
      </c>
      <c r="M83" s="469">
        <f t="shared" si="80"/>
        <v>1.1267120481186033</v>
      </c>
      <c r="N83" s="469">
        <f t="shared" si="80"/>
        <v>3.2829240414607246</v>
      </c>
      <c r="O83" s="469">
        <f t="shared" si="80"/>
        <v>50.15853435857084</v>
      </c>
      <c r="P83" s="469">
        <f>P82/P81*100</f>
        <v>8.0265268024360399</v>
      </c>
      <c r="Q83" s="469">
        <f t="shared" si="80"/>
        <v>12.828307928686433</v>
      </c>
      <c r="R83" s="459"/>
      <c r="S83" s="459"/>
      <c r="T83" s="459"/>
    </row>
    <row r="84" spans="1:20" hidden="1">
      <c r="A84" s="461"/>
      <c r="B84" s="459"/>
      <c r="C84" s="459"/>
      <c r="D84" s="459"/>
      <c r="E84" s="459"/>
      <c r="F84" s="459"/>
      <c r="G84" s="459"/>
      <c r="H84" s="459"/>
      <c r="I84" s="459"/>
      <c r="J84" s="459"/>
      <c r="K84" s="459"/>
      <c r="L84" s="459"/>
      <c r="M84" s="459"/>
      <c r="N84" s="459"/>
      <c r="O84" s="459"/>
      <c r="P84" s="459"/>
      <c r="Q84" s="459"/>
      <c r="R84" s="459"/>
      <c r="S84" s="459"/>
      <c r="T84" s="459"/>
    </row>
    <row r="85" spans="1:20" hidden="1">
      <c r="A85" s="461" t="s">
        <v>202</v>
      </c>
      <c r="B85" s="463"/>
      <c r="C85" s="463" t="s">
        <v>52</v>
      </c>
      <c r="D85" s="463" t="s">
        <v>53</v>
      </c>
      <c r="E85" s="463" t="s">
        <v>54</v>
      </c>
      <c r="F85" s="463" t="s">
        <v>55</v>
      </c>
      <c r="G85" s="463" t="s">
        <v>56</v>
      </c>
      <c r="H85" s="463" t="s">
        <v>57</v>
      </c>
      <c r="I85" s="463" t="s">
        <v>58</v>
      </c>
      <c r="J85" s="463" t="s">
        <v>51</v>
      </c>
      <c r="K85" s="463" t="s">
        <v>52</v>
      </c>
      <c r="L85" s="463" t="s">
        <v>53</v>
      </c>
      <c r="M85" s="463" t="s">
        <v>54</v>
      </c>
      <c r="N85" s="463" t="s">
        <v>55</v>
      </c>
      <c r="O85" s="463" t="s">
        <v>56</v>
      </c>
      <c r="P85" s="463" t="s">
        <v>57</v>
      </c>
      <c r="Q85" s="463" t="s">
        <v>58</v>
      </c>
      <c r="R85" s="459"/>
      <c r="S85" s="459"/>
      <c r="T85" s="459"/>
    </row>
    <row r="86" spans="1:20" hidden="1">
      <c r="A86" s="464">
        <v>44277</v>
      </c>
      <c r="B86" s="465" t="s">
        <v>81</v>
      </c>
      <c r="C86" s="489">
        <v>33</v>
      </c>
      <c r="D86" s="489">
        <v>2283</v>
      </c>
      <c r="E86" s="489">
        <v>4283</v>
      </c>
      <c r="F86" s="489">
        <v>4367</v>
      </c>
      <c r="G86" s="489">
        <v>12684</v>
      </c>
      <c r="H86" s="489">
        <v>6214</v>
      </c>
      <c r="I86" s="489">
        <v>1550</v>
      </c>
      <c r="J86" s="467">
        <f>SUM(C86:I86)</f>
        <v>31414</v>
      </c>
      <c r="K86" s="490">
        <f>C86/$J86*100</f>
        <v>0.10504870439931241</v>
      </c>
      <c r="L86" s="490">
        <f t="shared" ref="L86" si="81">D86/$J86*100</f>
        <v>7.2674603679887939</v>
      </c>
      <c r="M86" s="491">
        <f t="shared" ref="M86:M87" si="82">E86/$J86*100</f>
        <v>13.634048513401668</v>
      </c>
      <c r="N86" s="491">
        <f t="shared" ref="N86" si="83">F86/$J86*100</f>
        <v>13.901445215509009</v>
      </c>
      <c r="O86" s="490">
        <f t="shared" ref="O86:O94" si="84">G86/$J86*100</f>
        <v>40.37690201820844</v>
      </c>
      <c r="P86" s="490">
        <f t="shared" ref="P86:P87" si="85">H86/$J86*100</f>
        <v>19.780989367797797</v>
      </c>
      <c r="Q86" s="490">
        <f t="shared" ref="Q86:Q94" si="86">I86/$J86*100</f>
        <v>4.9341058126949768</v>
      </c>
      <c r="R86" s="459"/>
      <c r="S86" s="459"/>
      <c r="T86" s="459"/>
    </row>
    <row r="87" spans="1:20" hidden="1">
      <c r="A87" s="773" t="s">
        <v>186</v>
      </c>
      <c r="B87" s="465" t="s">
        <v>82</v>
      </c>
      <c r="C87" s="489">
        <v>50</v>
      </c>
      <c r="D87" s="489">
        <v>2183</v>
      </c>
      <c r="E87" s="489">
        <v>4367</v>
      </c>
      <c r="F87" s="489">
        <v>4308</v>
      </c>
      <c r="G87" s="489">
        <v>13067</v>
      </c>
      <c r="H87" s="489">
        <v>6333</v>
      </c>
      <c r="I87" s="489">
        <v>1219</v>
      </c>
      <c r="J87" s="467">
        <f t="shared" ref="J87:J94" si="87">SUM(C87:I87)</f>
        <v>31527</v>
      </c>
      <c r="K87" s="490">
        <f>C87/$J87*100</f>
        <v>0.15859422082659308</v>
      </c>
      <c r="L87" s="490">
        <f>D87/$J87*100</f>
        <v>6.9242236812890532</v>
      </c>
      <c r="M87" s="491">
        <f t="shared" si="82"/>
        <v>13.851619246994639</v>
      </c>
      <c r="N87" s="491">
        <f>F87/$J87*100</f>
        <v>13.664478066419258</v>
      </c>
      <c r="O87" s="490">
        <f t="shared" si="84"/>
        <v>41.447013670821839</v>
      </c>
      <c r="P87" s="490">
        <f t="shared" si="85"/>
        <v>20.087544009896281</v>
      </c>
      <c r="Q87" s="490">
        <f t="shared" si="86"/>
        <v>3.8665271037523397</v>
      </c>
      <c r="R87" s="459"/>
      <c r="S87" s="459"/>
      <c r="T87" s="459"/>
    </row>
    <row r="88" spans="1:20" hidden="1">
      <c r="A88" s="773"/>
      <c r="B88" s="465" t="s">
        <v>83</v>
      </c>
      <c r="C88" s="489">
        <v>50</v>
      </c>
      <c r="D88" s="489">
        <v>2300</v>
      </c>
      <c r="E88" s="489">
        <v>4067</v>
      </c>
      <c r="F88" s="489">
        <v>4393</v>
      </c>
      <c r="G88" s="489">
        <v>12209</v>
      </c>
      <c r="H88" s="489">
        <v>6150</v>
      </c>
      <c r="I88" s="489">
        <v>1650</v>
      </c>
      <c r="J88" s="467">
        <f t="shared" si="87"/>
        <v>30819</v>
      </c>
      <c r="K88" s="490">
        <f t="shared" ref="K88:K94" si="88">C88/$J88*100</f>
        <v>0.16223758071319641</v>
      </c>
      <c r="L88" s="490">
        <f t="shared" ref="L88:L94" si="89">D88/$J88*100</f>
        <v>7.4629287128070345</v>
      </c>
      <c r="M88" s="491">
        <f>E88/$J88*100</f>
        <v>13.196404815211396</v>
      </c>
      <c r="N88" s="491">
        <f>F88/$J88*100</f>
        <v>14.254193841461435</v>
      </c>
      <c r="O88" s="490">
        <f t="shared" si="84"/>
        <v>39.615172458548301</v>
      </c>
      <c r="P88" s="490">
        <f>H88/$J88*100</f>
        <v>19.955222427723157</v>
      </c>
      <c r="Q88" s="490">
        <f t="shared" si="86"/>
        <v>5.353840163535482</v>
      </c>
      <c r="R88" s="459"/>
      <c r="S88" s="459"/>
      <c r="T88" s="459"/>
    </row>
    <row r="89" spans="1:20" hidden="1">
      <c r="A89" s="773"/>
      <c r="B89" s="470" t="s">
        <v>84</v>
      </c>
      <c r="C89" s="492">
        <v>50</v>
      </c>
      <c r="D89" s="492">
        <v>2717</v>
      </c>
      <c r="E89" s="492">
        <v>4392</v>
      </c>
      <c r="F89" s="492">
        <v>5500</v>
      </c>
      <c r="G89" s="492">
        <v>11611</v>
      </c>
      <c r="H89" s="492">
        <v>10684</v>
      </c>
      <c r="I89" s="492">
        <v>2700</v>
      </c>
      <c r="J89" s="472">
        <f t="shared" si="87"/>
        <v>37654</v>
      </c>
      <c r="K89" s="493">
        <f t="shared" si="88"/>
        <v>0.13278801720932704</v>
      </c>
      <c r="L89" s="493">
        <f t="shared" si="89"/>
        <v>7.2157008551548305</v>
      </c>
      <c r="M89" s="494">
        <f t="shared" ref="M89:M94" si="90">E89/$J89*100</f>
        <v>11.664099431667287</v>
      </c>
      <c r="N89" s="494">
        <f t="shared" ref="N89:N92" si="91">F89/$J89*100</f>
        <v>14.606681893025975</v>
      </c>
      <c r="O89" s="493">
        <f t="shared" si="84"/>
        <v>30.836033356349922</v>
      </c>
      <c r="P89" s="493">
        <f t="shared" ref="P89:P90" si="92">H89/$J89*100</f>
        <v>28.374143517289003</v>
      </c>
      <c r="Q89" s="493">
        <f t="shared" si="86"/>
        <v>7.1705529293036596</v>
      </c>
      <c r="R89" s="459"/>
      <c r="S89" s="459"/>
      <c r="T89" s="459"/>
    </row>
    <row r="90" spans="1:20" hidden="1">
      <c r="A90" s="773"/>
      <c r="B90" s="475" t="s">
        <v>85</v>
      </c>
      <c r="C90" s="495">
        <v>50</v>
      </c>
      <c r="D90" s="495">
        <v>2600</v>
      </c>
      <c r="E90" s="495">
        <v>4283</v>
      </c>
      <c r="F90" s="495">
        <v>5367</v>
      </c>
      <c r="G90" s="495">
        <v>11650</v>
      </c>
      <c r="H90" s="495">
        <v>10242</v>
      </c>
      <c r="I90" s="495">
        <v>2600</v>
      </c>
      <c r="J90" s="477">
        <f t="shared" si="87"/>
        <v>36792</v>
      </c>
      <c r="K90" s="496">
        <f t="shared" si="88"/>
        <v>0.13589910850184822</v>
      </c>
      <c r="L90" s="496">
        <f t="shared" si="89"/>
        <v>7.0667536420961072</v>
      </c>
      <c r="M90" s="497">
        <f t="shared" si="90"/>
        <v>11.641117634268319</v>
      </c>
      <c r="N90" s="497">
        <f t="shared" si="91"/>
        <v>14.587410306588389</v>
      </c>
      <c r="O90" s="496">
        <f t="shared" si="84"/>
        <v>31.664492280930638</v>
      </c>
      <c r="P90" s="496">
        <f t="shared" si="92"/>
        <v>27.837573385518592</v>
      </c>
      <c r="Q90" s="496">
        <f t="shared" si="86"/>
        <v>7.0667536420961072</v>
      </c>
      <c r="R90" s="459"/>
      <c r="S90" s="459"/>
      <c r="T90" s="459"/>
    </row>
    <row r="91" spans="1:20" hidden="1">
      <c r="A91" s="773"/>
      <c r="B91" s="480" t="s">
        <v>86</v>
      </c>
      <c r="C91" s="498">
        <v>0</v>
      </c>
      <c r="D91" s="498">
        <v>2683</v>
      </c>
      <c r="E91" s="498">
        <v>4167</v>
      </c>
      <c r="F91" s="498">
        <v>5492</v>
      </c>
      <c r="G91" s="498">
        <v>12267</v>
      </c>
      <c r="H91" s="498">
        <v>10962</v>
      </c>
      <c r="I91" s="498">
        <v>2650</v>
      </c>
      <c r="J91" s="482">
        <f t="shared" si="87"/>
        <v>38221</v>
      </c>
      <c r="K91" s="499">
        <f t="shared" si="88"/>
        <v>0</v>
      </c>
      <c r="L91" s="499">
        <f t="shared" si="89"/>
        <v>7.0197012113759447</v>
      </c>
      <c r="M91" s="500">
        <f t="shared" si="90"/>
        <v>10.902383506449334</v>
      </c>
      <c r="N91" s="500">
        <f t="shared" si="91"/>
        <v>14.369064127050574</v>
      </c>
      <c r="O91" s="499">
        <f t="shared" si="84"/>
        <v>32.09492163993616</v>
      </c>
      <c r="P91" s="499">
        <f>H91/$J91*100</f>
        <v>28.680568273985507</v>
      </c>
      <c r="Q91" s="499">
        <f t="shared" si="86"/>
        <v>6.9333612412024808</v>
      </c>
      <c r="R91" s="459"/>
      <c r="S91" s="459"/>
      <c r="T91" s="459"/>
    </row>
    <row r="92" spans="1:20" hidden="1">
      <c r="A92" s="773"/>
      <c r="B92" s="465" t="s">
        <v>87</v>
      </c>
      <c r="C92" s="489">
        <v>50</v>
      </c>
      <c r="D92" s="489">
        <v>2533</v>
      </c>
      <c r="E92" s="489">
        <v>3750</v>
      </c>
      <c r="F92" s="489">
        <v>5908</v>
      </c>
      <c r="G92" s="489">
        <v>11725</v>
      </c>
      <c r="H92" s="489">
        <v>7800</v>
      </c>
      <c r="I92" s="489">
        <v>1830</v>
      </c>
      <c r="J92" s="467">
        <f t="shared" si="87"/>
        <v>33596</v>
      </c>
      <c r="K92" s="490">
        <f t="shared" si="88"/>
        <v>0.14882724133825456</v>
      </c>
      <c r="L92" s="490">
        <f t="shared" si="89"/>
        <v>7.5395880461959761</v>
      </c>
      <c r="M92" s="491">
        <f t="shared" si="90"/>
        <v>11.162043100369091</v>
      </c>
      <c r="N92" s="491">
        <f t="shared" si="91"/>
        <v>17.585426836528161</v>
      </c>
      <c r="O92" s="490">
        <f t="shared" si="84"/>
        <v>34.899988093820696</v>
      </c>
      <c r="P92" s="490">
        <f t="shared" ref="P92" si="93">H92/$J92*100</f>
        <v>23.217049648767709</v>
      </c>
      <c r="Q92" s="490">
        <f t="shared" si="86"/>
        <v>5.4470770329801166</v>
      </c>
      <c r="R92" s="459"/>
      <c r="S92" s="459"/>
      <c r="T92" s="459"/>
    </row>
    <row r="93" spans="1:20" hidden="1">
      <c r="A93" s="773"/>
      <c r="B93" s="465" t="s">
        <v>88</v>
      </c>
      <c r="C93" s="489">
        <v>0</v>
      </c>
      <c r="D93" s="489">
        <v>2508</v>
      </c>
      <c r="E93" s="489">
        <v>3519</v>
      </c>
      <c r="F93" s="489">
        <v>5867</v>
      </c>
      <c r="G93" s="489">
        <v>11034</v>
      </c>
      <c r="H93" s="489">
        <v>7967</v>
      </c>
      <c r="I93" s="489">
        <v>1933</v>
      </c>
      <c r="J93" s="467">
        <f t="shared" si="87"/>
        <v>32828</v>
      </c>
      <c r="K93" s="490">
        <f t="shared" si="88"/>
        <v>0</v>
      </c>
      <c r="L93" s="490">
        <f t="shared" si="89"/>
        <v>7.6398196661386626</v>
      </c>
      <c r="M93" s="491">
        <f t="shared" si="90"/>
        <v>10.719507737297429</v>
      </c>
      <c r="N93" s="491">
        <f>F93/$J93*100</f>
        <v>17.871938589009382</v>
      </c>
      <c r="O93" s="490">
        <f t="shared" si="84"/>
        <v>33.611551114901914</v>
      </c>
      <c r="P93" s="490">
        <f>H93/$J93*100</f>
        <v>24.268916778359937</v>
      </c>
      <c r="Q93" s="490">
        <f t="shared" si="86"/>
        <v>5.8882661142926773</v>
      </c>
      <c r="R93" s="459"/>
      <c r="S93" s="459"/>
      <c r="T93" s="459"/>
    </row>
    <row r="94" spans="1:20" hidden="1">
      <c r="A94" s="773"/>
      <c r="B94" s="465" t="s">
        <v>89</v>
      </c>
      <c r="C94" s="489">
        <v>0</v>
      </c>
      <c r="D94" s="489">
        <v>2417</v>
      </c>
      <c r="E94" s="489">
        <v>3421</v>
      </c>
      <c r="F94" s="489">
        <v>5833</v>
      </c>
      <c r="G94" s="489">
        <v>11325</v>
      </c>
      <c r="H94" s="489">
        <v>7780</v>
      </c>
      <c r="I94" s="489">
        <v>2250</v>
      </c>
      <c r="J94" s="467">
        <f t="shared" si="87"/>
        <v>33026</v>
      </c>
      <c r="K94" s="490">
        <f t="shared" si="88"/>
        <v>0</v>
      </c>
      <c r="L94" s="490">
        <f t="shared" si="89"/>
        <v>7.3184763519651179</v>
      </c>
      <c r="M94" s="491">
        <f t="shared" si="90"/>
        <v>10.358505419972143</v>
      </c>
      <c r="N94" s="491">
        <f t="shared" ref="N94" si="94">F94/$J94*100</f>
        <v>17.661842184945193</v>
      </c>
      <c r="O94" s="490">
        <f t="shared" si="84"/>
        <v>34.291164537031435</v>
      </c>
      <c r="P94" s="490">
        <f t="shared" ref="P94" si="95">H94/$J94*100</f>
        <v>23.55719735965603</v>
      </c>
      <c r="Q94" s="490">
        <f t="shared" si="86"/>
        <v>6.8128141464300853</v>
      </c>
      <c r="R94" s="459"/>
      <c r="S94" s="459"/>
      <c r="T94" s="459"/>
    </row>
    <row r="95" spans="1:20" hidden="1">
      <c r="A95" s="462"/>
      <c r="B95" s="462"/>
      <c r="C95" s="485"/>
      <c r="D95" s="462"/>
      <c r="E95" s="485"/>
      <c r="F95" s="485"/>
      <c r="G95" s="462"/>
      <c r="H95" s="485"/>
      <c r="I95" s="485"/>
      <c r="J95" s="485"/>
      <c r="K95" s="462"/>
      <c r="L95" s="462"/>
      <c r="M95" s="462"/>
      <c r="N95" s="462"/>
      <c r="O95" s="462"/>
      <c r="P95" s="462"/>
      <c r="Q95" s="462"/>
      <c r="R95" s="459"/>
      <c r="S95" s="451" t="s">
        <v>90</v>
      </c>
      <c r="T95" s="452" t="s">
        <v>23</v>
      </c>
    </row>
    <row r="96" spans="1:20" ht="15" hidden="1" thickBot="1">
      <c r="A96" s="462"/>
      <c r="B96" s="463" t="s">
        <v>59</v>
      </c>
      <c r="C96" s="501">
        <f>AVERAGE(C86:C94)</f>
        <v>31.444444444444443</v>
      </c>
      <c r="D96" s="501">
        <f>AVERAGE(D86:D92)</f>
        <v>2471.2857142857142</v>
      </c>
      <c r="E96" s="501">
        <f>AVERAGE(E86:E94)</f>
        <v>4027.6666666666665</v>
      </c>
      <c r="F96" s="501">
        <f>AVERAGE(F86:F94)</f>
        <v>5226.1111111111113</v>
      </c>
      <c r="G96" s="501">
        <f>AVERAGE(G86:G92)</f>
        <v>12173.285714285714</v>
      </c>
      <c r="H96" s="501">
        <f>AVERAGE(H86:H94)</f>
        <v>8236.8888888888887</v>
      </c>
      <c r="I96" s="501">
        <f>AVERAGE(I86:I94)</f>
        <v>2042.4444444444443</v>
      </c>
      <c r="J96" s="467"/>
      <c r="K96" s="469">
        <f>AVERAGE(K86:K94)</f>
        <v>9.3710541443170189E-2</v>
      </c>
      <c r="L96" s="469">
        <f t="shared" ref="L96" si="96">AVERAGE(L86:L94)</f>
        <v>7.2727391705568358</v>
      </c>
      <c r="M96" s="486">
        <f>AVERAGE(M86:M94)</f>
        <v>11.903303267292369</v>
      </c>
      <c r="N96" s="478">
        <f t="shared" ref="N96:Q96" si="97">AVERAGE(N86:N94)</f>
        <v>15.389164562281927</v>
      </c>
      <c r="O96" s="478">
        <f t="shared" si="97"/>
        <v>35.426359907838815</v>
      </c>
      <c r="P96" s="486">
        <f t="shared" si="97"/>
        <v>23.973244974332665</v>
      </c>
      <c r="Q96" s="469">
        <f t="shared" si="97"/>
        <v>5.941477576254214</v>
      </c>
      <c r="R96" s="459"/>
      <c r="S96" s="487">
        <f>SUM(K96:Q96)</f>
        <v>100</v>
      </c>
      <c r="T96" s="488">
        <f>(K96*K53+L96*L53+M96*M53+N96*N53+O96*O53+P96*P53+Q96*Q53)/100</f>
        <v>200.77290786684816</v>
      </c>
    </row>
    <row r="97" spans="1:20" hidden="1">
      <c r="A97" s="462"/>
      <c r="B97" s="463" t="s">
        <v>60</v>
      </c>
      <c r="C97" s="501">
        <f>STDEV(C86:C94)</f>
        <v>24.213173641176777</v>
      </c>
      <c r="D97" s="501">
        <f>STDEV(D86:D92)</f>
        <v>213.49216557500361</v>
      </c>
      <c r="E97" s="501">
        <f>STDEV(E86:E94)</f>
        <v>371.33576450430951</v>
      </c>
      <c r="F97" s="501">
        <f>STDEV(F86:F94)</f>
        <v>678.66236901062371</v>
      </c>
      <c r="G97" s="501">
        <f>STDEV(G86:G92)</f>
        <v>556.86105816014651</v>
      </c>
      <c r="H97" s="501">
        <f>STDEV(H86:H94)</f>
        <v>1935.8296312204502</v>
      </c>
      <c r="I97" s="501">
        <f>STDEV(I86:I94)</f>
        <v>534.68872045123408</v>
      </c>
      <c r="J97" s="467"/>
      <c r="K97" s="469">
        <f t="shared" ref="K97:Q97" si="98">STDEV(K86:K94)</f>
        <v>7.2218568027401092E-2</v>
      </c>
      <c r="L97" s="469">
        <f t="shared" si="98"/>
        <v>0.24377830414453314</v>
      </c>
      <c r="M97" s="469">
        <f t="shared" si="98"/>
        <v>1.3194963483607995</v>
      </c>
      <c r="N97" s="469">
        <f t="shared" si="98"/>
        <v>1.7650957210122558</v>
      </c>
      <c r="O97" s="469">
        <f t="shared" si="98"/>
        <v>4.0231017744582296</v>
      </c>
      <c r="P97" s="469">
        <f t="shared" si="98"/>
        <v>3.6419494736119526</v>
      </c>
      <c r="Q97" s="469">
        <f t="shared" si="98"/>
        <v>1.1419682291005335</v>
      </c>
      <c r="R97" s="459"/>
      <c r="S97" s="459"/>
      <c r="T97" s="459"/>
    </row>
    <row r="98" spans="1:20" hidden="1">
      <c r="A98" s="462"/>
      <c r="B98" s="463" t="s">
        <v>48</v>
      </c>
      <c r="C98" s="501">
        <f t="shared" ref="C98:I98" si="99">C97/C96*100</f>
        <v>77.003025713989757</v>
      </c>
      <c r="D98" s="501">
        <f t="shared" si="99"/>
        <v>8.6389106828430862</v>
      </c>
      <c r="E98" s="501">
        <f t="shared" si="99"/>
        <v>9.2196250394184283</v>
      </c>
      <c r="F98" s="501">
        <f t="shared" si="99"/>
        <v>12.985991965760842</v>
      </c>
      <c r="G98" s="501">
        <f t="shared" si="99"/>
        <v>4.5744515591764472</v>
      </c>
      <c r="H98" s="501">
        <f t="shared" si="99"/>
        <v>23.501951493260741</v>
      </c>
      <c r="I98" s="501">
        <f t="shared" si="99"/>
        <v>26.178862387450259</v>
      </c>
      <c r="J98" s="467"/>
      <c r="K98" s="469">
        <f t="shared" ref="K98:O98" si="100">K97/K96*100</f>
        <v>77.065575457375104</v>
      </c>
      <c r="L98" s="469">
        <f t="shared" si="100"/>
        <v>3.3519461983657015</v>
      </c>
      <c r="M98" s="469">
        <f t="shared" si="100"/>
        <v>11.085127537550708</v>
      </c>
      <c r="N98" s="469">
        <f t="shared" si="100"/>
        <v>11.469730626823091</v>
      </c>
      <c r="O98" s="469">
        <f t="shared" si="100"/>
        <v>11.356238080695485</v>
      </c>
      <c r="P98" s="469">
        <f>P97/P96*100</f>
        <v>15.191725098171998</v>
      </c>
      <c r="Q98" s="469">
        <f t="shared" ref="Q98" si="101">Q97/Q96*100</f>
        <v>19.220273314916454</v>
      </c>
      <c r="R98" s="459"/>
      <c r="S98" s="459"/>
      <c r="T98" s="459"/>
    </row>
    <row r="99" spans="1:20" hidden="1">
      <c r="A99" s="461"/>
      <c r="B99" s="459"/>
      <c r="C99" s="459"/>
      <c r="D99" s="459"/>
      <c r="E99" s="459"/>
      <c r="F99" s="459"/>
      <c r="G99" s="459"/>
      <c r="H99" s="459"/>
      <c r="I99" s="459"/>
      <c r="J99" s="459"/>
      <c r="K99" s="459"/>
      <c r="L99" s="459"/>
      <c r="M99" s="459"/>
      <c r="N99" s="459"/>
      <c r="O99" s="459"/>
      <c r="P99" s="459"/>
      <c r="Q99" s="459"/>
      <c r="R99" s="459"/>
      <c r="S99" s="459"/>
      <c r="T99" s="459"/>
    </row>
    <row r="100" spans="1:20">
      <c r="A100" s="382"/>
    </row>
    <row r="101" spans="1:20">
      <c r="B101" s="312"/>
      <c r="C101" s="312" t="s">
        <v>52</v>
      </c>
      <c r="D101" s="312" t="s">
        <v>53</v>
      </c>
      <c r="E101" s="312" t="s">
        <v>54</v>
      </c>
      <c r="F101" s="312" t="s">
        <v>55</v>
      </c>
      <c r="G101" s="312" t="s">
        <v>56</v>
      </c>
      <c r="H101" s="312" t="s">
        <v>57</v>
      </c>
      <c r="I101" s="312" t="s">
        <v>58</v>
      </c>
      <c r="J101" s="312" t="s">
        <v>51</v>
      </c>
      <c r="K101" s="312" t="s">
        <v>52</v>
      </c>
      <c r="L101" s="312" t="s">
        <v>53</v>
      </c>
      <c r="M101" s="312" t="s">
        <v>54</v>
      </c>
      <c r="N101" s="312" t="s">
        <v>55</v>
      </c>
      <c r="O101" s="312" t="s">
        <v>56</v>
      </c>
      <c r="P101" s="312" t="s">
        <v>57</v>
      </c>
      <c r="Q101" s="312" t="s">
        <v>58</v>
      </c>
    </row>
    <row r="102" spans="1:20">
      <c r="A102" s="311">
        <v>44277</v>
      </c>
      <c r="B102" s="313" t="s">
        <v>81</v>
      </c>
      <c r="C102" s="362"/>
      <c r="D102" s="362">
        <v>23851</v>
      </c>
      <c r="E102" s="362">
        <v>1579804</v>
      </c>
      <c r="F102" s="362">
        <v>71935</v>
      </c>
      <c r="G102" s="362">
        <v>15151</v>
      </c>
      <c r="H102" s="362">
        <v>33071</v>
      </c>
      <c r="I102" s="362">
        <v>10117</v>
      </c>
      <c r="J102" s="314">
        <f>SUM(C102:I102)</f>
        <v>1733929</v>
      </c>
      <c r="K102" s="315">
        <f t="shared" ref="K102" si="102">C102/$J102*100</f>
        <v>0</v>
      </c>
      <c r="L102" s="315">
        <f t="shared" ref="L102" si="103">D102/$J102*100</f>
        <v>1.3755465189174412</v>
      </c>
      <c r="M102" s="316">
        <f t="shared" ref="M102:M103" si="104">E102/$J102*100</f>
        <v>91.111227737698613</v>
      </c>
      <c r="N102" s="316">
        <f t="shared" ref="N102" si="105">F102/$J102*100</f>
        <v>4.1486704472905176</v>
      </c>
      <c r="O102" s="315">
        <f t="shared" ref="O102:O110" si="106">G102/$J102*100</f>
        <v>0.87379587053449137</v>
      </c>
      <c r="P102" s="315">
        <f t="shared" ref="P102:P103" si="107">H102/$J102*100</f>
        <v>1.9072868612267286</v>
      </c>
      <c r="Q102" s="315">
        <f t="shared" ref="Q102:Q110" si="108">I102/$J102*100</f>
        <v>0.58347256433221883</v>
      </c>
    </row>
    <row r="103" spans="1:20">
      <c r="A103" s="772" t="s">
        <v>184</v>
      </c>
      <c r="B103" s="313" t="s">
        <v>82</v>
      </c>
      <c r="C103" s="362"/>
      <c r="D103" s="362">
        <v>23563</v>
      </c>
      <c r="E103" s="362">
        <v>1720068</v>
      </c>
      <c r="F103" s="362">
        <v>82952</v>
      </c>
      <c r="G103" s="362">
        <v>18960</v>
      </c>
      <c r="H103" s="362">
        <v>36648</v>
      </c>
      <c r="I103" s="362">
        <v>10167</v>
      </c>
      <c r="J103" s="314">
        <f t="shared" ref="J103:J110" si="109">SUM(C103:I103)</f>
        <v>1892358</v>
      </c>
      <c r="K103" s="315">
        <f>C103/$J103*100</f>
        <v>0</v>
      </c>
      <c r="L103" s="315">
        <f>D103/$J103*100</f>
        <v>1.2451660837959837</v>
      </c>
      <c r="M103" s="316">
        <f t="shared" si="104"/>
        <v>90.895485949275979</v>
      </c>
      <c r="N103" s="316">
        <f>F103/$J103*100</f>
        <v>4.3835257387872693</v>
      </c>
      <c r="O103" s="315">
        <f t="shared" si="106"/>
        <v>1.0019245829805987</v>
      </c>
      <c r="P103" s="315">
        <f t="shared" si="107"/>
        <v>1.9366314407738914</v>
      </c>
      <c r="Q103" s="315">
        <f t="shared" si="108"/>
        <v>0.5372662043862737</v>
      </c>
    </row>
    <row r="104" spans="1:20">
      <c r="A104" s="772"/>
      <c r="B104" s="313" t="s">
        <v>83</v>
      </c>
      <c r="C104" s="362"/>
      <c r="D104" s="362">
        <v>23502</v>
      </c>
      <c r="E104" s="362">
        <v>1600799</v>
      </c>
      <c r="F104" s="362">
        <v>72702</v>
      </c>
      <c r="G104" s="362">
        <v>14518</v>
      </c>
      <c r="H104" s="362">
        <v>32688</v>
      </c>
      <c r="I104" s="362">
        <v>10542</v>
      </c>
      <c r="J104" s="314">
        <f t="shared" si="109"/>
        <v>1754751</v>
      </c>
      <c r="K104" s="315">
        <f t="shared" ref="K104:K110" si="110">C104/$J104*100</f>
        <v>0</v>
      </c>
      <c r="L104" s="315">
        <f t="shared" ref="L104:L110" si="111">D104/$J104*100</f>
        <v>1.3393353244990314</v>
      </c>
      <c r="M104" s="316">
        <f>E104/$J104*100</f>
        <v>91.226561489350914</v>
      </c>
      <c r="N104" s="316">
        <f>F104/$J104*100</f>
        <v>4.1431519343770145</v>
      </c>
      <c r="O104" s="315">
        <f t="shared" si="106"/>
        <v>0.82735385248391358</v>
      </c>
      <c r="P104" s="315">
        <f>H104/$J104*100</f>
        <v>1.8628284012945429</v>
      </c>
      <c r="Q104" s="315">
        <f t="shared" si="108"/>
        <v>0.60076899799458727</v>
      </c>
    </row>
    <row r="105" spans="1:20">
      <c r="A105" s="772"/>
      <c r="B105" s="317" t="s">
        <v>84</v>
      </c>
      <c r="C105" s="672"/>
      <c r="D105" s="672">
        <v>64508</v>
      </c>
      <c r="E105" s="672">
        <v>2390045</v>
      </c>
      <c r="F105" s="672">
        <v>117164</v>
      </c>
      <c r="G105" s="672">
        <v>32321</v>
      </c>
      <c r="H105" s="672">
        <v>59549</v>
      </c>
      <c r="I105" s="672">
        <v>19335</v>
      </c>
      <c r="J105" s="673">
        <f t="shared" si="109"/>
        <v>2682922</v>
      </c>
      <c r="K105" s="674">
        <f t="shared" si="110"/>
        <v>0</v>
      </c>
      <c r="L105" s="674">
        <f t="shared" si="111"/>
        <v>2.4043934188172451</v>
      </c>
      <c r="M105" s="675">
        <f t="shared" ref="M105:M110" si="112">E105/$J105*100</f>
        <v>89.0836558051259</v>
      </c>
      <c r="N105" s="675">
        <f t="shared" ref="N105:N108" si="113">F105/$J105*100</f>
        <v>4.3670296788352401</v>
      </c>
      <c r="O105" s="674">
        <f t="shared" si="106"/>
        <v>1.2046939866309943</v>
      </c>
      <c r="P105" s="674">
        <f t="shared" ref="P105:P106" si="114">H105/$J105*100</f>
        <v>2.2195576315673731</v>
      </c>
      <c r="Q105" s="674">
        <f t="shared" si="108"/>
        <v>0.72066947902324408</v>
      </c>
    </row>
    <row r="106" spans="1:20">
      <c r="A106" s="772"/>
      <c r="B106" s="321" t="s">
        <v>85</v>
      </c>
      <c r="C106" s="676"/>
      <c r="D106" s="676">
        <v>64932</v>
      </c>
      <c r="E106" s="676">
        <v>2272949</v>
      </c>
      <c r="F106" s="676">
        <v>111328</v>
      </c>
      <c r="G106" s="676">
        <v>25320</v>
      </c>
      <c r="H106" s="676">
        <v>57648</v>
      </c>
      <c r="I106" s="676">
        <v>20393</v>
      </c>
      <c r="J106" s="677">
        <f t="shared" si="109"/>
        <v>2552570</v>
      </c>
      <c r="K106" s="678">
        <f t="shared" si="110"/>
        <v>0</v>
      </c>
      <c r="L106" s="678">
        <f t="shared" si="111"/>
        <v>2.5437892006879341</v>
      </c>
      <c r="M106" s="679">
        <f t="shared" si="112"/>
        <v>89.045510994801319</v>
      </c>
      <c r="N106" s="679">
        <f t="shared" si="113"/>
        <v>4.3614083061385189</v>
      </c>
      <c r="O106" s="678">
        <f t="shared" si="106"/>
        <v>0.99194145508252463</v>
      </c>
      <c r="P106" s="678">
        <f t="shared" si="114"/>
        <v>2.2584297394390753</v>
      </c>
      <c r="Q106" s="678">
        <f t="shared" si="108"/>
        <v>0.79892030385062907</v>
      </c>
    </row>
    <row r="107" spans="1:20">
      <c r="A107" s="772"/>
      <c r="B107" s="325" t="s">
        <v>86</v>
      </c>
      <c r="C107" s="680"/>
      <c r="D107" s="680">
        <v>60161</v>
      </c>
      <c r="E107" s="680">
        <v>2217655</v>
      </c>
      <c r="F107" s="680">
        <v>109068</v>
      </c>
      <c r="G107" s="680">
        <v>28271</v>
      </c>
      <c r="H107" s="680">
        <v>55963</v>
      </c>
      <c r="I107" s="680">
        <v>17735</v>
      </c>
      <c r="J107" s="681">
        <f t="shared" si="109"/>
        <v>2488853</v>
      </c>
      <c r="K107" s="682">
        <f t="shared" si="110"/>
        <v>0</v>
      </c>
      <c r="L107" s="682">
        <f t="shared" si="111"/>
        <v>2.4172178911329838</v>
      </c>
      <c r="M107" s="683">
        <f t="shared" si="112"/>
        <v>89.103494661998923</v>
      </c>
      <c r="N107" s="683">
        <f t="shared" si="113"/>
        <v>4.3822596191900445</v>
      </c>
      <c r="O107" s="682">
        <f t="shared" si="106"/>
        <v>1.1359047721982776</v>
      </c>
      <c r="P107" s="682">
        <f>H107/$J107*100</f>
        <v>2.2485458160847589</v>
      </c>
      <c r="Q107" s="682">
        <f t="shared" si="108"/>
        <v>0.71257723939501449</v>
      </c>
    </row>
    <row r="108" spans="1:20">
      <c r="A108" s="772"/>
      <c r="B108" s="601" t="s">
        <v>87</v>
      </c>
      <c r="C108" s="362"/>
      <c r="D108" s="362">
        <v>30130</v>
      </c>
      <c r="E108" s="362">
        <v>2054015</v>
      </c>
      <c r="F108" s="362">
        <v>99200</v>
      </c>
      <c r="G108" s="362">
        <v>21936</v>
      </c>
      <c r="H108" s="362">
        <v>43650</v>
      </c>
      <c r="I108" s="362">
        <v>13701</v>
      </c>
      <c r="J108" s="602">
        <f t="shared" si="109"/>
        <v>2262632</v>
      </c>
      <c r="K108" s="603">
        <f t="shared" si="110"/>
        <v>0</v>
      </c>
      <c r="L108" s="603">
        <f t="shared" si="111"/>
        <v>1.3316350162112089</v>
      </c>
      <c r="M108" s="604">
        <f t="shared" si="112"/>
        <v>90.779897040261076</v>
      </c>
      <c r="N108" s="604">
        <f t="shared" si="113"/>
        <v>4.3842745970179866</v>
      </c>
      <c r="O108" s="603">
        <f t="shared" si="106"/>
        <v>0.969490398792203</v>
      </c>
      <c r="P108" s="603">
        <f t="shared" ref="P108" si="115">H108/$J108*100</f>
        <v>1.9291692153209183</v>
      </c>
      <c r="Q108" s="603">
        <f t="shared" si="108"/>
        <v>0.60553373239660713</v>
      </c>
    </row>
    <row r="109" spans="1:20">
      <c r="A109" s="772"/>
      <c r="B109" s="601" t="s">
        <v>88</v>
      </c>
      <c r="C109" s="362"/>
      <c r="D109" s="362">
        <v>33454</v>
      </c>
      <c r="E109" s="362">
        <v>1975962</v>
      </c>
      <c r="F109" s="362">
        <v>89198</v>
      </c>
      <c r="G109" s="362">
        <v>20677</v>
      </c>
      <c r="H109" s="362">
        <v>42433</v>
      </c>
      <c r="I109" s="362">
        <v>13417</v>
      </c>
      <c r="J109" s="602">
        <f t="shared" si="109"/>
        <v>2175141</v>
      </c>
      <c r="K109" s="603">
        <f t="shared" si="110"/>
        <v>0</v>
      </c>
      <c r="L109" s="603">
        <f t="shared" si="111"/>
        <v>1.5380152367133901</v>
      </c>
      <c r="M109" s="604">
        <f t="shared" si="112"/>
        <v>90.842938457782736</v>
      </c>
      <c r="N109" s="604">
        <f>F109/$J109*100</f>
        <v>4.1007916268416622</v>
      </c>
      <c r="O109" s="603">
        <f t="shared" si="106"/>
        <v>0.95060504123640721</v>
      </c>
      <c r="P109" s="603">
        <f>H109/$J109*100</f>
        <v>1.9508160620391968</v>
      </c>
      <c r="Q109" s="603">
        <f t="shared" si="108"/>
        <v>0.61683357538660721</v>
      </c>
    </row>
    <row r="110" spans="1:20" ht="15" thickBot="1">
      <c r="A110" s="772"/>
      <c r="B110" s="601" t="s">
        <v>89</v>
      </c>
      <c r="C110" s="362"/>
      <c r="D110" s="362">
        <v>30135</v>
      </c>
      <c r="E110" s="362">
        <v>1993864</v>
      </c>
      <c r="F110" s="362">
        <v>94734</v>
      </c>
      <c r="G110" s="362">
        <v>19677</v>
      </c>
      <c r="H110" s="362">
        <v>42141</v>
      </c>
      <c r="I110" s="362">
        <v>14551</v>
      </c>
      <c r="J110" s="602">
        <f t="shared" si="109"/>
        <v>2195102</v>
      </c>
      <c r="K110" s="603">
        <f t="shared" si="110"/>
        <v>0</v>
      </c>
      <c r="L110" s="603">
        <f t="shared" si="111"/>
        <v>1.3728291441582214</v>
      </c>
      <c r="M110" s="604">
        <f t="shared" si="112"/>
        <v>90.832407787884122</v>
      </c>
      <c r="N110" s="604">
        <f t="shared" ref="N110" si="116">F110/$J110*100</f>
        <v>4.3156992249107331</v>
      </c>
      <c r="O110" s="603">
        <f t="shared" si="106"/>
        <v>0.89640481399042049</v>
      </c>
      <c r="P110" s="603">
        <f t="shared" ref="P110" si="117">H110/$J110*100</f>
        <v>1.9197741152802921</v>
      </c>
      <c r="Q110" s="603">
        <f t="shared" si="108"/>
        <v>0.66288491377621628</v>
      </c>
    </row>
    <row r="111" spans="1:20" ht="15" thickBot="1">
      <c r="A111" s="306"/>
      <c r="B111" s="306"/>
      <c r="C111" s="310"/>
      <c r="D111" s="306"/>
      <c r="E111" s="310"/>
      <c r="F111" s="310"/>
      <c r="G111" s="306"/>
      <c r="H111" s="310"/>
      <c r="I111" s="310"/>
      <c r="J111" s="310"/>
      <c r="K111" s="306"/>
      <c r="L111" s="306"/>
      <c r="M111" s="306"/>
      <c r="N111" s="306"/>
      <c r="O111" s="306"/>
      <c r="P111" s="306"/>
      <c r="Q111" s="306"/>
      <c r="S111" s="80" t="s">
        <v>90</v>
      </c>
      <c r="T111" s="81" t="s">
        <v>23</v>
      </c>
    </row>
    <row r="112" spans="1:20" ht="15" thickBot="1">
      <c r="A112" s="306"/>
      <c r="B112" s="312" t="s">
        <v>59</v>
      </c>
      <c r="C112" s="314" t="e">
        <f>AVERAGE(C102:C110)</f>
        <v>#DIV/0!</v>
      </c>
      <c r="D112" s="314">
        <f>AVERAGE(D102:D108)</f>
        <v>41521</v>
      </c>
      <c r="E112" s="314">
        <f>AVERAGE(E102:E110)</f>
        <v>1978351.2222222222</v>
      </c>
      <c r="F112" s="314">
        <f>AVERAGE(F102:F110)</f>
        <v>94253.444444444438</v>
      </c>
      <c r="G112" s="314">
        <f>AVERAGE(G102:G108)</f>
        <v>22353.857142857141</v>
      </c>
      <c r="H112" s="314">
        <f>AVERAGE(H102:H110)</f>
        <v>44865.666666666664</v>
      </c>
      <c r="I112" s="314">
        <f>AVERAGE(I102:I110)</f>
        <v>14439.777777777777</v>
      </c>
      <c r="J112" s="314"/>
      <c r="K112" s="363">
        <f>AVERAGE(K102:K104,K108:K110)</f>
        <v>0</v>
      </c>
      <c r="L112" s="363">
        <f>AVERAGE(L102:L104,L108:L110)</f>
        <v>1.3670878873825461</v>
      </c>
      <c r="M112" s="364">
        <f>AVERAGE(M102:M104,M108:M110)</f>
        <v>90.948086410375581</v>
      </c>
      <c r="N112" s="365">
        <f>AVERAGE(N102:N104,N108:N110)</f>
        <v>4.2460189282041974</v>
      </c>
      <c r="O112" s="365">
        <f t="shared" ref="O112:Q112" si="118">AVERAGE(O102:O104,O108:O110)</f>
        <v>0.91992909333633921</v>
      </c>
      <c r="P112" s="364">
        <f t="shared" si="118"/>
        <v>1.9177510159892617</v>
      </c>
      <c r="Q112" s="363">
        <f t="shared" si="118"/>
        <v>0.6011266647120852</v>
      </c>
      <c r="S112" s="82">
        <f>SUM(K112:Q112)</f>
        <v>100.00000000000001</v>
      </c>
      <c r="T112" s="83">
        <f>(K112*K53+L112*L53+M112*M53+N112*N53+O112*O53+P112*P53+Q112*Q53)/100</f>
        <v>199.10312339616351</v>
      </c>
    </row>
    <row r="113" spans="1:17">
      <c r="A113" s="306"/>
      <c r="B113" s="312" t="s">
        <v>60</v>
      </c>
      <c r="C113" s="314" t="e">
        <f>STDEV(C102:C110)</f>
        <v>#DIV/0!</v>
      </c>
      <c r="D113" s="314">
        <f>STDEV(D102:D108)</f>
        <v>20465.762450167029</v>
      </c>
      <c r="E113" s="314">
        <f>STDEV(E102:E110)</f>
        <v>293175.09039897018</v>
      </c>
      <c r="F113" s="314">
        <f>STDEV(F102:F110)</f>
        <v>16494.174313307671</v>
      </c>
      <c r="G113" s="314">
        <f>STDEV(G102:G108)</f>
        <v>6684.9233211401779</v>
      </c>
      <c r="H113" s="314">
        <f>STDEV(H102:H110)</f>
        <v>10439.698415184224</v>
      </c>
      <c r="I113" s="314">
        <f>STDEV(I102:I110)</f>
        <v>3937.043490291217</v>
      </c>
      <c r="J113" s="314"/>
      <c r="K113" s="363">
        <f>STDEV(K102:K104,K108:K110)</f>
        <v>0</v>
      </c>
      <c r="L113" s="363">
        <f>STDEV(L102:L104,L108:L110)</f>
        <v>9.6138136279804082E-2</v>
      </c>
      <c r="M113" s="363">
        <f t="shared" ref="M113:Q113" si="119">STDEV(M102:M104,M108:M110)</f>
        <v>0.17869279261035209</v>
      </c>
      <c r="N113" s="363">
        <f t="shared" si="119"/>
        <v>0.12963596019721935</v>
      </c>
      <c r="O113" s="363">
        <f t="shared" si="119"/>
        <v>6.5379566048993254E-2</v>
      </c>
      <c r="P113" s="363">
        <f t="shared" si="119"/>
        <v>3.069276154682073E-2</v>
      </c>
      <c r="Q113" s="363">
        <f t="shared" si="119"/>
        <v>4.1158630187867931E-2</v>
      </c>
    </row>
    <row r="114" spans="1:17">
      <c r="A114" s="306"/>
      <c r="B114" s="312" t="s">
        <v>48</v>
      </c>
      <c r="C114" s="314" t="e">
        <f t="shared" ref="C114:I114" si="120">C113/C112*100</f>
        <v>#DIV/0!</v>
      </c>
      <c r="D114" s="314">
        <f t="shared" si="120"/>
        <v>49.29014823864317</v>
      </c>
      <c r="E114" s="314">
        <f t="shared" si="120"/>
        <v>14.819162902209824</v>
      </c>
      <c r="F114" s="314">
        <f t="shared" si="120"/>
        <v>17.499810654696859</v>
      </c>
      <c r="G114" s="314">
        <f t="shared" si="120"/>
        <v>29.905010479483408</v>
      </c>
      <c r="H114" s="314">
        <f t="shared" si="120"/>
        <v>23.268791463073228</v>
      </c>
      <c r="I114" s="314">
        <f t="shared" si="120"/>
        <v>27.265263710291755</v>
      </c>
      <c r="J114" s="314"/>
      <c r="K114" s="363" t="e">
        <f>K113/K112*100</f>
        <v>#DIV/0!</v>
      </c>
      <c r="L114" s="363">
        <f t="shared" ref="L114:O114" si="121">L113/L112*100</f>
        <v>7.0323303400684862</v>
      </c>
      <c r="M114" s="363">
        <f t="shared" si="121"/>
        <v>0.196477792621227</v>
      </c>
      <c r="N114" s="363">
        <f t="shared" si="121"/>
        <v>3.0531178119841145</v>
      </c>
      <c r="O114" s="363">
        <f t="shared" si="121"/>
        <v>7.107022326240263</v>
      </c>
      <c r="P114" s="363">
        <f>P113/P112*100</f>
        <v>1.6004560180607197</v>
      </c>
      <c r="Q114" s="363">
        <f t="shared" ref="Q114" si="122">Q113/Q112*100</f>
        <v>6.846914735945246</v>
      </c>
    </row>
  </sheetData>
  <mergeCells count="6">
    <mergeCell ref="A1:B1"/>
    <mergeCell ref="A50:B50"/>
    <mergeCell ref="A56:A64"/>
    <mergeCell ref="A72:A79"/>
    <mergeCell ref="A103:A110"/>
    <mergeCell ref="A87:A94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902A-D57E-4418-87E9-CBCD2AAA3AB7}">
  <dimension ref="A1:AJ59"/>
  <sheetViews>
    <sheetView zoomScale="60" zoomScaleNormal="60" workbookViewId="0">
      <selection activeCell="R57" sqref="R57"/>
    </sheetView>
  </sheetViews>
  <sheetFormatPr defaultColWidth="9.109375" defaultRowHeight="14.4"/>
  <cols>
    <col min="1" max="1" width="21.5546875" style="41" bestFit="1" customWidth="1"/>
    <col min="2" max="2" width="19.88671875" style="41" customWidth="1"/>
    <col min="3" max="3" width="16.6640625" style="15" bestFit="1" customWidth="1"/>
    <col min="4" max="4" width="14.109375" style="15" customWidth="1"/>
    <col min="5" max="5" width="14" style="15" customWidth="1"/>
    <col min="6" max="7" width="14.88671875" style="15" customWidth="1"/>
    <col min="8" max="8" width="15" style="15" customWidth="1"/>
    <col min="9" max="9" width="14.88671875" style="15" customWidth="1"/>
    <col min="10" max="10" width="14.109375" style="15" customWidth="1"/>
    <col min="11" max="11" width="15.88671875" style="15" customWidth="1"/>
    <col min="12" max="12" width="14.5546875" style="15" customWidth="1"/>
    <col min="13" max="13" width="15.88671875" style="15" customWidth="1"/>
    <col min="14" max="16" width="9.109375" style="41"/>
    <col min="17" max="17" width="7.6640625" style="41" customWidth="1"/>
    <col min="18" max="18" width="14.6640625" style="41" customWidth="1"/>
    <col min="19" max="20" width="9.109375" style="41"/>
    <col min="21" max="21" width="11.5546875" style="41" bestFit="1" customWidth="1"/>
    <col min="22" max="22" width="11.44140625" style="41" customWidth="1"/>
    <col min="23" max="23" width="9.109375" style="41"/>
    <col min="24" max="24" width="11.5546875" style="41" bestFit="1" customWidth="1"/>
    <col min="25" max="25" width="12.33203125" style="41" bestFit="1" customWidth="1"/>
    <col min="26" max="26" width="9.109375" style="41"/>
    <col min="27" max="27" width="25.109375" style="41" bestFit="1" customWidth="1"/>
    <col min="28" max="34" width="9.109375" style="41"/>
    <col min="35" max="35" width="16.33203125" style="41" customWidth="1"/>
    <col min="36" max="36" width="17.6640625" style="41" customWidth="1"/>
    <col min="37" max="16384" width="9.109375" style="41"/>
  </cols>
  <sheetData>
    <row r="1" spans="1:36">
      <c r="A1" s="29" t="s">
        <v>222</v>
      </c>
      <c r="N1" s="30"/>
      <c r="O1" s="30"/>
      <c r="P1" s="30"/>
    </row>
    <row r="2" spans="1:36">
      <c r="C2" s="15" t="s">
        <v>69</v>
      </c>
      <c r="D2" s="15" t="s">
        <v>70</v>
      </c>
      <c r="E2" s="15" t="s">
        <v>30</v>
      </c>
      <c r="F2" s="15" t="s">
        <v>64</v>
      </c>
      <c r="G2" s="15" t="s">
        <v>31</v>
      </c>
      <c r="H2" s="15" t="s">
        <v>65</v>
      </c>
      <c r="I2" s="15" t="s">
        <v>77</v>
      </c>
      <c r="J2" s="15" t="s">
        <v>66</v>
      </c>
      <c r="K2" s="15" t="s">
        <v>33</v>
      </c>
      <c r="L2" s="15" t="s">
        <v>109</v>
      </c>
      <c r="N2" s="30"/>
      <c r="O2" s="30"/>
      <c r="P2" s="30"/>
      <c r="AC2" s="641" t="s">
        <v>198</v>
      </c>
      <c r="AD2" s="642"/>
      <c r="AE2" s="642"/>
      <c r="AF2" s="391"/>
      <c r="AG2" s="391"/>
      <c r="AH2" s="391"/>
      <c r="AI2" s="391"/>
      <c r="AJ2" s="392"/>
    </row>
    <row r="3" spans="1:36">
      <c r="A3" s="2"/>
      <c r="B3" s="31"/>
      <c r="C3" s="15" t="s">
        <v>35</v>
      </c>
      <c r="D3" s="15" t="s">
        <v>36</v>
      </c>
      <c r="H3" s="15" t="s">
        <v>35</v>
      </c>
      <c r="N3" s="30"/>
      <c r="O3" s="30"/>
      <c r="P3" s="30"/>
      <c r="AC3" s="393"/>
      <c r="AD3" s="394" t="s">
        <v>53</v>
      </c>
      <c r="AE3" s="394" t="s">
        <v>55</v>
      </c>
      <c r="AF3" s="394" t="s">
        <v>55</v>
      </c>
      <c r="AG3" s="394" t="s">
        <v>57</v>
      </c>
      <c r="AH3" s="394"/>
      <c r="AI3" s="394" t="s">
        <v>179</v>
      </c>
      <c r="AJ3" s="395" t="s">
        <v>180</v>
      </c>
    </row>
    <row r="4" spans="1:36">
      <c r="A4" s="509">
        <v>44494</v>
      </c>
      <c r="C4" s="15" t="s">
        <v>37</v>
      </c>
      <c r="D4" s="15" t="s">
        <v>38</v>
      </c>
      <c r="E4" s="15" t="s">
        <v>39</v>
      </c>
      <c r="F4" s="15" t="s">
        <v>75</v>
      </c>
      <c r="G4" s="15" t="s">
        <v>120</v>
      </c>
      <c r="H4" s="15" t="s">
        <v>40</v>
      </c>
      <c r="I4" s="15" t="s">
        <v>41</v>
      </c>
      <c r="J4" s="15" t="s">
        <v>42</v>
      </c>
      <c r="K4" s="15" t="s">
        <v>43</v>
      </c>
      <c r="L4" s="15" t="s">
        <v>44</v>
      </c>
      <c r="M4" s="593" t="s">
        <v>45</v>
      </c>
      <c r="N4" s="349" t="s">
        <v>46</v>
      </c>
      <c r="O4" s="349" t="s">
        <v>47</v>
      </c>
      <c r="P4" s="349" t="s">
        <v>48</v>
      </c>
      <c r="Q4" s="2"/>
      <c r="R4" s="32"/>
      <c r="AC4" s="396"/>
      <c r="AD4" s="397" t="s">
        <v>19</v>
      </c>
      <c r="AE4" s="397" t="s">
        <v>16</v>
      </c>
      <c r="AF4" s="397" t="s">
        <v>19</v>
      </c>
      <c r="AG4" s="397" t="s">
        <v>16</v>
      </c>
      <c r="AH4" s="397"/>
      <c r="AI4" s="397" t="s">
        <v>134</v>
      </c>
      <c r="AJ4" s="398" t="s">
        <v>16</v>
      </c>
    </row>
    <row r="5" spans="1:36" ht="15" thickBot="1">
      <c r="A5" s="774" t="s">
        <v>288</v>
      </c>
      <c r="B5" s="67"/>
      <c r="C5" s="562">
        <v>6.9989999999999997E-2</v>
      </c>
      <c r="D5" s="563">
        <f>'Calib July 2021'!H16</f>
        <v>4.8781203995636746</v>
      </c>
      <c r="E5" s="564">
        <v>200.59723851690001</v>
      </c>
      <c r="F5" s="565">
        <v>9.9700000000000006</v>
      </c>
      <c r="G5" s="565">
        <v>23.1</v>
      </c>
      <c r="H5" s="562">
        <v>7.0010000000000003E-2</v>
      </c>
      <c r="I5" s="566">
        <f>Abdces!T14</f>
        <v>198.0861479014369</v>
      </c>
      <c r="J5" s="563">
        <f>Abdces!L14</f>
        <v>92.577723379037153</v>
      </c>
      <c r="K5" s="563">
        <f>Abdces!N14</f>
        <v>1.1375002975353035</v>
      </c>
      <c r="L5" s="566">
        <f t="shared" ref="L5:L13" si="0">AI5</f>
        <v>0.22408965403324749</v>
      </c>
      <c r="M5" s="619">
        <f>C5*D5*I5*(L5*F5-G5)/(H5*E5*(K5-L5*J5))</f>
        <v>5.1245440319652547</v>
      </c>
      <c r="N5" s="669">
        <f>AVERAGE(M5:M7)</f>
        <v>5.0605114544189203</v>
      </c>
      <c r="O5" s="669">
        <f>STDEV(M5:M7)</f>
        <v>0.10199229518077914</v>
      </c>
      <c r="P5" s="579">
        <f>O5/N5*100</f>
        <v>2.015454289540592</v>
      </c>
      <c r="R5" s="32"/>
      <c r="AC5" s="396"/>
      <c r="AD5" s="576">
        <v>4418270.2152220001</v>
      </c>
      <c r="AE5" s="576">
        <v>141769.4877688</v>
      </c>
      <c r="AF5" s="576">
        <v>990088.64395449997</v>
      </c>
      <c r="AG5" s="576">
        <v>618281.62707070005</v>
      </c>
      <c r="AH5" s="399"/>
      <c r="AI5" s="400">
        <f t="shared" ref="AI5:AI13" si="1">AF5/AD5</f>
        <v>0.22408965403324749</v>
      </c>
      <c r="AJ5" s="401">
        <f t="shared" ref="AJ5:AJ13" si="2">AE5/AG5</f>
        <v>0.22929597381128189</v>
      </c>
    </row>
    <row r="6" spans="1:36">
      <c r="A6" s="775"/>
      <c r="B6" s="65"/>
      <c r="C6" s="567"/>
      <c r="D6" s="568"/>
      <c r="E6" s="568"/>
      <c r="F6" s="567"/>
      <c r="G6" s="567"/>
      <c r="H6" s="569"/>
      <c r="I6" s="570"/>
      <c r="J6" s="568"/>
      <c r="K6" s="568"/>
      <c r="L6" s="570">
        <f t="shared" si="0"/>
        <v>0.2311341579483992</v>
      </c>
      <c r="M6" s="618">
        <f>C5*D5*I5*(L6*F5-G5)/(H5*E5*(K5-L6*J5))</f>
        <v>4.9428955159045147</v>
      </c>
      <c r="N6" s="670"/>
      <c r="O6" s="670"/>
      <c r="P6" s="580"/>
      <c r="R6" s="344" t="s">
        <v>62</v>
      </c>
      <c r="S6" s="345" t="s">
        <v>48</v>
      </c>
      <c r="V6" s="330" t="s">
        <v>199</v>
      </c>
      <c r="W6" s="330" t="s">
        <v>181</v>
      </c>
      <c r="X6" s="594" t="s">
        <v>182</v>
      </c>
      <c r="Y6" s="594" t="s">
        <v>183</v>
      </c>
      <c r="Z6" s="330"/>
      <c r="AA6" s="330"/>
      <c r="AC6" s="396"/>
      <c r="AD6" s="576">
        <v>4462200.0757769998</v>
      </c>
      <c r="AE6" s="576">
        <v>141717.87429780001</v>
      </c>
      <c r="AF6" s="576">
        <v>1031366.857112</v>
      </c>
      <c r="AG6" s="576">
        <v>624675.82967859996</v>
      </c>
      <c r="AH6" s="399"/>
      <c r="AI6" s="400">
        <f t="shared" si="1"/>
        <v>0.2311341579483992</v>
      </c>
      <c r="AJ6" s="401">
        <f t="shared" si="2"/>
        <v>0.22686626817419017</v>
      </c>
    </row>
    <row r="7" spans="1:36">
      <c r="A7" s="775"/>
      <c r="B7" s="65"/>
      <c r="C7" s="567"/>
      <c r="D7" s="571"/>
      <c r="E7" s="571"/>
      <c r="F7" s="572"/>
      <c r="G7" s="572"/>
      <c r="H7" s="573"/>
      <c r="I7" s="574"/>
      <c r="J7" s="571"/>
      <c r="K7" s="571"/>
      <c r="L7" s="574">
        <f t="shared" si="0"/>
        <v>0.22448256820281301</v>
      </c>
      <c r="M7" s="617">
        <f>C5*D5*I5*(L7*F5-G5)/(H5*E5*(K5-L7*J5))</f>
        <v>5.1140948153869914</v>
      </c>
      <c r="N7" s="671"/>
      <c r="O7" s="671"/>
      <c r="P7" s="581"/>
      <c r="R7" s="346" t="s">
        <v>50</v>
      </c>
      <c r="S7" s="347" t="s">
        <v>49</v>
      </c>
      <c r="V7" s="330"/>
      <c r="W7" s="330"/>
      <c r="X7" s="352">
        <v>42627</v>
      </c>
      <c r="Y7" s="352">
        <v>43754</v>
      </c>
      <c r="Z7" s="330"/>
      <c r="AA7" s="330" t="s">
        <v>200</v>
      </c>
      <c r="AC7" s="396"/>
      <c r="AD7" s="576">
        <v>4822243.6546520004</v>
      </c>
      <c r="AE7" s="576">
        <v>157789.49372850001</v>
      </c>
      <c r="AF7" s="576">
        <v>1082509.6400959999</v>
      </c>
      <c r="AG7" s="576">
        <v>690004.3528158</v>
      </c>
      <c r="AH7" s="399"/>
      <c r="AI7" s="400">
        <f t="shared" si="1"/>
        <v>0.22448256820281301</v>
      </c>
      <c r="AJ7" s="401">
        <f t="shared" si="2"/>
        <v>0.22867898308841927</v>
      </c>
    </row>
    <row r="8" spans="1:36" ht="15" thickBot="1">
      <c r="A8" s="775"/>
      <c r="B8" s="612"/>
      <c r="C8" s="562">
        <v>6.9879999999999998E-2</v>
      </c>
      <c r="D8" s="563">
        <f>D5</f>
        <v>4.8781203995636746</v>
      </c>
      <c r="E8" s="564">
        <v>200.59723851690001</v>
      </c>
      <c r="F8" s="565">
        <v>9.9700000000000006</v>
      </c>
      <c r="G8" s="565">
        <v>23.1</v>
      </c>
      <c r="H8" s="562">
        <v>7.0330000000000004E-2</v>
      </c>
      <c r="I8" s="566">
        <f>I5</f>
        <v>198.0861479014369</v>
      </c>
      <c r="J8" s="563">
        <f>J5</f>
        <v>92.577723379037153</v>
      </c>
      <c r="K8" s="563">
        <f>K5</f>
        <v>1.1375002975353035</v>
      </c>
      <c r="L8" s="566">
        <f t="shared" si="0"/>
        <v>0.22206934817621204</v>
      </c>
      <c r="M8" s="619">
        <f>C8*D8*I8*(L8*F8-G8)/(H8*E8*(K8-L8*J8))</f>
        <v>5.1472241746447382</v>
      </c>
      <c r="N8" s="669">
        <f>AVERAGE(M8:M10)</f>
        <v>5.1144968867345764</v>
      </c>
      <c r="O8" s="669">
        <f>STDEV(M8:M10)</f>
        <v>8.3366815173413641E-2</v>
      </c>
      <c r="P8" s="579">
        <f>O8/N8*100</f>
        <v>1.6300100873976751</v>
      </c>
      <c r="R8" s="611">
        <f>AVERAGE(N11,N5,N8)</f>
        <v>5.0963849637671981</v>
      </c>
      <c r="S8" s="348">
        <f>STDEV(N5,N11,N8)*100/R8</f>
        <v>0.60960591604370074</v>
      </c>
      <c r="U8" s="509">
        <v>44526</v>
      </c>
      <c r="V8" s="383">
        <v>20.240069999999999</v>
      </c>
      <c r="W8" s="330">
        <v>0.23154</v>
      </c>
      <c r="X8" s="330">
        <v>1.0359999999999999E-2</v>
      </c>
      <c r="Y8" s="330">
        <v>9.7680000000000003E-2</v>
      </c>
      <c r="Z8" s="330"/>
      <c r="AA8" s="340">
        <f>R8*(SUM(V8:Y8)/X8)</f>
        <v>10123.727685288764</v>
      </c>
      <c r="AC8" s="396"/>
      <c r="AD8" s="576">
        <v>4602962.3058869997</v>
      </c>
      <c r="AE8" s="576">
        <v>137339.3223109</v>
      </c>
      <c r="AF8" s="576">
        <v>1022176.838948</v>
      </c>
      <c r="AG8" s="576">
        <v>577588.73794290004</v>
      </c>
      <c r="AH8" s="399"/>
      <c r="AI8" s="400">
        <f t="shared" si="1"/>
        <v>0.22206934817621204</v>
      </c>
      <c r="AJ8" s="401">
        <f t="shared" si="2"/>
        <v>0.23778047127448881</v>
      </c>
    </row>
    <row r="9" spans="1:36">
      <c r="A9" s="775"/>
      <c r="B9" s="65"/>
      <c r="C9" s="567"/>
      <c r="D9" s="568"/>
      <c r="E9" s="568"/>
      <c r="F9" s="567"/>
      <c r="G9" s="567"/>
      <c r="H9" s="569"/>
      <c r="I9" s="570"/>
      <c r="J9" s="568"/>
      <c r="K9" s="568"/>
      <c r="L9" s="570">
        <f t="shared" si="0"/>
        <v>0.22690127325258633</v>
      </c>
      <c r="M9" s="618">
        <f>C8*D8*I8*(L9*F8-G8)/(H8*E8*(K8-L9*J8))</f>
        <v>5.01973222657631</v>
      </c>
      <c r="N9" s="669"/>
      <c r="O9" s="669"/>
      <c r="P9" s="579"/>
      <c r="V9" s="384"/>
      <c r="W9" s="384"/>
      <c r="X9" s="384"/>
      <c r="Y9" s="384"/>
      <c r="AC9" s="396"/>
      <c r="AD9" s="576">
        <v>4635915.5146610001</v>
      </c>
      <c r="AE9" s="576">
        <v>136646.35222</v>
      </c>
      <c r="AF9" s="576">
        <v>1051895.1329679999</v>
      </c>
      <c r="AG9" s="576">
        <v>593318.79162240005</v>
      </c>
      <c r="AH9" s="399"/>
      <c r="AI9" s="400">
        <f t="shared" si="1"/>
        <v>0.22690127325258633</v>
      </c>
      <c r="AJ9" s="401">
        <f t="shared" si="2"/>
        <v>0.23030848533609985</v>
      </c>
    </row>
    <row r="10" spans="1:36">
      <c r="A10" s="775"/>
      <c r="B10" s="609"/>
      <c r="C10" s="567"/>
      <c r="D10" s="571"/>
      <c r="E10" s="571"/>
      <c r="F10" s="572"/>
      <c r="G10" s="572"/>
      <c r="H10" s="573"/>
      <c r="I10" s="574"/>
      <c r="J10" s="571"/>
      <c r="K10" s="571"/>
      <c r="L10" s="574">
        <f t="shared" si="0"/>
        <v>0.22098910203144337</v>
      </c>
      <c r="M10" s="617">
        <f>C8*D8*I8*(L10*F8-G8)/(H8*E8*(K8-L10*J8))</f>
        <v>5.1765342589826808</v>
      </c>
      <c r="N10" s="671"/>
      <c r="O10" s="671"/>
      <c r="P10" s="581"/>
      <c r="Q10" s="33"/>
      <c r="V10" s="384"/>
      <c r="AC10" s="396"/>
      <c r="AD10" s="576">
        <v>4346876.7775210002</v>
      </c>
      <c r="AE10" s="576">
        <v>131971.08298879999</v>
      </c>
      <c r="AF10" s="576">
        <v>960612.39570570004</v>
      </c>
      <c r="AG10" s="576">
        <v>552090.99736629997</v>
      </c>
      <c r="AH10" s="399"/>
      <c r="AI10" s="400">
        <f t="shared" si="1"/>
        <v>0.22098910203144337</v>
      </c>
      <c r="AJ10" s="401">
        <f t="shared" si="2"/>
        <v>0.23903864330039082</v>
      </c>
    </row>
    <row r="11" spans="1:36">
      <c r="A11" s="775"/>
      <c r="B11" s="65"/>
      <c r="C11" s="562">
        <v>6.9879999999999998E-2</v>
      </c>
      <c r="D11" s="563">
        <f>D5</f>
        <v>4.8781203995636746</v>
      </c>
      <c r="E11" s="564">
        <v>200.59723851690001</v>
      </c>
      <c r="F11" s="565">
        <v>9.9700000000000006</v>
      </c>
      <c r="G11" s="565">
        <v>23.1</v>
      </c>
      <c r="H11" s="562">
        <v>6.9980000000000001E-2</v>
      </c>
      <c r="I11" s="566">
        <f>I5</f>
        <v>198.0861479014369</v>
      </c>
      <c r="J11" s="563">
        <f>J5</f>
        <v>92.577723379037153</v>
      </c>
      <c r="K11" s="563">
        <f>K5</f>
        <v>1.1375002975353035</v>
      </c>
      <c r="L11" s="566">
        <f t="shared" si="0"/>
        <v>0.2255395861188754</v>
      </c>
      <c r="M11" s="619">
        <f>C11*D11*I11*(L11*F11-G11)/(H11*E11*(K11-L11*J11))</f>
        <v>5.0803587362390035</v>
      </c>
      <c r="N11" s="669">
        <f>AVERAGE(M11:M13)</f>
        <v>5.1141465501480985</v>
      </c>
      <c r="O11" s="669">
        <f>STDEV(M11:M13)</f>
        <v>3.8339660883426462E-2</v>
      </c>
      <c r="P11" s="579">
        <f>O11/N11*100</f>
        <v>0.74967857310065156</v>
      </c>
      <c r="Q11" s="33"/>
      <c r="V11" s="384"/>
      <c r="AC11" s="396"/>
      <c r="AD11" s="576">
        <v>4365570.968235</v>
      </c>
      <c r="AE11" s="576">
        <v>131417.07672469999</v>
      </c>
      <c r="AF11" s="576">
        <v>984609.06934829999</v>
      </c>
      <c r="AG11" s="576">
        <v>586472.6100169</v>
      </c>
      <c r="AH11" s="399"/>
      <c r="AI11" s="400">
        <f t="shared" si="1"/>
        <v>0.2255395861188754</v>
      </c>
      <c r="AJ11" s="401">
        <f t="shared" si="2"/>
        <v>0.22408050176616609</v>
      </c>
    </row>
    <row r="12" spans="1:36">
      <c r="A12" s="775"/>
      <c r="B12" s="65"/>
      <c r="C12" s="569"/>
      <c r="D12" s="568"/>
      <c r="E12" s="568"/>
      <c r="F12" s="567"/>
      <c r="G12" s="567"/>
      <c r="H12" s="569"/>
      <c r="I12" s="570"/>
      <c r="J12" s="568"/>
      <c r="K12" s="568"/>
      <c r="L12" s="570">
        <f t="shared" si="0"/>
        <v>0.22455723386712112</v>
      </c>
      <c r="M12" s="618">
        <f>C11*D11*I11*(L12*F11-G11)/(H11*E11*(K11-L12*J11))</f>
        <v>5.1062671383889668</v>
      </c>
      <c r="N12" s="578"/>
      <c r="O12" s="578"/>
      <c r="P12" s="579"/>
      <c r="Q12" s="33"/>
      <c r="V12" s="384"/>
      <c r="AC12" s="396"/>
      <c r="AD12" s="576">
        <v>4323540.8507939996</v>
      </c>
      <c r="AE12" s="576">
        <v>135189.6753992</v>
      </c>
      <c r="AF12" s="576">
        <v>970882.37396580004</v>
      </c>
      <c r="AG12" s="576">
        <v>573489.49848039995</v>
      </c>
      <c r="AH12" s="399"/>
      <c r="AI12" s="400">
        <f t="shared" si="1"/>
        <v>0.22455723386712112</v>
      </c>
      <c r="AJ12" s="401">
        <f t="shared" si="2"/>
        <v>0.23573173660096297</v>
      </c>
    </row>
    <row r="13" spans="1:36">
      <c r="A13" s="776"/>
      <c r="B13" s="66"/>
      <c r="C13" s="569"/>
      <c r="D13" s="571"/>
      <c r="E13" s="571"/>
      <c r="F13" s="572"/>
      <c r="G13" s="572"/>
      <c r="H13" s="573"/>
      <c r="I13" s="574"/>
      <c r="J13" s="571"/>
      <c r="K13" s="571"/>
      <c r="L13" s="574">
        <f t="shared" si="0"/>
        <v>0.22270358926093853</v>
      </c>
      <c r="M13" s="617">
        <f>C11*D11*I11*(L13*F11-G11)/(H11*E11*(K11-L13*J11))</f>
        <v>5.1558137758163225</v>
      </c>
      <c r="N13" s="582"/>
      <c r="O13" s="582"/>
      <c r="P13" s="583"/>
      <c r="Q13" s="33"/>
      <c r="V13" s="384"/>
      <c r="AC13" s="402"/>
      <c r="AD13" s="577">
        <v>4458037.3784130001</v>
      </c>
      <c r="AE13" s="577">
        <v>137000.26914749999</v>
      </c>
      <c r="AF13" s="577">
        <v>992820.92523199995</v>
      </c>
      <c r="AG13" s="577">
        <v>578450.7878239</v>
      </c>
      <c r="AH13" s="403"/>
      <c r="AI13" s="404">
        <f t="shared" si="1"/>
        <v>0.22270358926093853</v>
      </c>
      <c r="AJ13" s="405">
        <f t="shared" si="2"/>
        <v>0.23683997330678286</v>
      </c>
    </row>
    <row r="14" spans="1:36">
      <c r="C14" s="64"/>
      <c r="V14" s="384"/>
    </row>
    <row r="16" spans="1:36">
      <c r="C16" s="15" t="s">
        <v>28</v>
      </c>
      <c r="D16" s="15" t="s">
        <v>29</v>
      </c>
      <c r="E16" s="15" t="s">
        <v>30</v>
      </c>
      <c r="F16" s="15" t="s">
        <v>32</v>
      </c>
      <c r="G16" s="15" t="s">
        <v>31</v>
      </c>
      <c r="H16" s="15" t="s">
        <v>76</v>
      </c>
      <c r="I16" s="15" t="s">
        <v>78</v>
      </c>
      <c r="J16" s="15" t="s">
        <v>34</v>
      </c>
      <c r="K16" s="15" t="s">
        <v>33</v>
      </c>
      <c r="L16" s="15" t="s">
        <v>110</v>
      </c>
      <c r="N16" s="30"/>
      <c r="O16" s="30"/>
      <c r="P16" s="30"/>
      <c r="Q16" s="30"/>
      <c r="R16" s="30"/>
    </row>
    <row r="17" spans="1:27">
      <c r="B17" s="31"/>
      <c r="C17" s="15" t="s">
        <v>35</v>
      </c>
      <c r="D17" s="15" t="s">
        <v>36</v>
      </c>
      <c r="H17" s="15" t="s">
        <v>35</v>
      </c>
      <c r="N17" s="30"/>
      <c r="O17" s="30"/>
      <c r="P17" s="30"/>
      <c r="T17" s="19"/>
    </row>
    <row r="18" spans="1:27">
      <c r="A18" s="509">
        <v>44494</v>
      </c>
      <c r="C18" s="15" t="s">
        <v>37</v>
      </c>
      <c r="D18" s="15" t="s">
        <v>38</v>
      </c>
      <c r="E18" s="15" t="s">
        <v>39</v>
      </c>
      <c r="F18" s="15" t="s">
        <v>119</v>
      </c>
      <c r="G18" s="15" t="s">
        <v>120</v>
      </c>
      <c r="H18" s="15" t="s">
        <v>40</v>
      </c>
      <c r="I18" s="15" t="s">
        <v>41</v>
      </c>
      <c r="J18" s="15" t="s">
        <v>42</v>
      </c>
      <c r="K18" s="15" t="s">
        <v>43</v>
      </c>
      <c r="L18" s="15" t="s">
        <v>44</v>
      </c>
      <c r="M18" s="593" t="s">
        <v>45</v>
      </c>
      <c r="N18" s="613" t="s">
        <v>46</v>
      </c>
      <c r="O18" s="613" t="s">
        <v>47</v>
      </c>
      <c r="P18" s="613" t="s">
        <v>48</v>
      </c>
      <c r="Q18" s="2"/>
      <c r="R18" s="32"/>
      <c r="T18" s="19"/>
      <c r="V18" s="384"/>
    </row>
    <row r="19" spans="1:27" ht="15" thickBot="1">
      <c r="A19" s="774" t="s">
        <v>287</v>
      </c>
      <c r="B19" s="67"/>
      <c r="C19" s="562">
        <v>1.035E-2</v>
      </c>
      <c r="D19" s="563">
        <f>'Calib July 2021'!H17</f>
        <v>4.0795403789277795</v>
      </c>
      <c r="E19" s="564">
        <f>195.965807*0.14/100+197.966743*10.02/100+198.968254*16.84/100+199.9683*23.13/100+200.970277*13.22/100+201.970617*29.8/100+203.973467*6.85/100</f>
        <v>200.59723851690001</v>
      </c>
      <c r="F19" s="565">
        <v>29.86</v>
      </c>
      <c r="G19" s="565">
        <v>23.1</v>
      </c>
      <c r="H19" s="562">
        <v>7.0010000000000003E-2</v>
      </c>
      <c r="I19" s="566">
        <f>Abdces!T44</f>
        <v>201.94510621643983</v>
      </c>
      <c r="J19" s="563">
        <f>Abdces!P44</f>
        <v>97.774507460013766</v>
      </c>
      <c r="K19" s="563">
        <f>Abdces!N44</f>
        <v>0.53700342799180412</v>
      </c>
      <c r="L19" s="566">
        <f t="shared" ref="L19:L27" si="3">AJ5</f>
        <v>0.22929597381128189</v>
      </c>
      <c r="M19" s="606">
        <f>C19*D19*I19*(L19*F19-G19)/(H19*E19*(K19-L19*J19))</f>
        <v>0.45096874862285269</v>
      </c>
      <c r="N19" s="578">
        <f>AVERAGE(M19:M21)</f>
        <v>0.45388342982247781</v>
      </c>
      <c r="O19" s="578">
        <f>STDEV(M19:M21)</f>
        <v>3.632897565760046E-3</v>
      </c>
      <c r="P19" s="579">
        <f>O19/N19*100</f>
        <v>0.80040321524426206</v>
      </c>
      <c r="R19" s="32"/>
      <c r="T19" s="19"/>
      <c r="V19" s="384"/>
    </row>
    <row r="20" spans="1:27">
      <c r="A20" s="775"/>
      <c r="B20" s="65"/>
      <c r="C20" s="567"/>
      <c r="D20" s="568"/>
      <c r="E20" s="610"/>
      <c r="F20" s="567"/>
      <c r="G20" s="567"/>
      <c r="H20" s="569"/>
      <c r="I20" s="568"/>
      <c r="J20" s="568"/>
      <c r="K20" s="568"/>
      <c r="L20" s="570">
        <f t="shared" si="3"/>
        <v>0.22686626817419017</v>
      </c>
      <c r="M20" s="605">
        <f>C19*D19*I19*(L20*F19-G19)/(H19*E19*(K19-L20*J19))</f>
        <v>0.45795351224874759</v>
      </c>
      <c r="N20" s="580"/>
      <c r="O20" s="580"/>
      <c r="P20" s="580"/>
      <c r="R20" s="344" t="s">
        <v>63</v>
      </c>
      <c r="S20" s="345" t="s">
        <v>48</v>
      </c>
      <c r="T20" s="19"/>
      <c r="V20" s="330" t="s">
        <v>199</v>
      </c>
      <c r="W20" s="330" t="s">
        <v>181</v>
      </c>
      <c r="X20" s="594" t="s">
        <v>182</v>
      </c>
      <c r="Y20" s="594" t="s">
        <v>183</v>
      </c>
      <c r="Z20" s="330"/>
      <c r="AA20" s="330"/>
    </row>
    <row r="21" spans="1:27">
      <c r="A21" s="775"/>
      <c r="B21" s="65"/>
      <c r="C21" s="567"/>
      <c r="D21" s="571"/>
      <c r="E21" s="608"/>
      <c r="F21" s="572"/>
      <c r="G21" s="572"/>
      <c r="H21" s="573"/>
      <c r="I21" s="571"/>
      <c r="J21" s="571"/>
      <c r="K21" s="571"/>
      <c r="L21" s="574">
        <f t="shared" si="3"/>
        <v>0.22867898308841927</v>
      </c>
      <c r="M21" s="607">
        <f>C19*D19*I19*(L21*F19-G19)/(H19*E19*(K19-L21*J19))</f>
        <v>0.452728028595833</v>
      </c>
      <c r="N21" s="581"/>
      <c r="O21" s="581"/>
      <c r="P21" s="581"/>
      <c r="R21" s="346" t="s">
        <v>50</v>
      </c>
      <c r="S21" s="347" t="s">
        <v>49</v>
      </c>
      <c r="T21" s="19"/>
      <c r="V21" s="383"/>
      <c r="W21" s="330"/>
      <c r="X21" s="352">
        <v>42627</v>
      </c>
      <c r="Y21" s="352">
        <v>43754</v>
      </c>
      <c r="Z21" s="330"/>
      <c r="AA21" s="330" t="s">
        <v>200</v>
      </c>
    </row>
    <row r="22" spans="1:27" ht="15" thickBot="1">
      <c r="A22" s="775"/>
      <c r="B22" s="612"/>
      <c r="C22" s="562">
        <v>1.018E-2</v>
      </c>
      <c r="D22" s="563">
        <f>D19</f>
        <v>4.0795403789277795</v>
      </c>
      <c r="E22" s="564">
        <v>200.59723851690001</v>
      </c>
      <c r="F22" s="565">
        <v>29.86</v>
      </c>
      <c r="G22" s="563">
        <v>23.1</v>
      </c>
      <c r="H22" s="562">
        <v>7.0330000000000004E-2</v>
      </c>
      <c r="I22" s="566">
        <f>I19</f>
        <v>201.94510621643983</v>
      </c>
      <c r="J22" s="563">
        <f>J19</f>
        <v>97.774507460013766</v>
      </c>
      <c r="K22" s="563">
        <f>K19</f>
        <v>0.53700342799180412</v>
      </c>
      <c r="L22" s="566">
        <f t="shared" si="3"/>
        <v>0.23778047127448881</v>
      </c>
      <c r="M22" s="606">
        <f>C22*D22*I22*(L22*F22-G22)/(H22*E22*(K22-L22*J22))</f>
        <v>0.41878447595881269</v>
      </c>
      <c r="N22" s="578">
        <f>AVERAGE(M22:M24)</f>
        <v>0.42435730555258866</v>
      </c>
      <c r="O22" s="578">
        <f>STDEV(M22:M24)</f>
        <v>1.2557819907180809E-2</v>
      </c>
      <c r="P22" s="579">
        <f>O22/N22*100</f>
        <v>2.9592562076498941</v>
      </c>
      <c r="R22" s="611">
        <f>AVERAGE(N19,N25,N22)</f>
        <v>0.43668256115527915</v>
      </c>
      <c r="S22" s="348">
        <f>STDEV(N19,N25,N22)*100/R22</f>
        <v>3.5162892980391316</v>
      </c>
      <c r="T22" s="19"/>
      <c r="U22" s="509">
        <v>44526</v>
      </c>
      <c r="V22" s="383">
        <v>20.240069999999999</v>
      </c>
      <c r="W22" s="330">
        <v>0.23154</v>
      </c>
      <c r="X22" s="330">
        <v>1.0359999999999999E-2</v>
      </c>
      <c r="Y22" s="330">
        <v>9.7680000000000003E-2</v>
      </c>
      <c r="Z22" s="330"/>
      <c r="AA22" s="340">
        <f>R22*(SUM(V22:Y22)/Y22)</f>
        <v>92.0021935880348</v>
      </c>
    </row>
    <row r="23" spans="1:27">
      <c r="A23" s="775"/>
      <c r="B23" s="65"/>
      <c r="C23" s="567"/>
      <c r="D23" s="568"/>
      <c r="E23" s="610"/>
      <c r="F23" s="567"/>
      <c r="G23" s="567"/>
      <c r="H23" s="569"/>
      <c r="I23" s="568"/>
      <c r="J23" s="568"/>
      <c r="K23" s="568"/>
      <c r="L23" s="570">
        <f t="shared" si="3"/>
        <v>0.23030848533609985</v>
      </c>
      <c r="M23" s="605">
        <f>C22*D22*I22*(L23*F22-G22)/(H22*E22*(K22-L23*J22))</f>
        <v>0.43873710288263912</v>
      </c>
      <c r="N23" s="578"/>
      <c r="O23" s="578"/>
      <c r="P23" s="579"/>
      <c r="T23" s="19"/>
    </row>
    <row r="24" spans="1:27">
      <c r="A24" s="775"/>
      <c r="B24" s="609"/>
      <c r="C24" s="567"/>
      <c r="D24" s="571"/>
      <c r="E24" s="608"/>
      <c r="F24" s="572"/>
      <c r="G24" s="572"/>
      <c r="H24" s="573"/>
      <c r="I24" s="571"/>
      <c r="J24" s="571"/>
      <c r="K24" s="571"/>
      <c r="L24" s="574">
        <f t="shared" si="3"/>
        <v>0.23903864330039082</v>
      </c>
      <c r="M24" s="607">
        <f>C22*D22*I22*(L24*F22-G22)/(H22*E22*(K22-L24*J22))</f>
        <v>0.41555033781631406</v>
      </c>
      <c r="N24" s="581"/>
      <c r="O24" s="581"/>
      <c r="P24" s="581"/>
      <c r="Q24" s="33"/>
      <c r="T24" s="19"/>
    </row>
    <row r="25" spans="1:27">
      <c r="A25" s="775"/>
      <c r="B25" s="65"/>
      <c r="C25" s="562">
        <v>1.008E-2</v>
      </c>
      <c r="D25" s="563">
        <f>D22</f>
        <v>4.0795403789277795</v>
      </c>
      <c r="E25" s="564">
        <v>200.59723851690001</v>
      </c>
      <c r="F25" s="565">
        <v>29.86</v>
      </c>
      <c r="G25" s="563">
        <v>23.1</v>
      </c>
      <c r="H25" s="562">
        <v>6.9980000000000001E-2</v>
      </c>
      <c r="I25" s="566">
        <f>I19</f>
        <v>201.94510621643983</v>
      </c>
      <c r="J25" s="563">
        <f>J19</f>
        <v>97.774507460013766</v>
      </c>
      <c r="K25" s="563">
        <f>K19</f>
        <v>0.53700342799180412</v>
      </c>
      <c r="L25" s="566">
        <f t="shared" si="3"/>
        <v>0.22408050176616609</v>
      </c>
      <c r="M25" s="606">
        <f>C25*D25*I25*(L25*F25-G25)/(H25*E25*(K25-L25*J25))</f>
        <v>0.45418704676322808</v>
      </c>
      <c r="N25" s="578">
        <f>AVERAGE(M25:M27)</f>
        <v>0.43180694809077091</v>
      </c>
      <c r="O25" s="578">
        <f>STDEV(M25:M27)</f>
        <v>1.9435423311910296E-2</v>
      </c>
      <c r="P25" s="579">
        <f>O25/N25*100</f>
        <v>4.5009519642617564</v>
      </c>
      <c r="Q25" s="33"/>
      <c r="T25" s="19"/>
    </row>
    <row r="26" spans="1:27">
      <c r="A26" s="775"/>
      <c r="B26" s="65"/>
      <c r="C26" s="569"/>
      <c r="D26" s="568"/>
      <c r="E26" s="567"/>
      <c r="F26" s="567"/>
      <c r="G26" s="567"/>
      <c r="H26" s="569"/>
      <c r="I26" s="568"/>
      <c r="J26" s="568"/>
      <c r="K26" s="568"/>
      <c r="L26" s="570">
        <f t="shared" si="3"/>
        <v>0.23573173660096297</v>
      </c>
      <c r="M26" s="605">
        <f>C25*D25*I25*(L26*F25-G25)/(H25*E25*(K25-L26*J25))</f>
        <v>0.42206052851021253</v>
      </c>
      <c r="N26" s="578"/>
      <c r="O26" s="578"/>
      <c r="P26" s="579"/>
      <c r="Q26" s="33"/>
      <c r="T26" s="19"/>
    </row>
    <row r="27" spans="1:27">
      <c r="A27" s="776"/>
      <c r="B27" s="66"/>
      <c r="C27" s="573"/>
      <c r="D27" s="571"/>
      <c r="E27" s="572"/>
      <c r="F27" s="572"/>
      <c r="G27" s="572"/>
      <c r="H27" s="573"/>
      <c r="I27" s="622"/>
      <c r="J27" s="571"/>
      <c r="K27" s="571"/>
      <c r="L27" s="574">
        <f t="shared" si="3"/>
        <v>0.23683997330678286</v>
      </c>
      <c r="M27" s="607">
        <f>C25*D25*I25*(L27*F25-G25)/(H25*E25*(K25-L27*J25))</f>
        <v>0.41917326899887208</v>
      </c>
      <c r="N27" s="582"/>
      <c r="O27" s="621"/>
      <c r="P27" s="620"/>
      <c r="Q27" s="33"/>
      <c r="T27" s="19"/>
    </row>
    <row r="28" spans="1:27">
      <c r="T28" s="19"/>
    </row>
    <row r="29" spans="1:27">
      <c r="T29" s="19"/>
    </row>
    <row r="30" spans="1:27">
      <c r="T30" s="19"/>
    </row>
    <row r="31" spans="1:27">
      <c r="A31" s="29" t="s">
        <v>230</v>
      </c>
      <c r="N31" s="30"/>
      <c r="O31" s="30"/>
      <c r="P31" s="30"/>
    </row>
    <row r="32" spans="1:27">
      <c r="C32" s="15" t="s">
        <v>69</v>
      </c>
      <c r="D32" s="15" t="s">
        <v>70</v>
      </c>
      <c r="E32" s="15" t="s">
        <v>30</v>
      </c>
      <c r="F32" s="15" t="s">
        <v>286</v>
      </c>
      <c r="G32" s="15" t="s">
        <v>32</v>
      </c>
      <c r="H32" s="15" t="s">
        <v>285</v>
      </c>
      <c r="I32" s="15" t="s">
        <v>284</v>
      </c>
      <c r="J32" s="15" t="s">
        <v>283</v>
      </c>
      <c r="K32" s="15" t="s">
        <v>34</v>
      </c>
      <c r="L32" s="15" t="s">
        <v>282</v>
      </c>
      <c r="N32" s="30"/>
      <c r="O32" s="30"/>
      <c r="P32" s="30"/>
    </row>
    <row r="33" spans="1:36">
      <c r="A33" s="2"/>
      <c r="B33" s="31"/>
      <c r="C33" s="15" t="s">
        <v>35</v>
      </c>
      <c r="D33" s="15" t="s">
        <v>36</v>
      </c>
      <c r="H33" s="15" t="s">
        <v>35</v>
      </c>
      <c r="N33" s="30"/>
      <c r="O33" s="30"/>
      <c r="P33" s="30"/>
      <c r="AC33" s="777" t="s">
        <v>198</v>
      </c>
      <c r="AD33" s="778"/>
      <c r="AE33" s="778"/>
      <c r="AF33" s="391"/>
      <c r="AG33" s="391"/>
      <c r="AH33" s="391"/>
      <c r="AI33" s="391"/>
      <c r="AJ33" s="392"/>
    </row>
    <row r="34" spans="1:36">
      <c r="A34" s="509">
        <v>44494</v>
      </c>
      <c r="C34" s="15" t="s">
        <v>37</v>
      </c>
      <c r="D34" s="15" t="s">
        <v>38</v>
      </c>
      <c r="E34" s="15" t="s">
        <v>39</v>
      </c>
      <c r="F34" s="15" t="s">
        <v>281</v>
      </c>
      <c r="G34" s="15" t="s">
        <v>270</v>
      </c>
      <c r="H34" s="15" t="s">
        <v>40</v>
      </c>
      <c r="I34" s="15" t="s">
        <v>41</v>
      </c>
      <c r="J34" s="15" t="s">
        <v>42</v>
      </c>
      <c r="K34" s="15" t="s">
        <v>43</v>
      </c>
      <c r="L34" s="15" t="s">
        <v>44</v>
      </c>
      <c r="M34" s="593" t="s">
        <v>45</v>
      </c>
      <c r="N34" s="349" t="s">
        <v>46</v>
      </c>
      <c r="O34" s="349" t="s">
        <v>47</v>
      </c>
      <c r="P34" s="349" t="s">
        <v>48</v>
      </c>
      <c r="Q34" s="2"/>
      <c r="R34" s="32"/>
      <c r="AC34" s="393"/>
      <c r="AD34" s="394" t="s">
        <v>54</v>
      </c>
      <c r="AE34" s="394" t="s">
        <v>57</v>
      </c>
      <c r="AF34" s="394" t="s">
        <v>57</v>
      </c>
      <c r="AG34" s="394" t="s">
        <v>56</v>
      </c>
      <c r="AH34" s="394"/>
      <c r="AI34" s="394" t="s">
        <v>280</v>
      </c>
      <c r="AJ34" s="395" t="s">
        <v>279</v>
      </c>
    </row>
    <row r="35" spans="1:36" ht="15" thickBot="1">
      <c r="A35" s="774" t="s">
        <v>278</v>
      </c>
      <c r="B35" s="67" t="s">
        <v>268</v>
      </c>
      <c r="C35" s="68">
        <v>6.0019999999999997E-2</v>
      </c>
      <c r="D35" s="563">
        <f>D5</f>
        <v>4.8781203995636746</v>
      </c>
      <c r="E35" s="152">
        <v>200.59723851690001</v>
      </c>
      <c r="F35" s="70">
        <v>16.87</v>
      </c>
      <c r="G35" s="70">
        <v>29.86</v>
      </c>
      <c r="H35" s="68">
        <v>5.04E-2</v>
      </c>
      <c r="I35" s="566">
        <f>Abdces!T112</f>
        <v>199.10312339616351</v>
      </c>
      <c r="J35" s="563">
        <f>Abdces!M112</f>
        <v>90.948086410375581</v>
      </c>
      <c r="K35" s="563">
        <f>Abdces!P66</f>
        <v>2.3154934978901989</v>
      </c>
      <c r="L35" s="69">
        <f t="shared" ref="L35:L43" si="4">AI36</f>
        <v>0.30874344811982624</v>
      </c>
      <c r="M35" s="357">
        <f>C35*D35*I35*(L35*F35-G35)/(H35*E35*(K35-L35*J35))</f>
        <v>5.5169479661032907</v>
      </c>
      <c r="N35" s="578">
        <f>AVERAGE(M35:M37)</f>
        <v>5.4224154287563247</v>
      </c>
      <c r="O35" s="578">
        <f>STDEV(M35:M37)</f>
        <v>9.3262336900207993E-2</v>
      </c>
      <c r="P35" s="579">
        <f>O35/N35*100</f>
        <v>1.7199408294247658</v>
      </c>
      <c r="R35" s="32"/>
      <c r="AC35" s="396"/>
      <c r="AD35" s="397" t="s">
        <v>19</v>
      </c>
      <c r="AE35" s="397" t="s">
        <v>16</v>
      </c>
      <c r="AF35" s="397" t="s">
        <v>19</v>
      </c>
      <c r="AG35" s="397" t="s">
        <v>16</v>
      </c>
      <c r="AH35" s="397"/>
      <c r="AI35" s="397" t="s">
        <v>134</v>
      </c>
      <c r="AJ35" s="398" t="s">
        <v>16</v>
      </c>
    </row>
    <row r="36" spans="1:36">
      <c r="A36" s="775"/>
      <c r="B36" s="65" t="s">
        <v>267</v>
      </c>
      <c r="C36" s="73"/>
      <c r="D36" s="568"/>
      <c r="E36" s="616"/>
      <c r="F36" s="73"/>
      <c r="G36" s="73"/>
      <c r="H36" s="71"/>
      <c r="I36" s="570"/>
      <c r="J36" s="568"/>
      <c r="K36" s="568"/>
      <c r="L36" s="72">
        <f t="shared" si="4"/>
        <v>0.31298340161913057</v>
      </c>
      <c r="M36" s="358">
        <f>C35*D35*I35*(L36*F35-G35)/(H35*E35*(K35-L36*J35))</f>
        <v>5.4198208851575052</v>
      </c>
      <c r="N36" s="580"/>
      <c r="O36" s="580"/>
      <c r="P36" s="580"/>
      <c r="R36" s="344" t="s">
        <v>277</v>
      </c>
      <c r="S36" s="345" t="s">
        <v>48</v>
      </c>
      <c r="V36" s="330" t="s">
        <v>199</v>
      </c>
      <c r="W36" s="330" t="s">
        <v>181</v>
      </c>
      <c r="X36" s="594" t="s">
        <v>265</v>
      </c>
      <c r="Y36" s="594" t="s">
        <v>264</v>
      </c>
      <c r="Z36" s="330"/>
      <c r="AA36" s="330"/>
      <c r="AC36" s="396"/>
      <c r="AD36" s="576">
        <v>2519315</v>
      </c>
      <c r="AE36" s="576">
        <v>100390</v>
      </c>
      <c r="AF36" s="576">
        <v>777822</v>
      </c>
      <c r="AG36" s="576">
        <v>282548</v>
      </c>
      <c r="AH36" s="399"/>
      <c r="AI36" s="400">
        <f t="shared" ref="AI36:AI44" si="5">AF36/AD36</f>
        <v>0.30874344811982624</v>
      </c>
      <c r="AJ36" s="401">
        <f t="shared" ref="AJ36:AJ44" si="6">AE36/AG36</f>
        <v>0.3553024618825828</v>
      </c>
    </row>
    <row r="37" spans="1:36">
      <c r="A37" s="775"/>
      <c r="B37" s="65" t="s">
        <v>263</v>
      </c>
      <c r="C37" s="73"/>
      <c r="D37" s="571"/>
      <c r="E37" s="615"/>
      <c r="F37" s="75"/>
      <c r="G37" s="75"/>
      <c r="H37" s="153"/>
      <c r="I37" s="574"/>
      <c r="J37" s="571"/>
      <c r="K37" s="571"/>
      <c r="L37" s="74">
        <f t="shared" si="4"/>
        <v>0.31699720637232015</v>
      </c>
      <c r="M37" s="359">
        <f>C35*D35*I35*(L37*F35-G35)/(H35*E35*(K35-L37*J35))</f>
        <v>5.3304774350081789</v>
      </c>
      <c r="N37" s="581"/>
      <c r="O37" s="581"/>
      <c r="P37" s="581"/>
      <c r="R37" s="346" t="s">
        <v>50</v>
      </c>
      <c r="S37" s="347" t="s">
        <v>49</v>
      </c>
      <c r="V37" s="330"/>
      <c r="W37" s="330"/>
      <c r="X37" s="352">
        <v>44316</v>
      </c>
      <c r="Y37" s="352">
        <v>43641</v>
      </c>
      <c r="Z37" s="330"/>
      <c r="AA37" s="330" t="s">
        <v>200</v>
      </c>
      <c r="AC37" s="396"/>
      <c r="AD37" s="576">
        <v>2879076</v>
      </c>
      <c r="AE37" s="576">
        <v>118502</v>
      </c>
      <c r="AF37" s="576">
        <v>901103</v>
      </c>
      <c r="AG37" s="576">
        <v>339327</v>
      </c>
      <c r="AH37" s="399"/>
      <c r="AI37" s="400">
        <f t="shared" si="5"/>
        <v>0.31298340161913057</v>
      </c>
      <c r="AJ37" s="401">
        <f t="shared" si="6"/>
        <v>0.34922655727366225</v>
      </c>
    </row>
    <row r="38" spans="1:36" ht="15" thickBot="1">
      <c r="A38" s="775"/>
      <c r="B38" s="612" t="s">
        <v>262</v>
      </c>
      <c r="C38" s="562">
        <v>6.0089999999999998E-2</v>
      </c>
      <c r="D38" s="563">
        <f>D35</f>
        <v>4.8781203995636746</v>
      </c>
      <c r="E38" s="564">
        <v>200.59723851690001</v>
      </c>
      <c r="F38" s="565">
        <v>16.87</v>
      </c>
      <c r="G38" s="565">
        <v>29.86</v>
      </c>
      <c r="H38" s="562">
        <v>4.9050000000000003E-2</v>
      </c>
      <c r="I38" s="566">
        <f>I35</f>
        <v>199.10312339616351</v>
      </c>
      <c r="J38" s="563">
        <f>J35</f>
        <v>90.948086410375581</v>
      </c>
      <c r="K38" s="563">
        <f>K35</f>
        <v>2.3154934978901989</v>
      </c>
      <c r="L38" s="566">
        <f t="shared" si="4"/>
        <v>0.32711407688562483</v>
      </c>
      <c r="M38" s="619">
        <f>C38*D38*I38*(L38*F38-G38)/(H38*E38*(K38-L38*J38))</f>
        <v>5.2627679318409895</v>
      </c>
      <c r="N38" s="578">
        <f>AVERAGE(M38:M40)</f>
        <v>5.3142309311233324</v>
      </c>
      <c r="O38" s="578">
        <f>STDEV(M38:M40)</f>
        <v>4.5873927794528084E-2</v>
      </c>
      <c r="P38" s="579">
        <f>O38/N38*100</f>
        <v>0.86322797012570107</v>
      </c>
      <c r="R38" s="611">
        <f>AVERAGE(N41,N35)</f>
        <v>5.3146928578523163</v>
      </c>
      <c r="S38" s="348">
        <f>STDEV(N35,N38,N41)*100/R38</f>
        <v>2.0268885506112131</v>
      </c>
      <c r="V38" s="691">
        <v>20.238099999999999</v>
      </c>
      <c r="W38" s="692">
        <v>0.05</v>
      </c>
      <c r="X38" s="692">
        <v>0.25497999999999998</v>
      </c>
      <c r="Y38" s="692">
        <v>0.24962000000000001</v>
      </c>
      <c r="Z38" s="330"/>
      <c r="AA38" s="340">
        <f>R38*(SUM(V38:Y38)/X38)</f>
        <v>433.39404731926373</v>
      </c>
      <c r="AC38" s="396"/>
      <c r="AD38" s="576">
        <v>2527180</v>
      </c>
      <c r="AE38" s="576">
        <v>106218</v>
      </c>
      <c r="AF38" s="576">
        <v>801109</v>
      </c>
      <c r="AG38" s="576">
        <v>301388</v>
      </c>
      <c r="AH38" s="399"/>
      <c r="AI38" s="400">
        <f t="shared" si="5"/>
        <v>0.31699720637232015</v>
      </c>
      <c r="AJ38" s="401">
        <f t="shared" si="6"/>
        <v>0.35242942651996761</v>
      </c>
    </row>
    <row r="39" spans="1:36">
      <c r="A39" s="775"/>
      <c r="B39" s="65" t="s">
        <v>261</v>
      </c>
      <c r="C39" s="567"/>
      <c r="D39" s="568"/>
      <c r="E39" s="568"/>
      <c r="F39" s="567"/>
      <c r="G39" s="567"/>
      <c r="H39" s="569"/>
      <c r="I39" s="570"/>
      <c r="J39" s="568"/>
      <c r="K39" s="568"/>
      <c r="L39" s="570">
        <f t="shared" si="4"/>
        <v>0.32299630081803343</v>
      </c>
      <c r="M39" s="618">
        <f>C38*D38*I38*(L39*F38-G38)/(H38*E38*(K38-L39*J38))</f>
        <v>5.3508292163953488</v>
      </c>
      <c r="N39" s="578"/>
      <c r="O39" s="578"/>
      <c r="P39" s="579"/>
      <c r="V39" s="384"/>
      <c r="W39" s="384"/>
      <c r="X39" s="384"/>
      <c r="Y39" s="384"/>
      <c r="AC39" s="396"/>
      <c r="AD39" s="576">
        <v>2735804</v>
      </c>
      <c r="AE39" s="576">
        <v>113025</v>
      </c>
      <c r="AF39" s="576">
        <v>894920</v>
      </c>
      <c r="AG39" s="576">
        <v>316400</v>
      </c>
      <c r="AH39" s="399"/>
      <c r="AI39" s="400">
        <f t="shared" si="5"/>
        <v>0.32711407688562483</v>
      </c>
      <c r="AJ39" s="401">
        <f t="shared" si="6"/>
        <v>0.3572218710493047</v>
      </c>
    </row>
    <row r="40" spans="1:36">
      <c r="A40" s="775"/>
      <c r="B40" s="609" t="s">
        <v>260</v>
      </c>
      <c r="C40" s="567"/>
      <c r="D40" s="571"/>
      <c r="E40" s="571"/>
      <c r="F40" s="572"/>
      <c r="G40" s="572"/>
      <c r="H40" s="573"/>
      <c r="I40" s="574"/>
      <c r="J40" s="571"/>
      <c r="K40" s="571"/>
      <c r="L40" s="574">
        <f t="shared" si="4"/>
        <v>0.32400208586672563</v>
      </c>
      <c r="M40" s="617">
        <f>C38*D38*I38*(L40*F38-G38)/(H38*E38*(K38-L40*J38))</f>
        <v>5.32909564513366</v>
      </c>
      <c r="N40" s="581"/>
      <c r="O40" s="581"/>
      <c r="P40" s="581"/>
      <c r="Q40" s="33"/>
      <c r="V40" s="384"/>
      <c r="AC40" s="396"/>
      <c r="AD40" s="576">
        <v>2734118</v>
      </c>
      <c r="AE40" s="576">
        <v>113246</v>
      </c>
      <c r="AF40" s="576">
        <v>883110</v>
      </c>
      <c r="AG40" s="576">
        <v>318131</v>
      </c>
      <c r="AH40" s="399"/>
      <c r="AI40" s="400">
        <f t="shared" si="5"/>
        <v>0.32299630081803343</v>
      </c>
      <c r="AJ40" s="401">
        <f t="shared" si="6"/>
        <v>0.35597285395010231</v>
      </c>
    </row>
    <row r="41" spans="1:36">
      <c r="A41" s="775"/>
      <c r="B41" s="65" t="s">
        <v>259</v>
      </c>
      <c r="C41" s="68">
        <v>5.985E-2</v>
      </c>
      <c r="D41" s="563">
        <f>D35</f>
        <v>4.8781203995636746</v>
      </c>
      <c r="E41" s="152">
        <v>200.59723851690001</v>
      </c>
      <c r="F41" s="70">
        <v>16.87</v>
      </c>
      <c r="G41" s="70">
        <v>29.86</v>
      </c>
      <c r="H41" s="68">
        <v>5.033E-2</v>
      </c>
      <c r="I41" s="566">
        <f>I38</f>
        <v>199.10312339616351</v>
      </c>
      <c r="J41" s="563">
        <f>J35</f>
        <v>90.948086410375581</v>
      </c>
      <c r="K41" s="563">
        <f>K35</f>
        <v>2.3154934978901989</v>
      </c>
      <c r="L41" s="69">
        <f t="shared" si="4"/>
        <v>0.31959120712447769</v>
      </c>
      <c r="M41" s="357">
        <f>C41*D41*I41*(L41*F41-G41)/(H41*E41*(K41-L41*J41))</f>
        <v>5.2664109586150012</v>
      </c>
      <c r="N41" s="578">
        <f>AVERAGE(M41:M43)</f>
        <v>5.2069702869483088</v>
      </c>
      <c r="O41" s="578">
        <f>STDEV(M41:M43)</f>
        <v>5.8964511437057748E-2</v>
      </c>
      <c r="P41" s="579">
        <f>O41/N41*100</f>
        <v>1.1324149781468325</v>
      </c>
      <c r="Q41" s="33"/>
      <c r="V41" s="384"/>
      <c r="AC41" s="396"/>
      <c r="AD41" s="576">
        <v>2749936</v>
      </c>
      <c r="AE41" s="576">
        <v>112165</v>
      </c>
      <c r="AF41" s="576">
        <v>890985</v>
      </c>
      <c r="AG41" s="576">
        <v>310196</v>
      </c>
      <c r="AH41" s="399"/>
      <c r="AI41" s="400">
        <f t="shared" si="5"/>
        <v>0.32400208586672563</v>
      </c>
      <c r="AJ41" s="401">
        <f t="shared" si="6"/>
        <v>0.36159395994790389</v>
      </c>
    </row>
    <row r="42" spans="1:36">
      <c r="A42" s="775"/>
      <c r="B42" s="65" t="s">
        <v>258</v>
      </c>
      <c r="C42" s="71"/>
      <c r="D42" s="154"/>
      <c r="E42" s="616"/>
      <c r="F42" s="73"/>
      <c r="G42" s="73"/>
      <c r="H42" s="71"/>
      <c r="I42" s="338"/>
      <c r="J42" s="154"/>
      <c r="K42" s="154"/>
      <c r="L42" s="72">
        <f t="shared" si="4"/>
        <v>0.32242305312351499</v>
      </c>
      <c r="M42" s="358">
        <f>C41*D41*I41*(L42*F41-G41)/(H41*E41*(K41-L42*J41))</f>
        <v>5.2060061421504642</v>
      </c>
      <c r="N42" s="578"/>
      <c r="O42" s="578"/>
      <c r="P42" s="579"/>
      <c r="Q42" s="33"/>
      <c r="V42" s="384"/>
      <c r="AC42" s="396"/>
      <c r="AD42" s="576">
        <v>2711104</v>
      </c>
      <c r="AE42" s="576">
        <v>110333</v>
      </c>
      <c r="AF42" s="576">
        <v>866445</v>
      </c>
      <c r="AG42" s="576">
        <v>313898</v>
      </c>
      <c r="AH42" s="399"/>
      <c r="AI42" s="400">
        <f t="shared" si="5"/>
        <v>0.31959120712447769</v>
      </c>
      <c r="AJ42" s="401">
        <f t="shared" si="6"/>
        <v>0.35149316019853583</v>
      </c>
    </row>
    <row r="43" spans="1:36">
      <c r="A43" s="776"/>
      <c r="B43" s="66" t="s">
        <v>257</v>
      </c>
      <c r="C43" s="71"/>
      <c r="D43" s="155"/>
      <c r="E43" s="615"/>
      <c r="F43" s="75"/>
      <c r="G43" s="75"/>
      <c r="H43" s="153"/>
      <c r="I43" s="339"/>
      <c r="J43" s="155"/>
      <c r="K43" s="155"/>
      <c r="L43" s="74">
        <f t="shared" si="4"/>
        <v>0.32517044224483349</v>
      </c>
      <c r="M43" s="359">
        <f>C41*D41*I41*(L43*F41-G41)/(H41*E41*(K41-L43*J41))</f>
        <v>5.1484937600794609</v>
      </c>
      <c r="N43" s="343"/>
      <c r="O43" s="343"/>
      <c r="P43" s="614"/>
      <c r="Q43" s="33"/>
      <c r="V43" s="384"/>
      <c r="AC43" s="396"/>
      <c r="AD43" s="576">
        <v>2632563</v>
      </c>
      <c r="AE43" s="576">
        <v>109515</v>
      </c>
      <c r="AF43" s="576">
        <v>848799</v>
      </c>
      <c r="AG43" s="576">
        <v>300157</v>
      </c>
      <c r="AH43" s="399"/>
      <c r="AI43" s="400">
        <f t="shared" si="5"/>
        <v>0.32242305312351499</v>
      </c>
      <c r="AJ43" s="401">
        <f t="shared" si="6"/>
        <v>0.36485905709345445</v>
      </c>
    </row>
    <row r="44" spans="1:36">
      <c r="C44" s="64"/>
      <c r="V44" s="384"/>
      <c r="AC44" s="402"/>
      <c r="AD44" s="577">
        <v>2817670</v>
      </c>
      <c r="AE44" s="577">
        <v>113955</v>
      </c>
      <c r="AF44" s="577">
        <v>916223</v>
      </c>
      <c r="AG44" s="577">
        <v>318171</v>
      </c>
      <c r="AH44" s="403"/>
      <c r="AI44" s="404">
        <f t="shared" si="5"/>
        <v>0.32517044224483349</v>
      </c>
      <c r="AJ44" s="405">
        <f t="shared" si="6"/>
        <v>0.35815646303402887</v>
      </c>
    </row>
    <row r="45" spans="1:36">
      <c r="V45" s="384"/>
    </row>
    <row r="46" spans="1:36">
      <c r="C46" s="15" t="s">
        <v>28</v>
      </c>
      <c r="D46" s="15" t="s">
        <v>29</v>
      </c>
      <c r="E46" s="15" t="s">
        <v>30</v>
      </c>
      <c r="F46" s="15" t="s">
        <v>276</v>
      </c>
      <c r="G46" s="15" t="s">
        <v>32</v>
      </c>
      <c r="H46" s="15" t="s">
        <v>275</v>
      </c>
      <c r="I46" s="15" t="s">
        <v>274</v>
      </c>
      <c r="J46" s="15" t="s">
        <v>273</v>
      </c>
      <c r="K46" s="15" t="s">
        <v>34</v>
      </c>
      <c r="L46" s="15" t="s">
        <v>272</v>
      </c>
      <c r="N46" s="30"/>
      <c r="O46" s="30"/>
      <c r="P46" s="30"/>
      <c r="Q46" s="30"/>
      <c r="R46" s="30"/>
      <c r="V46" s="384"/>
    </row>
    <row r="47" spans="1:36">
      <c r="B47" s="31"/>
      <c r="C47" s="15" t="s">
        <v>35</v>
      </c>
      <c r="D47" s="15" t="s">
        <v>36</v>
      </c>
      <c r="H47" s="15" t="s">
        <v>35</v>
      </c>
      <c r="N47" s="30"/>
      <c r="O47" s="30"/>
      <c r="P47" s="30"/>
      <c r="T47" s="19"/>
      <c r="V47" s="384"/>
    </row>
    <row r="48" spans="1:36">
      <c r="A48" s="509">
        <v>44494</v>
      </c>
      <c r="C48" s="15" t="s">
        <v>37</v>
      </c>
      <c r="D48" s="15" t="s">
        <v>38</v>
      </c>
      <c r="E48" s="15" t="s">
        <v>39</v>
      </c>
      <c r="F48" s="15" t="s">
        <v>271</v>
      </c>
      <c r="G48" s="15" t="s">
        <v>270</v>
      </c>
      <c r="H48" s="15" t="s">
        <v>40</v>
      </c>
      <c r="I48" s="15" t="s">
        <v>41</v>
      </c>
      <c r="J48" s="15" t="s">
        <v>42</v>
      </c>
      <c r="K48" s="15" t="s">
        <v>43</v>
      </c>
      <c r="L48" s="15" t="s">
        <v>44</v>
      </c>
      <c r="M48" s="593" t="s">
        <v>45</v>
      </c>
      <c r="N48" s="613" t="s">
        <v>46</v>
      </c>
      <c r="O48" s="613" t="s">
        <v>47</v>
      </c>
      <c r="P48" s="613" t="s">
        <v>48</v>
      </c>
      <c r="Q48" s="2"/>
      <c r="R48" s="32"/>
      <c r="T48" s="19"/>
      <c r="V48" s="384"/>
    </row>
    <row r="49" spans="1:27" ht="15" thickBot="1">
      <c r="A49" s="774" t="s">
        <v>269</v>
      </c>
      <c r="B49" s="67" t="s">
        <v>268</v>
      </c>
      <c r="C49" s="68">
        <v>5.7400000000000003E-3</v>
      </c>
      <c r="D49" s="563">
        <f>'Calib July 2021'!H18</f>
        <v>5.0152506089262401</v>
      </c>
      <c r="E49" s="564">
        <f>195.965807*0.14/100+197.966743*10.02/100+198.968254*16.84/100+199.9683*23.13/100+200.970277*13.22/100+201.970617*29.8/100+203.973467*6.85/100</f>
        <v>200.59723851690001</v>
      </c>
      <c r="F49" s="565">
        <v>13.18</v>
      </c>
      <c r="G49" s="565">
        <v>29.86</v>
      </c>
      <c r="H49" s="562">
        <v>5.04E-2</v>
      </c>
      <c r="I49" s="566">
        <f>Abdces!T66</f>
        <v>200.98253753110862</v>
      </c>
      <c r="J49" s="563">
        <f>Abdces!O66</f>
        <v>96.496515402305988</v>
      </c>
      <c r="K49" s="563">
        <f>Abdces!P66</f>
        <v>2.3154934978901989</v>
      </c>
      <c r="L49" s="566">
        <f t="shared" ref="L49:L57" si="7">AJ36</f>
        <v>0.3553024618825828</v>
      </c>
      <c r="M49" s="606">
        <f>C49*D49*I49*(L49*F49-G49)/(H49*E49*(K49-L49*J49))</f>
        <v>0.4506830975752989</v>
      </c>
      <c r="N49" s="578">
        <f>AVERAGE(M49:M51)</f>
        <v>0.45551844204954395</v>
      </c>
      <c r="O49" s="578">
        <f>STDEV(M49:M51)</f>
        <v>4.9432390347124806E-3</v>
      </c>
      <c r="P49" s="579">
        <f>O49/N49*100</f>
        <v>1.0851896604824696</v>
      </c>
      <c r="R49" s="32"/>
      <c r="T49" s="19"/>
      <c r="V49" s="384"/>
    </row>
    <row r="50" spans="1:27">
      <c r="A50" s="775"/>
      <c r="B50" s="65" t="s">
        <v>267</v>
      </c>
      <c r="C50" s="73"/>
      <c r="D50" s="568"/>
      <c r="E50" s="610"/>
      <c r="F50" s="567"/>
      <c r="G50" s="567"/>
      <c r="H50" s="569"/>
      <c r="I50" s="568"/>
      <c r="J50" s="568"/>
      <c r="K50" s="568"/>
      <c r="L50" s="570">
        <f t="shared" si="7"/>
        <v>0.34922655727366225</v>
      </c>
      <c r="M50" s="605">
        <f>C49*D49*I49*(L50*F49-G49)/(H49*E49*(K49-L50*J49))</f>
        <v>0.46056293651434882</v>
      </c>
      <c r="N50" s="580"/>
      <c r="O50" s="580"/>
      <c r="P50" s="580"/>
      <c r="R50" s="344" t="s">
        <v>266</v>
      </c>
      <c r="S50" s="345" t="s">
        <v>48</v>
      </c>
      <c r="T50" s="19"/>
      <c r="V50" s="330" t="s">
        <v>199</v>
      </c>
      <c r="W50" s="330" t="s">
        <v>181</v>
      </c>
      <c r="X50" s="594" t="s">
        <v>265</v>
      </c>
      <c r="Y50" s="594" t="s">
        <v>264</v>
      </c>
      <c r="Z50" s="330"/>
      <c r="AA50" s="330"/>
    </row>
    <row r="51" spans="1:27">
      <c r="A51" s="775"/>
      <c r="B51" s="65" t="s">
        <v>263</v>
      </c>
      <c r="C51" s="73"/>
      <c r="D51" s="571"/>
      <c r="E51" s="608"/>
      <c r="F51" s="572"/>
      <c r="G51" s="572"/>
      <c r="H51" s="573"/>
      <c r="I51" s="571"/>
      <c r="J51" s="571"/>
      <c r="K51" s="571"/>
      <c r="L51" s="574">
        <f t="shared" si="7"/>
        <v>0.35242942651996761</v>
      </c>
      <c r="M51" s="607">
        <f>C49*D49*I49*(L51*F49-G49)/(H49*E49*(K49-L51*J49))</f>
        <v>0.45530929205898402</v>
      </c>
      <c r="N51" s="581"/>
      <c r="O51" s="581"/>
      <c r="P51" s="581"/>
      <c r="R51" s="346" t="s">
        <v>50</v>
      </c>
      <c r="S51" s="347" t="s">
        <v>49</v>
      </c>
      <c r="T51" s="19"/>
      <c r="V51" s="383"/>
      <c r="W51" s="330"/>
      <c r="X51" s="352">
        <v>44316</v>
      </c>
      <c r="Y51" s="352">
        <v>43641</v>
      </c>
      <c r="Z51" s="330"/>
      <c r="AA51" s="330" t="s">
        <v>200</v>
      </c>
    </row>
    <row r="52" spans="1:27" ht="15" thickBot="1">
      <c r="A52" s="775"/>
      <c r="B52" s="612" t="s">
        <v>262</v>
      </c>
      <c r="C52" s="562">
        <v>5.8199999999999997E-3</v>
      </c>
      <c r="D52" s="563">
        <f>D49</f>
        <v>5.0152506089262401</v>
      </c>
      <c r="E52" s="564">
        <v>200.59723851690001</v>
      </c>
      <c r="F52" s="565">
        <v>13.18</v>
      </c>
      <c r="G52" s="563">
        <v>29.86</v>
      </c>
      <c r="H52" s="562">
        <v>4.9050000000000003E-2</v>
      </c>
      <c r="I52" s="566">
        <f>I49</f>
        <v>200.98253753110862</v>
      </c>
      <c r="J52" s="563">
        <f>J49</f>
        <v>96.496515402305988</v>
      </c>
      <c r="K52" s="563">
        <f>K49</f>
        <v>2.3154934978901989</v>
      </c>
      <c r="L52" s="566">
        <f t="shared" si="7"/>
        <v>0.3572218710493047</v>
      </c>
      <c r="M52" s="606">
        <f>C52*D52*I52*(L52*F52-G52)/(H52*E52*(K52-L52*J52))</f>
        <v>0.46636772697382145</v>
      </c>
      <c r="N52" s="578">
        <f>AVERAGE(M52:M54)</f>
        <v>0.46468995063462509</v>
      </c>
      <c r="O52" s="578">
        <f>STDEV(M52:M54)</f>
        <v>4.8027598716841695E-3</v>
      </c>
      <c r="P52" s="579">
        <f>O52/N52*100</f>
        <v>1.0335407221793931</v>
      </c>
      <c r="R52" s="611">
        <f>AVERAGE(N49,N55,N52)</f>
        <v>0.45778112025423129</v>
      </c>
      <c r="S52" s="348">
        <f>STDEV(N49,N55,N52)*100/R52</f>
        <v>1.332679081573696</v>
      </c>
      <c r="T52" s="19"/>
      <c r="V52" s="691">
        <v>20.238099999999999</v>
      </c>
      <c r="W52" s="692">
        <v>0.05</v>
      </c>
      <c r="X52" s="692">
        <v>0.25497999999999998</v>
      </c>
      <c r="Y52" s="692">
        <v>0.24962000000000001</v>
      </c>
      <c r="Z52" s="330"/>
      <c r="AA52" s="340">
        <f>R52*(SUM(V52:Y52)/Y52)</f>
        <v>38.131982610007832</v>
      </c>
    </row>
    <row r="53" spans="1:27">
      <c r="A53" s="775"/>
      <c r="B53" s="65" t="s">
        <v>261</v>
      </c>
      <c r="C53" s="575"/>
      <c r="D53" s="568"/>
      <c r="E53" s="610"/>
      <c r="F53" s="567"/>
      <c r="G53" s="567"/>
      <c r="H53" s="569"/>
      <c r="I53" s="568"/>
      <c r="J53" s="568"/>
      <c r="K53" s="568"/>
      <c r="L53" s="570">
        <f t="shared" si="7"/>
        <v>0.35597285395010231</v>
      </c>
      <c r="M53" s="605">
        <f>C52*D52*I52*(L53*F52-G52)/(H52*E52*(K52-L53*J52))</f>
        <v>0.46842875864343192</v>
      </c>
      <c r="N53" s="578"/>
      <c r="O53" s="578"/>
      <c r="P53" s="579"/>
      <c r="T53" s="19"/>
    </row>
    <row r="54" spans="1:27">
      <c r="A54" s="775"/>
      <c r="B54" s="609" t="s">
        <v>260</v>
      </c>
      <c r="C54" s="575"/>
      <c r="D54" s="571"/>
      <c r="E54" s="608"/>
      <c r="F54" s="572"/>
      <c r="G54" s="572"/>
      <c r="H54" s="573"/>
      <c r="I54" s="571"/>
      <c r="J54" s="571"/>
      <c r="K54" s="571"/>
      <c r="L54" s="574">
        <f t="shared" si="7"/>
        <v>0.36159395994790389</v>
      </c>
      <c r="M54" s="607">
        <f>C52*D52*I52*(L54*F52-G52)/(H52*E52*(K52-L54*J52))</f>
        <v>0.4592733662866218</v>
      </c>
      <c r="N54" s="581"/>
      <c r="O54" s="581"/>
      <c r="P54" s="581"/>
      <c r="Q54" s="33"/>
      <c r="T54" s="19"/>
    </row>
    <row r="55" spans="1:27">
      <c r="A55" s="775"/>
      <c r="B55" s="65" t="s">
        <v>259</v>
      </c>
      <c r="C55" s="68">
        <v>5.8199999999999997E-3</v>
      </c>
      <c r="D55" s="563">
        <f>D52</f>
        <v>5.0152506089262401</v>
      </c>
      <c r="E55" s="564">
        <v>200.59723851690001</v>
      </c>
      <c r="F55" s="565">
        <v>13.18</v>
      </c>
      <c r="G55" s="563">
        <v>29.86</v>
      </c>
      <c r="H55" s="562">
        <v>5.033E-2</v>
      </c>
      <c r="I55" s="566">
        <f>I52</f>
        <v>200.98253753110862</v>
      </c>
      <c r="J55" s="563">
        <f>J52</f>
        <v>96.496515402305988</v>
      </c>
      <c r="K55" s="563">
        <f>K49</f>
        <v>2.3154934978901989</v>
      </c>
      <c r="L55" s="566">
        <f t="shared" si="7"/>
        <v>0.35149316019853583</v>
      </c>
      <c r="M55" s="606">
        <f>C55*D55*I55*(L55*F55-G55)/(H55*E55*(K55-L55*J55))</f>
        <v>0.46384567465451132</v>
      </c>
      <c r="N55" s="578">
        <f>AVERAGE(M55:M57)</f>
        <v>0.45313496807852482</v>
      </c>
      <c r="O55" s="578">
        <f>STDEV(M55:M57)</f>
        <v>1.0650661576458586E-2</v>
      </c>
      <c r="P55" s="579">
        <f>O55/N55*100</f>
        <v>2.3504391244890437</v>
      </c>
      <c r="Q55" s="33"/>
      <c r="T55" s="19"/>
    </row>
    <row r="56" spans="1:27">
      <c r="A56" s="775"/>
      <c r="B56" s="65" t="s">
        <v>258</v>
      </c>
      <c r="C56" s="71"/>
      <c r="D56" s="568"/>
      <c r="E56" s="567"/>
      <c r="F56" s="567"/>
      <c r="G56" s="567"/>
      <c r="H56" s="569"/>
      <c r="I56" s="568"/>
      <c r="J56" s="568"/>
      <c r="K56" s="568"/>
      <c r="L56" s="570">
        <f t="shared" si="7"/>
        <v>0.36485905709345445</v>
      </c>
      <c r="M56" s="605">
        <f>C55*D55*I55*(L56*F55-G55)/(H55*E55*(K55-L56*J55))</f>
        <v>0.44254538461804288</v>
      </c>
      <c r="N56" s="578"/>
      <c r="O56" s="578"/>
      <c r="P56" s="579"/>
      <c r="Q56" s="33"/>
      <c r="T56" s="19"/>
    </row>
    <row r="57" spans="1:27">
      <c r="A57" s="776"/>
      <c r="B57" s="66" t="s">
        <v>257</v>
      </c>
      <c r="C57" s="153"/>
      <c r="D57" s="571"/>
      <c r="E57" s="75"/>
      <c r="F57" s="75"/>
      <c r="G57" s="75"/>
      <c r="H57" s="153"/>
      <c r="I57" s="156"/>
      <c r="J57" s="155"/>
      <c r="K57" s="155"/>
      <c r="L57" s="74">
        <f t="shared" si="7"/>
        <v>0.35815646303402887</v>
      </c>
      <c r="M57" s="76">
        <f>C55*D55*I55*(L57*F55-G55)/(H55*E55*(K55-L57*J55))</f>
        <v>0.45301384496302027</v>
      </c>
      <c r="N57" s="343"/>
      <c r="O57" s="350"/>
      <c r="P57" s="351"/>
      <c r="Q57" s="33"/>
      <c r="R57" s="38">
        <f>R52*0.05116/0.125</f>
        <v>0.18736065689765177</v>
      </c>
      <c r="T57" s="19"/>
    </row>
    <row r="58" spans="1:27">
      <c r="R58" s="38">
        <f>R38*0.05116/0.125</f>
        <v>2.1751974928617961</v>
      </c>
      <c r="T58" s="19"/>
    </row>
    <row r="59" spans="1:27">
      <c r="T59" s="19"/>
    </row>
  </sheetData>
  <mergeCells count="5">
    <mergeCell ref="A49:A57"/>
    <mergeCell ref="A5:A13"/>
    <mergeCell ref="A19:A27"/>
    <mergeCell ref="AC33:AE33"/>
    <mergeCell ref="A35:A4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48"/>
  <sheetViews>
    <sheetView topLeftCell="A43" zoomScale="78" zoomScaleNormal="78" workbookViewId="0">
      <selection activeCell="C37" sqref="C37"/>
    </sheetView>
  </sheetViews>
  <sheetFormatPr defaultColWidth="9.109375" defaultRowHeight="14.4"/>
  <cols>
    <col min="1" max="1" width="9.109375" style="240"/>
    <col min="2" max="2" width="18" style="238" bestFit="1" customWidth="1"/>
    <col min="3" max="3" width="14.44140625" style="238" bestFit="1" customWidth="1"/>
    <col min="4" max="4" width="15.5546875" style="238" bestFit="1" customWidth="1"/>
    <col min="5" max="5" width="14.88671875" style="238" bestFit="1" customWidth="1"/>
    <col min="6" max="6" width="3.33203125" style="157" customWidth="1"/>
    <col min="7" max="7" width="18" style="238" bestFit="1" customWidth="1"/>
    <col min="8" max="8" width="14.44140625" style="238" bestFit="1" customWidth="1"/>
    <col min="9" max="9" width="15.5546875" style="238" bestFit="1" customWidth="1"/>
    <col min="10" max="10" width="14.88671875" style="238" bestFit="1" customWidth="1"/>
    <col min="11" max="11" width="3.6640625" style="355" customWidth="1"/>
    <col min="12" max="12" width="9.6640625" style="406" bestFit="1" customWidth="1"/>
    <col min="13" max="14" width="9.33203125" style="406" bestFit="1" customWidth="1"/>
    <col min="15" max="15" width="4.44140625" style="406" customWidth="1"/>
    <col min="16" max="16" width="10" style="407" bestFit="1" customWidth="1"/>
    <col min="17" max="18" width="9.109375" style="407"/>
    <col min="19" max="19" width="4.109375" style="407" customWidth="1"/>
    <col min="20" max="21" width="9.109375" style="407"/>
    <col min="22" max="30" width="9.109375" style="25"/>
    <col min="31" max="31" width="2.6640625" style="25" customWidth="1"/>
    <col min="32" max="16384" width="9.109375" style="25"/>
  </cols>
  <sheetData>
    <row r="1" spans="1:41">
      <c r="A1" s="794" t="str">
        <f>LEFT(C1,2)</f>
        <v>1</v>
      </c>
      <c r="B1" s="705" t="s">
        <v>98</v>
      </c>
      <c r="C1" s="706" t="s">
        <v>163</v>
      </c>
      <c r="D1" s="706"/>
      <c r="E1" s="706"/>
      <c r="F1" s="789" t="str">
        <f>LEFT(H1,2)</f>
        <v/>
      </c>
      <c r="G1" s="718" t="s">
        <v>98</v>
      </c>
      <c r="H1" s="719"/>
      <c r="I1" s="719"/>
      <c r="J1" s="719"/>
      <c r="K1" s="695"/>
      <c r="L1" s="792" t="s">
        <v>16</v>
      </c>
      <c r="M1" s="792"/>
      <c r="N1" s="792"/>
      <c r="O1" s="696"/>
      <c r="P1" s="792" t="s">
        <v>134</v>
      </c>
      <c r="Q1" s="792"/>
      <c r="R1" s="792"/>
      <c r="U1" s="779" t="s">
        <v>16</v>
      </c>
      <c r="V1" s="779"/>
      <c r="W1" s="779"/>
      <c r="X1" s="779"/>
      <c r="Y1" s="779"/>
      <c r="Z1" s="779"/>
      <c r="AA1" s="779"/>
      <c r="AB1" s="779"/>
      <c r="AC1" s="779"/>
      <c r="AD1" s="779"/>
      <c r="AE1" s="694"/>
      <c r="AF1" s="780" t="s">
        <v>134</v>
      </c>
      <c r="AG1" s="780"/>
      <c r="AH1" s="780"/>
      <c r="AI1" s="780"/>
      <c r="AJ1" s="780"/>
      <c r="AK1" s="780"/>
      <c r="AL1" s="780"/>
      <c r="AM1" s="780"/>
      <c r="AN1" s="780"/>
      <c r="AO1" s="780"/>
    </row>
    <row r="2" spans="1:41" s="78" customFormat="1">
      <c r="A2" s="794"/>
      <c r="B2" s="705" t="s">
        <v>99</v>
      </c>
      <c r="C2" s="707" t="s">
        <v>374</v>
      </c>
      <c r="D2" s="707" t="s">
        <v>375</v>
      </c>
      <c r="E2" s="707" t="s">
        <v>376</v>
      </c>
      <c r="F2" s="789"/>
      <c r="G2" s="718" t="s">
        <v>99</v>
      </c>
      <c r="H2" s="720" t="s">
        <v>374</v>
      </c>
      <c r="I2" s="720" t="s">
        <v>375</v>
      </c>
      <c r="J2" s="720" t="s">
        <v>376</v>
      </c>
      <c r="K2" s="802"/>
      <c r="L2" s="696" t="s">
        <v>133</v>
      </c>
      <c r="M2" s="696" t="s">
        <v>47</v>
      </c>
      <c r="N2" s="25" t="s">
        <v>48</v>
      </c>
      <c r="O2" s="408"/>
      <c r="P2" s="696" t="s">
        <v>133</v>
      </c>
      <c r="Q2" s="696" t="s">
        <v>47</v>
      </c>
      <c r="R2" s="25" t="s">
        <v>48</v>
      </c>
      <c r="S2" s="693"/>
      <c r="T2" s="693"/>
      <c r="U2" s="693" t="s">
        <v>294</v>
      </c>
      <c r="V2" s="694" t="s">
        <v>295</v>
      </c>
      <c r="W2" s="694" t="s">
        <v>296</v>
      </c>
      <c r="X2" s="694" t="s">
        <v>297</v>
      </c>
      <c r="Y2" s="694" t="s">
        <v>298</v>
      </c>
      <c r="Z2" s="694" t="s">
        <v>299</v>
      </c>
      <c r="AA2" s="694" t="s">
        <v>300</v>
      </c>
      <c r="AB2" s="694" t="s">
        <v>301</v>
      </c>
      <c r="AC2" s="694" t="s">
        <v>302</v>
      </c>
      <c r="AD2" s="694" t="s">
        <v>303</v>
      </c>
      <c r="AE2" s="694"/>
      <c r="AF2" s="693" t="s">
        <v>294</v>
      </c>
      <c r="AG2" s="694" t="s">
        <v>295</v>
      </c>
      <c r="AH2" s="694" t="s">
        <v>296</v>
      </c>
      <c r="AI2" s="694" t="s">
        <v>297</v>
      </c>
      <c r="AJ2" s="694" t="s">
        <v>298</v>
      </c>
      <c r="AK2" s="694" t="s">
        <v>299</v>
      </c>
      <c r="AL2" s="694" t="s">
        <v>300</v>
      </c>
      <c r="AM2" s="694" t="s">
        <v>301</v>
      </c>
      <c r="AN2" s="694" t="s">
        <v>302</v>
      </c>
      <c r="AO2" s="694" t="s">
        <v>303</v>
      </c>
    </row>
    <row r="3" spans="1:41">
      <c r="A3" s="794"/>
      <c r="B3" s="705" t="s">
        <v>100</v>
      </c>
      <c r="C3" s="707">
        <v>1700</v>
      </c>
      <c r="D3" s="707">
        <v>1767</v>
      </c>
      <c r="E3" s="707">
        <v>1733</v>
      </c>
      <c r="F3" s="789"/>
      <c r="G3" s="718" t="s">
        <v>101</v>
      </c>
      <c r="H3" s="720">
        <v>3585760</v>
      </c>
      <c r="I3" s="720">
        <v>3577624</v>
      </c>
      <c r="J3" s="720">
        <v>3462251</v>
      </c>
      <c r="K3" s="802"/>
      <c r="L3" s="361">
        <f>AVERAGE(C3:E3)</f>
        <v>1733.3333333333333</v>
      </c>
      <c r="M3" s="361">
        <f>STDEVA(C3:E3)</f>
        <v>33.501243758005963</v>
      </c>
      <c r="N3" s="414">
        <f>M3/L3*100</f>
        <v>1.9327640629618825</v>
      </c>
      <c r="O3" s="413"/>
      <c r="P3" s="361">
        <f>AVERAGE(H3:J3)</f>
        <v>3541878.3333333335</v>
      </c>
      <c r="Q3" s="361">
        <f>STDEVA(H3:J3)</f>
        <v>69079.177646620359</v>
      </c>
      <c r="R3" s="414">
        <f>Q3/P3*100</f>
        <v>1.9503543359042641</v>
      </c>
      <c r="T3" s="407" t="s">
        <v>304</v>
      </c>
      <c r="U3" s="635">
        <f>C3/C4</f>
        <v>0.51813471502590669</v>
      </c>
      <c r="V3" s="360">
        <f>C3/C5</f>
        <v>0.25820170109356017</v>
      </c>
      <c r="W3" s="360">
        <f>C3/C6</f>
        <v>6.1872179356529337E-3</v>
      </c>
      <c r="X3" s="360">
        <f>C3/C7</f>
        <v>6.3699995503529727E-3</v>
      </c>
      <c r="Y3" s="360">
        <f>C4/C5</f>
        <v>0.49832928311057106</v>
      </c>
      <c r="Z3" s="360">
        <f>C4/C6</f>
        <v>1.1941330615810162E-2</v>
      </c>
      <c r="AA3" s="360">
        <f>C4/C7</f>
        <v>1.2294099132181237E-2</v>
      </c>
      <c r="AB3" s="360">
        <f>C5/C6</f>
        <v>2.3962731110787595E-2</v>
      </c>
      <c r="AC3" s="360">
        <f>C5/C7</f>
        <v>2.4670633552661161E-2</v>
      </c>
      <c r="AD3" s="360">
        <f>C6/C7</f>
        <v>1.0295418096794016</v>
      </c>
      <c r="AF3" s="636">
        <f>H3/H4</f>
        <v>0.80774896203168089</v>
      </c>
      <c r="AG3" s="33">
        <f>H3/H5</f>
        <v>6.9175757926517543</v>
      </c>
      <c r="AH3" s="33">
        <f>H3/H6</f>
        <v>14.550412478645658</v>
      </c>
      <c r="AI3" s="33">
        <f>H3/H7</f>
        <v>7.3719485368190361</v>
      </c>
      <c r="AJ3" s="33">
        <f>H4/H5</f>
        <v>8.5640169381987246</v>
      </c>
      <c r="AK3" s="33">
        <f>H4/H6</f>
        <v>18.013532870469938</v>
      </c>
      <c r="AL3" s="33">
        <f>H4/H7</f>
        <v>9.1265342121602124</v>
      </c>
      <c r="AM3" s="33">
        <f>H5/H6</f>
        <v>2.1033976229218827</v>
      </c>
      <c r="AN3" s="33">
        <f>H5/H7</f>
        <v>1.0656838114661416</v>
      </c>
      <c r="AO3" s="33">
        <f>H6/H7</f>
        <v>0.50664876666817438</v>
      </c>
    </row>
    <row r="4" spans="1:41">
      <c r="A4" s="794"/>
      <c r="B4" s="705" t="s">
        <v>102</v>
      </c>
      <c r="C4" s="707">
        <v>3281</v>
      </c>
      <c r="D4" s="707">
        <v>3400</v>
      </c>
      <c r="E4" s="707">
        <v>3383</v>
      </c>
      <c r="F4" s="789"/>
      <c r="G4" s="718" t="s">
        <v>80</v>
      </c>
      <c r="H4" s="720">
        <v>4439201</v>
      </c>
      <c r="I4" s="720">
        <v>4443364</v>
      </c>
      <c r="J4" s="720">
        <v>4314143</v>
      </c>
      <c r="K4" s="802"/>
      <c r="L4" s="361">
        <f t="shared" ref="L4:L7" si="0">AVERAGE(C4:E4)</f>
        <v>3354.6666666666665</v>
      </c>
      <c r="M4" s="361">
        <f t="shared" ref="M4:M7" si="1">STDEVA(C4:E4)</f>
        <v>64.360961252403101</v>
      </c>
      <c r="N4" s="414">
        <f>M4/L4*100</f>
        <v>1.918550116824417</v>
      </c>
      <c r="O4" s="413"/>
      <c r="P4" s="361">
        <f t="shared" ref="P4:P7" si="2">AVERAGE(H4:J4)</f>
        <v>4398902.666666667</v>
      </c>
      <c r="Q4" s="361">
        <f t="shared" ref="Q4:Q7" si="3">STDEVA(H4:J4)</f>
        <v>73433.530912882939</v>
      </c>
      <c r="R4" s="414">
        <f t="shared" ref="R4:R6" si="4">Q4/P4*100</f>
        <v>1.6693602127034166</v>
      </c>
      <c r="T4" s="407" t="s">
        <v>305</v>
      </c>
      <c r="U4" s="635">
        <f>D3/D4</f>
        <v>0.51970588235294113</v>
      </c>
      <c r="V4" s="360">
        <f>D3/D5</f>
        <v>0.27609375000000003</v>
      </c>
      <c r="W4" s="360">
        <f>D3/D6</f>
        <v>6.2064459930313591E-3</v>
      </c>
      <c r="X4" s="360">
        <f>D3/D7</f>
        <v>6.6076577031377957E-3</v>
      </c>
      <c r="Y4" s="360">
        <f>D4/D5</f>
        <v>0.53125</v>
      </c>
      <c r="Z4" s="360">
        <f>D4/D6</f>
        <v>1.1942227717208048E-2</v>
      </c>
      <c r="AA4" s="360">
        <f>D4/D7</f>
        <v>1.2714225348425867E-2</v>
      </c>
      <c r="AB4" s="360">
        <f>D5/D6</f>
        <v>2.2479487467685737E-2</v>
      </c>
      <c r="AC4" s="360">
        <f>D5/D7</f>
        <v>2.3932659479389867E-2</v>
      </c>
      <c r="AD4" s="360">
        <f>D6/D7</f>
        <v>1.0646443569406583</v>
      </c>
      <c r="AF4" s="636">
        <f>I3/I4</f>
        <v>0.8051611346718387</v>
      </c>
      <c r="AG4" s="33">
        <f>I3/I5</f>
        <v>6.7747252331068539</v>
      </c>
      <c r="AH4" s="33">
        <f>I3/I6</f>
        <v>14.674602230544265</v>
      </c>
      <c r="AI4" s="33">
        <f>I3/I7</f>
        <v>7.303404871217519</v>
      </c>
      <c r="AJ4" s="33">
        <f>I4/I5</f>
        <v>8.4141235106536083</v>
      </c>
      <c r="AK4" s="33">
        <f>I4/I6</f>
        <v>18.225671357727947</v>
      </c>
      <c r="AL4" s="33">
        <f>I4/I7</f>
        <v>9.0707369701770109</v>
      </c>
      <c r="AM4" s="33">
        <f>I5/I6</f>
        <v>2.1660807967284259</v>
      </c>
      <c r="AN4" s="33">
        <f>I5/I7</f>
        <v>1.0780370597950013</v>
      </c>
      <c r="AO4" s="33">
        <f>I6/I7</f>
        <v>0.49769014222517999</v>
      </c>
    </row>
    <row r="5" spans="1:41">
      <c r="A5" s="794"/>
      <c r="B5" s="705" t="s">
        <v>103</v>
      </c>
      <c r="C5" s="707">
        <v>6584</v>
      </c>
      <c r="D5" s="707">
        <v>6400</v>
      </c>
      <c r="E5" s="707">
        <v>6625</v>
      </c>
      <c r="F5" s="789"/>
      <c r="G5" s="718" t="s">
        <v>104</v>
      </c>
      <c r="H5" s="720">
        <v>518355</v>
      </c>
      <c r="I5" s="720">
        <v>528084</v>
      </c>
      <c r="J5" s="720">
        <v>513284</v>
      </c>
      <c r="K5" s="802"/>
      <c r="L5" s="361">
        <f t="shared" si="0"/>
        <v>6536.333333333333</v>
      </c>
      <c r="M5" s="361">
        <f t="shared" si="1"/>
        <v>119.8346082454202</v>
      </c>
      <c r="N5" s="414">
        <f t="shared" ref="N5:N7" si="5">M5/L5*100</f>
        <v>1.8333613378359968</v>
      </c>
      <c r="O5" s="413"/>
      <c r="P5" s="361">
        <f t="shared" si="2"/>
        <v>519907.66666666669</v>
      </c>
      <c r="Q5" s="361">
        <f t="shared" si="3"/>
        <v>7521.1754622089047</v>
      </c>
      <c r="R5" s="414">
        <f t="shared" si="4"/>
        <v>1.4466367673379641</v>
      </c>
      <c r="T5" s="407" t="s">
        <v>306</v>
      </c>
      <c r="U5" s="635">
        <f>E3/E4</f>
        <v>0.51226721844516698</v>
      </c>
      <c r="V5" s="360">
        <f>E3/E5</f>
        <v>0.26158490566037734</v>
      </c>
      <c r="W5" s="360">
        <f>E3/E6</f>
        <v>6.2616977764288449E-3</v>
      </c>
      <c r="X5" s="360">
        <f>E3/E7</f>
        <v>6.3060145478627599E-3</v>
      </c>
      <c r="Y5" s="360">
        <f>E4/E5</f>
        <v>0.51064150943396225</v>
      </c>
      <c r="Z5" s="360">
        <f>E4/E6</f>
        <v>1.2223498890743671E-2</v>
      </c>
      <c r="AA5" s="360">
        <f>E4/E7</f>
        <v>1.2310009933883275E-2</v>
      </c>
      <c r="AB5" s="360">
        <f>E5/E6</f>
        <v>2.3937534777173166E-2</v>
      </c>
      <c r="AC5" s="360">
        <f>E5/E7</f>
        <v>2.410695117114298E-2</v>
      </c>
      <c r="AD5" s="360">
        <f>E6/E7</f>
        <v>1.0070774369853392</v>
      </c>
      <c r="AF5" s="636">
        <f>J3/J4</f>
        <v>0.80253505736828845</v>
      </c>
      <c r="AG5" s="33">
        <f>J3/J5</f>
        <v>6.7452930541376706</v>
      </c>
      <c r="AH5" s="33">
        <f>J3/J6</f>
        <v>14.506192547156372</v>
      </c>
      <c r="AI5" s="33">
        <f>J3/J7</f>
        <v>7.2507722496916234</v>
      </c>
      <c r="AJ5" s="33">
        <f>J4/J5</f>
        <v>8.404982426882583</v>
      </c>
      <c r="AK5" s="33">
        <f>J4/J6</f>
        <v>18.075462765110569</v>
      </c>
      <c r="AL5" s="33">
        <f>J4/J7</f>
        <v>9.0348355291402527</v>
      </c>
      <c r="AM5" s="33">
        <f>J5/J6</f>
        <v>2.1505652060970193</v>
      </c>
      <c r="AN5" s="33">
        <f>J5/J7</f>
        <v>1.0749380629569363</v>
      </c>
      <c r="AO5" s="33">
        <f>J6/J7</f>
        <v>0.49983979091143266</v>
      </c>
    </row>
    <row r="6" spans="1:41" ht="15.6">
      <c r="A6" s="794"/>
      <c r="B6" s="705" t="s">
        <v>79</v>
      </c>
      <c r="C6" s="707">
        <v>274760</v>
      </c>
      <c r="D6" s="707">
        <v>284704</v>
      </c>
      <c r="E6" s="707">
        <v>276762</v>
      </c>
      <c r="F6" s="789"/>
      <c r="G6" s="718" t="s">
        <v>105</v>
      </c>
      <c r="H6" s="720">
        <v>246437</v>
      </c>
      <c r="I6" s="720">
        <v>243797</v>
      </c>
      <c r="J6" s="720">
        <v>238674</v>
      </c>
      <c r="K6" s="802"/>
      <c r="L6" s="361">
        <f t="shared" si="0"/>
        <v>278742</v>
      </c>
      <c r="M6" s="361">
        <f t="shared" si="1"/>
        <v>5259.3805718924732</v>
      </c>
      <c r="N6" s="414">
        <f t="shared" si="5"/>
        <v>1.8868274504353393</v>
      </c>
      <c r="O6" s="413"/>
      <c r="P6" s="361">
        <f t="shared" si="2"/>
        <v>242969.33333333334</v>
      </c>
      <c r="Q6" s="361">
        <f t="shared" si="3"/>
        <v>3947.1276054028622</v>
      </c>
      <c r="R6" s="414">
        <f t="shared" si="4"/>
        <v>1.6245373649635599</v>
      </c>
      <c r="T6" s="638" t="s">
        <v>68</v>
      </c>
      <c r="U6" s="639">
        <f>AVERAGE(U3:U5)</f>
        <v>0.5167026052746716</v>
      </c>
      <c r="V6" s="639">
        <f t="shared" ref="V6:AD6" si="6">AVERAGE(V3:V5)</f>
        <v>0.26529345225131257</v>
      </c>
      <c r="W6" s="639">
        <f t="shared" si="6"/>
        <v>6.2184539017043792E-3</v>
      </c>
      <c r="X6" s="639">
        <f t="shared" si="6"/>
        <v>6.4278906004511761E-3</v>
      </c>
      <c r="Y6" s="639">
        <f t="shared" si="6"/>
        <v>0.51340693084817779</v>
      </c>
      <c r="Z6" s="639">
        <f t="shared" si="6"/>
        <v>1.203568574125396E-2</v>
      </c>
      <c r="AA6" s="639">
        <f t="shared" si="6"/>
        <v>1.2439444804830127E-2</v>
      </c>
      <c r="AB6" s="639">
        <f t="shared" si="6"/>
        <v>2.3459917785215501E-2</v>
      </c>
      <c r="AC6" s="639">
        <f t="shared" si="6"/>
        <v>2.4236748067731337E-2</v>
      </c>
      <c r="AD6" s="639">
        <f t="shared" si="6"/>
        <v>1.0337545345351329</v>
      </c>
      <c r="AE6" s="640"/>
      <c r="AF6" s="639">
        <f>AVERAGE(AF3:AF5)</f>
        <v>0.80514838469060279</v>
      </c>
      <c r="AG6" s="639">
        <f t="shared" ref="AG6:AO6" si="7">AVERAGE(AG3:AG5)</f>
        <v>6.8125313599654262</v>
      </c>
      <c r="AH6" s="639">
        <f t="shared" si="7"/>
        <v>14.577069085448764</v>
      </c>
      <c r="AI6" s="639">
        <f t="shared" si="7"/>
        <v>7.3087085525760598</v>
      </c>
      <c r="AJ6" s="639">
        <f t="shared" si="7"/>
        <v>8.4610409585783053</v>
      </c>
      <c r="AK6" s="639">
        <f t="shared" si="7"/>
        <v>18.104888997769482</v>
      </c>
      <c r="AL6" s="639">
        <f t="shared" si="7"/>
        <v>9.0773689038258265</v>
      </c>
      <c r="AM6" s="639">
        <f t="shared" si="7"/>
        <v>2.1400145419157757</v>
      </c>
      <c r="AN6" s="639">
        <f t="shared" si="7"/>
        <v>1.0728863114060265</v>
      </c>
      <c r="AO6" s="639">
        <f t="shared" si="7"/>
        <v>0.50139289993492897</v>
      </c>
    </row>
    <row r="7" spans="1:41">
      <c r="A7" s="795"/>
      <c r="B7" s="708" t="s">
        <v>106</v>
      </c>
      <c r="C7" s="709">
        <v>266876</v>
      </c>
      <c r="D7" s="709">
        <v>267417</v>
      </c>
      <c r="E7" s="709">
        <v>274817</v>
      </c>
      <c r="F7" s="797"/>
      <c r="G7" s="721" t="s">
        <v>107</v>
      </c>
      <c r="H7" s="722">
        <v>486406</v>
      </c>
      <c r="I7" s="722">
        <v>489857</v>
      </c>
      <c r="J7" s="722">
        <v>477501</v>
      </c>
      <c r="K7" s="802"/>
      <c r="L7" s="361">
        <f t="shared" si="0"/>
        <v>269703.33333333331</v>
      </c>
      <c r="M7" s="361">
        <f t="shared" si="1"/>
        <v>4436.8187176549527</v>
      </c>
      <c r="N7" s="414">
        <f t="shared" si="5"/>
        <v>1.6450737418848931</v>
      </c>
      <c r="O7" s="413"/>
      <c r="P7" s="361">
        <f t="shared" si="2"/>
        <v>484588</v>
      </c>
      <c r="Q7" s="361">
        <f t="shared" si="3"/>
        <v>6375.4628851558691</v>
      </c>
      <c r="R7" s="414">
        <f>Q7/P7*100</f>
        <v>1.3156460509042462</v>
      </c>
      <c r="T7" s="693" t="s">
        <v>48</v>
      </c>
      <c r="U7" s="637">
        <f>STDEVA(U3:U5)/U6*100</f>
        <v>0.75878609808774944</v>
      </c>
      <c r="V7" s="637">
        <f t="shared" ref="V7:AD7" si="8">STDEVA(V3:V5)/V6*100</f>
        <v>3.5828510625214749</v>
      </c>
      <c r="W7" s="637">
        <f t="shared" si="8"/>
        <v>0.62177249467614215</v>
      </c>
      <c r="X7" s="637">
        <f t="shared" si="8"/>
        <v>2.4726009367113537</v>
      </c>
      <c r="Y7" s="637">
        <f t="shared" si="8"/>
        <v>3.2398613420689504</v>
      </c>
      <c r="Z7" s="637">
        <f t="shared" si="8"/>
        <v>1.3514109674659998</v>
      </c>
      <c r="AA7" s="637">
        <f t="shared" si="8"/>
        <v>1.9140715291354489</v>
      </c>
      <c r="AB7" s="637">
        <f t="shared" si="8"/>
        <v>3.6196674973148291</v>
      </c>
      <c r="AC7" s="637">
        <f t="shared" si="8"/>
        <v>1.5915047502642208</v>
      </c>
      <c r="AD7" s="637">
        <f t="shared" si="8"/>
        <v>2.8066385116654038</v>
      </c>
      <c r="AF7" s="637">
        <f>STDEVA(AF3:AF5)/AF6*100</f>
        <v>0.32378823147121755</v>
      </c>
      <c r="AG7" s="637">
        <f t="shared" ref="AG7:AO7" si="9">STDEVA(AG3:AG5)/AG6*100</f>
        <v>1.3527093120195282</v>
      </c>
      <c r="AH7" s="637">
        <f t="shared" si="9"/>
        <v>0.5989681836414873</v>
      </c>
      <c r="AI7" s="637">
        <f t="shared" si="9"/>
        <v>0.83136430443678377</v>
      </c>
      <c r="AJ7" s="637">
        <f t="shared" si="9"/>
        <v>1.0553885751505465</v>
      </c>
      <c r="AK7" s="637">
        <f t="shared" si="9"/>
        <v>0.6025313587206379</v>
      </c>
      <c r="AL7" s="637">
        <f t="shared" si="9"/>
        <v>0.50904257920369822</v>
      </c>
      <c r="AM7" s="637">
        <f t="shared" si="9"/>
        <v>1.5255187817335631</v>
      </c>
      <c r="AN7" s="637">
        <f t="shared" si="9"/>
        <v>0.59905005697961167</v>
      </c>
      <c r="AO7" s="637">
        <f t="shared" si="9"/>
        <v>0.93278050009774993</v>
      </c>
    </row>
    <row r="8" spans="1:41">
      <c r="A8" s="798" t="str">
        <f>LEFT(C8,2)</f>
        <v>2</v>
      </c>
      <c r="B8" s="710" t="s">
        <v>98</v>
      </c>
      <c r="C8" s="711" t="s">
        <v>164</v>
      </c>
      <c r="D8" s="711"/>
      <c r="E8" s="711"/>
      <c r="F8" s="799" t="str">
        <f t="shared" ref="F8" si="10">LEFT(H8,2)</f>
        <v/>
      </c>
      <c r="G8" s="723" t="s">
        <v>98</v>
      </c>
      <c r="H8" s="724"/>
      <c r="I8" s="724"/>
      <c r="J8" s="724"/>
      <c r="K8" s="802"/>
      <c r="L8" s="696"/>
      <c r="M8" s="696"/>
      <c r="N8" s="414"/>
      <c r="O8" s="696"/>
      <c r="P8" s="696"/>
    </row>
    <row r="9" spans="1:41">
      <c r="A9" s="794"/>
      <c r="B9" s="705" t="s">
        <v>99</v>
      </c>
      <c r="C9" s="707" t="s">
        <v>313</v>
      </c>
      <c r="D9" s="707" t="s">
        <v>314</v>
      </c>
      <c r="E9" s="707" t="s">
        <v>315</v>
      </c>
      <c r="F9" s="789"/>
      <c r="G9" s="718" t="s">
        <v>99</v>
      </c>
      <c r="H9" s="720" t="s">
        <v>313</v>
      </c>
      <c r="I9" s="720" t="s">
        <v>314</v>
      </c>
      <c r="J9" s="720" t="s">
        <v>315</v>
      </c>
      <c r="K9" s="802"/>
      <c r="L9" s="696"/>
      <c r="M9" s="696"/>
      <c r="N9" s="414"/>
      <c r="O9" s="696"/>
      <c r="U9" s="693" t="s">
        <v>294</v>
      </c>
      <c r="V9" s="694" t="s">
        <v>295</v>
      </c>
      <c r="W9" s="694" t="s">
        <v>296</v>
      </c>
      <c r="X9" s="694" t="s">
        <v>297</v>
      </c>
      <c r="Y9" s="694" t="s">
        <v>298</v>
      </c>
      <c r="Z9" s="694" t="s">
        <v>299</v>
      </c>
      <c r="AA9" s="694" t="s">
        <v>300</v>
      </c>
      <c r="AB9" s="694" t="s">
        <v>301</v>
      </c>
      <c r="AC9" s="694" t="s">
        <v>302</v>
      </c>
      <c r="AD9" s="694" t="s">
        <v>303</v>
      </c>
      <c r="AE9" s="694"/>
      <c r="AF9" s="693" t="s">
        <v>294</v>
      </c>
      <c r="AG9" s="694" t="s">
        <v>295</v>
      </c>
      <c r="AH9" s="694" t="s">
        <v>296</v>
      </c>
      <c r="AI9" s="694" t="s">
        <v>297</v>
      </c>
      <c r="AJ9" s="694" t="s">
        <v>298</v>
      </c>
      <c r="AK9" s="694" t="s">
        <v>299</v>
      </c>
      <c r="AL9" s="694" t="s">
        <v>300</v>
      </c>
      <c r="AM9" s="694" t="s">
        <v>301</v>
      </c>
      <c r="AN9" s="694" t="s">
        <v>302</v>
      </c>
      <c r="AO9" s="694" t="s">
        <v>303</v>
      </c>
    </row>
    <row r="10" spans="1:41">
      <c r="A10" s="794"/>
      <c r="B10" s="705" t="s">
        <v>100</v>
      </c>
      <c r="C10" s="707">
        <v>2317</v>
      </c>
      <c r="D10" s="707">
        <v>2283</v>
      </c>
      <c r="E10" s="707">
        <v>2324</v>
      </c>
      <c r="F10" s="789"/>
      <c r="G10" s="718" t="s">
        <v>101</v>
      </c>
      <c r="H10" s="720">
        <v>2703455</v>
      </c>
      <c r="I10" s="720">
        <v>2799339</v>
      </c>
      <c r="J10" s="720">
        <v>2774319</v>
      </c>
      <c r="K10" s="802"/>
      <c r="L10" s="361">
        <f>AVERAGE(C10:E10)</f>
        <v>2308</v>
      </c>
      <c r="M10" s="361">
        <f>STDEVA(C10:E10)</f>
        <v>21.931712199461309</v>
      </c>
      <c r="N10" s="414">
        <f>M10/L10*100</f>
        <v>0.95024749564390409</v>
      </c>
      <c r="O10" s="413"/>
      <c r="P10" s="361">
        <f>AVERAGE(H10:J10)</f>
        <v>2759037.6666666665</v>
      </c>
      <c r="Q10" s="361">
        <f>STDEVA(H10:J10)</f>
        <v>49735.045243101304</v>
      </c>
      <c r="R10" s="414">
        <f>Q10/P10*100</f>
        <v>1.8026229160977254</v>
      </c>
      <c r="T10" s="407" t="s">
        <v>304</v>
      </c>
      <c r="U10" s="635">
        <f>C10/C11</f>
        <v>0.89115384615384619</v>
      </c>
      <c r="V10" s="360">
        <f>C10/C12</f>
        <v>0.42381562099871961</v>
      </c>
      <c r="W10" s="360">
        <f>C10/C13</f>
        <v>9.8866259595403599E-3</v>
      </c>
      <c r="X10" s="360">
        <f>C10/C14</f>
        <v>8.9374570870910247E-3</v>
      </c>
      <c r="Y10" s="360">
        <f>C11/C12</f>
        <v>0.4755807572708981</v>
      </c>
      <c r="Z10" s="360">
        <f>C11/C13</f>
        <v>1.1094185366769501E-2</v>
      </c>
      <c r="AA10" s="360">
        <f>C11/C14</f>
        <v>1.0029084344599338E-2</v>
      </c>
      <c r="AB10" s="360">
        <f>C12/C13</f>
        <v>2.3327658230818792E-2</v>
      </c>
      <c r="AC10" s="360">
        <f>C12/C14</f>
        <v>2.1088078504586376E-2</v>
      </c>
      <c r="AD10" s="360">
        <f>C13/C14</f>
        <v>0.90399466144125662</v>
      </c>
      <c r="AF10" s="636">
        <f>H10/H11</f>
        <v>0.93667701584668384</v>
      </c>
      <c r="AG10" s="33">
        <f>H10/H12</f>
        <v>8.6891492302253077</v>
      </c>
      <c r="AH10" s="33">
        <f>H10/H13</f>
        <v>14.321953984626225</v>
      </c>
      <c r="AI10" s="33">
        <f>H10/H14</f>
        <v>9.3889525595610195</v>
      </c>
      <c r="AJ10" s="33">
        <f>H11/H12</f>
        <v>9.2765692797223025</v>
      </c>
      <c r="AK10" s="33">
        <f>H11/H13</f>
        <v>15.290173392031278</v>
      </c>
      <c r="AL10" s="33">
        <f>H11/H14</f>
        <v>10.023682017086893</v>
      </c>
      <c r="AM10" s="33">
        <f>H12/H13</f>
        <v>1.64825733856741</v>
      </c>
      <c r="AN10" s="33">
        <f>H12/H14</f>
        <v>1.0805376120025005</v>
      </c>
      <c r="AO10" s="33">
        <f>H13/H14</f>
        <v>0.65556365909564496</v>
      </c>
    </row>
    <row r="11" spans="1:41">
      <c r="A11" s="794"/>
      <c r="B11" s="705" t="s">
        <v>102</v>
      </c>
      <c r="C11" s="707">
        <v>2600</v>
      </c>
      <c r="D11" s="707">
        <v>2583</v>
      </c>
      <c r="E11" s="707">
        <v>2558</v>
      </c>
      <c r="F11" s="789"/>
      <c r="G11" s="718" t="s">
        <v>80</v>
      </c>
      <c r="H11" s="720">
        <v>2886219</v>
      </c>
      <c r="I11" s="720">
        <v>2964719</v>
      </c>
      <c r="J11" s="720">
        <v>2991271</v>
      </c>
      <c r="K11" s="802"/>
      <c r="L11" s="361">
        <f>AVERAGE(C11:E11)</f>
        <v>2580.3333333333335</v>
      </c>
      <c r="M11" s="361">
        <f t="shared" ref="M11:M14" si="11">STDEVA(C11:E11)</f>
        <v>21.126602503321099</v>
      </c>
      <c r="N11" s="414">
        <f t="shared" ref="N11:N14" si="12">M11/L11*100</f>
        <v>0.81875477987292722</v>
      </c>
      <c r="O11" s="413"/>
      <c r="P11" s="361">
        <f>AVERAGE(H11:J11)</f>
        <v>2947403</v>
      </c>
      <c r="Q11" s="361">
        <f>STDEVA(H11:J11)</f>
        <v>54624.752338111335</v>
      </c>
      <c r="R11" s="414">
        <f t="shared" ref="R11:R14" si="13">Q11/P11*100</f>
        <v>1.8533180680793002</v>
      </c>
      <c r="T11" s="407" t="s">
        <v>305</v>
      </c>
      <c r="U11" s="635">
        <f>D10/D11</f>
        <v>0.88385598141695698</v>
      </c>
      <c r="V11" s="360">
        <f>D10/D12</f>
        <v>0.41630196936542668</v>
      </c>
      <c r="W11" s="360">
        <f>D10/D13</f>
        <v>9.5767038185166388E-3</v>
      </c>
      <c r="X11" s="360">
        <f>D10/D14</f>
        <v>8.6223175641480781E-3</v>
      </c>
      <c r="Y11" s="360">
        <f>D11/D12</f>
        <v>0.47100656455142231</v>
      </c>
      <c r="Z11" s="360">
        <f>D11/D13</f>
        <v>1.0835140588361138E-2</v>
      </c>
      <c r="AA11" s="360">
        <f>D11/D14</f>
        <v>9.7553422112109014E-3</v>
      </c>
      <c r="AB11" s="360">
        <f>D12/D13</f>
        <v>2.3004224152757446E-2</v>
      </c>
      <c r="AC11" s="360">
        <f>D12/D14</f>
        <v>2.0711690548308393E-2</v>
      </c>
      <c r="AD11" s="360">
        <f>D13/D14</f>
        <v>0.90034292879317768</v>
      </c>
      <c r="AF11" s="636">
        <f>I10/I11</f>
        <v>0.94421731030832934</v>
      </c>
      <c r="AG11" s="33">
        <f>I10/I12</f>
        <v>8.9045996755415597</v>
      </c>
      <c r="AH11" s="33">
        <f>I10/I13</f>
        <v>14.520598182421777</v>
      </c>
      <c r="AI11" s="33">
        <f>I10/I14</f>
        <v>9.688473186010695</v>
      </c>
      <c r="AJ11" s="33">
        <f>I11/I12</f>
        <v>9.4306676845755</v>
      </c>
      <c r="AK11" s="33">
        <f>I11/I13</f>
        <v>15.378449456386422</v>
      </c>
      <c r="AL11" s="33">
        <f>I11/I14</f>
        <v>10.260851056465986</v>
      </c>
      <c r="AM11" s="33">
        <f>I12/I13</f>
        <v>1.6306851190970204</v>
      </c>
      <c r="AN11" s="33">
        <f>I12/I14</f>
        <v>1.0880301797982246</v>
      </c>
      <c r="AO11" s="33">
        <f>I13/I14</f>
        <v>0.66722273175627733</v>
      </c>
    </row>
    <row r="12" spans="1:41">
      <c r="A12" s="794"/>
      <c r="B12" s="705" t="s">
        <v>103</v>
      </c>
      <c r="C12" s="707">
        <v>5467</v>
      </c>
      <c r="D12" s="707">
        <v>5484</v>
      </c>
      <c r="E12" s="707">
        <v>5575</v>
      </c>
      <c r="F12" s="789"/>
      <c r="G12" s="718" t="s">
        <v>104</v>
      </c>
      <c r="H12" s="720">
        <v>311130</v>
      </c>
      <c r="I12" s="720">
        <v>314370</v>
      </c>
      <c r="J12" s="720">
        <v>320308</v>
      </c>
      <c r="K12" s="802"/>
      <c r="L12" s="361">
        <f t="shared" ref="L12:L14" si="14">AVERAGE(C12:E12)</f>
        <v>5508.666666666667</v>
      </c>
      <c r="M12" s="361">
        <f t="shared" si="11"/>
        <v>58.071794645364058</v>
      </c>
      <c r="N12" s="414">
        <f t="shared" si="12"/>
        <v>1.0541896643839537</v>
      </c>
      <c r="O12" s="413"/>
      <c r="P12" s="361">
        <f>AVERAGE(H12:J12)</f>
        <v>315269.33333333331</v>
      </c>
      <c r="Q12" s="361">
        <f>STDEVA(H12:J12)</f>
        <v>4654.6236510950421</v>
      </c>
      <c r="R12" s="414">
        <f t="shared" si="13"/>
        <v>1.4763959443444259</v>
      </c>
      <c r="T12" s="407" t="s">
        <v>306</v>
      </c>
      <c r="U12" s="635">
        <f>E10/E11</f>
        <v>0.90852228303362004</v>
      </c>
      <c r="V12" s="360">
        <f>E10/E12</f>
        <v>0.4168609865470852</v>
      </c>
      <c r="W12" s="360">
        <f>E10/E13</f>
        <v>9.7228323397134195E-3</v>
      </c>
      <c r="X12" s="360">
        <f>E10/E14</f>
        <v>8.704902313316552E-3</v>
      </c>
      <c r="Y12" s="360">
        <f>E11/E12</f>
        <v>0.45883408071748877</v>
      </c>
      <c r="Z12" s="360">
        <f>E11/E13</f>
        <v>1.0701809434159607E-2</v>
      </c>
      <c r="AA12" s="360">
        <f>E11/E14</f>
        <v>9.5813855927124533E-3</v>
      </c>
      <c r="AB12" s="360">
        <f>E12/E13</f>
        <v>2.3323920092040581E-2</v>
      </c>
      <c r="AC12" s="360">
        <f>E12/E14</f>
        <v>2.0882026848855328E-2</v>
      </c>
      <c r="AD12" s="360">
        <f>E13/E14</f>
        <v>0.89530519597267166</v>
      </c>
      <c r="AF12" s="636">
        <f>J10/J11</f>
        <v>0.92747163329567928</v>
      </c>
      <c r="AG12" s="33">
        <f>J10/J12</f>
        <v>8.6614102676174181</v>
      </c>
      <c r="AH12" s="33">
        <f>J10/J13</f>
        <v>14.391114223467165</v>
      </c>
      <c r="AI12" s="33">
        <f>J10/J14</f>
        <v>9.3424940311223512</v>
      </c>
      <c r="AJ12" s="33">
        <f>J11/J12</f>
        <v>9.3387333441562497</v>
      </c>
      <c r="AK12" s="33">
        <f>J11/J13</f>
        <v>15.516500674343812</v>
      </c>
      <c r="AL12" s="33">
        <f>J11/J14</f>
        <v>10.07307792037231</v>
      </c>
      <c r="AM12" s="33">
        <f>J12/J13</f>
        <v>1.6615209046581596</v>
      </c>
      <c r="AN12" s="33">
        <f>J12/J14</f>
        <v>1.0786342803840288</v>
      </c>
      <c r="AO12" s="33">
        <f>J13/J14</f>
        <v>0.64918489882373542</v>
      </c>
    </row>
    <row r="13" spans="1:41" ht="15.6">
      <c r="A13" s="794"/>
      <c r="B13" s="705" t="s">
        <v>79</v>
      </c>
      <c r="C13" s="707">
        <v>234357</v>
      </c>
      <c r="D13" s="707">
        <v>238391</v>
      </c>
      <c r="E13" s="707">
        <v>239025</v>
      </c>
      <c r="F13" s="789"/>
      <c r="G13" s="718" t="s">
        <v>105</v>
      </c>
      <c r="H13" s="720">
        <v>188763</v>
      </c>
      <c r="I13" s="720">
        <v>192784</v>
      </c>
      <c r="J13" s="720">
        <v>192780</v>
      </c>
      <c r="K13" s="802"/>
      <c r="L13" s="361">
        <f t="shared" si="14"/>
        <v>237257.66666666666</v>
      </c>
      <c r="M13" s="361">
        <f t="shared" si="11"/>
        <v>2531.9734069166943</v>
      </c>
      <c r="N13" s="414">
        <f t="shared" si="12"/>
        <v>1.0671829671468407</v>
      </c>
      <c r="O13" s="413"/>
      <c r="P13" s="361">
        <f>AVERAGE(H13:J13)</f>
        <v>191442.33333333334</v>
      </c>
      <c r="Q13" s="361">
        <f>STDEVA(H13:J13)</f>
        <v>2320.3715938041764</v>
      </c>
      <c r="R13" s="414">
        <f t="shared" si="13"/>
        <v>1.2120472799315596</v>
      </c>
      <c r="T13" s="638" t="s">
        <v>68</v>
      </c>
      <c r="U13" s="639">
        <f>AVERAGE(U10:U12)</f>
        <v>0.89451070353480777</v>
      </c>
      <c r="V13" s="639">
        <f t="shared" ref="V13:AD13" si="15">AVERAGE(V10:V12)</f>
        <v>0.41899285897041044</v>
      </c>
      <c r="W13" s="639">
        <f t="shared" si="15"/>
        <v>9.7287207059234739E-3</v>
      </c>
      <c r="X13" s="639">
        <f t="shared" si="15"/>
        <v>8.7548923215185533E-3</v>
      </c>
      <c r="Y13" s="639">
        <f t="shared" si="15"/>
        <v>0.46847380084660301</v>
      </c>
      <c r="Z13" s="639">
        <f t="shared" si="15"/>
        <v>1.0877045129763415E-2</v>
      </c>
      <c r="AA13" s="639">
        <f t="shared" si="15"/>
        <v>9.7886040495075641E-3</v>
      </c>
      <c r="AB13" s="639">
        <f t="shared" si="15"/>
        <v>2.3218600825205604E-2</v>
      </c>
      <c r="AC13" s="639">
        <f t="shared" si="15"/>
        <v>2.0893931967250035E-2</v>
      </c>
      <c r="AD13" s="639">
        <f t="shared" si="15"/>
        <v>0.89988092873570202</v>
      </c>
      <c r="AE13" s="640"/>
      <c r="AF13" s="639">
        <f>AVERAGE(AF10:AF12)</f>
        <v>0.93612198648356415</v>
      </c>
      <c r="AG13" s="639">
        <f t="shared" ref="AG13:AO13" si="16">AVERAGE(AG10:AG12)</f>
        <v>8.7517197244614291</v>
      </c>
      <c r="AH13" s="639">
        <f t="shared" si="16"/>
        <v>14.411222130171723</v>
      </c>
      <c r="AI13" s="639">
        <f t="shared" si="16"/>
        <v>9.4733065922313546</v>
      </c>
      <c r="AJ13" s="639">
        <f t="shared" si="16"/>
        <v>9.348656769484684</v>
      </c>
      <c r="AK13" s="639">
        <f t="shared" si="16"/>
        <v>15.395041174253835</v>
      </c>
      <c r="AL13" s="639">
        <f t="shared" si="16"/>
        <v>10.119203664641729</v>
      </c>
      <c r="AM13" s="639">
        <f t="shared" si="16"/>
        <v>1.6468211207741967</v>
      </c>
      <c r="AN13" s="639">
        <f t="shared" si="16"/>
        <v>1.0824006907282513</v>
      </c>
      <c r="AO13" s="639">
        <f t="shared" si="16"/>
        <v>0.65732376322521924</v>
      </c>
    </row>
    <row r="14" spans="1:41">
      <c r="A14" s="795"/>
      <c r="B14" s="708" t="s">
        <v>106</v>
      </c>
      <c r="C14" s="709">
        <v>259246</v>
      </c>
      <c r="D14" s="709">
        <v>264778</v>
      </c>
      <c r="E14" s="709">
        <v>266976</v>
      </c>
      <c r="F14" s="797"/>
      <c r="G14" s="721" t="s">
        <v>107</v>
      </c>
      <c r="H14" s="722">
        <v>287940</v>
      </c>
      <c r="I14" s="722">
        <v>288935</v>
      </c>
      <c r="J14" s="722">
        <v>296957</v>
      </c>
      <c r="K14" s="802"/>
      <c r="L14" s="361">
        <f t="shared" si="14"/>
        <v>263666.66666666669</v>
      </c>
      <c r="M14" s="361">
        <f t="shared" si="11"/>
        <v>3983.0291655137717</v>
      </c>
      <c r="N14" s="414">
        <f t="shared" si="12"/>
        <v>1.5106305305361964</v>
      </c>
      <c r="O14" s="413"/>
      <c r="P14" s="361">
        <f>AVERAGE(H14:J14)</f>
        <v>291277.33333333331</v>
      </c>
      <c r="Q14" s="361">
        <f>STDEVA(H14:J14)</f>
        <v>4943.8311392414416</v>
      </c>
      <c r="R14" s="414">
        <f t="shared" si="13"/>
        <v>1.6972934634717343</v>
      </c>
      <c r="T14" s="693" t="s">
        <v>48</v>
      </c>
      <c r="U14" s="637">
        <f>STDEVA(U10:U12)/U13*100</f>
        <v>1.4165450889288072</v>
      </c>
      <c r="V14" s="637">
        <f t="shared" ref="V14:AD14" si="17">STDEVA(V10:V12)/V13*100</f>
        <v>0.99905679236445488</v>
      </c>
      <c r="W14" s="637">
        <f t="shared" si="17"/>
        <v>1.5936828644950232</v>
      </c>
      <c r="X14" s="637">
        <f t="shared" si="17"/>
        <v>1.8664871042255666</v>
      </c>
      <c r="Y14" s="637">
        <f t="shared" si="17"/>
        <v>1.847672784272584</v>
      </c>
      <c r="Z14" s="637">
        <f t="shared" si="17"/>
        <v>1.8342867029526846</v>
      </c>
      <c r="AA14" s="637">
        <f t="shared" si="17"/>
        <v>2.3056930229722017</v>
      </c>
      <c r="AB14" s="637">
        <f t="shared" si="17"/>
        <v>0.79963927978082328</v>
      </c>
      <c r="AC14" s="637">
        <f t="shared" si="17"/>
        <v>0.90206182942829494</v>
      </c>
      <c r="AD14" s="637">
        <f t="shared" si="17"/>
        <v>0.48485486894390128</v>
      </c>
      <c r="AF14" s="637">
        <f>STDEVA(AF10:AF12)/AF13*100</f>
        <v>0.89589011504605465</v>
      </c>
      <c r="AG14" s="637">
        <f t="shared" ref="AG14:AO14" si="18">STDEVA(AG10:AG12)/AG13*100</f>
        <v>1.5210998449673707</v>
      </c>
      <c r="AH14" s="637">
        <f t="shared" si="18"/>
        <v>0.69971249861154583</v>
      </c>
      <c r="AI14" s="637">
        <f t="shared" si="18"/>
        <v>1.9822228079359683</v>
      </c>
      <c r="AJ14" s="637">
        <f t="shared" si="18"/>
        <v>0.82928488670504319</v>
      </c>
      <c r="AK14" s="637">
        <f t="shared" si="18"/>
        <v>0.74096735466052777</v>
      </c>
      <c r="AL14" s="637">
        <f t="shared" si="18"/>
        <v>1.2365779039207789</v>
      </c>
      <c r="AM14" s="637">
        <f t="shared" si="18"/>
        <v>0.93926301648115196</v>
      </c>
      <c r="AN14" s="637">
        <f t="shared" si="18"/>
        <v>0.45891469831077347</v>
      </c>
      <c r="AO14" s="637">
        <f t="shared" si="18"/>
        <v>1.391524424284903</v>
      </c>
    </row>
    <row r="15" spans="1:41">
      <c r="A15" s="794" t="str">
        <f>LEFT(C15,2)</f>
        <v>3</v>
      </c>
      <c r="B15" s="705" t="s">
        <v>98</v>
      </c>
      <c r="C15" s="706" t="s">
        <v>165</v>
      </c>
      <c r="D15" s="706"/>
      <c r="E15" s="706"/>
      <c r="F15" s="789" t="str">
        <f t="shared" ref="F15" si="19">LEFT(H15,2)</f>
        <v/>
      </c>
      <c r="G15" s="718" t="s">
        <v>98</v>
      </c>
      <c r="H15" s="719"/>
      <c r="I15" s="719"/>
      <c r="J15" s="719"/>
      <c r="K15" s="802"/>
      <c r="L15" s="696"/>
      <c r="M15" s="696"/>
      <c r="N15" s="414"/>
      <c r="O15" s="696"/>
    </row>
    <row r="16" spans="1:41">
      <c r="A16" s="794"/>
      <c r="B16" s="705" t="s">
        <v>99</v>
      </c>
      <c r="C16" s="712" t="s">
        <v>316</v>
      </c>
      <c r="D16" s="712" t="s">
        <v>317</v>
      </c>
      <c r="E16" s="712" t="s">
        <v>318</v>
      </c>
      <c r="F16" s="789"/>
      <c r="G16" s="718" t="s">
        <v>99</v>
      </c>
      <c r="H16" s="725" t="s">
        <v>316</v>
      </c>
      <c r="I16" s="725" t="s">
        <v>317</v>
      </c>
      <c r="J16" s="725" t="s">
        <v>318</v>
      </c>
      <c r="K16" s="802"/>
      <c r="L16" s="696"/>
      <c r="M16" s="696"/>
      <c r="N16" s="414"/>
      <c r="O16" s="696"/>
      <c r="U16" s="693" t="s">
        <v>294</v>
      </c>
      <c r="V16" s="694" t="s">
        <v>295</v>
      </c>
      <c r="W16" s="694" t="s">
        <v>296</v>
      </c>
      <c r="X16" s="694" t="s">
        <v>297</v>
      </c>
      <c r="Y16" s="694" t="s">
        <v>298</v>
      </c>
      <c r="Z16" s="694" t="s">
        <v>299</v>
      </c>
      <c r="AA16" s="694" t="s">
        <v>300</v>
      </c>
      <c r="AB16" s="694" t="s">
        <v>301</v>
      </c>
      <c r="AC16" s="694" t="s">
        <v>302</v>
      </c>
      <c r="AD16" s="694" t="s">
        <v>303</v>
      </c>
      <c r="AE16" s="694"/>
      <c r="AF16" s="693" t="s">
        <v>294</v>
      </c>
      <c r="AG16" s="694" t="s">
        <v>295</v>
      </c>
      <c r="AH16" s="694" t="s">
        <v>296</v>
      </c>
      <c r="AI16" s="694" t="s">
        <v>297</v>
      </c>
      <c r="AJ16" s="694" t="s">
        <v>298</v>
      </c>
      <c r="AK16" s="694" t="s">
        <v>299</v>
      </c>
      <c r="AL16" s="694" t="s">
        <v>300</v>
      </c>
      <c r="AM16" s="694" t="s">
        <v>301</v>
      </c>
      <c r="AN16" s="694" t="s">
        <v>302</v>
      </c>
      <c r="AO16" s="694" t="s">
        <v>303</v>
      </c>
    </row>
    <row r="17" spans="1:41">
      <c r="A17" s="794"/>
      <c r="B17" s="705" t="s">
        <v>100</v>
      </c>
      <c r="C17" s="712">
        <v>1783</v>
      </c>
      <c r="D17" s="712">
        <v>1858</v>
      </c>
      <c r="E17" s="712">
        <v>1750</v>
      </c>
      <c r="F17" s="789"/>
      <c r="G17" s="718" t="s">
        <v>101</v>
      </c>
      <c r="H17" s="725">
        <v>2826264</v>
      </c>
      <c r="I17" s="725">
        <v>2812673</v>
      </c>
      <c r="J17" s="725">
        <v>2908399</v>
      </c>
      <c r="K17" s="802"/>
      <c r="L17" s="361">
        <f>AVERAGE(C17:E17)</f>
        <v>1797</v>
      </c>
      <c r="M17" s="361">
        <f>STDEVA(C17:E17)</f>
        <v>55.344376408086845</v>
      </c>
      <c r="N17" s="414">
        <f>M17/L17*100</f>
        <v>3.0798206125813494</v>
      </c>
      <c r="O17" s="413"/>
      <c r="P17" s="361">
        <f>AVERAGE(H17:J17)</f>
        <v>2849112</v>
      </c>
      <c r="Q17" s="361">
        <f>STDEVA(H17:J17)</f>
        <v>51791.795653365793</v>
      </c>
      <c r="R17" s="414">
        <f>Q17/P17*100</f>
        <v>1.8178223830220011</v>
      </c>
      <c r="T17" s="407" t="s">
        <v>304</v>
      </c>
      <c r="U17" s="635">
        <f>C17/C18</f>
        <v>0.63678571428571429</v>
      </c>
      <c r="V17" s="360">
        <f>C17/C19</f>
        <v>0.30478632478632478</v>
      </c>
      <c r="W17" s="360">
        <f>C17/C20</f>
        <v>7.9886017930669868E-3</v>
      </c>
      <c r="X17" s="360">
        <f>C17/C21</f>
        <v>6.2924377814480726E-3</v>
      </c>
      <c r="Y17" s="360">
        <f>C18/C19</f>
        <v>0.47863247863247865</v>
      </c>
      <c r="Z17" s="360">
        <f>C18/C20</f>
        <v>1.2545196309920114E-2</v>
      </c>
      <c r="AA17" s="360">
        <f>C18/C21</f>
        <v>9.8815624161831764E-3</v>
      </c>
      <c r="AB17" s="360">
        <f>C19/C20</f>
        <v>2.6210499433225953E-2</v>
      </c>
      <c r="AC17" s="360">
        <f>C19/C21</f>
        <v>2.0645407190954135E-2</v>
      </c>
      <c r="AD17" s="360">
        <f>C20/C21</f>
        <v>0.78767698584113266</v>
      </c>
      <c r="AF17" s="636">
        <f>H17/H18</f>
        <v>1.1587555979764261</v>
      </c>
      <c r="AG17" s="33">
        <f>H17/H19</f>
        <v>11.796744302529426</v>
      </c>
      <c r="AH17" s="33">
        <f>H17/H20</f>
        <v>21.726787718516015</v>
      </c>
      <c r="AI17" s="33">
        <f>H17/H21</f>
        <v>14.110154767848227</v>
      </c>
      <c r="AJ17" s="33">
        <f>H18/H19</f>
        <v>10.180528424743301</v>
      </c>
      <c r="AK17" s="33">
        <f>H18/H20</f>
        <v>18.750103780692179</v>
      </c>
      <c r="AL17" s="33">
        <f>H18/H21</f>
        <v>12.17698951572641</v>
      </c>
      <c r="AM17" s="33">
        <f>H19/H20</f>
        <v>1.8417613505327408</v>
      </c>
      <c r="AN17" s="33">
        <f>H19/H21</f>
        <v>1.1961058412381427</v>
      </c>
      <c r="AO17" s="33">
        <f>H20/H21</f>
        <v>0.64943584623065398</v>
      </c>
    </row>
    <row r="18" spans="1:41">
      <c r="A18" s="794"/>
      <c r="B18" s="705" t="s">
        <v>102</v>
      </c>
      <c r="C18" s="712">
        <v>2800</v>
      </c>
      <c r="D18" s="712">
        <v>2833</v>
      </c>
      <c r="E18" s="712">
        <v>2792</v>
      </c>
      <c r="F18" s="789"/>
      <c r="G18" s="718" t="s">
        <v>80</v>
      </c>
      <c r="H18" s="725">
        <v>2439051</v>
      </c>
      <c r="I18" s="725">
        <v>2408950</v>
      </c>
      <c r="J18" s="725">
        <v>2534520</v>
      </c>
      <c r="K18" s="802"/>
      <c r="L18" s="361">
        <f>AVERAGE(C18:E18)</f>
        <v>2808.3333333333335</v>
      </c>
      <c r="M18" s="361">
        <f t="shared" ref="M18:M21" si="20">STDEVA(C18:E18)</f>
        <v>21.73323108360405</v>
      </c>
      <c r="N18" s="414">
        <f t="shared" ref="N18:N21" si="21">M18/L18*100</f>
        <v>0.77388359941616791</v>
      </c>
      <c r="O18" s="413"/>
      <c r="P18" s="361">
        <f t="shared" ref="P18:P21" si="22">AVERAGE(H18:J18)</f>
        <v>2460840.3333333335</v>
      </c>
      <c r="Q18" s="361">
        <f t="shared" ref="Q18:Q21" si="23">STDEVA(H18:J18)</f>
        <v>65559.419691859177</v>
      </c>
      <c r="R18" s="414">
        <f t="shared" ref="R18:R21" si="24">Q18/P18*100</f>
        <v>2.6641070045798383</v>
      </c>
      <c r="T18" s="407" t="s">
        <v>305</v>
      </c>
      <c r="U18" s="635">
        <f>D17/D18</f>
        <v>0.65584186374867637</v>
      </c>
      <c r="V18" s="360">
        <f>D17/D19</f>
        <v>0.31401047828291362</v>
      </c>
      <c r="W18" s="360">
        <f>D17/D20</f>
        <v>8.4310833806012474E-3</v>
      </c>
      <c r="X18" s="360">
        <f>D17/D21</f>
        <v>6.5845429802676341E-3</v>
      </c>
      <c r="Y18" s="360">
        <f>D18/D19</f>
        <v>0.47878992732803788</v>
      </c>
      <c r="Z18" s="360">
        <f>D18/D20</f>
        <v>1.2855360181508792E-2</v>
      </c>
      <c r="AA18" s="360">
        <f>D18/D21</f>
        <v>1.0039833295531866E-2</v>
      </c>
      <c r="AB18" s="360">
        <f>D19/D20</f>
        <v>2.6849688031764039E-2</v>
      </c>
      <c r="AC18" s="360">
        <f>D19/D21</f>
        <v>2.0969182354275345E-2</v>
      </c>
      <c r="AD18" s="360">
        <f>D20/D21</f>
        <v>0.78098420843728733</v>
      </c>
      <c r="AF18" s="636">
        <f>I17/I18</f>
        <v>1.1675929346810852</v>
      </c>
      <c r="AG18" s="33">
        <f>I17/I19</f>
        <v>12.110488221794524</v>
      </c>
      <c r="AH18" s="33">
        <f>I17/I20</f>
        <v>21.289742192349031</v>
      </c>
      <c r="AI18" s="33">
        <f>I17/I21</f>
        <v>14.454875297430917</v>
      </c>
      <c r="AJ18" s="33">
        <f>I18/I19</f>
        <v>10.372183542804983</v>
      </c>
      <c r="AK18" s="33">
        <f>I18/I20</f>
        <v>18.233873775678582</v>
      </c>
      <c r="AL18" s="33">
        <f>I18/I21</f>
        <v>12.380064034370937</v>
      </c>
      <c r="AM18" s="33">
        <f>I19/I20</f>
        <v>1.7579590353785368</v>
      </c>
      <c r="AN18" s="33">
        <f>I19/I21</f>
        <v>1.1935832009990595</v>
      </c>
      <c r="AO18" s="33">
        <f>I20/I21</f>
        <v>0.67895962134410504</v>
      </c>
    </row>
    <row r="19" spans="1:41">
      <c r="A19" s="794"/>
      <c r="B19" s="705" t="s">
        <v>103</v>
      </c>
      <c r="C19" s="712">
        <v>5850</v>
      </c>
      <c r="D19" s="712">
        <v>5917</v>
      </c>
      <c r="E19" s="712">
        <v>5984</v>
      </c>
      <c r="F19" s="789"/>
      <c r="G19" s="718" t="s">
        <v>104</v>
      </c>
      <c r="H19" s="725">
        <v>239580</v>
      </c>
      <c r="I19" s="725">
        <v>232251</v>
      </c>
      <c r="J19" s="725">
        <v>243793</v>
      </c>
      <c r="K19" s="802"/>
      <c r="L19" s="361">
        <f t="shared" ref="L19:L21" si="25">AVERAGE(C19:E19)</f>
        <v>5917</v>
      </c>
      <c r="M19" s="361">
        <f t="shared" si="20"/>
        <v>67</v>
      </c>
      <c r="N19" s="414">
        <f t="shared" si="21"/>
        <v>1.1323305729254689</v>
      </c>
      <c r="O19" s="413"/>
      <c r="P19" s="361">
        <f t="shared" si="22"/>
        <v>238541.33333333334</v>
      </c>
      <c r="Q19" s="361">
        <f t="shared" si="23"/>
        <v>5840.6816668376423</v>
      </c>
      <c r="R19" s="414">
        <f t="shared" si="24"/>
        <v>2.4484987927337434</v>
      </c>
      <c r="T19" s="407" t="s">
        <v>306</v>
      </c>
      <c r="U19" s="635">
        <f>E17/E18</f>
        <v>0.62679083094555876</v>
      </c>
      <c r="V19" s="360">
        <f>E17/E19</f>
        <v>0.2924465240641711</v>
      </c>
      <c r="W19" s="360">
        <f>E17/E20</f>
        <v>7.6512097655669327E-3</v>
      </c>
      <c r="X19" s="360">
        <f>E17/E21</f>
        <v>5.9812496368527009E-3</v>
      </c>
      <c r="Y19" s="360">
        <f>E18/E19</f>
        <v>0.46657754010695185</v>
      </c>
      <c r="Z19" s="360">
        <f>E18/E20</f>
        <v>1.2206958665978786E-2</v>
      </c>
      <c r="AA19" s="360">
        <f>E18/E21</f>
        <v>9.5426565634815653E-3</v>
      </c>
      <c r="AB19" s="360">
        <f>E19/E20</f>
        <v>2.6162765278372871E-2</v>
      </c>
      <c r="AC19" s="360">
        <f>E19/E21</f>
        <v>2.0452455901100893E-2</v>
      </c>
      <c r="AD19" s="360">
        <f>E20/E21</f>
        <v>0.78173907396584197</v>
      </c>
      <c r="AF19" s="636">
        <f>J17/J18</f>
        <v>1.1475147167905559</v>
      </c>
      <c r="AG19" s="33">
        <f>J17/J19</f>
        <v>11.92978879623287</v>
      </c>
      <c r="AH19" s="33">
        <f>J17/J20</f>
        <v>22.131071322583836</v>
      </c>
      <c r="AI19" s="33">
        <f>J17/J21</f>
        <v>14.13944500082647</v>
      </c>
      <c r="AJ19" s="33">
        <f>J18/J19</f>
        <v>10.396196773492266</v>
      </c>
      <c r="AK19" s="33">
        <f>J18/J20</f>
        <v>19.286089318733499</v>
      </c>
      <c r="AL19" s="33">
        <f>J18/J21</f>
        <v>12.321798399564402</v>
      </c>
      <c r="AM19" s="33">
        <f>J19/J20</f>
        <v>1.8551100694735081</v>
      </c>
      <c r="AN19" s="33">
        <f>J19/J21</f>
        <v>1.1852217371435239</v>
      </c>
      <c r="AO19" s="33">
        <f>J20/J21</f>
        <v>0.63889564109794161</v>
      </c>
    </row>
    <row r="20" spans="1:41" ht="15.6">
      <c r="A20" s="794"/>
      <c r="B20" s="705" t="s">
        <v>79</v>
      </c>
      <c r="C20" s="712">
        <v>223193</v>
      </c>
      <c r="D20" s="712">
        <v>220375</v>
      </c>
      <c r="E20" s="712">
        <v>228722</v>
      </c>
      <c r="F20" s="789"/>
      <c r="G20" s="718" t="s">
        <v>105</v>
      </c>
      <c r="H20" s="725">
        <v>130082</v>
      </c>
      <c r="I20" s="725">
        <v>132114</v>
      </c>
      <c r="J20" s="725">
        <v>131417</v>
      </c>
      <c r="K20" s="802"/>
      <c r="L20" s="361">
        <f t="shared" si="25"/>
        <v>224096.66666666666</v>
      </c>
      <c r="M20" s="361">
        <f t="shared" si="20"/>
        <v>4246.2409650576037</v>
      </c>
      <c r="N20" s="414">
        <f t="shared" si="21"/>
        <v>1.8948255805043674</v>
      </c>
      <c r="O20" s="413"/>
      <c r="P20" s="361">
        <f t="shared" si="22"/>
        <v>131204.33333333334</v>
      </c>
      <c r="Q20" s="361">
        <f t="shared" si="23"/>
        <v>1032.5581500977721</v>
      </c>
      <c r="R20" s="414">
        <f t="shared" si="24"/>
        <v>0.78698479224347673</v>
      </c>
      <c r="T20" s="638" t="s">
        <v>68</v>
      </c>
      <c r="U20" s="639">
        <f>AVERAGE(U17:U19)</f>
        <v>0.63980613632664973</v>
      </c>
      <c r="V20" s="639">
        <f t="shared" ref="V20:AD20" si="26">AVERAGE(V17:V19)</f>
        <v>0.30374777571113648</v>
      </c>
      <c r="W20" s="639">
        <f t="shared" si="26"/>
        <v>8.0236316464117226E-3</v>
      </c>
      <c r="X20" s="639">
        <f t="shared" si="26"/>
        <v>6.2860767995228028E-3</v>
      </c>
      <c r="Y20" s="639">
        <f t="shared" si="26"/>
        <v>0.47466664868915615</v>
      </c>
      <c r="Z20" s="639">
        <f t="shared" si="26"/>
        <v>1.2535838385802564E-2</v>
      </c>
      <c r="AA20" s="639">
        <f t="shared" si="26"/>
        <v>9.8213507583988693E-3</v>
      </c>
      <c r="AB20" s="639">
        <f t="shared" si="26"/>
        <v>2.6407650914454284E-2</v>
      </c>
      <c r="AC20" s="639">
        <f t="shared" si="26"/>
        <v>2.0689015148776791E-2</v>
      </c>
      <c r="AD20" s="639">
        <f t="shared" si="26"/>
        <v>0.78346675608142069</v>
      </c>
      <c r="AE20" s="640"/>
      <c r="AF20" s="639">
        <f>AVERAGE(AF17:AF19)</f>
        <v>1.1579544164826892</v>
      </c>
      <c r="AG20" s="639">
        <f t="shared" ref="AG20:AO20" si="27">AVERAGE(AG17:AG19)</f>
        <v>11.945673773518941</v>
      </c>
      <c r="AH20" s="639">
        <f t="shared" si="27"/>
        <v>21.715867077816295</v>
      </c>
      <c r="AI20" s="639">
        <f t="shared" si="27"/>
        <v>14.234825022035205</v>
      </c>
      <c r="AJ20" s="639">
        <f t="shared" si="27"/>
        <v>10.316302913680182</v>
      </c>
      <c r="AK20" s="639">
        <f t="shared" si="27"/>
        <v>18.756688958368088</v>
      </c>
      <c r="AL20" s="639">
        <f t="shared" si="27"/>
        <v>12.292950649887251</v>
      </c>
      <c r="AM20" s="639">
        <f t="shared" si="27"/>
        <v>1.8182768184615952</v>
      </c>
      <c r="AN20" s="639">
        <f t="shared" si="27"/>
        <v>1.191636926460242</v>
      </c>
      <c r="AO20" s="639">
        <f t="shared" si="27"/>
        <v>0.65576370289090014</v>
      </c>
    </row>
    <row r="21" spans="1:41" ht="15" thickBot="1">
      <c r="A21" s="800"/>
      <c r="B21" s="713" t="s">
        <v>106</v>
      </c>
      <c r="C21" s="714">
        <v>283356</v>
      </c>
      <c r="D21" s="714">
        <v>282176</v>
      </c>
      <c r="E21" s="714">
        <v>292581</v>
      </c>
      <c r="F21" s="801"/>
      <c r="G21" s="726" t="s">
        <v>107</v>
      </c>
      <c r="H21" s="727">
        <v>200300</v>
      </c>
      <c r="I21" s="727">
        <v>194583</v>
      </c>
      <c r="J21" s="727">
        <v>205694</v>
      </c>
      <c r="K21" s="803"/>
      <c r="L21" s="697">
        <f t="shared" si="25"/>
        <v>286037.66666666669</v>
      </c>
      <c r="M21" s="697">
        <f t="shared" si="20"/>
        <v>5697.3246645538229</v>
      </c>
      <c r="N21" s="698">
        <f t="shared" si="21"/>
        <v>1.9918092365063189</v>
      </c>
      <c r="O21" s="699"/>
      <c r="P21" s="697">
        <f t="shared" si="22"/>
        <v>200192.33333333334</v>
      </c>
      <c r="Q21" s="697">
        <f t="shared" si="23"/>
        <v>5556.2824202278753</v>
      </c>
      <c r="R21" s="698">
        <f t="shared" si="24"/>
        <v>2.7754721310812145</v>
      </c>
      <c r="S21" s="700"/>
      <c r="T21" s="701" t="s">
        <v>48</v>
      </c>
      <c r="U21" s="702">
        <f>STDEVA(U17:U19)/U20*100</f>
        <v>2.306817696974369</v>
      </c>
      <c r="V21" s="702">
        <f t="shared" ref="V21:AD21" si="28">STDEVA(V17:V19)/V20*100</f>
        <v>3.5619768710777557</v>
      </c>
      <c r="W21" s="702">
        <f t="shared" si="28"/>
        <v>4.8745397408877098</v>
      </c>
      <c r="X21" s="702">
        <f t="shared" si="28"/>
        <v>4.7994477103838742</v>
      </c>
      <c r="Y21" s="702">
        <f t="shared" si="28"/>
        <v>1.4759444069202456</v>
      </c>
      <c r="Z21" s="702">
        <f t="shared" si="28"/>
        <v>2.5869991637580383</v>
      </c>
      <c r="AA21" s="702">
        <f t="shared" si="28"/>
        <v>2.5861874465486845</v>
      </c>
      <c r="AB21" s="702">
        <f t="shared" si="28"/>
        <v>1.4524527881771321</v>
      </c>
      <c r="AC21" s="702">
        <f t="shared" si="28"/>
        <v>1.262064833050986</v>
      </c>
      <c r="AD21" s="702">
        <f t="shared" si="28"/>
        <v>0.46787548007071178</v>
      </c>
      <c r="AE21" s="703"/>
      <c r="AF21" s="702">
        <f>STDEVA(AF17:AF19)/AF20*100</f>
        <v>0.86903745145273814</v>
      </c>
      <c r="AG21" s="702">
        <f t="shared" ref="AG21:AO21" si="29">STDEVA(AG17:AG19)/AG20*100</f>
        <v>1.3182513127404947</v>
      </c>
      <c r="AH21" s="702">
        <f t="shared" si="29"/>
        <v>1.9376194579373933</v>
      </c>
      <c r="AI21" s="702">
        <f t="shared" si="29"/>
        <v>1.3427002709831315</v>
      </c>
      <c r="AJ21" s="702">
        <f t="shared" si="29"/>
        <v>1.145716354864454</v>
      </c>
      <c r="AK21" s="702">
        <f t="shared" si="29"/>
        <v>2.8050722665198955</v>
      </c>
      <c r="AL21" s="702">
        <f t="shared" si="29"/>
        <v>0.85061413020511845</v>
      </c>
      <c r="AM21" s="702">
        <f t="shared" si="29"/>
        <v>2.8962257978274728</v>
      </c>
      <c r="AN21" s="702">
        <f t="shared" si="29"/>
        <v>0.47809003610253403</v>
      </c>
      <c r="AO21" s="702">
        <f t="shared" si="29"/>
        <v>3.1670022648014355</v>
      </c>
    </row>
    <row r="22" spans="1:41">
      <c r="A22" s="793" t="str">
        <f>LEFT(C22,2)</f>
        <v>4</v>
      </c>
      <c r="B22" s="715" t="s">
        <v>98</v>
      </c>
      <c r="C22" s="716" t="s">
        <v>166</v>
      </c>
      <c r="D22" s="716"/>
      <c r="E22" s="716"/>
      <c r="F22" s="796" t="str">
        <f t="shared" ref="F22" si="30">LEFT(H22,2)</f>
        <v/>
      </c>
      <c r="G22" s="728" t="s">
        <v>98</v>
      </c>
      <c r="H22" s="729"/>
      <c r="I22" s="729"/>
      <c r="J22" s="729"/>
      <c r="K22" s="704"/>
      <c r="L22" s="732"/>
      <c r="M22" s="732"/>
      <c r="N22" s="732"/>
      <c r="O22" s="732"/>
      <c r="P22" s="732"/>
      <c r="Q22" s="733"/>
      <c r="R22" s="733"/>
      <c r="S22" s="733"/>
      <c r="T22" s="733"/>
      <c r="U22" s="733"/>
      <c r="V22" s="734"/>
      <c r="W22" s="734"/>
      <c r="X22" s="734"/>
      <c r="Y22" s="734"/>
      <c r="Z22" s="734"/>
      <c r="AA22" s="734"/>
      <c r="AB22" s="734"/>
      <c r="AC22" s="734"/>
      <c r="AD22" s="734"/>
      <c r="AE22" s="734"/>
      <c r="AF22" s="734"/>
      <c r="AG22" s="734"/>
      <c r="AH22" s="734"/>
      <c r="AI22" s="734"/>
      <c r="AJ22" s="734"/>
      <c r="AK22" s="734"/>
      <c r="AL22" s="734"/>
      <c r="AM22" s="734"/>
      <c r="AN22" s="734"/>
      <c r="AO22" s="734"/>
    </row>
    <row r="23" spans="1:41">
      <c r="A23" s="794"/>
      <c r="B23" s="705" t="s">
        <v>99</v>
      </c>
      <c r="C23" s="712" t="s">
        <v>319</v>
      </c>
      <c r="D23" s="712" t="s">
        <v>320</v>
      </c>
      <c r="E23" s="712" t="s">
        <v>321</v>
      </c>
      <c r="F23" s="789"/>
      <c r="G23" s="718" t="s">
        <v>99</v>
      </c>
      <c r="H23" s="725" t="s">
        <v>319</v>
      </c>
      <c r="I23" s="725" t="s">
        <v>320</v>
      </c>
      <c r="J23" s="725" t="s">
        <v>321</v>
      </c>
      <c r="K23" s="802"/>
      <c r="L23" s="696"/>
      <c r="M23" s="696"/>
      <c r="N23" s="696"/>
      <c r="O23" s="696"/>
      <c r="P23" s="696"/>
      <c r="U23" s="693" t="s">
        <v>294</v>
      </c>
      <c r="V23" s="694" t="s">
        <v>295</v>
      </c>
      <c r="W23" s="694" t="s">
        <v>296</v>
      </c>
      <c r="X23" s="694" t="s">
        <v>297</v>
      </c>
      <c r="Y23" s="694" t="s">
        <v>298</v>
      </c>
      <c r="Z23" s="694" t="s">
        <v>299</v>
      </c>
      <c r="AA23" s="694" t="s">
        <v>300</v>
      </c>
      <c r="AB23" s="694" t="s">
        <v>301</v>
      </c>
      <c r="AC23" s="694" t="s">
        <v>302</v>
      </c>
      <c r="AD23" s="694" t="s">
        <v>303</v>
      </c>
      <c r="AE23" s="694"/>
      <c r="AF23" s="693" t="s">
        <v>294</v>
      </c>
      <c r="AG23" s="694" t="s">
        <v>295</v>
      </c>
      <c r="AH23" s="694" t="s">
        <v>296</v>
      </c>
      <c r="AI23" s="694" t="s">
        <v>297</v>
      </c>
      <c r="AJ23" s="694" t="s">
        <v>298</v>
      </c>
      <c r="AK23" s="694" t="s">
        <v>299</v>
      </c>
      <c r="AL23" s="694" t="s">
        <v>300</v>
      </c>
      <c r="AM23" s="694" t="s">
        <v>301</v>
      </c>
      <c r="AN23" s="694" t="s">
        <v>302</v>
      </c>
      <c r="AO23" s="694" t="s">
        <v>303</v>
      </c>
    </row>
    <row r="24" spans="1:41">
      <c r="A24" s="794"/>
      <c r="B24" s="705" t="s">
        <v>100</v>
      </c>
      <c r="C24" s="712">
        <v>1983</v>
      </c>
      <c r="D24" s="712">
        <v>1975</v>
      </c>
      <c r="E24" s="712">
        <v>1933</v>
      </c>
      <c r="F24" s="789"/>
      <c r="G24" s="718" t="s">
        <v>101</v>
      </c>
      <c r="H24" s="725">
        <v>2559308</v>
      </c>
      <c r="I24" s="725">
        <v>2773501</v>
      </c>
      <c r="J24" s="725">
        <v>2348307</v>
      </c>
      <c r="K24" s="802"/>
      <c r="L24" s="361">
        <f>AVERAGE(C24:E24)</f>
        <v>1963.6666666666667</v>
      </c>
      <c r="M24" s="361">
        <f>STDEVA(C24:E24)</f>
        <v>26.85764943797825</v>
      </c>
      <c r="N24" s="414">
        <f>M24/L24*100</f>
        <v>1.3677295588853291</v>
      </c>
      <c r="O24" s="413"/>
      <c r="P24" s="361">
        <f>AVERAGE(H24:J24)</f>
        <v>2560372</v>
      </c>
      <c r="Q24" s="361">
        <f>STDEVA(H24:J24)</f>
        <v>212598.99689556393</v>
      </c>
      <c r="R24" s="414">
        <f>Q24/P24*100</f>
        <v>8.303441722357686</v>
      </c>
      <c r="T24" s="407" t="s">
        <v>304</v>
      </c>
      <c r="U24" s="635">
        <f>C24/C25</f>
        <v>0.58895158895158894</v>
      </c>
      <c r="V24" s="360">
        <f>C24/C26</f>
        <v>0.41372835384936363</v>
      </c>
      <c r="W24" s="360">
        <f>C24/C27</f>
        <v>8.9072753978627923E-3</v>
      </c>
      <c r="X24" s="360">
        <f>C24/C28</f>
        <v>7.7339791966489994E-3</v>
      </c>
      <c r="Y24" s="360">
        <f>C25/C26</f>
        <v>0.70248278739828918</v>
      </c>
      <c r="Z24" s="360">
        <f>C25/C27</f>
        <v>1.5123951721938488E-2</v>
      </c>
      <c r="AA24" s="360">
        <f>C25/C28</f>
        <v>1.3131774057043459E-2</v>
      </c>
      <c r="AB24" s="360">
        <f>C26/C27</f>
        <v>2.1529284408450009E-2</v>
      </c>
      <c r="AC24" s="360">
        <f>C26/C28</f>
        <v>1.8693374830831392E-2</v>
      </c>
      <c r="AD24" s="360">
        <f>C27/C28</f>
        <v>0.86827664478687683</v>
      </c>
      <c r="AF24" s="636">
        <f>H24/H25</f>
        <v>1.0008744376380485</v>
      </c>
      <c r="AG24" s="33">
        <f>H24/H26</f>
        <v>11.023802344914326</v>
      </c>
      <c r="AH24" s="33">
        <f>H24/H27</f>
        <v>18.17909832863343</v>
      </c>
      <c r="AI24" s="33">
        <f>H24/H28</f>
        <v>12.690133232842614</v>
      </c>
      <c r="AJ24" s="33">
        <f>H25/H26</f>
        <v>11.014171139118375</v>
      </c>
      <c r="AK24" s="33">
        <f>H25/H27</f>
        <v>18.163215729171846</v>
      </c>
      <c r="AL24" s="33">
        <f>H25/H28</f>
        <v>12.679046197632848</v>
      </c>
      <c r="AM24" s="33">
        <f>H26/H27</f>
        <v>1.6490769482110765</v>
      </c>
      <c r="AN24" s="33">
        <f>H26/H28</f>
        <v>1.1511575439936135</v>
      </c>
      <c r="AO24" s="33">
        <f>H27/H28</f>
        <v>0.69806175220773814</v>
      </c>
    </row>
    <row r="25" spans="1:41">
      <c r="A25" s="794"/>
      <c r="B25" s="705" t="s">
        <v>102</v>
      </c>
      <c r="C25" s="712">
        <v>3367</v>
      </c>
      <c r="D25" s="712">
        <v>3342</v>
      </c>
      <c r="E25" s="712">
        <v>3383</v>
      </c>
      <c r="F25" s="789"/>
      <c r="G25" s="718" t="s">
        <v>80</v>
      </c>
      <c r="H25" s="725">
        <v>2557072</v>
      </c>
      <c r="I25" s="725">
        <v>2804098</v>
      </c>
      <c r="J25" s="725">
        <v>2372576</v>
      </c>
      <c r="K25" s="802"/>
      <c r="L25" s="361">
        <f t="shared" ref="L25:L28" si="31">AVERAGE(C25:E25)</f>
        <v>3364</v>
      </c>
      <c r="M25" s="361">
        <f t="shared" ref="M25:M28" si="32">STDEVA(C25:E25)</f>
        <v>20.663978319771825</v>
      </c>
      <c r="N25" s="414">
        <f t="shared" ref="N25:N28" si="33">M25/L25*100</f>
        <v>0.61426808322746207</v>
      </c>
      <c r="O25" s="413"/>
      <c r="P25" s="361">
        <f>AVERAGE(H25:J25)</f>
        <v>2577915.3333333335</v>
      </c>
      <c r="Q25" s="361">
        <f>STDEVA(H25:J25)</f>
        <v>216514.7628438609</v>
      </c>
      <c r="R25" s="414">
        <f t="shared" ref="R25:R28" si="34">Q25/P25*100</f>
        <v>8.3988314140596625</v>
      </c>
      <c r="T25" s="407" t="s">
        <v>305</v>
      </c>
      <c r="U25" s="635">
        <f>D24/D25</f>
        <v>0.59096349491322564</v>
      </c>
      <c r="V25" s="360">
        <f>D24/D26</f>
        <v>0.42546316242998705</v>
      </c>
      <c r="W25" s="360">
        <f>D24/D27</f>
        <v>8.6045022241004483E-3</v>
      </c>
      <c r="X25" s="360">
        <f>D24/D28</f>
        <v>7.725013005401642E-3</v>
      </c>
      <c r="Y25" s="360">
        <f>D25/D26</f>
        <v>0.71994829814735029</v>
      </c>
      <c r="Z25" s="360">
        <f>D25/D27</f>
        <v>1.4560124776174025E-2</v>
      </c>
      <c r="AA25" s="360">
        <f>D25/D28</f>
        <v>1.3071895424836602E-2</v>
      </c>
      <c r="AB25" s="360">
        <f>D26/D27</f>
        <v>2.022384775912622E-2</v>
      </c>
      <c r="AC25" s="360">
        <f>D26/D28</f>
        <v>1.8156714111936416E-2</v>
      </c>
      <c r="AD25" s="360">
        <f>D27/D28</f>
        <v>0.89778732159131358</v>
      </c>
      <c r="AF25" s="636">
        <f>I24/I25</f>
        <v>0.98908846980383713</v>
      </c>
      <c r="AG25" s="33">
        <f>I24/I26</f>
        <v>10.751879203737086</v>
      </c>
      <c r="AH25" s="33">
        <f>I24/I27</f>
        <v>19.186077560563927</v>
      </c>
      <c r="AI25" s="33">
        <f>I24/I28</f>
        <v>12.573445943495448</v>
      </c>
      <c r="AJ25" s="33">
        <f>I25/I26</f>
        <v>10.870492915430987</v>
      </c>
      <c r="AK25" s="33">
        <f>I25/I27</f>
        <v>19.397736548651753</v>
      </c>
      <c r="AL25" s="33">
        <f>I25/I28</f>
        <v>12.712155006709462</v>
      </c>
      <c r="AM25" s="33">
        <f>I26/I27</f>
        <v>1.7844394637446561</v>
      </c>
      <c r="AN25" s="33">
        <f>I26/I28</f>
        <v>1.1694184528342944</v>
      </c>
      <c r="AO25" s="33">
        <f>I27/I28</f>
        <v>0.6553421825699054</v>
      </c>
    </row>
    <row r="26" spans="1:41">
      <c r="A26" s="794"/>
      <c r="B26" s="705" t="s">
        <v>103</v>
      </c>
      <c r="C26" s="712">
        <v>4793</v>
      </c>
      <c r="D26" s="712">
        <v>4642</v>
      </c>
      <c r="E26" s="712">
        <v>4817</v>
      </c>
      <c r="F26" s="789"/>
      <c r="G26" s="718" t="s">
        <v>104</v>
      </c>
      <c r="H26" s="725">
        <v>232162</v>
      </c>
      <c r="I26" s="725">
        <v>257955</v>
      </c>
      <c r="J26" s="725">
        <v>215724</v>
      </c>
      <c r="K26" s="802"/>
      <c r="L26" s="361">
        <f t="shared" si="31"/>
        <v>4750.666666666667</v>
      </c>
      <c r="M26" s="361">
        <f t="shared" si="32"/>
        <v>94.870086609707144</v>
      </c>
      <c r="N26" s="414">
        <f t="shared" si="33"/>
        <v>1.9969847027022272</v>
      </c>
      <c r="O26" s="413"/>
      <c r="P26" s="361">
        <f>AVERAGE(H26:J26)</f>
        <v>235280.33333333334</v>
      </c>
      <c r="Q26" s="361">
        <f>STDEVA(H26:J26)</f>
        <v>21287.492626735853</v>
      </c>
      <c r="R26" s="414">
        <f t="shared" si="34"/>
        <v>9.0477144116320183</v>
      </c>
      <c r="T26" s="407" t="s">
        <v>306</v>
      </c>
      <c r="U26" s="635">
        <f>E24/E25</f>
        <v>0.57138634348211648</v>
      </c>
      <c r="V26" s="360">
        <f>E24/E26</f>
        <v>0.40128710815860497</v>
      </c>
      <c r="W26" s="360">
        <f>E24/E27</f>
        <v>8.7886806521719363E-3</v>
      </c>
      <c r="X26" s="360">
        <f>E24/E28</f>
        <v>7.9571884326438205E-3</v>
      </c>
      <c r="Y26" s="360">
        <f>E25/E26</f>
        <v>0.70230433880008303</v>
      </c>
      <c r="Z26" s="360">
        <f>E25/E27</f>
        <v>1.5381327804603032E-2</v>
      </c>
      <c r="AA26" s="360">
        <f>E25/E28</f>
        <v>1.3926108881341978E-2</v>
      </c>
      <c r="AB26" s="360">
        <f>E26/E27</f>
        <v>2.1901228505696955E-2</v>
      </c>
      <c r="AC26" s="360">
        <f>E26/E28</f>
        <v>1.9829165380261398E-2</v>
      </c>
      <c r="AD26" s="360">
        <f>E27/E28</f>
        <v>0.90539055263970358</v>
      </c>
      <c r="AF26" s="636">
        <f>J24/J25</f>
        <v>0.98977103367816244</v>
      </c>
      <c r="AG26" s="33">
        <f>J24/J26</f>
        <v>10.885701173721978</v>
      </c>
      <c r="AH26" s="33">
        <f>J24/J27</f>
        <v>19.525942494137993</v>
      </c>
      <c r="AI26" s="33">
        <f>J24/J28</f>
        <v>12.657426372299598</v>
      </c>
      <c r="AJ26" s="33">
        <f>J25/J26</f>
        <v>10.99820140549962</v>
      </c>
      <c r="AK26" s="33">
        <f>J25/J27</f>
        <v>19.727736849982538</v>
      </c>
      <c r="AL26" s="33">
        <f>J25/J28</f>
        <v>12.78823681600621</v>
      </c>
      <c r="AM26" s="33">
        <f>J26/J27</f>
        <v>1.7937239119950776</v>
      </c>
      <c r="AN26" s="33">
        <f>J26/J28</f>
        <v>1.1627571040489846</v>
      </c>
      <c r="AO26" s="33">
        <f>J27/J28</f>
        <v>0.64823638480445001</v>
      </c>
    </row>
    <row r="27" spans="1:41" ht="15.6">
      <c r="A27" s="794"/>
      <c r="B27" s="705" t="s">
        <v>79</v>
      </c>
      <c r="C27" s="712">
        <v>222627</v>
      </c>
      <c r="D27" s="712">
        <v>229531</v>
      </c>
      <c r="E27" s="712">
        <v>219942</v>
      </c>
      <c r="F27" s="789"/>
      <c r="G27" s="718" t="s">
        <v>105</v>
      </c>
      <c r="H27" s="725">
        <v>140783</v>
      </c>
      <c r="I27" s="725">
        <v>144558</v>
      </c>
      <c r="J27" s="725">
        <v>120266</v>
      </c>
      <c r="K27" s="802"/>
      <c r="L27" s="361">
        <f t="shared" si="31"/>
        <v>224033.33333333334</v>
      </c>
      <c r="M27" s="361">
        <f t="shared" si="32"/>
        <v>4946.7727189889501</v>
      </c>
      <c r="N27" s="414">
        <f t="shared" si="33"/>
        <v>2.2080520989386772</v>
      </c>
      <c r="O27" s="413"/>
      <c r="P27" s="361">
        <f>AVERAGE(H27:J27)</f>
        <v>135202.33333333334</v>
      </c>
      <c r="Q27" s="361">
        <f>STDEVA(H27:J27)</f>
        <v>13072.229967887397</v>
      </c>
      <c r="R27" s="414">
        <f t="shared" si="34"/>
        <v>9.6686422827175527</v>
      </c>
      <c r="T27" s="638" t="s">
        <v>68</v>
      </c>
      <c r="U27" s="639">
        <f>AVERAGE(U24:U26)</f>
        <v>0.58376714244897698</v>
      </c>
      <c r="V27" s="639">
        <f t="shared" ref="V27:AD27" si="35">AVERAGE(V24:V26)</f>
        <v>0.41349287481265184</v>
      </c>
      <c r="W27" s="639">
        <f t="shared" si="35"/>
        <v>8.7668194247117262E-3</v>
      </c>
      <c r="X27" s="639">
        <f t="shared" si="35"/>
        <v>7.8053935448981543E-3</v>
      </c>
      <c r="Y27" s="639">
        <f t="shared" si="35"/>
        <v>0.70824514144857409</v>
      </c>
      <c r="Z27" s="639">
        <f t="shared" si="35"/>
        <v>1.5021801434238514E-2</v>
      </c>
      <c r="AA27" s="639">
        <f t="shared" si="35"/>
        <v>1.337659278774068E-2</v>
      </c>
      <c r="AB27" s="639">
        <f t="shared" si="35"/>
        <v>2.1218120224424392E-2</v>
      </c>
      <c r="AC27" s="639">
        <f t="shared" si="35"/>
        <v>1.889308477434307E-2</v>
      </c>
      <c r="AD27" s="639">
        <f t="shared" si="35"/>
        <v>0.89048483967263126</v>
      </c>
      <c r="AE27" s="640"/>
      <c r="AF27" s="639">
        <f>AVERAGE(AF24:AF26)</f>
        <v>0.99324464704001603</v>
      </c>
      <c r="AG27" s="639">
        <f t="shared" ref="AG27:AO27" si="36">AVERAGE(AG24:AG26)</f>
        <v>10.887127574124463</v>
      </c>
      <c r="AH27" s="639">
        <f t="shared" si="36"/>
        <v>18.963706127778451</v>
      </c>
      <c r="AI27" s="639">
        <f t="shared" si="36"/>
        <v>12.64033518287922</v>
      </c>
      <c r="AJ27" s="639">
        <f t="shared" si="36"/>
        <v>10.96095515334966</v>
      </c>
      <c r="AK27" s="639">
        <f t="shared" si="36"/>
        <v>19.096229709268712</v>
      </c>
      <c r="AL27" s="639">
        <f t="shared" si="36"/>
        <v>12.726479340116173</v>
      </c>
      <c r="AM27" s="639">
        <f t="shared" si="36"/>
        <v>1.7424134413169368</v>
      </c>
      <c r="AN27" s="639">
        <f t="shared" si="36"/>
        <v>1.161111033625631</v>
      </c>
      <c r="AO27" s="639">
        <f t="shared" si="36"/>
        <v>0.66721343986069781</v>
      </c>
    </row>
    <row r="28" spans="1:41">
      <c r="A28" s="795"/>
      <c r="B28" s="708" t="s">
        <v>106</v>
      </c>
      <c r="C28" s="717">
        <v>256401</v>
      </c>
      <c r="D28" s="717">
        <v>255663</v>
      </c>
      <c r="E28" s="717">
        <v>242925</v>
      </c>
      <c r="F28" s="797"/>
      <c r="G28" s="721" t="s">
        <v>107</v>
      </c>
      <c r="H28" s="730">
        <v>201677</v>
      </c>
      <c r="I28" s="730">
        <v>220584</v>
      </c>
      <c r="J28" s="730">
        <v>185528</v>
      </c>
      <c r="K28" s="802"/>
      <c r="L28" s="361">
        <f t="shared" si="31"/>
        <v>251663</v>
      </c>
      <c r="M28" s="361">
        <f t="shared" si="32"/>
        <v>7576.3212709071413</v>
      </c>
      <c r="N28" s="414">
        <f t="shared" si="33"/>
        <v>3.0105026447698475</v>
      </c>
      <c r="O28" s="413"/>
      <c r="P28" s="361">
        <f>AVERAGE(H28:J28)</f>
        <v>202596.33333333334</v>
      </c>
      <c r="Q28" s="361">
        <f>STDEVA(H28:J28)</f>
        <v>17546.072618490249</v>
      </c>
      <c r="R28" s="414">
        <f t="shared" si="34"/>
        <v>8.6606071935278095</v>
      </c>
      <c r="T28" s="693" t="s">
        <v>48</v>
      </c>
      <c r="U28" s="637">
        <f>STDEVA(U24:U26)/U27*100</f>
        <v>1.8447719692327063</v>
      </c>
      <c r="V28" s="637">
        <f t="shared" ref="V28:AD28" si="37">STDEVA(V24:V26)/V27*100</f>
        <v>2.9238102891930544</v>
      </c>
      <c r="W28" s="637">
        <f t="shared" si="37"/>
        <v>1.740264358020879</v>
      </c>
      <c r="X28" s="637">
        <f t="shared" si="37"/>
        <v>1.6851763985053985</v>
      </c>
      <c r="Y28" s="637">
        <f t="shared" si="37"/>
        <v>1.4310897657577004</v>
      </c>
      <c r="Z28" s="637">
        <f t="shared" si="37"/>
        <v>2.7960917450900924</v>
      </c>
      <c r="AA28" s="637">
        <f t="shared" si="37"/>
        <v>3.5647024601640918</v>
      </c>
      <c r="AB28" s="637">
        <f t="shared" si="37"/>
        <v>4.1517313618896186</v>
      </c>
      <c r="AC28" s="637">
        <f t="shared" si="37"/>
        <v>4.5197706126581441</v>
      </c>
      <c r="AD28" s="637">
        <f t="shared" si="37"/>
        <v>2.2016073281454083</v>
      </c>
      <c r="AF28" s="637">
        <f>STDEVA(AF24:AF26)/AF27*100</f>
        <v>0.66614003241086472</v>
      </c>
      <c r="AG28" s="637">
        <f t="shared" ref="AG28:AO28" si="38">STDEVA(AG24:AG26)/AG27*100</f>
        <v>1.2488802146665345</v>
      </c>
      <c r="AH28" s="637">
        <f t="shared" si="38"/>
        <v>3.6934609705850474</v>
      </c>
      <c r="AI28" s="637">
        <f t="shared" si="38"/>
        <v>0.47618895636737657</v>
      </c>
      <c r="AJ28" s="637">
        <f t="shared" si="38"/>
        <v>0.71844526460064495</v>
      </c>
      <c r="AK28" s="637">
        <f t="shared" si="38"/>
        <v>4.3185940883169955</v>
      </c>
      <c r="AL28" s="637">
        <f t="shared" si="38"/>
        <v>0.43992482571452579</v>
      </c>
      <c r="AM28" s="637">
        <f t="shared" si="38"/>
        <v>4.6467138927995117</v>
      </c>
      <c r="AN28" s="637">
        <f t="shared" si="38"/>
        <v>0.79588160560952192</v>
      </c>
      <c r="AO28" s="637">
        <f t="shared" si="38"/>
        <v>4.0392827949665353</v>
      </c>
    </row>
    <row r="29" spans="1:41">
      <c r="A29" s="798" t="str">
        <f>LEFT(C29,2)</f>
        <v>5</v>
      </c>
      <c r="B29" s="710" t="s">
        <v>98</v>
      </c>
      <c r="C29" s="711" t="s">
        <v>167</v>
      </c>
      <c r="D29" s="711"/>
      <c r="E29" s="711"/>
      <c r="F29" s="799" t="str">
        <f t="shared" ref="F29" si="39">LEFT(H29,2)</f>
        <v/>
      </c>
      <c r="G29" s="723" t="s">
        <v>98</v>
      </c>
      <c r="H29" s="724"/>
      <c r="I29" s="724"/>
      <c r="J29" s="724"/>
      <c r="K29" s="802"/>
      <c r="L29" s="696"/>
      <c r="M29" s="696"/>
      <c r="N29" s="696"/>
      <c r="O29" s="696"/>
    </row>
    <row r="30" spans="1:41">
      <c r="A30" s="794"/>
      <c r="B30" s="705" t="s">
        <v>99</v>
      </c>
      <c r="C30" s="712" t="s">
        <v>322</v>
      </c>
      <c r="D30" s="712" t="s">
        <v>323</v>
      </c>
      <c r="E30" s="712" t="s">
        <v>324</v>
      </c>
      <c r="F30" s="789"/>
      <c r="G30" s="718" t="s">
        <v>99</v>
      </c>
      <c r="H30" s="725" t="s">
        <v>322</v>
      </c>
      <c r="I30" s="725" t="s">
        <v>323</v>
      </c>
      <c r="J30" s="725" t="s">
        <v>324</v>
      </c>
      <c r="K30" s="802"/>
      <c r="L30" s="696"/>
      <c r="M30" s="696"/>
      <c r="N30" s="696"/>
      <c r="O30" s="696"/>
      <c r="U30" s="693" t="s">
        <v>294</v>
      </c>
      <c r="V30" s="694" t="s">
        <v>295</v>
      </c>
      <c r="W30" s="694" t="s">
        <v>296</v>
      </c>
      <c r="X30" s="694" t="s">
        <v>297</v>
      </c>
      <c r="Y30" s="694" t="s">
        <v>298</v>
      </c>
      <c r="Z30" s="694" t="s">
        <v>299</v>
      </c>
      <c r="AA30" s="694" t="s">
        <v>300</v>
      </c>
      <c r="AB30" s="694" t="s">
        <v>301</v>
      </c>
      <c r="AC30" s="694" t="s">
        <v>302</v>
      </c>
      <c r="AD30" s="694" t="s">
        <v>303</v>
      </c>
      <c r="AE30" s="694"/>
      <c r="AF30" s="693" t="s">
        <v>294</v>
      </c>
      <c r="AG30" s="694" t="s">
        <v>295</v>
      </c>
      <c r="AH30" s="694" t="s">
        <v>296</v>
      </c>
      <c r="AI30" s="694" t="s">
        <v>297</v>
      </c>
      <c r="AJ30" s="694" t="s">
        <v>298</v>
      </c>
      <c r="AK30" s="694" t="s">
        <v>299</v>
      </c>
      <c r="AL30" s="694" t="s">
        <v>300</v>
      </c>
      <c r="AM30" s="694" t="s">
        <v>301</v>
      </c>
      <c r="AN30" s="694" t="s">
        <v>302</v>
      </c>
      <c r="AO30" s="694" t="s">
        <v>303</v>
      </c>
    </row>
    <row r="31" spans="1:41">
      <c r="A31" s="794"/>
      <c r="B31" s="705" t="s">
        <v>100</v>
      </c>
      <c r="C31" s="712">
        <v>1717</v>
      </c>
      <c r="D31" s="712">
        <v>1700</v>
      </c>
      <c r="E31" s="712">
        <v>1700</v>
      </c>
      <c r="F31" s="789"/>
      <c r="G31" s="718" t="s">
        <v>101</v>
      </c>
      <c r="H31" s="725">
        <v>2122034</v>
      </c>
      <c r="I31" s="725">
        <v>2190552</v>
      </c>
      <c r="J31" s="725">
        <v>2079532</v>
      </c>
      <c r="K31" s="802"/>
      <c r="L31" s="361">
        <f>AVERAGE(C31:E31)</f>
        <v>1705.6666666666667</v>
      </c>
      <c r="M31" s="361">
        <f>STDEVA(C31:E31)</f>
        <v>9.8149545762236379</v>
      </c>
      <c r="N31" s="412">
        <f>M31/L31*100</f>
        <v>0.57543216198301561</v>
      </c>
      <c r="O31" s="413"/>
      <c r="P31" s="361">
        <f>AVERAGE(H31:J31)</f>
        <v>2130706</v>
      </c>
      <c r="Q31" s="361">
        <f>STDEVA(H31:J31)</f>
        <v>56015.736967391582</v>
      </c>
      <c r="R31" s="414">
        <f>Q31/P31*100</f>
        <v>2.6289754178845692</v>
      </c>
      <c r="T31" s="407" t="s">
        <v>304</v>
      </c>
      <c r="U31" s="635">
        <f>C31/C32</f>
        <v>0.56443129520052593</v>
      </c>
      <c r="V31" s="360">
        <f>C31/C33</f>
        <v>0.33288096161302833</v>
      </c>
      <c r="W31" s="360">
        <f>C31/C34</f>
        <v>8.3928868206747543E-3</v>
      </c>
      <c r="X31" s="360">
        <f>C31/C35</f>
        <v>7.9687746558621785E-3</v>
      </c>
      <c r="Y31" s="360">
        <f>C32/C33</f>
        <v>0.5897634742148119</v>
      </c>
      <c r="Z31" s="360">
        <f>C32/C34</f>
        <v>1.4869634076000351E-2</v>
      </c>
      <c r="AA31" s="360">
        <f>C32/C35</f>
        <v>1.4118236751970149E-2</v>
      </c>
      <c r="AB31" s="360">
        <f>C33/C34</f>
        <v>2.5212877239976929E-2</v>
      </c>
      <c r="AC31" s="360">
        <f>C33/C35</f>
        <v>2.3938811691867859E-2</v>
      </c>
      <c r="AD31" s="360">
        <f>C34/C35</f>
        <v>0.94946766543213312</v>
      </c>
      <c r="AF31" s="636">
        <f>H31/H32</f>
        <v>0.9768249462916001</v>
      </c>
      <c r="AG31" s="33">
        <f>H31/H33</f>
        <v>9.8641905868680997</v>
      </c>
      <c r="AH31" s="33">
        <f>H31/H34</f>
        <v>16.942928317072003</v>
      </c>
      <c r="AI31" s="33">
        <f>H31/H35</f>
        <v>11.571028180073286</v>
      </c>
      <c r="AJ31" s="33">
        <f>H32/H33</f>
        <v>10.098217315514235</v>
      </c>
      <c r="AK31" s="33">
        <f>H32/H34</f>
        <v>17.344897242227297</v>
      </c>
      <c r="AL31" s="33">
        <f>H32/H35</f>
        <v>11.845549424184261</v>
      </c>
      <c r="AM31" s="33">
        <f>H33/H34</f>
        <v>1.7176197243824154</v>
      </c>
      <c r="AN31" s="33">
        <f>H33/H35</f>
        <v>1.1730337201186529</v>
      </c>
      <c r="AO31" s="33">
        <f>H34/H35</f>
        <v>0.68294145873320533</v>
      </c>
    </row>
    <row r="32" spans="1:41">
      <c r="A32" s="794"/>
      <c r="B32" s="705" t="s">
        <v>102</v>
      </c>
      <c r="C32" s="712">
        <v>3042</v>
      </c>
      <c r="D32" s="712">
        <v>3150</v>
      </c>
      <c r="E32" s="712">
        <v>3083</v>
      </c>
      <c r="F32" s="789"/>
      <c r="G32" s="718" t="s">
        <v>80</v>
      </c>
      <c r="H32" s="725">
        <v>2172379</v>
      </c>
      <c r="I32" s="725">
        <v>2249075</v>
      </c>
      <c r="J32" s="725">
        <v>2123977</v>
      </c>
      <c r="K32" s="802"/>
      <c r="L32" s="361">
        <f t="shared" ref="L32:L35" si="40">AVERAGE(C32:E32)</f>
        <v>3091.6666666666665</v>
      </c>
      <c r="M32" s="361">
        <f t="shared" ref="M32:M35" si="41">STDEVA(C32:E32)</f>
        <v>54.519109799531151</v>
      </c>
      <c r="N32" s="414">
        <f t="shared" ref="N32:N35" si="42">M32/L32*100</f>
        <v>1.7634213412247273</v>
      </c>
      <c r="O32" s="413"/>
      <c r="P32" s="361">
        <f>AVERAGE(H32:J32)</f>
        <v>2181810.3333333335</v>
      </c>
      <c r="Q32" s="361">
        <f>STDEVA(H32:J32)</f>
        <v>63080.028038463432</v>
      </c>
      <c r="R32" s="414">
        <f t="shared" ref="R32:R35" si="43">Q32/P32*100</f>
        <v>2.8911783519739229</v>
      </c>
      <c r="T32" s="407" t="s">
        <v>305</v>
      </c>
      <c r="U32" s="635">
        <f>D31/D32</f>
        <v>0.53968253968253965</v>
      </c>
      <c r="V32" s="360">
        <f>D31/D33</f>
        <v>0.33222591362126247</v>
      </c>
      <c r="W32" s="360">
        <f>D31/D34</f>
        <v>8.5154128973441937E-3</v>
      </c>
      <c r="X32" s="360">
        <f>D31/D35</f>
        <v>7.6414110539753319E-3</v>
      </c>
      <c r="Y32" s="360">
        <f>D32/D33</f>
        <v>0.61559507523939805</v>
      </c>
      <c r="Z32" s="360">
        <f>D32/D34</f>
        <v>1.5778559192137769E-2</v>
      </c>
      <c r="AA32" s="360">
        <f>D32/D35</f>
        <v>1.4159085188248408E-2</v>
      </c>
      <c r="AB32" s="360">
        <f>D33/D34</f>
        <v>2.5631392821006019E-2</v>
      </c>
      <c r="AC32" s="360">
        <f>D33/D35</f>
        <v>2.3000647272465747E-2</v>
      </c>
      <c r="AD32" s="360">
        <f>D34/D35</f>
        <v>0.89736236470207487</v>
      </c>
      <c r="AF32" s="636">
        <f>I31/I32</f>
        <v>0.97397908028856306</v>
      </c>
      <c r="AG32" s="33">
        <f>I31/I33</f>
        <v>10.454049565478833</v>
      </c>
      <c r="AH32" s="33">
        <f>I31/I34</f>
        <v>17.121847130273022</v>
      </c>
      <c r="AI32" s="33">
        <f>I31/I35</f>
        <v>11.504335358776542</v>
      </c>
      <c r="AJ32" s="33">
        <f>I32/I33</f>
        <v>10.733340969070492</v>
      </c>
      <c r="AK32" s="33">
        <f>I32/I34</f>
        <v>17.579276061247938</v>
      </c>
      <c r="AL32" s="33">
        <f>I32/I35</f>
        <v>11.811686299636051</v>
      </c>
      <c r="AM32" s="33">
        <f>I33/I34</f>
        <v>1.6378195858964038</v>
      </c>
      <c r="AN32" s="33">
        <f>I33/I35</f>
        <v>1.1004668847913199</v>
      </c>
      <c r="AO32" s="33">
        <f>I34/I35</f>
        <v>0.67190971109862352</v>
      </c>
    </row>
    <row r="33" spans="1:41">
      <c r="A33" s="794"/>
      <c r="B33" s="705" t="s">
        <v>103</v>
      </c>
      <c r="C33" s="712">
        <v>5158</v>
      </c>
      <c r="D33" s="712">
        <v>5117</v>
      </c>
      <c r="E33" s="712">
        <v>5167</v>
      </c>
      <c r="F33" s="789"/>
      <c r="G33" s="718" t="s">
        <v>104</v>
      </c>
      <c r="H33" s="731">
        <v>215125</v>
      </c>
      <c r="I33" s="725">
        <v>209541</v>
      </c>
      <c r="J33" s="725">
        <v>211946</v>
      </c>
      <c r="K33" s="802"/>
      <c r="L33" s="361">
        <f t="shared" si="40"/>
        <v>5147.333333333333</v>
      </c>
      <c r="M33" s="361">
        <f t="shared" si="41"/>
        <v>26.652079343520896</v>
      </c>
      <c r="N33" s="414">
        <f t="shared" si="42"/>
        <v>0.51778421208757086</v>
      </c>
      <c r="O33" s="413"/>
      <c r="P33" s="361">
        <f>AVERAGE(H33:J33)</f>
        <v>212204</v>
      </c>
      <c r="Q33" s="361">
        <f>STDEVA(H33:J33)</f>
        <v>2800.9260968472554</v>
      </c>
      <c r="R33" s="414">
        <f t="shared" si="43"/>
        <v>1.319921442030902</v>
      </c>
      <c r="T33" s="407" t="s">
        <v>306</v>
      </c>
      <c r="U33" s="635">
        <f>E31/E32</f>
        <v>0.55141096334738893</v>
      </c>
      <c r="V33" s="360">
        <f>E31/E33</f>
        <v>0.32901103154635186</v>
      </c>
      <c r="W33" s="360">
        <f>E31/E34</f>
        <v>8.6505630498832174E-3</v>
      </c>
      <c r="X33" s="360">
        <f>E31/E35</f>
        <v>8.0012802048327735E-3</v>
      </c>
      <c r="Y33" s="360">
        <f>E32/E33</f>
        <v>0.59667118250435458</v>
      </c>
      <c r="Z33" s="360">
        <f>E32/E34</f>
        <v>1.5688050519288212E-2</v>
      </c>
      <c r="AA33" s="360">
        <f>E32/E35</f>
        <v>1.4510556983234965E-2</v>
      </c>
      <c r="AB33" s="360">
        <f>E33/E34</f>
        <v>2.629262310514505E-2</v>
      </c>
      <c r="AC33" s="360">
        <f>E33/E35</f>
        <v>2.4319185187277024E-2</v>
      </c>
      <c r="AD33" s="360">
        <f>E34/E35</f>
        <v>0.92494328504325396</v>
      </c>
      <c r="AF33" s="636">
        <f>J31/J32</f>
        <v>0.97907463216409596</v>
      </c>
      <c r="AG33" s="33">
        <f>J31/J33</f>
        <v>9.8116123918356557</v>
      </c>
      <c r="AH33" s="33">
        <f>J31/J34</f>
        <v>16.937334050074117</v>
      </c>
      <c r="AI33" s="33">
        <f>J31/J35</f>
        <v>11.922349690121143</v>
      </c>
      <c r="AJ33" s="33">
        <f>J32/J33</f>
        <v>10.021312032310117</v>
      </c>
      <c r="AK33" s="33">
        <f>J32/J34</f>
        <v>17.299328869992994</v>
      </c>
      <c r="AL33" s="33">
        <f>J32/J35</f>
        <v>12.177161268869359</v>
      </c>
      <c r="AM33" s="33">
        <f>J33/J34</f>
        <v>1.7262538891332324</v>
      </c>
      <c r="AN33" s="33">
        <f>J33/J35</f>
        <v>1.2151264454802406</v>
      </c>
      <c r="AO33" s="33">
        <f>J34/J35</f>
        <v>0.70390946148157063</v>
      </c>
    </row>
    <row r="34" spans="1:41" ht="15.6">
      <c r="A34" s="794"/>
      <c r="B34" s="705" t="s">
        <v>79</v>
      </c>
      <c r="C34" s="712">
        <v>204578</v>
      </c>
      <c r="D34" s="712">
        <v>199638</v>
      </c>
      <c r="E34" s="712">
        <v>196519</v>
      </c>
      <c r="F34" s="789"/>
      <c r="G34" s="718" t="s">
        <v>105</v>
      </c>
      <c r="H34" s="725">
        <v>125246</v>
      </c>
      <c r="I34" s="725">
        <v>127939</v>
      </c>
      <c r="J34" s="725">
        <v>122778</v>
      </c>
      <c r="K34" s="802"/>
      <c r="L34" s="361">
        <f t="shared" si="40"/>
        <v>200245</v>
      </c>
      <c r="M34" s="361">
        <f t="shared" si="41"/>
        <v>4063.644546463187</v>
      </c>
      <c r="N34" s="414">
        <f t="shared" si="42"/>
        <v>2.0293363362197243</v>
      </c>
      <c r="O34" s="413"/>
      <c r="P34" s="361">
        <f>AVERAGE(H34:J34)</f>
        <v>125321</v>
      </c>
      <c r="Q34" s="361">
        <f>STDEVA(H34:J34)</f>
        <v>2581.3172993648031</v>
      </c>
      <c r="R34" s="414">
        <f t="shared" si="43"/>
        <v>2.0597643646035406</v>
      </c>
      <c r="T34" s="638" t="s">
        <v>68</v>
      </c>
      <c r="U34" s="639">
        <f>AVERAGE(U31:U33)</f>
        <v>0.55184159941015154</v>
      </c>
      <c r="V34" s="639">
        <f t="shared" ref="V34:AD34" si="44">AVERAGE(V31:V33)</f>
        <v>0.33137263559354757</v>
      </c>
      <c r="W34" s="639">
        <f t="shared" si="44"/>
        <v>8.5196209226340563E-3</v>
      </c>
      <c r="X34" s="639">
        <f t="shared" si="44"/>
        <v>7.8704886382234274E-3</v>
      </c>
      <c r="Y34" s="639">
        <f t="shared" si="44"/>
        <v>0.60067657731952151</v>
      </c>
      <c r="Z34" s="639">
        <f t="shared" si="44"/>
        <v>1.5445414595808777E-2</v>
      </c>
      <c r="AA34" s="639">
        <f t="shared" si="44"/>
        <v>1.4262626307817841E-2</v>
      </c>
      <c r="AB34" s="639">
        <f t="shared" si="44"/>
        <v>2.5712297722042667E-2</v>
      </c>
      <c r="AC34" s="639">
        <f t="shared" si="44"/>
        <v>2.3752881383870206E-2</v>
      </c>
      <c r="AD34" s="639">
        <f t="shared" si="44"/>
        <v>0.92392443839248728</v>
      </c>
      <c r="AE34" s="640"/>
      <c r="AF34" s="639">
        <f>AVERAGE(AF31:AF33)</f>
        <v>0.97662621958141971</v>
      </c>
      <c r="AG34" s="639">
        <f t="shared" ref="AG34:AO34" si="45">AVERAGE(AG31:AG33)</f>
        <v>10.043284181394196</v>
      </c>
      <c r="AH34" s="639">
        <f t="shared" si="45"/>
        <v>17.000703165806382</v>
      </c>
      <c r="AI34" s="639">
        <f t="shared" si="45"/>
        <v>11.66590440965699</v>
      </c>
      <c r="AJ34" s="639">
        <f t="shared" si="45"/>
        <v>10.284290105631614</v>
      </c>
      <c r="AK34" s="639">
        <f t="shared" si="45"/>
        <v>17.407834057822743</v>
      </c>
      <c r="AL34" s="639">
        <f t="shared" si="45"/>
        <v>11.944798997563225</v>
      </c>
      <c r="AM34" s="639">
        <f t="shared" si="45"/>
        <v>1.6938977331373506</v>
      </c>
      <c r="AN34" s="639">
        <f t="shared" si="45"/>
        <v>1.1628756834634046</v>
      </c>
      <c r="AO34" s="639">
        <f t="shared" si="45"/>
        <v>0.68625354377113312</v>
      </c>
    </row>
    <row r="35" spans="1:41">
      <c r="A35" s="795"/>
      <c r="B35" s="708" t="s">
        <v>106</v>
      </c>
      <c r="C35" s="717">
        <v>215466</v>
      </c>
      <c r="D35" s="717">
        <v>222472</v>
      </c>
      <c r="E35" s="717">
        <v>212466</v>
      </c>
      <c r="F35" s="797"/>
      <c r="G35" s="721" t="s">
        <v>107</v>
      </c>
      <c r="H35" s="730">
        <v>183392</v>
      </c>
      <c r="I35" s="730">
        <v>190411</v>
      </c>
      <c r="J35" s="730">
        <v>174423</v>
      </c>
      <c r="K35" s="802"/>
      <c r="L35" s="361">
        <f t="shared" si="40"/>
        <v>216801.33333333334</v>
      </c>
      <c r="M35" s="361">
        <f t="shared" si="41"/>
        <v>5134.9143452771759</v>
      </c>
      <c r="N35" s="414">
        <f t="shared" si="42"/>
        <v>2.3684883604392848</v>
      </c>
      <c r="O35" s="413"/>
      <c r="P35" s="361">
        <f>AVERAGE(H35:J35)</f>
        <v>182742</v>
      </c>
      <c r="Q35" s="361">
        <f>STDEVA(H35:J35)</f>
        <v>8013.7950435483435</v>
      </c>
      <c r="R35" s="414">
        <f t="shared" si="43"/>
        <v>4.3853055365205282</v>
      </c>
      <c r="T35" s="693" t="s">
        <v>48</v>
      </c>
      <c r="U35" s="637">
        <f>STDEVA(U31:U33)/U34*100</f>
        <v>2.2433967279691736</v>
      </c>
      <c r="V35" s="637">
        <f t="shared" ref="V35:AD35" si="46">STDEVA(V31:V33)/V34*100</f>
        <v>0.62505712370251054</v>
      </c>
      <c r="W35" s="637">
        <f t="shared" si="46"/>
        <v>1.5128565621873293</v>
      </c>
      <c r="X35" s="637">
        <f t="shared" si="46"/>
        <v>2.5290887791360723</v>
      </c>
      <c r="Y35" s="637">
        <f t="shared" si="46"/>
        <v>2.2264048081441881</v>
      </c>
      <c r="Z35" s="637">
        <f t="shared" si="46"/>
        <v>3.2416733209865085</v>
      </c>
      <c r="AA35" s="637">
        <f t="shared" si="46"/>
        <v>1.5122283606683213</v>
      </c>
      <c r="AB35" s="637">
        <f t="shared" si="46"/>
        <v>2.1172770339641152</v>
      </c>
      <c r="AC35" s="637">
        <f t="shared" si="46"/>
        <v>2.8571186640614012</v>
      </c>
      <c r="AD35" s="637">
        <f t="shared" si="46"/>
        <v>2.821398222197911</v>
      </c>
      <c r="AF35" s="637">
        <f>STDEVA(AF31:AF33)/AF34*100</f>
        <v>0.26146974476780693</v>
      </c>
      <c r="AG35" s="637">
        <f t="shared" ref="AG35:AO35" si="47">STDEVA(AG31:AG33)/AG34*100</f>
        <v>3.5516602515842517</v>
      </c>
      <c r="AH35" s="637">
        <f t="shared" si="47"/>
        <v>0.61733347531021454</v>
      </c>
      <c r="AI35" s="637">
        <f t="shared" si="47"/>
        <v>1.9250770369690564</v>
      </c>
      <c r="AJ35" s="637">
        <f t="shared" si="47"/>
        <v>3.7998334247236207</v>
      </c>
      <c r="AK35" s="637">
        <f t="shared" si="47"/>
        <v>0.86289396691375408</v>
      </c>
      <c r="AL35" s="637">
        <f t="shared" si="47"/>
        <v>1.6906327316744172</v>
      </c>
      <c r="AM35" s="637">
        <f t="shared" si="47"/>
        <v>2.8783674554014418</v>
      </c>
      <c r="AN35" s="637">
        <f t="shared" si="47"/>
        <v>4.9877044044960073</v>
      </c>
      <c r="AO35" s="637">
        <f t="shared" si="47"/>
        <v>2.3686509584050985</v>
      </c>
    </row>
    <row r="36" spans="1:41">
      <c r="A36" s="798" t="str">
        <f>LEFT(C36,2)</f>
        <v>6</v>
      </c>
      <c r="B36" s="710" t="s">
        <v>98</v>
      </c>
      <c r="C36" s="711" t="s">
        <v>168</v>
      </c>
      <c r="D36" s="711"/>
      <c r="E36" s="711"/>
      <c r="F36" s="799" t="str">
        <f t="shared" ref="F36" si="48">LEFT(H36,2)</f>
        <v/>
      </c>
      <c r="G36" s="723" t="s">
        <v>98</v>
      </c>
      <c r="H36" s="724"/>
      <c r="I36" s="724"/>
      <c r="J36" s="724"/>
      <c r="K36" s="802"/>
      <c r="L36" s="696"/>
      <c r="M36" s="696"/>
      <c r="N36" s="696"/>
      <c r="O36" s="696"/>
    </row>
    <row r="37" spans="1:41">
      <c r="A37" s="794"/>
      <c r="B37" s="705" t="s">
        <v>99</v>
      </c>
      <c r="C37" s="712" t="s">
        <v>325</v>
      </c>
      <c r="D37" s="712" t="s">
        <v>326</v>
      </c>
      <c r="E37" s="712" t="s">
        <v>327</v>
      </c>
      <c r="F37" s="789"/>
      <c r="G37" s="718" t="s">
        <v>99</v>
      </c>
      <c r="H37" s="725" t="s">
        <v>325</v>
      </c>
      <c r="I37" s="725" t="s">
        <v>326</v>
      </c>
      <c r="J37" s="725" t="s">
        <v>327</v>
      </c>
      <c r="K37" s="802"/>
      <c r="L37" s="696"/>
      <c r="M37" s="696"/>
      <c r="N37" s="696"/>
      <c r="O37" s="696"/>
      <c r="U37" s="693" t="s">
        <v>294</v>
      </c>
      <c r="V37" s="694" t="s">
        <v>295</v>
      </c>
      <c r="W37" s="694" t="s">
        <v>296</v>
      </c>
      <c r="X37" s="694" t="s">
        <v>297</v>
      </c>
      <c r="Y37" s="694" t="s">
        <v>298</v>
      </c>
      <c r="Z37" s="694" t="s">
        <v>299</v>
      </c>
      <c r="AA37" s="694" t="s">
        <v>300</v>
      </c>
      <c r="AB37" s="694" t="s">
        <v>301</v>
      </c>
      <c r="AC37" s="694" t="s">
        <v>302</v>
      </c>
      <c r="AD37" s="694" t="s">
        <v>303</v>
      </c>
      <c r="AE37" s="694"/>
      <c r="AF37" s="693" t="s">
        <v>294</v>
      </c>
      <c r="AG37" s="694" t="s">
        <v>295</v>
      </c>
      <c r="AH37" s="694" t="s">
        <v>296</v>
      </c>
      <c r="AI37" s="694" t="s">
        <v>297</v>
      </c>
      <c r="AJ37" s="694" t="s">
        <v>298</v>
      </c>
      <c r="AK37" s="694" t="s">
        <v>299</v>
      </c>
      <c r="AL37" s="694" t="s">
        <v>300</v>
      </c>
      <c r="AM37" s="694" t="s">
        <v>301</v>
      </c>
      <c r="AN37" s="694" t="s">
        <v>302</v>
      </c>
      <c r="AO37" s="694" t="s">
        <v>303</v>
      </c>
    </row>
    <row r="38" spans="1:41">
      <c r="A38" s="794"/>
      <c r="B38" s="705" t="s">
        <v>100</v>
      </c>
      <c r="C38" s="712">
        <v>2200</v>
      </c>
      <c r="D38" s="712">
        <v>2050</v>
      </c>
      <c r="E38" s="712">
        <v>2077</v>
      </c>
      <c r="F38" s="789"/>
      <c r="G38" s="718" t="s">
        <v>101</v>
      </c>
      <c r="H38" s="725">
        <v>2488870</v>
      </c>
      <c r="I38" s="725">
        <v>2483476</v>
      </c>
      <c r="J38" s="725">
        <v>2433936</v>
      </c>
      <c r="K38" s="802"/>
      <c r="L38" s="361">
        <f>AVERAGE(C38:E38)</f>
        <v>2109</v>
      </c>
      <c r="M38" s="361">
        <f>STDEVA(C38:E38)</f>
        <v>79.956238030562687</v>
      </c>
      <c r="N38" s="412">
        <f>M38/L38*100</f>
        <v>3.7911919407568844</v>
      </c>
      <c r="O38" s="413"/>
      <c r="P38" s="361">
        <f>AVERAGE(H38:J38)</f>
        <v>2468760.6666666665</v>
      </c>
      <c r="Q38" s="361">
        <f>STDEVA(H38:J38)</f>
        <v>30279.396713497008</v>
      </c>
      <c r="R38" s="414">
        <f>Q38/P38*100</f>
        <v>1.2265019093317138</v>
      </c>
      <c r="T38" s="407" t="s">
        <v>304</v>
      </c>
      <c r="U38" s="635">
        <f>C38/C39</f>
        <v>0.66006600660066006</v>
      </c>
      <c r="V38" s="360">
        <f>C38/C40</f>
        <v>0.38993264799716415</v>
      </c>
      <c r="W38" s="360">
        <f>C38/C41</f>
        <v>1.0116849613030502E-2</v>
      </c>
      <c r="X38" s="360">
        <f>C38/C42</f>
        <v>8.8333192803253871E-3</v>
      </c>
      <c r="Y38" s="360">
        <f>C39/C40</f>
        <v>0.59074796171570365</v>
      </c>
      <c r="Z38" s="360">
        <f>C39/C41</f>
        <v>1.5327027163741212E-2</v>
      </c>
      <c r="AA38" s="360">
        <f>C39/C42</f>
        <v>1.3382478709692962E-2</v>
      </c>
      <c r="AB38" s="360">
        <f>C40/C41</f>
        <v>2.5945120689417317E-2</v>
      </c>
      <c r="AC38" s="360">
        <f>C40/C42</f>
        <v>2.2653448808907198E-2</v>
      </c>
      <c r="AD38" s="360">
        <f>C41/C42</f>
        <v>0.87312944426376293</v>
      </c>
      <c r="AF38" s="636">
        <f>H38/H39</f>
        <v>1.0915119875239232</v>
      </c>
      <c r="AG38" s="33">
        <f>H38/H40</f>
        <v>10.954437020800873</v>
      </c>
      <c r="AH38" s="33">
        <f>H38/H41</f>
        <v>20.545232415119571</v>
      </c>
      <c r="AI38" s="33">
        <f>H38/H42</f>
        <v>12.701167609055094</v>
      </c>
      <c r="AJ38" s="33">
        <f>H39/H40</f>
        <v>10.036020809675971</v>
      </c>
      <c r="AK38" s="33">
        <f>H39/H41</f>
        <v>18.822727235205257</v>
      </c>
      <c r="AL38" s="33">
        <f>H39/H42</f>
        <v>11.636306109534793</v>
      </c>
      <c r="AM38" s="33">
        <f>H40/H41</f>
        <v>1.8755169595760313</v>
      </c>
      <c r="AN38" s="33">
        <f>H40/H42</f>
        <v>1.1594541631794892</v>
      </c>
      <c r="AO38" s="33">
        <f>H41/H42</f>
        <v>0.6182051072689787</v>
      </c>
    </row>
    <row r="39" spans="1:41">
      <c r="A39" s="794"/>
      <c r="B39" s="705" t="s">
        <v>102</v>
      </c>
      <c r="C39" s="712">
        <v>3333</v>
      </c>
      <c r="D39" s="712">
        <v>3233</v>
      </c>
      <c r="E39" s="712">
        <v>3100</v>
      </c>
      <c r="F39" s="789"/>
      <c r="G39" s="718" t="s">
        <v>80</v>
      </c>
      <c r="H39" s="725">
        <v>2280204</v>
      </c>
      <c r="I39" s="725">
        <v>2321728</v>
      </c>
      <c r="J39" s="725">
        <v>2274509</v>
      </c>
      <c r="K39" s="802"/>
      <c r="L39" s="361">
        <f t="shared" ref="L39:L42" si="49">AVERAGE(C39:E39)</f>
        <v>3222</v>
      </c>
      <c r="M39" s="361">
        <f t="shared" ref="M39:M42" si="50">STDEVA(C39:E39)</f>
        <v>116.88883607941351</v>
      </c>
      <c r="N39" s="414">
        <f t="shared" ref="N39:N42" si="51">M39/L39*100</f>
        <v>3.6278347634827282</v>
      </c>
      <c r="O39" s="413"/>
      <c r="P39" s="361">
        <f>AVERAGE(H39:J39)</f>
        <v>2292147</v>
      </c>
      <c r="Q39" s="361">
        <f>STDEVA(H39:J39)</f>
        <v>25775.665403632163</v>
      </c>
      <c r="R39" s="414">
        <f t="shared" ref="R39:R42" si="52">Q39/P39*100</f>
        <v>1.124520609002484</v>
      </c>
      <c r="T39" s="407" t="s">
        <v>305</v>
      </c>
      <c r="U39" s="635">
        <f>D38/D39</f>
        <v>0.63408598824621099</v>
      </c>
      <c r="V39" s="360">
        <f>D38/D40</f>
        <v>0.35751656784094871</v>
      </c>
      <c r="W39" s="360">
        <f>D38/D41</f>
        <v>9.1720132792855666E-3</v>
      </c>
      <c r="X39" s="360">
        <f>D38/D42</f>
        <v>8.4694294909666307E-3</v>
      </c>
      <c r="Y39" s="360">
        <f>D39/D40</f>
        <v>0.56382978723404253</v>
      </c>
      <c r="Z39" s="360">
        <f>D39/D41</f>
        <v>1.4464936064356214E-2</v>
      </c>
      <c r="AA39" s="360">
        <f>D39/D42</f>
        <v>1.3356910021607373E-2</v>
      </c>
      <c r="AB39" s="360">
        <f>D40/D41</f>
        <v>2.5654792265084606E-2</v>
      </c>
      <c r="AC39" s="360">
        <f>D40/D42</f>
        <v>2.3689614000586664E-2</v>
      </c>
      <c r="AD39" s="360">
        <f>D41/D42</f>
        <v>0.92339917454048182</v>
      </c>
      <c r="AF39" s="636">
        <f>I38/I39</f>
        <v>1.0696670755575157</v>
      </c>
      <c r="AG39" s="33">
        <f>I38/I40</f>
        <v>10.535122363012391</v>
      </c>
      <c r="AH39" s="33">
        <f>I38/I41</f>
        <v>19.604480616361037</v>
      </c>
      <c r="AI39" s="33">
        <f>I38/I42</f>
        <v>12.236403590890726</v>
      </c>
      <c r="AJ39" s="33">
        <f>I39/I40</f>
        <v>9.8489732027336014</v>
      </c>
      <c r="AK39" s="33">
        <f>I39/I41</f>
        <v>18.327647044892998</v>
      </c>
      <c r="AL39" s="33">
        <f>I39/I42</f>
        <v>11.43945052670996</v>
      </c>
      <c r="AM39" s="33">
        <f>I40/I41</f>
        <v>1.8608688101421704</v>
      </c>
      <c r="AN39" s="33">
        <f>I40/I42</f>
        <v>1.1614866129938213</v>
      </c>
      <c r="AO39" s="33">
        <f>I41/I42</f>
        <v>0.62416362005932258</v>
      </c>
    </row>
    <row r="40" spans="1:41">
      <c r="A40" s="794"/>
      <c r="B40" s="705" t="s">
        <v>103</v>
      </c>
      <c r="C40" s="712">
        <v>5642</v>
      </c>
      <c r="D40" s="712">
        <v>5734</v>
      </c>
      <c r="E40" s="712">
        <v>5501</v>
      </c>
      <c r="F40" s="789"/>
      <c r="G40" s="718" t="s">
        <v>104</v>
      </c>
      <c r="H40" s="725">
        <v>227202</v>
      </c>
      <c r="I40" s="725">
        <v>235733</v>
      </c>
      <c r="J40" s="725">
        <v>232855</v>
      </c>
      <c r="K40" s="802"/>
      <c r="L40" s="361">
        <f t="shared" si="49"/>
        <v>5625.666666666667</v>
      </c>
      <c r="M40" s="361">
        <f t="shared" si="50"/>
        <v>117.35558501125259</v>
      </c>
      <c r="N40" s="414">
        <f t="shared" si="51"/>
        <v>2.0860742728788155</v>
      </c>
      <c r="O40" s="413"/>
      <c r="P40" s="361">
        <f>AVERAGE(H40:J40)</f>
        <v>231930</v>
      </c>
      <c r="Q40" s="361">
        <f>STDEVA(H40:J40)</f>
        <v>4340.0701607232113</v>
      </c>
      <c r="R40" s="414">
        <f t="shared" si="52"/>
        <v>1.8712845085686249</v>
      </c>
      <c r="T40" s="407" t="s">
        <v>306</v>
      </c>
      <c r="U40" s="635">
        <f>E38/E39</f>
        <v>0.67</v>
      </c>
      <c r="V40" s="360">
        <f>E38/E40</f>
        <v>0.37756771496091618</v>
      </c>
      <c r="W40" s="360">
        <f>E38/E41</f>
        <v>9.6308558339245395E-3</v>
      </c>
      <c r="X40" s="360">
        <f>E38/E42</f>
        <v>8.6166840908713759E-3</v>
      </c>
      <c r="Y40" s="360">
        <f>E39/E40</f>
        <v>0.56353390292674055</v>
      </c>
      <c r="Z40" s="360">
        <f>E39/E41</f>
        <v>1.4374411692424685E-2</v>
      </c>
      <c r="AA40" s="360">
        <f>E39/E42</f>
        <v>1.2860722523688622E-2</v>
      </c>
      <c r="AB40" s="360">
        <f>E40/E41</f>
        <v>2.5507625393557481E-2</v>
      </c>
      <c r="AC40" s="360">
        <f>E40/E42</f>
        <v>2.2821559549293904E-2</v>
      </c>
      <c r="AD40" s="360">
        <f>E41/E42</f>
        <v>0.89469557425200374</v>
      </c>
      <c r="AF40" s="636">
        <f>J38/J39</f>
        <v>1.0700929299466391</v>
      </c>
      <c r="AG40" s="33">
        <f>J38/J40</f>
        <v>10.452582078976187</v>
      </c>
      <c r="AH40" s="33">
        <f>J38/J41</f>
        <v>20.164167481318245</v>
      </c>
      <c r="AI40" s="33">
        <f>J38/J42</f>
        <v>12.17321023096698</v>
      </c>
      <c r="AJ40" s="33">
        <f>J39/J40</f>
        <v>9.7679199501835914</v>
      </c>
      <c r="AK40" s="33">
        <f>J39/J41</f>
        <v>18.843379782280913</v>
      </c>
      <c r="AL40" s="33">
        <f>J39/J42</f>
        <v>11.37584399475848</v>
      </c>
      <c r="AM40" s="33">
        <f>J40/J41</f>
        <v>1.9291087435587295</v>
      </c>
      <c r="AN40" s="33">
        <f>J40/J42</f>
        <v>1.1646127376939313</v>
      </c>
      <c r="AO40" s="33">
        <f>J41/J42</f>
        <v>0.60370507447159671</v>
      </c>
    </row>
    <row r="41" spans="1:41" ht="15.6">
      <c r="A41" s="794"/>
      <c r="B41" s="705" t="s">
        <v>79</v>
      </c>
      <c r="C41" s="712">
        <v>217459</v>
      </c>
      <c r="D41" s="712">
        <v>223506</v>
      </c>
      <c r="E41" s="712">
        <v>215661</v>
      </c>
      <c r="F41" s="789"/>
      <c r="G41" s="718" t="s">
        <v>105</v>
      </c>
      <c r="H41" s="725">
        <v>121141</v>
      </c>
      <c r="I41" s="725">
        <v>126679</v>
      </c>
      <c r="J41" s="725">
        <v>120706</v>
      </c>
      <c r="K41" s="802"/>
      <c r="L41" s="361">
        <f t="shared" si="49"/>
        <v>218875.33333333334</v>
      </c>
      <c r="M41" s="361">
        <f t="shared" si="50"/>
        <v>4109.8061187035737</v>
      </c>
      <c r="N41" s="414">
        <f t="shared" si="51"/>
        <v>1.8776926829139757</v>
      </c>
      <c r="O41" s="413"/>
      <c r="P41" s="361">
        <f>AVERAGE(H41:J41)</f>
        <v>122842</v>
      </c>
      <c r="Q41" s="361">
        <f>STDEVA(H41:J41)</f>
        <v>3330.0499996246303</v>
      </c>
      <c r="R41" s="414">
        <f t="shared" si="52"/>
        <v>2.7108399404313106</v>
      </c>
      <c r="T41" s="638" t="s">
        <v>68</v>
      </c>
      <c r="U41" s="639">
        <f>AVERAGE(U38:U40)</f>
        <v>0.65471733161562362</v>
      </c>
      <c r="V41" s="639">
        <f t="shared" ref="V41:AD41" si="53">AVERAGE(V38:V40)</f>
        <v>0.37500564359967631</v>
      </c>
      <c r="W41" s="639">
        <f t="shared" si="53"/>
        <v>9.6399062420802015E-3</v>
      </c>
      <c r="X41" s="639">
        <f t="shared" si="53"/>
        <v>8.6398109540544634E-3</v>
      </c>
      <c r="Y41" s="639">
        <f t="shared" si="53"/>
        <v>0.57270388395882887</v>
      </c>
      <c r="Z41" s="639">
        <f t="shared" si="53"/>
        <v>1.472212497350737E-2</v>
      </c>
      <c r="AA41" s="639">
        <f t="shared" si="53"/>
        <v>1.3200037084996319E-2</v>
      </c>
      <c r="AB41" s="639">
        <f t="shared" si="53"/>
        <v>2.5702512782686468E-2</v>
      </c>
      <c r="AC41" s="639">
        <f t="shared" si="53"/>
        <v>2.3054874119595923E-2</v>
      </c>
      <c r="AD41" s="639">
        <f t="shared" si="53"/>
        <v>0.89707473101874946</v>
      </c>
      <c r="AE41" s="640"/>
      <c r="AF41" s="639">
        <f>AVERAGE(AF38:AF40)</f>
        <v>1.0770906643426927</v>
      </c>
      <c r="AG41" s="639">
        <f t="shared" ref="AG41:AO41" si="54">AVERAGE(AG38:AG40)</f>
        <v>10.647380487596484</v>
      </c>
      <c r="AH41" s="639">
        <f t="shared" si="54"/>
        <v>20.104626837599618</v>
      </c>
      <c r="AI41" s="639">
        <f t="shared" si="54"/>
        <v>12.370260476970934</v>
      </c>
      <c r="AJ41" s="639">
        <f t="shared" si="54"/>
        <v>9.8843046541977202</v>
      </c>
      <c r="AK41" s="639">
        <f t="shared" si="54"/>
        <v>18.664584687459723</v>
      </c>
      <c r="AL41" s="639">
        <f t="shared" si="54"/>
        <v>11.483866877001077</v>
      </c>
      <c r="AM41" s="639">
        <f t="shared" si="54"/>
        <v>1.8884981710923103</v>
      </c>
      <c r="AN41" s="639">
        <f t="shared" si="54"/>
        <v>1.1618511712890807</v>
      </c>
      <c r="AO41" s="639">
        <f t="shared" si="54"/>
        <v>0.61535793393329941</v>
      </c>
    </row>
    <row r="42" spans="1:41" ht="15" thickBot="1">
      <c r="A42" s="800"/>
      <c r="B42" s="713" t="s">
        <v>106</v>
      </c>
      <c r="C42" s="714">
        <v>249057</v>
      </c>
      <c r="D42" s="714">
        <v>242047</v>
      </c>
      <c r="E42" s="714">
        <v>241044</v>
      </c>
      <c r="F42" s="801"/>
      <c r="G42" s="726" t="s">
        <v>107</v>
      </c>
      <c r="H42" s="727">
        <v>195956</v>
      </c>
      <c r="I42" s="727">
        <v>202958</v>
      </c>
      <c r="J42" s="727">
        <v>199942</v>
      </c>
      <c r="K42" s="803"/>
      <c r="L42" s="697">
        <f t="shared" si="49"/>
        <v>244049.33333333334</v>
      </c>
      <c r="M42" s="697">
        <f t="shared" si="50"/>
        <v>4365.6667684711501</v>
      </c>
      <c r="N42" s="698">
        <f t="shared" si="51"/>
        <v>1.7888460127478938</v>
      </c>
      <c r="O42" s="699"/>
      <c r="P42" s="697">
        <f>AVERAGE(H42:J42)</f>
        <v>199618.66666666666</v>
      </c>
      <c r="Q42" s="697">
        <f>STDEVA(H42:J42)</f>
        <v>3512.1801396473579</v>
      </c>
      <c r="R42" s="698">
        <f t="shared" si="52"/>
        <v>1.7594447444698014</v>
      </c>
      <c r="S42" s="700"/>
      <c r="T42" s="701" t="s">
        <v>48</v>
      </c>
      <c r="U42" s="702">
        <f>STDEVA(U38:U40)/U41*100</f>
        <v>2.8324924165584386</v>
      </c>
      <c r="V42" s="702">
        <f t="shared" ref="V42:AD42" si="55">STDEVA(V38:V40)/V41*100</f>
        <v>4.3623900918120091</v>
      </c>
      <c r="W42" s="702">
        <f t="shared" si="55"/>
        <v>4.9013254863882052</v>
      </c>
      <c r="X42" s="702">
        <f t="shared" si="55"/>
        <v>2.1186104629519855</v>
      </c>
      <c r="Y42" s="702">
        <f t="shared" si="55"/>
        <v>2.7286928645816544</v>
      </c>
      <c r="Z42" s="702">
        <f t="shared" si="55"/>
        <v>3.5715793895945911</v>
      </c>
      <c r="AA42" s="702">
        <f t="shared" si="55"/>
        <v>2.2282739964037677</v>
      </c>
      <c r="AB42" s="702">
        <f t="shared" si="55"/>
        <v>0.86613055210547929</v>
      </c>
      <c r="AC42" s="702">
        <f t="shared" si="55"/>
        <v>2.4120289097597816</v>
      </c>
      <c r="AD42" s="702">
        <f t="shared" si="55"/>
        <v>2.8112679019575038</v>
      </c>
      <c r="AE42" s="703"/>
      <c r="AF42" s="702">
        <f>STDEVA(AF38:AF40)/AF41*100</f>
        <v>1.159702483359409</v>
      </c>
      <c r="AG42" s="702">
        <f t="shared" ref="AG42:AO42" si="56">STDEVA(AG38:AG40)/AG41*100</f>
        <v>2.5274031579768543</v>
      </c>
      <c r="AH42" s="702">
        <f t="shared" si="56"/>
        <v>2.3536558546309942</v>
      </c>
      <c r="AI42" s="702">
        <f t="shared" si="56"/>
        <v>2.330675194841533</v>
      </c>
      <c r="AJ42" s="702">
        <f t="shared" si="56"/>
        <v>1.3910759672806616</v>
      </c>
      <c r="AK42" s="702">
        <f t="shared" si="56"/>
        <v>1.5643488558015752</v>
      </c>
      <c r="AL42" s="702">
        <f t="shared" si="56"/>
        <v>1.1824675108150453</v>
      </c>
      <c r="AM42" s="702">
        <f t="shared" si="56"/>
        <v>1.9022686975168674</v>
      </c>
      <c r="AN42" s="702">
        <f t="shared" si="56"/>
        <v>0.22365498092704916</v>
      </c>
      <c r="AO42" s="702">
        <f t="shared" si="56"/>
        <v>1.7099403336014536</v>
      </c>
    </row>
    <row r="43" spans="1:41">
      <c r="A43" s="793" t="str">
        <f>LEFT(C43,2)</f>
        <v>7</v>
      </c>
      <c r="B43" s="715" t="s">
        <v>98</v>
      </c>
      <c r="C43" s="716" t="s">
        <v>169</v>
      </c>
      <c r="D43" s="716"/>
      <c r="E43" s="716"/>
      <c r="F43" s="796" t="str">
        <f t="shared" ref="F43" si="57">LEFT(H43,2)</f>
        <v/>
      </c>
      <c r="G43" s="728" t="s">
        <v>98</v>
      </c>
      <c r="H43" s="729"/>
      <c r="I43" s="729"/>
      <c r="J43" s="729"/>
      <c r="K43" s="704"/>
      <c r="L43" s="732"/>
      <c r="M43" s="732"/>
      <c r="N43" s="732"/>
      <c r="O43" s="732"/>
      <c r="P43" s="733"/>
      <c r="Q43" s="733"/>
      <c r="R43" s="733"/>
      <c r="S43" s="733"/>
      <c r="T43" s="733"/>
      <c r="U43" s="733"/>
      <c r="V43" s="734"/>
      <c r="W43" s="734"/>
      <c r="X43" s="734"/>
      <c r="Y43" s="734"/>
      <c r="Z43" s="734"/>
      <c r="AA43" s="734"/>
      <c r="AB43" s="734"/>
      <c r="AC43" s="734"/>
      <c r="AD43" s="734"/>
      <c r="AE43" s="734"/>
      <c r="AF43" s="734"/>
      <c r="AG43" s="734"/>
      <c r="AH43" s="734"/>
      <c r="AI43" s="734"/>
      <c r="AJ43" s="734"/>
      <c r="AK43" s="734"/>
      <c r="AL43" s="734"/>
      <c r="AM43" s="734"/>
      <c r="AN43" s="734"/>
      <c r="AO43" s="734"/>
    </row>
    <row r="44" spans="1:41">
      <c r="A44" s="794"/>
      <c r="B44" s="705" t="s">
        <v>99</v>
      </c>
      <c r="C44" s="712" t="s">
        <v>328</v>
      </c>
      <c r="D44" s="712" t="s">
        <v>329</v>
      </c>
      <c r="E44" s="712" t="s">
        <v>330</v>
      </c>
      <c r="F44" s="789"/>
      <c r="G44" s="718" t="s">
        <v>99</v>
      </c>
      <c r="H44" s="731" t="s">
        <v>328</v>
      </c>
      <c r="I44" s="725" t="s">
        <v>329</v>
      </c>
      <c r="J44" s="725" t="s">
        <v>330</v>
      </c>
      <c r="K44" s="802"/>
      <c r="L44" s="696"/>
      <c r="M44" s="696"/>
      <c r="N44" s="696"/>
      <c r="O44" s="696"/>
      <c r="U44" s="693" t="s">
        <v>294</v>
      </c>
      <c r="V44" s="694" t="s">
        <v>295</v>
      </c>
      <c r="W44" s="694" t="s">
        <v>296</v>
      </c>
      <c r="X44" s="694" t="s">
        <v>297</v>
      </c>
      <c r="Y44" s="694" t="s">
        <v>298</v>
      </c>
      <c r="Z44" s="694" t="s">
        <v>299</v>
      </c>
      <c r="AA44" s="694" t="s">
        <v>300</v>
      </c>
      <c r="AB44" s="694" t="s">
        <v>301</v>
      </c>
      <c r="AC44" s="694" t="s">
        <v>302</v>
      </c>
      <c r="AD44" s="694" t="s">
        <v>303</v>
      </c>
      <c r="AE44" s="694"/>
      <c r="AF44" s="693" t="s">
        <v>294</v>
      </c>
      <c r="AG44" s="694" t="s">
        <v>295</v>
      </c>
      <c r="AH44" s="694" t="s">
        <v>296</v>
      </c>
      <c r="AI44" s="694" t="s">
        <v>297</v>
      </c>
      <c r="AJ44" s="694" t="s">
        <v>298</v>
      </c>
      <c r="AK44" s="694" t="s">
        <v>299</v>
      </c>
      <c r="AL44" s="694" t="s">
        <v>300</v>
      </c>
      <c r="AM44" s="694" t="s">
        <v>301</v>
      </c>
      <c r="AN44" s="694" t="s">
        <v>302</v>
      </c>
      <c r="AO44" s="694" t="s">
        <v>303</v>
      </c>
    </row>
    <row r="45" spans="1:41">
      <c r="A45" s="794"/>
      <c r="B45" s="705" t="s">
        <v>100</v>
      </c>
      <c r="C45" s="712">
        <v>1917</v>
      </c>
      <c r="D45" s="712">
        <v>1817</v>
      </c>
      <c r="E45" s="712">
        <v>1833</v>
      </c>
      <c r="F45" s="789"/>
      <c r="G45" s="718" t="s">
        <v>101</v>
      </c>
      <c r="H45" s="725">
        <v>2036346</v>
      </c>
      <c r="I45" s="725">
        <v>1988048</v>
      </c>
      <c r="J45" s="725">
        <v>1982611</v>
      </c>
      <c r="K45" s="789"/>
      <c r="L45" s="361">
        <f>AVERAGE(C45:E45)</f>
        <v>1855.6666666666667</v>
      </c>
      <c r="M45" s="361">
        <f>STDEVA(C45:E45)</f>
        <v>53.715298875956492</v>
      </c>
      <c r="N45" s="412">
        <f>M45/L45*100</f>
        <v>2.8946631332471613</v>
      </c>
      <c r="O45" s="413"/>
      <c r="P45" s="361">
        <f>AVERAGE(H45:J45)</f>
        <v>2002335</v>
      </c>
      <c r="Q45" s="361">
        <f>STDEVA(H45:J45)</f>
        <v>29579.576281617017</v>
      </c>
      <c r="R45" s="414">
        <f>Q45/P45*100</f>
        <v>1.4772541198958724</v>
      </c>
      <c r="T45" s="407" t="s">
        <v>304</v>
      </c>
      <c r="U45" s="635">
        <f>C45/C46</f>
        <v>0.71529850746268653</v>
      </c>
      <c r="V45" s="360">
        <f>C45/C47</f>
        <v>0.46563031333495264</v>
      </c>
      <c r="W45" s="360">
        <f>C45/C48</f>
        <v>1.1470730787872261E-2</v>
      </c>
      <c r="X45" s="360">
        <f>C45/C49</f>
        <v>9.0314191624383412E-3</v>
      </c>
      <c r="Y45" s="360">
        <f>C46/C47</f>
        <v>0.65095943648287591</v>
      </c>
      <c r="Z45" s="360">
        <f>C46/C48</f>
        <v>1.6036285086853237E-2</v>
      </c>
      <c r="AA45" s="360">
        <f>C46/C49</f>
        <v>1.2626084170753655E-2</v>
      </c>
      <c r="AB45" s="360">
        <f>C47/C48</f>
        <v>2.46348454114085E-2</v>
      </c>
      <c r="AC45" s="360">
        <f>C47/C49</f>
        <v>1.9396115123504774E-2</v>
      </c>
      <c r="AD45" s="360">
        <f>C48/C49</f>
        <v>0.78734470623153785</v>
      </c>
      <c r="AF45" s="636">
        <f>H45/H46</f>
        <v>1.0407015876179597</v>
      </c>
      <c r="AG45" s="33">
        <f>H45/H47</f>
        <v>11.476509840167722</v>
      </c>
      <c r="AH45" s="33">
        <f>H45/H48</f>
        <v>15.076115524427893</v>
      </c>
      <c r="AI45" s="33">
        <f>H45/H49</f>
        <v>12.046105793689291</v>
      </c>
      <c r="AJ45" s="33">
        <f>H46/H47</f>
        <v>11.02766631348768</v>
      </c>
      <c r="AK45" s="33">
        <f>H46/H48</f>
        <v>14.486492289240473</v>
      </c>
      <c r="AL45" s="33">
        <f>H46/H49</f>
        <v>11.574985506903447</v>
      </c>
      <c r="AM45" s="33">
        <f>H47/H48</f>
        <v>1.3136498582227125</v>
      </c>
      <c r="AN45" s="33">
        <f>H47/H49</f>
        <v>1.0496314612590656</v>
      </c>
      <c r="AO45" s="33">
        <f>H48/H49</f>
        <v>0.79901920187404607</v>
      </c>
    </row>
    <row r="46" spans="1:41">
      <c r="A46" s="794"/>
      <c r="B46" s="705" t="s">
        <v>102</v>
      </c>
      <c r="C46" s="712">
        <v>2680</v>
      </c>
      <c r="D46" s="712">
        <v>2733</v>
      </c>
      <c r="E46" s="712">
        <v>2700</v>
      </c>
      <c r="F46" s="789"/>
      <c r="G46" s="718" t="s">
        <v>80</v>
      </c>
      <c r="H46" s="725">
        <v>1956705</v>
      </c>
      <c r="I46" s="725">
        <v>1891942</v>
      </c>
      <c r="J46" s="725">
        <v>1908003</v>
      </c>
      <c r="K46" s="789"/>
      <c r="L46" s="361">
        <f t="shared" ref="L46:L49" si="58">AVERAGE(C46:E46)</f>
        <v>2704.3333333333335</v>
      </c>
      <c r="M46" s="361">
        <f t="shared" ref="M46:M49" si="59">STDEVA(C46:E46)</f>
        <v>26.764404221527766</v>
      </c>
      <c r="N46" s="414">
        <f t="shared" ref="N46:N49" si="60">M46/L46*100</f>
        <v>0.9896858457362665</v>
      </c>
      <c r="O46" s="413"/>
      <c r="P46" s="361">
        <f>AVERAGE(H46:J46)</f>
        <v>1918883.3333333333</v>
      </c>
      <c r="Q46" s="361">
        <f>STDEVA(H46:J46)</f>
        <v>33724.587207752942</v>
      </c>
      <c r="R46" s="414">
        <f t="shared" ref="R46:R49" si="61">Q46/P46*100</f>
        <v>1.757511080632987</v>
      </c>
      <c r="T46" s="407" t="s">
        <v>305</v>
      </c>
      <c r="U46" s="635">
        <f>D45/D46</f>
        <v>0.6648371752652763</v>
      </c>
      <c r="V46" s="360">
        <f>D45/D47</f>
        <v>0.43510536398467431</v>
      </c>
      <c r="W46" s="360">
        <f>D45/D48</f>
        <v>1.0712117013813149E-2</v>
      </c>
      <c r="X46" s="360">
        <f>D45/D49</f>
        <v>8.5172008081262629E-3</v>
      </c>
      <c r="Y46" s="360">
        <f>D46/D47</f>
        <v>0.65445402298850575</v>
      </c>
      <c r="Z46" s="360">
        <f>D46/D48</f>
        <v>1.61123917439468E-2</v>
      </c>
      <c r="AA46" s="360">
        <f>D46/D49</f>
        <v>1.281095751712112E-2</v>
      </c>
      <c r="AB46" s="360">
        <f>D47/D48</f>
        <v>2.4619593092836383E-2</v>
      </c>
      <c r="AC46" s="360">
        <f>D47/D49</f>
        <v>1.9575030585985292E-2</v>
      </c>
      <c r="AD46" s="360">
        <f>D48/D49</f>
        <v>0.79509967984324981</v>
      </c>
      <c r="AF46" s="636">
        <f>I45/I46</f>
        <v>1.0507975403051468</v>
      </c>
      <c r="AG46" s="33">
        <f>I45/I47</f>
        <v>10.984479548254846</v>
      </c>
      <c r="AH46" s="33">
        <f>I45/I48</f>
        <v>15.79746674506937</v>
      </c>
      <c r="AI46" s="33">
        <f>I45/I49</f>
        <v>12.282667523384696</v>
      </c>
      <c r="AJ46" s="33">
        <f>I46/I47</f>
        <v>10.453469033687503</v>
      </c>
      <c r="AK46" s="33">
        <f>I46/I48</f>
        <v>15.033787327368371</v>
      </c>
      <c r="AL46" s="33">
        <f>I46/I49</f>
        <v>11.688900147042469</v>
      </c>
      <c r="AM46" s="33">
        <f>I47/I48</f>
        <v>1.4381625160910954</v>
      </c>
      <c r="AN46" s="33">
        <f>I47/I49</f>
        <v>1.1181838401561863</v>
      </c>
      <c r="AO46" s="33">
        <f>I48/I49</f>
        <v>0.77750868044829413</v>
      </c>
    </row>
    <row r="47" spans="1:41">
      <c r="A47" s="794"/>
      <c r="B47" s="705" t="s">
        <v>103</v>
      </c>
      <c r="C47" s="712">
        <v>4117</v>
      </c>
      <c r="D47" s="712">
        <v>4176</v>
      </c>
      <c r="E47" s="712">
        <v>3950</v>
      </c>
      <c r="F47" s="789"/>
      <c r="G47" s="718" t="s">
        <v>104</v>
      </c>
      <c r="H47" s="725">
        <v>177436</v>
      </c>
      <c r="I47" s="725">
        <v>180987</v>
      </c>
      <c r="J47" s="725">
        <v>174834</v>
      </c>
      <c r="K47" s="789"/>
      <c r="L47" s="361">
        <f t="shared" si="58"/>
        <v>4081</v>
      </c>
      <c r="M47" s="361">
        <f t="shared" si="59"/>
        <v>117.22201158485551</v>
      </c>
      <c r="N47" s="414">
        <f t="shared" si="60"/>
        <v>2.872384503426991</v>
      </c>
      <c r="O47" s="413"/>
      <c r="P47" s="361">
        <f>AVERAGE(H47:J47)</f>
        <v>177752.33333333334</v>
      </c>
      <c r="Q47" s="361">
        <f>STDEVA(H47:J47)</f>
        <v>3088.6732318802087</v>
      </c>
      <c r="R47" s="414">
        <f t="shared" si="61"/>
        <v>1.7376273908529334</v>
      </c>
      <c r="T47" s="407" t="s">
        <v>306</v>
      </c>
      <c r="U47" s="635">
        <f>E45/E46</f>
        <v>0.67888888888888888</v>
      </c>
      <c r="V47" s="360">
        <f>E45/E47</f>
        <v>0.46405063291139242</v>
      </c>
      <c r="W47" s="360">
        <f>E45/E48</f>
        <v>1.1199706717991018E-2</v>
      </c>
      <c r="X47" s="360">
        <f>E45/E49</f>
        <v>9.0080792593029424E-3</v>
      </c>
      <c r="Y47" s="360">
        <f>E46/E47</f>
        <v>0.68354430379746833</v>
      </c>
      <c r="Z47" s="360">
        <f>E46/E48</f>
        <v>1.6497113005224086E-2</v>
      </c>
      <c r="AA47" s="360">
        <f>E46/E49</f>
        <v>1.3268856519431504E-2</v>
      </c>
      <c r="AB47" s="360">
        <f>E47/E48</f>
        <v>2.413466532245746E-2</v>
      </c>
      <c r="AC47" s="360">
        <f>E47/E49</f>
        <v>1.9411845648797939E-2</v>
      </c>
      <c r="AD47" s="360">
        <f>E48/E49</f>
        <v>0.80431385268620625</v>
      </c>
      <c r="AF47" s="636">
        <f>J45/J46</f>
        <v>1.0391026638847003</v>
      </c>
      <c r="AG47" s="33">
        <f>J45/J47</f>
        <v>11.339962478694076</v>
      </c>
      <c r="AH47" s="33">
        <f>J45/J48</f>
        <v>15.711689793718845</v>
      </c>
      <c r="AI47" s="33">
        <f>J45/J49</f>
        <v>12.294423326160697</v>
      </c>
      <c r="AJ47" s="33">
        <f>J46/J47</f>
        <v>10.913226260338378</v>
      </c>
      <c r="AK47" s="33">
        <f>J46/J48</f>
        <v>15.120440298921443</v>
      </c>
      <c r="AL47" s="33">
        <f>J46/J49</f>
        <v>11.831769615716137</v>
      </c>
      <c r="AM47" s="33">
        <f>J47/J48</f>
        <v>1.3855151481531378</v>
      </c>
      <c r="AN47" s="33">
        <f>J47/J49</f>
        <v>1.0841679017245336</v>
      </c>
      <c r="AO47" s="33">
        <f>J48/J49</f>
        <v>0.78250165880157008</v>
      </c>
    </row>
    <row r="48" spans="1:41" ht="15.6">
      <c r="A48" s="794"/>
      <c r="B48" s="705" t="s">
        <v>79</v>
      </c>
      <c r="C48" s="712">
        <v>167121</v>
      </c>
      <c r="D48" s="712">
        <v>169621</v>
      </c>
      <c r="E48" s="712">
        <v>163665</v>
      </c>
      <c r="F48" s="789"/>
      <c r="G48" s="718" t="s">
        <v>105</v>
      </c>
      <c r="H48" s="725">
        <v>135071</v>
      </c>
      <c r="I48" s="725">
        <v>125846</v>
      </c>
      <c r="J48" s="725">
        <v>126187</v>
      </c>
      <c r="K48" s="789"/>
      <c r="L48" s="361">
        <f t="shared" si="58"/>
        <v>166802.33333333334</v>
      </c>
      <c r="M48" s="361">
        <f t="shared" si="59"/>
        <v>2990.7599925994286</v>
      </c>
      <c r="N48" s="414">
        <f t="shared" si="60"/>
        <v>1.7929964964115781</v>
      </c>
      <c r="O48" s="413"/>
      <c r="P48" s="361">
        <f>AVERAGE(H48:J48)</f>
        <v>129034.66666666667</v>
      </c>
      <c r="Q48" s="361">
        <f>STDEVA(H48:J48)</f>
        <v>5230.3977222897047</v>
      </c>
      <c r="R48" s="414">
        <f t="shared" si="61"/>
        <v>4.053482569766552</v>
      </c>
      <c r="T48" s="638" t="s">
        <v>68</v>
      </c>
      <c r="U48" s="639">
        <f>AVERAGE(U45:U47)</f>
        <v>0.68634152387228387</v>
      </c>
      <c r="V48" s="639">
        <f t="shared" ref="V48:AD48" si="62">AVERAGE(V45:V47)</f>
        <v>0.45492877007700644</v>
      </c>
      <c r="W48" s="639">
        <f t="shared" si="62"/>
        <v>1.1127518173225477E-2</v>
      </c>
      <c r="X48" s="639">
        <f t="shared" si="62"/>
        <v>8.8522330766225149E-3</v>
      </c>
      <c r="Y48" s="639">
        <f t="shared" si="62"/>
        <v>0.66298592108961663</v>
      </c>
      <c r="Z48" s="639">
        <f t="shared" si="62"/>
        <v>1.6215263278674709E-2</v>
      </c>
      <c r="AA48" s="639">
        <f t="shared" si="62"/>
        <v>1.2901966069102093E-2</v>
      </c>
      <c r="AB48" s="639">
        <f t="shared" si="62"/>
        <v>2.4463034608900782E-2</v>
      </c>
      <c r="AC48" s="639">
        <f t="shared" si="62"/>
        <v>1.9460997119429335E-2</v>
      </c>
      <c r="AD48" s="639">
        <f t="shared" si="62"/>
        <v>0.79558607958699801</v>
      </c>
      <c r="AE48" s="640"/>
      <c r="AF48" s="639">
        <f>AVERAGE(AF45:AF47)</f>
        <v>1.0435339306026024</v>
      </c>
      <c r="AG48" s="639">
        <f t="shared" ref="AG48:AO48" si="63">AVERAGE(AG45:AG47)</f>
        <v>11.266983955705548</v>
      </c>
      <c r="AH48" s="639">
        <f t="shared" si="63"/>
        <v>15.528424021072036</v>
      </c>
      <c r="AI48" s="639">
        <f t="shared" si="63"/>
        <v>12.207732214411562</v>
      </c>
      <c r="AJ48" s="639">
        <f t="shared" si="63"/>
        <v>10.798120535837853</v>
      </c>
      <c r="AK48" s="639">
        <f t="shared" si="63"/>
        <v>14.88023997184343</v>
      </c>
      <c r="AL48" s="639">
        <f t="shared" si="63"/>
        <v>11.698551756554018</v>
      </c>
      <c r="AM48" s="639">
        <f t="shared" si="63"/>
        <v>1.3791091741556485</v>
      </c>
      <c r="AN48" s="639">
        <f t="shared" si="63"/>
        <v>1.0839944010465952</v>
      </c>
      <c r="AO48" s="639">
        <f t="shared" si="63"/>
        <v>0.78634318037463669</v>
      </c>
    </row>
    <row r="49" spans="1:41">
      <c r="A49" s="795"/>
      <c r="B49" s="708" t="s">
        <v>106</v>
      </c>
      <c r="C49" s="717">
        <v>212259</v>
      </c>
      <c r="D49" s="717">
        <v>213333</v>
      </c>
      <c r="E49" s="717">
        <v>203484</v>
      </c>
      <c r="F49" s="797"/>
      <c r="G49" s="721" t="s">
        <v>107</v>
      </c>
      <c r="H49" s="730">
        <v>169046</v>
      </c>
      <c r="I49" s="730">
        <v>161858</v>
      </c>
      <c r="J49" s="730">
        <v>161261</v>
      </c>
      <c r="K49" s="789"/>
      <c r="L49" s="361">
        <f t="shared" si="58"/>
        <v>209692</v>
      </c>
      <c r="M49" s="361">
        <f t="shared" si="59"/>
        <v>5403.0377566698535</v>
      </c>
      <c r="N49" s="414">
        <f t="shared" si="60"/>
        <v>2.5766542150725127</v>
      </c>
      <c r="O49" s="413"/>
      <c r="P49" s="361">
        <f>AVERAGE(H49:J49)</f>
        <v>164055</v>
      </c>
      <c r="Q49" s="361">
        <f>STDEVA(H49:J49)</f>
        <v>4332.627724603165</v>
      </c>
      <c r="R49" s="414">
        <f t="shared" si="61"/>
        <v>2.6409604855707935</v>
      </c>
      <c r="T49" s="693" t="s">
        <v>48</v>
      </c>
      <c r="U49" s="637">
        <f>STDEVA(U45:U47)/U48*100</f>
        <v>3.7944805722178407</v>
      </c>
      <c r="V49" s="637">
        <f t="shared" ref="V49:AD49" si="64">STDEVA(V45:V47)/V48*100</f>
        <v>3.7776755723058879</v>
      </c>
      <c r="W49" s="637">
        <f t="shared" si="64"/>
        <v>3.4547180615988902</v>
      </c>
      <c r="X49" s="637">
        <f t="shared" si="64"/>
        <v>3.2803140883316915</v>
      </c>
      <c r="Y49" s="637">
        <f t="shared" si="64"/>
        <v>2.6983402464826751</v>
      </c>
      <c r="Z49" s="637">
        <f t="shared" si="64"/>
        <v>1.5234872023927508</v>
      </c>
      <c r="AA49" s="637">
        <f t="shared" si="64"/>
        <v>2.5647977754262739</v>
      </c>
      <c r="AB49" s="637">
        <f t="shared" si="64"/>
        <v>1.1628908105739133</v>
      </c>
      <c r="AC49" s="637">
        <f t="shared" si="64"/>
        <v>0.50906226273126898</v>
      </c>
      <c r="AD49" s="637">
        <f t="shared" si="64"/>
        <v>1.0677692267756544</v>
      </c>
      <c r="AF49" s="637">
        <f>STDEVA(AF45:AF47)/AF48*100</f>
        <v>0.60765338076033071</v>
      </c>
      <c r="AG49" s="637">
        <f t="shared" ref="AG49:AO49" si="65">STDEVA(AG45:AG47)/AG48*100</f>
        <v>2.2544067160340289</v>
      </c>
      <c r="AH49" s="637">
        <f t="shared" si="65"/>
        <v>2.537614807260836</v>
      </c>
      <c r="AI49" s="637">
        <f t="shared" si="65"/>
        <v>1.1476001069408057</v>
      </c>
      <c r="AJ49" s="637">
        <f t="shared" si="65"/>
        <v>2.8144916358886518</v>
      </c>
      <c r="AK49" s="637">
        <f t="shared" si="65"/>
        <v>2.3100231063118781</v>
      </c>
      <c r="AL49" s="637">
        <f t="shared" si="65"/>
        <v>1.0998271144740617</v>
      </c>
      <c r="AM49" s="637">
        <f t="shared" si="65"/>
        <v>4.5321301644738536</v>
      </c>
      <c r="AN49" s="637">
        <f t="shared" si="65"/>
        <v>3.1620568105618543</v>
      </c>
      <c r="AO49" s="637">
        <f t="shared" si="65"/>
        <v>1.4316962680109302</v>
      </c>
    </row>
    <row r="50" spans="1:41">
      <c r="A50" s="798" t="str">
        <f>LEFT(C50,2)</f>
        <v>8</v>
      </c>
      <c r="B50" s="710" t="s">
        <v>98</v>
      </c>
      <c r="C50" s="711" t="s">
        <v>170</v>
      </c>
      <c r="D50" s="711"/>
      <c r="E50" s="711"/>
      <c r="F50" s="799" t="str">
        <f t="shared" ref="F50" si="66">LEFT(H50,2)</f>
        <v/>
      </c>
      <c r="G50" s="723" t="s">
        <v>98</v>
      </c>
      <c r="H50" s="724"/>
      <c r="I50" s="724"/>
      <c r="J50" s="724"/>
      <c r="K50" s="789"/>
      <c r="L50" s="696"/>
      <c r="M50" s="696"/>
      <c r="N50" s="696"/>
      <c r="O50" s="696"/>
    </row>
    <row r="51" spans="1:41">
      <c r="A51" s="794"/>
      <c r="B51" s="705" t="s">
        <v>99</v>
      </c>
      <c r="C51" s="712" t="s">
        <v>331</v>
      </c>
      <c r="D51" s="712" t="s">
        <v>332</v>
      </c>
      <c r="E51" s="712" t="s">
        <v>333</v>
      </c>
      <c r="F51" s="789"/>
      <c r="G51" s="718" t="s">
        <v>99</v>
      </c>
      <c r="H51" s="725" t="s">
        <v>331</v>
      </c>
      <c r="I51" s="725" t="s">
        <v>332</v>
      </c>
      <c r="J51" s="725" t="s">
        <v>333</v>
      </c>
      <c r="K51" s="789"/>
      <c r="L51" s="696"/>
      <c r="M51" s="696"/>
      <c r="N51" s="696"/>
      <c r="O51" s="696"/>
      <c r="U51" s="693" t="s">
        <v>294</v>
      </c>
      <c r="V51" s="694" t="s">
        <v>295</v>
      </c>
      <c r="W51" s="694" t="s">
        <v>296</v>
      </c>
      <c r="X51" s="694" t="s">
        <v>297</v>
      </c>
      <c r="Y51" s="694" t="s">
        <v>298</v>
      </c>
      <c r="Z51" s="694" t="s">
        <v>299</v>
      </c>
      <c r="AA51" s="694" t="s">
        <v>300</v>
      </c>
      <c r="AB51" s="694" t="s">
        <v>301</v>
      </c>
      <c r="AC51" s="694" t="s">
        <v>302</v>
      </c>
      <c r="AD51" s="694" t="s">
        <v>303</v>
      </c>
      <c r="AE51" s="694"/>
      <c r="AF51" s="693" t="s">
        <v>294</v>
      </c>
      <c r="AG51" s="694" t="s">
        <v>295</v>
      </c>
      <c r="AH51" s="694" t="s">
        <v>296</v>
      </c>
      <c r="AI51" s="694" t="s">
        <v>297</v>
      </c>
      <c r="AJ51" s="694" t="s">
        <v>298</v>
      </c>
      <c r="AK51" s="694" t="s">
        <v>299</v>
      </c>
      <c r="AL51" s="694" t="s">
        <v>300</v>
      </c>
      <c r="AM51" s="694" t="s">
        <v>301</v>
      </c>
      <c r="AN51" s="694" t="s">
        <v>302</v>
      </c>
      <c r="AO51" s="694" t="s">
        <v>303</v>
      </c>
    </row>
    <row r="52" spans="1:41">
      <c r="A52" s="794"/>
      <c r="B52" s="705" t="s">
        <v>100</v>
      </c>
      <c r="C52" s="712">
        <v>1592</v>
      </c>
      <c r="D52" s="712">
        <v>1583</v>
      </c>
      <c r="E52" s="712">
        <v>1600</v>
      </c>
      <c r="F52" s="789"/>
      <c r="G52" s="718" t="s">
        <v>101</v>
      </c>
      <c r="H52" s="725">
        <v>2157167</v>
      </c>
      <c r="I52" s="725">
        <v>2136296</v>
      </c>
      <c r="J52" s="725">
        <v>2089610</v>
      </c>
      <c r="K52" s="789"/>
      <c r="L52" s="361">
        <f>AVERAGE(C52:E52)</f>
        <v>1591.6666666666667</v>
      </c>
      <c r="M52" s="361">
        <f>STDEVA(C52:E52)</f>
        <v>8.5049005481153817</v>
      </c>
      <c r="N52" s="414">
        <f>M52/L52*100</f>
        <v>0.53433930145227526</v>
      </c>
      <c r="O52" s="413"/>
      <c r="P52" s="361">
        <f>AVERAGE(H52:J52)</f>
        <v>2127691</v>
      </c>
      <c r="Q52" s="361">
        <f>STDEVA(H52:J52)</f>
        <v>34590.773061612832</v>
      </c>
      <c r="R52" s="414">
        <f>Q52/P52*100</f>
        <v>1.625742321681712</v>
      </c>
      <c r="T52" s="407" t="s">
        <v>304</v>
      </c>
      <c r="U52" s="635">
        <f>C52/C53</f>
        <v>0.52767649983427245</v>
      </c>
      <c r="V52" s="360">
        <f>C52/C54</f>
        <v>0.28597089994611102</v>
      </c>
      <c r="W52" s="360">
        <f>C52/C55</f>
        <v>8.4822974664997206E-3</v>
      </c>
      <c r="X52" s="360">
        <f>C52/C56</f>
        <v>7.5606466442506787E-3</v>
      </c>
      <c r="Y52" s="360">
        <f>C53/C54</f>
        <v>0.54194359619184485</v>
      </c>
      <c r="Z52" s="360">
        <f>C53/C55</f>
        <v>1.6074806191224658E-2</v>
      </c>
      <c r="AA52" s="360">
        <f>C53/C56</f>
        <v>1.4328185254839384E-2</v>
      </c>
      <c r="AB52" s="360">
        <f>C54/C55</f>
        <v>2.9661400751258758E-2</v>
      </c>
      <c r="AC52" s="360">
        <f>C54/C56</f>
        <v>2.6438517505366538E-2</v>
      </c>
      <c r="AD52" s="360">
        <f>C55/C56</f>
        <v>0.89134419938830944</v>
      </c>
      <c r="AF52" s="636">
        <f>H52/H53</f>
        <v>1.0149616442893654</v>
      </c>
      <c r="AG52" s="33">
        <f>H52/H54</f>
        <v>10.961103037570757</v>
      </c>
      <c r="AH52" s="33">
        <f>H52/H55</f>
        <v>16.958326782176663</v>
      </c>
      <c r="AI52" s="33">
        <f>H52/H56</f>
        <v>12.279235638334207</v>
      </c>
      <c r="AJ52" s="33">
        <f>H53/H54</f>
        <v>10.799524395077286</v>
      </c>
      <c r="AK52" s="33">
        <f>H53/H55</f>
        <v>16.708342504952675</v>
      </c>
      <c r="AL52" s="33">
        <f>H53/H56</f>
        <v>12.098226280197636</v>
      </c>
      <c r="AM52" s="33">
        <f>H54/H55</f>
        <v>1.5471368824879721</v>
      </c>
      <c r="AN52" s="33">
        <f>H54/H56</f>
        <v>1.1202554702975933</v>
      </c>
      <c r="AO52" s="33">
        <f>H55/H56</f>
        <v>0.72408297092374596</v>
      </c>
    </row>
    <row r="53" spans="1:41">
      <c r="A53" s="794"/>
      <c r="B53" s="705" t="s">
        <v>102</v>
      </c>
      <c r="C53" s="712">
        <v>3017</v>
      </c>
      <c r="D53" s="712">
        <v>3158</v>
      </c>
      <c r="E53" s="712">
        <v>3250</v>
      </c>
      <c r="F53" s="789"/>
      <c r="G53" s="718" t="s">
        <v>80</v>
      </c>
      <c r="H53" s="725">
        <v>2125368</v>
      </c>
      <c r="I53" s="725">
        <v>2116268</v>
      </c>
      <c r="J53" s="725">
        <v>2016035</v>
      </c>
      <c r="K53" s="789"/>
      <c r="L53" s="361">
        <f t="shared" ref="L53:L56" si="67">AVERAGE(C53:E53)</f>
        <v>3141.6666666666665</v>
      </c>
      <c r="M53" s="361">
        <f t="shared" ref="M53:M56" si="68">STDEVA(C53:E53)</f>
        <v>117.35558501125259</v>
      </c>
      <c r="N53" s="414">
        <f t="shared" ref="N53:N56" si="69">M53/L53*100</f>
        <v>3.7354562868303214</v>
      </c>
      <c r="O53" s="413"/>
      <c r="P53" s="361">
        <f>AVERAGE(H53:J53)</f>
        <v>2085890.3333333333</v>
      </c>
      <c r="Q53" s="361">
        <f>STDEVA(H53:J53)</f>
        <v>60667.356925560329</v>
      </c>
      <c r="R53" s="414">
        <f t="shared" ref="R53:R56" si="70">Q53/P53*100</f>
        <v>2.9084634007873054</v>
      </c>
      <c r="T53" s="407" t="s">
        <v>305</v>
      </c>
      <c r="U53" s="635">
        <f>D52/D53</f>
        <v>0.50126662444585179</v>
      </c>
      <c r="V53" s="360">
        <f>D52/D54</f>
        <v>0.27213340209730102</v>
      </c>
      <c r="W53" s="360">
        <f>D52/D55</f>
        <v>8.3875548396668293E-3</v>
      </c>
      <c r="X53" s="360">
        <f>D52/D56</f>
        <v>7.3469690851793576E-3</v>
      </c>
      <c r="Y53" s="360">
        <f>D53/D54</f>
        <v>0.54289152484098335</v>
      </c>
      <c r="Z53" s="360">
        <f>D53/D55</f>
        <v>1.6732721531059917E-2</v>
      </c>
      <c r="AA53" s="360">
        <f>D53/D56</f>
        <v>1.4656808825645238E-2</v>
      </c>
      <c r="AB53" s="360">
        <f>D54/D55</f>
        <v>3.0821482313545132E-2</v>
      </c>
      <c r="AC53" s="360">
        <f>D54/D56</f>
        <v>2.6997674774787317E-2</v>
      </c>
      <c r="AD53" s="360">
        <f>D55/D56</f>
        <v>0.87593693580800414</v>
      </c>
      <c r="AF53" s="636">
        <f>I52/I53</f>
        <v>1.0094638297228895</v>
      </c>
      <c r="AG53" s="33">
        <f>I52/I54</f>
        <v>11.017116452732495</v>
      </c>
      <c r="AH53" s="33">
        <f>I52/I55</f>
        <v>17.283249059504065</v>
      </c>
      <c r="AI53" s="33">
        <f>I52/I56</f>
        <v>12.674478347799775</v>
      </c>
      <c r="AJ53" s="33">
        <f>I53/I54</f>
        <v>10.913829825638064</v>
      </c>
      <c r="AK53" s="33">
        <f>I53/I55</f>
        <v>17.121216779256503</v>
      </c>
      <c r="AL53" s="33">
        <f>I53/I56</f>
        <v>12.555653778381618</v>
      </c>
      <c r="AM53" s="33">
        <f>I54/I55</f>
        <v>1.5687633995388537</v>
      </c>
      <c r="AN53" s="33">
        <f>I54/I56</f>
        <v>1.150435179856542</v>
      </c>
      <c r="AO53" s="33">
        <f>I55/I56</f>
        <v>0.73333887072755433</v>
      </c>
    </row>
    <row r="54" spans="1:41">
      <c r="A54" s="794"/>
      <c r="B54" s="705" t="s">
        <v>103</v>
      </c>
      <c r="C54" s="712">
        <v>5567</v>
      </c>
      <c r="D54" s="712">
        <v>5817</v>
      </c>
      <c r="E54" s="712">
        <v>5567</v>
      </c>
      <c r="F54" s="789"/>
      <c r="G54" s="718" t="s">
        <v>104</v>
      </c>
      <c r="H54" s="725">
        <v>196802</v>
      </c>
      <c r="I54" s="725">
        <v>193907</v>
      </c>
      <c r="J54" s="725">
        <v>195847</v>
      </c>
      <c r="K54" s="789"/>
      <c r="L54" s="361">
        <f t="shared" si="67"/>
        <v>5650.333333333333</v>
      </c>
      <c r="M54" s="361">
        <f t="shared" si="68"/>
        <v>144.33756729740645</v>
      </c>
      <c r="N54" s="414">
        <f t="shared" si="69"/>
        <v>2.5544965010454801</v>
      </c>
      <c r="O54" s="413"/>
      <c r="P54" s="361">
        <f>AVERAGE(H54:J54)</f>
        <v>195518.66666666666</v>
      </c>
      <c r="Q54" s="361">
        <f>STDEVA(H54:J54)</f>
        <v>1475.1638327092126</v>
      </c>
      <c r="R54" s="414">
        <f t="shared" si="70"/>
        <v>0.75448746549820267</v>
      </c>
      <c r="T54" s="407" t="s">
        <v>306</v>
      </c>
      <c r="U54" s="635">
        <f>E52/E53</f>
        <v>0.49230769230769234</v>
      </c>
      <c r="V54" s="360">
        <f>E52/E54</f>
        <v>0.2874079396443327</v>
      </c>
      <c r="W54" s="360">
        <f>E52/E55</f>
        <v>8.6277554894094305E-3</v>
      </c>
      <c r="X54" s="360">
        <f>E52/E56</f>
        <v>7.578125740051342E-3</v>
      </c>
      <c r="Y54" s="360">
        <f>E53/E54</f>
        <v>0.58379737740255078</v>
      </c>
      <c r="Z54" s="360">
        <f>E53/E55</f>
        <v>1.7525128337862905E-2</v>
      </c>
      <c r="AA54" s="360">
        <f>E53/E56</f>
        <v>1.5393067909479289E-2</v>
      </c>
      <c r="AB54" s="360">
        <f>E54/E55</f>
        <v>3.0019196755963935E-2</v>
      </c>
      <c r="AC54" s="360">
        <f>E54/E56</f>
        <v>2.6367141246791136E-2</v>
      </c>
      <c r="AD54" s="360">
        <f>E55/E56</f>
        <v>0.87834266390065074</v>
      </c>
      <c r="AF54" s="636">
        <f>J52/J53</f>
        <v>1.0364949021222349</v>
      </c>
      <c r="AG54" s="33">
        <f>J52/J54</f>
        <v>10.669604333995414</v>
      </c>
      <c r="AH54" s="33">
        <f>J52/J55</f>
        <v>16.711398661239112</v>
      </c>
      <c r="AI54" s="33">
        <f>J52/J56</f>
        <v>13.106919738063578</v>
      </c>
      <c r="AJ54" s="33">
        <f>J53/J54</f>
        <v>10.293928423718516</v>
      </c>
      <c r="AK54" s="33">
        <f>J53/J55</f>
        <v>16.122991658735934</v>
      </c>
      <c r="AL54" s="33">
        <f>J53/J56</f>
        <v>12.645426148480819</v>
      </c>
      <c r="AM54" s="33">
        <f>J54/J55</f>
        <v>1.5662622659767595</v>
      </c>
      <c r="AN54" s="33">
        <f>J54/J56</f>
        <v>1.2284354065785181</v>
      </c>
      <c r="AO54" s="33">
        <f>J55/J56</f>
        <v>0.78431015881777355</v>
      </c>
    </row>
    <row r="55" spans="1:41" ht="15.6">
      <c r="A55" s="794"/>
      <c r="B55" s="705" t="s">
        <v>79</v>
      </c>
      <c r="C55" s="712">
        <v>187685</v>
      </c>
      <c r="D55" s="712">
        <v>188732</v>
      </c>
      <c r="E55" s="712">
        <v>185448</v>
      </c>
      <c r="F55" s="789"/>
      <c r="G55" s="718" t="s">
        <v>105</v>
      </c>
      <c r="H55" s="725">
        <v>127204</v>
      </c>
      <c r="I55" s="725">
        <v>123605</v>
      </c>
      <c r="J55" s="725">
        <v>125041</v>
      </c>
      <c r="K55" s="789"/>
      <c r="L55" s="361">
        <f t="shared" si="67"/>
        <v>187288.33333333334</v>
      </c>
      <c r="M55" s="361">
        <f t="shared" si="68"/>
        <v>1677.5495024986096</v>
      </c>
      <c r="N55" s="414">
        <f t="shared" si="69"/>
        <v>0.89570421853929838</v>
      </c>
      <c r="O55" s="413"/>
      <c r="P55" s="361">
        <f>AVERAGE(H55:J55)</f>
        <v>125283.33333333333</v>
      </c>
      <c r="Q55" s="361">
        <f>STDEVA(H55:J55)</f>
        <v>1811.6965345590672</v>
      </c>
      <c r="R55" s="414">
        <f t="shared" si="70"/>
        <v>1.4460794475661041</v>
      </c>
      <c r="T55" s="638" t="s">
        <v>68</v>
      </c>
      <c r="U55" s="639">
        <f>AVERAGE(U52:U54)</f>
        <v>0.50708360552927223</v>
      </c>
      <c r="V55" s="639">
        <f t="shared" ref="V55:AD55" si="71">AVERAGE(V52:V54)</f>
        <v>0.28183741389591493</v>
      </c>
      <c r="W55" s="639">
        <f t="shared" si="71"/>
        <v>8.4992025985253256E-3</v>
      </c>
      <c r="X55" s="639">
        <f t="shared" si="71"/>
        <v>7.4952471564937928E-3</v>
      </c>
      <c r="Y55" s="639">
        <f t="shared" si="71"/>
        <v>0.55621083281179295</v>
      </c>
      <c r="Z55" s="639">
        <f t="shared" si="71"/>
        <v>1.6777552020049161E-2</v>
      </c>
      <c r="AA55" s="639">
        <f t="shared" si="71"/>
        <v>1.4792687329987972E-2</v>
      </c>
      <c r="AB55" s="639">
        <f t="shared" si="71"/>
        <v>3.0167359940255944E-2</v>
      </c>
      <c r="AC55" s="639">
        <f t="shared" si="71"/>
        <v>2.6601111175648329E-2</v>
      </c>
      <c r="AD55" s="639">
        <f t="shared" si="71"/>
        <v>0.88187459969898807</v>
      </c>
      <c r="AE55" s="640"/>
      <c r="AF55" s="639">
        <f>AVERAGE(AF52:AF54)</f>
        <v>1.0203067920448301</v>
      </c>
      <c r="AG55" s="639">
        <f t="shared" ref="AG55:AO55" si="72">AVERAGE(AG52:AG54)</f>
        <v>10.882607941432889</v>
      </c>
      <c r="AH55" s="639">
        <f t="shared" si="72"/>
        <v>16.984324834306616</v>
      </c>
      <c r="AI55" s="639">
        <f t="shared" si="72"/>
        <v>12.686877908065853</v>
      </c>
      <c r="AJ55" s="639">
        <f t="shared" si="72"/>
        <v>10.66909421481129</v>
      </c>
      <c r="AK55" s="639">
        <f t="shared" si="72"/>
        <v>16.65085031431504</v>
      </c>
      <c r="AL55" s="639">
        <f t="shared" si="72"/>
        <v>12.433102069020023</v>
      </c>
      <c r="AM55" s="639">
        <f t="shared" si="72"/>
        <v>1.5607208493345286</v>
      </c>
      <c r="AN55" s="639">
        <f t="shared" si="72"/>
        <v>1.1663753522442177</v>
      </c>
      <c r="AO55" s="639">
        <f t="shared" si="72"/>
        <v>0.74724400015635795</v>
      </c>
    </row>
    <row r="56" spans="1:41">
      <c r="A56" s="795"/>
      <c r="B56" s="708" t="s">
        <v>106</v>
      </c>
      <c r="C56" s="717">
        <v>210564</v>
      </c>
      <c r="D56" s="717">
        <v>215463</v>
      </c>
      <c r="E56" s="717">
        <v>211134</v>
      </c>
      <c r="F56" s="797"/>
      <c r="G56" s="721" t="s">
        <v>107</v>
      </c>
      <c r="H56" s="730">
        <v>175676</v>
      </c>
      <c r="I56" s="730">
        <v>168551</v>
      </c>
      <c r="J56" s="730">
        <v>159428</v>
      </c>
      <c r="K56" s="789"/>
      <c r="L56" s="361">
        <f t="shared" si="67"/>
        <v>212387</v>
      </c>
      <c r="M56" s="361">
        <f t="shared" si="68"/>
        <v>2679.0963028603505</v>
      </c>
      <c r="N56" s="414">
        <f t="shared" si="69"/>
        <v>1.2614219810347858</v>
      </c>
      <c r="O56" s="413"/>
      <c r="P56" s="361">
        <f>AVERAGE(H56:J56)</f>
        <v>167885</v>
      </c>
      <c r="Q56" s="361">
        <f>STDEVA(H56:J56)</f>
        <v>8144.4486001202067</v>
      </c>
      <c r="R56" s="414">
        <f t="shared" si="70"/>
        <v>4.8512068380857176</v>
      </c>
      <c r="T56" s="693" t="s">
        <v>48</v>
      </c>
      <c r="U56" s="637">
        <f>STDEVA(U52:U54)/U55*100</f>
        <v>3.6262133149154629</v>
      </c>
      <c r="V56" s="637">
        <f t="shared" ref="V56:AD56" si="73">STDEVA(V52:V54)/V55*100</f>
        <v>2.9927115626933691</v>
      </c>
      <c r="W56" s="637">
        <f t="shared" si="73"/>
        <v>1.4235378004367258</v>
      </c>
      <c r="X56" s="637">
        <f t="shared" si="73"/>
        <v>1.7172166561686044</v>
      </c>
      <c r="Y56" s="637">
        <f t="shared" si="73"/>
        <v>4.2960956552614205</v>
      </c>
      <c r="Z56" s="637">
        <f t="shared" si="73"/>
        <v>4.3284004452391933</v>
      </c>
      <c r="AA56" s="637">
        <f t="shared" si="73"/>
        <v>3.6862120627815109</v>
      </c>
      <c r="AB56" s="637">
        <f t="shared" si="73"/>
        <v>1.9692263293258745</v>
      </c>
      <c r="AC56" s="637">
        <f t="shared" si="73"/>
        <v>1.2980038488101642</v>
      </c>
      <c r="AD56" s="637">
        <f t="shared" si="73"/>
        <v>0.93989090510487439</v>
      </c>
      <c r="AF56" s="637">
        <f>STDEVA(AF52:AF54)/AF55*100</f>
        <v>1.4001941150281199</v>
      </c>
      <c r="AG56" s="637">
        <f t="shared" ref="AG56:AO56" si="74">STDEVA(AG52:AG54)/AG55*100</f>
        <v>1.7144832226139315</v>
      </c>
      <c r="AH56" s="637">
        <f t="shared" si="74"/>
        <v>1.6886764395374996</v>
      </c>
      <c r="AI56" s="637">
        <f t="shared" si="74"/>
        <v>3.263067147484231</v>
      </c>
      <c r="AJ56" s="637">
        <f t="shared" si="74"/>
        <v>3.0920299612968885</v>
      </c>
      <c r="AK56" s="637">
        <f t="shared" si="74"/>
        <v>3.0123977139697384</v>
      </c>
      <c r="AL56" s="637">
        <f t="shared" si="74"/>
        <v>2.3603441133076806</v>
      </c>
      <c r="AM56" s="637">
        <f t="shared" si="74"/>
        <v>0.75800510873213089</v>
      </c>
      <c r="AN56" s="637">
        <f t="shared" si="74"/>
        <v>4.7860882498484463</v>
      </c>
      <c r="AO56" s="637">
        <f t="shared" si="74"/>
        <v>4.3402328100672385</v>
      </c>
    </row>
    <row r="57" spans="1:41">
      <c r="A57" s="798" t="str">
        <f>LEFT(C57,2)</f>
        <v>9</v>
      </c>
      <c r="B57" s="710" t="s">
        <v>98</v>
      </c>
      <c r="C57" s="711" t="s">
        <v>171</v>
      </c>
      <c r="D57" s="711"/>
      <c r="E57" s="711"/>
      <c r="F57" s="799" t="str">
        <f t="shared" ref="F57" si="75">LEFT(H57,2)</f>
        <v/>
      </c>
      <c r="G57" s="723" t="s">
        <v>98</v>
      </c>
      <c r="H57" s="724"/>
      <c r="I57" s="724"/>
      <c r="J57" s="724"/>
      <c r="K57" s="789"/>
      <c r="L57" s="696"/>
      <c r="M57" s="696"/>
      <c r="N57" s="696"/>
      <c r="O57" s="696"/>
    </row>
    <row r="58" spans="1:41">
      <c r="A58" s="794"/>
      <c r="B58" s="705" t="s">
        <v>99</v>
      </c>
      <c r="C58" s="712" t="s">
        <v>334</v>
      </c>
      <c r="D58" s="712" t="s">
        <v>335</v>
      </c>
      <c r="E58" s="712" t="s">
        <v>336</v>
      </c>
      <c r="F58" s="789"/>
      <c r="G58" s="718" t="s">
        <v>99</v>
      </c>
      <c r="H58" s="725" t="s">
        <v>334</v>
      </c>
      <c r="I58" s="725" t="s">
        <v>335</v>
      </c>
      <c r="J58" s="725" t="s">
        <v>336</v>
      </c>
      <c r="K58" s="789"/>
      <c r="L58" s="696"/>
      <c r="M58" s="696"/>
      <c r="N58" s="696"/>
      <c r="O58" s="696"/>
      <c r="U58" s="693" t="s">
        <v>294</v>
      </c>
      <c r="V58" s="694" t="s">
        <v>295</v>
      </c>
      <c r="W58" s="694" t="s">
        <v>296</v>
      </c>
      <c r="X58" s="694" t="s">
        <v>297</v>
      </c>
      <c r="Y58" s="694" t="s">
        <v>298</v>
      </c>
      <c r="Z58" s="694" t="s">
        <v>299</v>
      </c>
      <c r="AA58" s="694" t="s">
        <v>300</v>
      </c>
      <c r="AB58" s="694" t="s">
        <v>301</v>
      </c>
      <c r="AC58" s="694" t="s">
        <v>302</v>
      </c>
      <c r="AD58" s="694" t="s">
        <v>303</v>
      </c>
      <c r="AE58" s="694"/>
      <c r="AF58" s="693" t="s">
        <v>294</v>
      </c>
      <c r="AG58" s="694" t="s">
        <v>295</v>
      </c>
      <c r="AH58" s="694" t="s">
        <v>296</v>
      </c>
      <c r="AI58" s="694" t="s">
        <v>297</v>
      </c>
      <c r="AJ58" s="694" t="s">
        <v>298</v>
      </c>
      <c r="AK58" s="694" t="s">
        <v>299</v>
      </c>
      <c r="AL58" s="694" t="s">
        <v>300</v>
      </c>
      <c r="AM58" s="694" t="s">
        <v>301</v>
      </c>
      <c r="AN58" s="694" t="s">
        <v>302</v>
      </c>
      <c r="AO58" s="694" t="s">
        <v>303</v>
      </c>
    </row>
    <row r="59" spans="1:41">
      <c r="A59" s="794"/>
      <c r="B59" s="705" t="s">
        <v>100</v>
      </c>
      <c r="C59" s="712">
        <v>1550</v>
      </c>
      <c r="D59" s="712">
        <v>1600</v>
      </c>
      <c r="E59" s="712">
        <v>1550</v>
      </c>
      <c r="F59" s="789"/>
      <c r="G59" s="718" t="s">
        <v>101</v>
      </c>
      <c r="H59" s="725">
        <v>2207581</v>
      </c>
      <c r="I59" s="725">
        <v>2166219</v>
      </c>
      <c r="J59" s="725">
        <v>2370226</v>
      </c>
      <c r="K59" s="789"/>
      <c r="L59" s="361">
        <f>AVERAGE(C59:E59)</f>
        <v>1566.6666666666667</v>
      </c>
      <c r="M59" s="361">
        <f>STDEVA(C59:E59)</f>
        <v>28.867513459481287</v>
      </c>
      <c r="N59" s="412">
        <f>M59/L59*100</f>
        <v>1.8426072420945503</v>
      </c>
      <c r="O59" s="413"/>
      <c r="P59" s="361">
        <f>AVERAGE(H59:J59)</f>
        <v>2248008.6666666665</v>
      </c>
      <c r="Q59" s="361">
        <f>STDEVA(H59:J59)</f>
        <v>107844.84775052228</v>
      </c>
      <c r="R59" s="414">
        <f>Q59/P59*100</f>
        <v>4.7973501770539864</v>
      </c>
      <c r="T59" s="407" t="s">
        <v>304</v>
      </c>
      <c r="U59" s="635">
        <f>C59/C60</f>
        <v>0.57407407407407407</v>
      </c>
      <c r="V59" s="360">
        <f>C59/C61</f>
        <v>0.35091691193117502</v>
      </c>
      <c r="W59" s="360">
        <f>C59/C62</f>
        <v>1.0843862373896375E-2</v>
      </c>
      <c r="X59" s="360">
        <f>C59/C63</f>
        <v>6.952574471043649E-3</v>
      </c>
      <c r="Y59" s="360">
        <f>C60/C61</f>
        <v>0.61127462078333705</v>
      </c>
      <c r="Z59" s="360">
        <f>C60/C62</f>
        <v>1.8889308651303362E-2</v>
      </c>
      <c r="AA59" s="360">
        <f>C60/C63</f>
        <v>1.2110936175366356E-2</v>
      </c>
      <c r="AB59" s="360">
        <f>C61/C62</f>
        <v>3.0901509745484057E-2</v>
      </c>
      <c r="AC59" s="360">
        <f>C61/C63</f>
        <v>1.9812594476515996E-2</v>
      </c>
      <c r="AD59" s="360">
        <f>C62/C63</f>
        <v>0.64115296112389486</v>
      </c>
      <c r="AF59" s="636">
        <f>H59/H60</f>
        <v>1.0088777988762223</v>
      </c>
      <c r="AG59" s="33">
        <f>H59/H61</f>
        <v>10.299195222655065</v>
      </c>
      <c r="AH59" s="33">
        <f>H59/H62</f>
        <v>11.963263426001193</v>
      </c>
      <c r="AI59" s="33">
        <f>H59/H63</f>
        <v>12.17767443913041</v>
      </c>
      <c r="AJ59" s="33">
        <f>H60/H61</f>
        <v>10.208565630175652</v>
      </c>
      <c r="AK59" s="33">
        <f>H60/H62</f>
        <v>11.85799057063892</v>
      </c>
      <c r="AL59" s="33">
        <f>H60/H63</f>
        <v>12.070514836083207</v>
      </c>
      <c r="AM59" s="33">
        <f>H61/H62</f>
        <v>1.1615726440145233</v>
      </c>
      <c r="AN59" s="33">
        <f>H61/H63</f>
        <v>1.1823908738367508</v>
      </c>
      <c r="AO59" s="33">
        <f>H62/H63</f>
        <v>1.0179224518840915</v>
      </c>
    </row>
    <row r="60" spans="1:41">
      <c r="A60" s="794"/>
      <c r="B60" s="705" t="s">
        <v>102</v>
      </c>
      <c r="C60" s="712">
        <v>2700</v>
      </c>
      <c r="D60" s="712">
        <v>2733</v>
      </c>
      <c r="E60" s="712">
        <v>2700</v>
      </c>
      <c r="F60" s="789"/>
      <c r="G60" s="718" t="s">
        <v>80</v>
      </c>
      <c r="H60" s="725">
        <v>2188155</v>
      </c>
      <c r="I60" s="725">
        <v>2166608</v>
      </c>
      <c r="J60" s="725">
        <v>2375708</v>
      </c>
      <c r="K60" s="789"/>
      <c r="L60" s="361">
        <f t="shared" ref="L60:L63" si="76">AVERAGE(C60:E60)</f>
        <v>2711</v>
      </c>
      <c r="M60" s="361">
        <f t="shared" ref="M60:M63" si="77">STDEVA(C60:E60)</f>
        <v>19.05255888325765</v>
      </c>
      <c r="N60" s="414">
        <f t="shared" ref="N60:N63" si="78">M60/L60*100</f>
        <v>0.70278712221533202</v>
      </c>
      <c r="O60" s="413"/>
      <c r="P60" s="361">
        <f>AVERAGE(H60:J60)</f>
        <v>2243490.3333333335</v>
      </c>
      <c r="Q60" s="361">
        <f>STDEVA(H60:J60)</f>
        <v>115009.57280302075</v>
      </c>
      <c r="R60" s="414">
        <f t="shared" ref="R60:R63" si="79">Q60/P60*100</f>
        <v>5.1263681012675377</v>
      </c>
      <c r="T60" s="407" t="s">
        <v>305</v>
      </c>
      <c r="U60" s="635">
        <f>D59/D60</f>
        <v>0.58543724844493228</v>
      </c>
      <c r="V60" s="360">
        <f>D59/D61</f>
        <v>0.3595505617977528</v>
      </c>
      <c r="W60" s="360">
        <f>D59/D62</f>
        <v>1.1130357354035798E-2</v>
      </c>
      <c r="X60" s="360">
        <f>D59/D63</f>
        <v>7.1388415444883684E-3</v>
      </c>
      <c r="Y60" s="360">
        <f>D60/D61</f>
        <v>0.61415730337078656</v>
      </c>
      <c r="Z60" s="360">
        <f>D60/D62</f>
        <v>1.9012041655362397E-2</v>
      </c>
      <c r="AA60" s="360">
        <f>D60/D63</f>
        <v>1.2194033713179194E-2</v>
      </c>
      <c r="AB60" s="360">
        <f>D61/D62</f>
        <v>3.0956306390912063E-2</v>
      </c>
      <c r="AC60" s="360">
        <f>D61/D63</f>
        <v>1.9854903045608274E-2</v>
      </c>
      <c r="AD60" s="360">
        <f>D62/D63</f>
        <v>0.64138475678859208</v>
      </c>
      <c r="AF60" s="636">
        <f>I59/I60</f>
        <v>0.99982045667698083</v>
      </c>
      <c r="AG60" s="33">
        <f>I59/I61</f>
        <v>10.161502774663546</v>
      </c>
      <c r="AH60" s="33">
        <f>I59/I62</f>
        <v>11.777730053010739</v>
      </c>
      <c r="AI60" s="33">
        <f>I59/I63</f>
        <v>11.143101851851851</v>
      </c>
      <c r="AJ60" s="33">
        <f>I60/I61</f>
        <v>10.16332753226162</v>
      </c>
      <c r="AK60" s="33">
        <f>I60/I62</f>
        <v>11.779845045534865</v>
      </c>
      <c r="AL60" s="33">
        <f>I60/I63</f>
        <v>11.145102880658436</v>
      </c>
      <c r="AM60" s="33">
        <f>I61/I62</f>
        <v>1.1590539622128586</v>
      </c>
      <c r="AN60" s="33">
        <f>I61/I63</f>
        <v>1.0965997942386831</v>
      </c>
      <c r="AO60" s="33">
        <f>I62/I63</f>
        <v>0.94611625514403297</v>
      </c>
    </row>
    <row r="61" spans="1:41">
      <c r="A61" s="794"/>
      <c r="B61" s="705" t="s">
        <v>103</v>
      </c>
      <c r="C61" s="712">
        <v>4417</v>
      </c>
      <c r="D61" s="712">
        <v>4450</v>
      </c>
      <c r="E61" s="712">
        <v>4367</v>
      </c>
      <c r="F61" s="789"/>
      <c r="G61" s="718" t="s">
        <v>104</v>
      </c>
      <c r="H61" s="725">
        <v>214345</v>
      </c>
      <c r="I61" s="725">
        <v>213179</v>
      </c>
      <c r="J61" s="725">
        <v>231148</v>
      </c>
      <c r="K61" s="789"/>
      <c r="L61" s="361">
        <f t="shared" si="76"/>
        <v>4411.333333333333</v>
      </c>
      <c r="M61" s="361">
        <f t="shared" si="77"/>
        <v>41.78915329763614</v>
      </c>
      <c r="N61" s="414">
        <f t="shared" si="78"/>
        <v>0.94731343428221571</v>
      </c>
      <c r="O61" s="413"/>
      <c r="P61" s="361">
        <f>AVERAGE(H61:J61)</f>
        <v>219557.33333333334</v>
      </c>
      <c r="Q61" s="361">
        <f>STDEVA(H61:J61)</f>
        <v>10054.727959190806</v>
      </c>
      <c r="R61" s="414">
        <f t="shared" si="79"/>
        <v>4.5795454911659244</v>
      </c>
      <c r="T61" s="407" t="s">
        <v>306</v>
      </c>
      <c r="U61" s="635">
        <f>E59/E60</f>
        <v>0.57407407407407407</v>
      </c>
      <c r="V61" s="360">
        <f>E59/E61</f>
        <v>0.35493473780627433</v>
      </c>
      <c r="W61" s="360">
        <f>E59/E62</f>
        <v>1.0398148458726058E-2</v>
      </c>
      <c r="X61" s="360">
        <f>E59/E63</f>
        <v>6.5891835363935487E-3</v>
      </c>
      <c r="Y61" s="360">
        <f>E60/E61</f>
        <v>0.61827341424318749</v>
      </c>
      <c r="Z61" s="360">
        <f>E60/E62</f>
        <v>1.8112903766813137E-2</v>
      </c>
      <c r="AA61" s="360">
        <f>E60/E63</f>
        <v>1.147793261178231E-2</v>
      </c>
      <c r="AB61" s="360">
        <f>E61/E62</f>
        <v>2.9295944722101099E-2</v>
      </c>
      <c r="AC61" s="360">
        <f>E61/E63</f>
        <v>1.8564493228019761E-2</v>
      </c>
      <c r="AD61" s="360">
        <f>E62/E63</f>
        <v>0.63368815732419637</v>
      </c>
      <c r="AF61" s="636">
        <f>J59/J60</f>
        <v>0.99769247735832856</v>
      </c>
      <c r="AG61" s="33">
        <f>J59/J61</f>
        <v>10.254148857009362</v>
      </c>
      <c r="AH61" s="33">
        <f>J59/J62</f>
        <v>11.243743002979071</v>
      </c>
      <c r="AI61" s="33">
        <f>J59/J63</f>
        <v>11.540685558476969</v>
      </c>
      <c r="AJ61" s="33">
        <f>J60/J61</f>
        <v>10.277865263813661</v>
      </c>
      <c r="AK61" s="33">
        <f>J60/J62</f>
        <v>11.269748202121402</v>
      </c>
      <c r="AL61" s="33">
        <f>J60/J63</f>
        <v>11.56737754406466</v>
      </c>
      <c r="AM61" s="33">
        <f>J61/J62</f>
        <v>1.0965067076526063</v>
      </c>
      <c r="AN61" s="33">
        <f>J61/J63</f>
        <v>1.1254649917226605</v>
      </c>
      <c r="AO61" s="33">
        <f>J62/J63</f>
        <v>1.026409582237803</v>
      </c>
    </row>
    <row r="62" spans="1:41" ht="15.6">
      <c r="A62" s="794"/>
      <c r="B62" s="705" t="s">
        <v>79</v>
      </c>
      <c r="C62" s="712">
        <v>142938</v>
      </c>
      <c r="D62" s="712">
        <v>143751</v>
      </c>
      <c r="E62" s="712">
        <v>149065</v>
      </c>
      <c r="F62" s="789"/>
      <c r="G62" s="718" t="s">
        <v>105</v>
      </c>
      <c r="H62" s="725">
        <v>184530</v>
      </c>
      <c r="I62" s="725">
        <v>183925</v>
      </c>
      <c r="J62" s="725">
        <v>210804</v>
      </c>
      <c r="K62" s="789"/>
      <c r="L62" s="361">
        <f t="shared" si="76"/>
        <v>145251.33333333334</v>
      </c>
      <c r="M62" s="361">
        <f t="shared" si="77"/>
        <v>3327.6541787471442</v>
      </c>
      <c r="N62" s="414">
        <f t="shared" si="78"/>
        <v>2.290962913993086</v>
      </c>
      <c r="O62" s="413"/>
      <c r="P62" s="361">
        <f>AVERAGE(H62:J62)</f>
        <v>193086.33333333334</v>
      </c>
      <c r="Q62" s="361">
        <f>STDEVA(H62:J62)</f>
        <v>15346.93097441092</v>
      </c>
      <c r="R62" s="414">
        <f t="shared" si="79"/>
        <v>7.9482222845450412</v>
      </c>
      <c r="T62" s="638" t="s">
        <v>68</v>
      </c>
      <c r="U62" s="639">
        <f>AVERAGE(U59:U61)</f>
        <v>0.57786179886436007</v>
      </c>
      <c r="V62" s="639">
        <f t="shared" ref="V62:AD62" si="80">AVERAGE(V59:V61)</f>
        <v>0.35513407051173407</v>
      </c>
      <c r="W62" s="639">
        <f t="shared" si="80"/>
        <v>1.0790789395552744E-2</v>
      </c>
      <c r="X62" s="639">
        <f t="shared" si="80"/>
        <v>6.8935331839751887E-3</v>
      </c>
      <c r="Y62" s="639">
        <f t="shared" si="80"/>
        <v>0.614568446132437</v>
      </c>
      <c r="Z62" s="639">
        <f t="shared" si="80"/>
        <v>1.8671418024492969E-2</v>
      </c>
      <c r="AA62" s="639">
        <f t="shared" si="80"/>
        <v>1.1927634166775954E-2</v>
      </c>
      <c r="AB62" s="639">
        <f t="shared" si="80"/>
        <v>3.0384586952832405E-2</v>
      </c>
      <c r="AC62" s="639">
        <f t="shared" si="80"/>
        <v>1.9410663583381341E-2</v>
      </c>
      <c r="AD62" s="639">
        <f t="shared" si="80"/>
        <v>0.63874195841222769</v>
      </c>
      <c r="AE62" s="640"/>
      <c r="AF62" s="639">
        <f>AVERAGE(AF59:AF61)</f>
        <v>1.002130244303844</v>
      </c>
      <c r="AG62" s="639">
        <f t="shared" ref="AG62:AO62" si="81">AVERAGE(AG59:AG61)</f>
        <v>10.238282284775991</v>
      </c>
      <c r="AH62" s="639">
        <f t="shared" si="81"/>
        <v>11.661578827330336</v>
      </c>
      <c r="AI62" s="639">
        <f t="shared" si="81"/>
        <v>11.620487283153077</v>
      </c>
      <c r="AJ62" s="639">
        <f t="shared" si="81"/>
        <v>10.216586142083644</v>
      </c>
      <c r="AK62" s="639">
        <f t="shared" si="81"/>
        <v>11.635861272765062</v>
      </c>
      <c r="AL62" s="639">
        <f t="shared" si="81"/>
        <v>11.5943317536021</v>
      </c>
      <c r="AM62" s="639">
        <f t="shared" si="81"/>
        <v>1.1390444379599962</v>
      </c>
      <c r="AN62" s="639">
        <f t="shared" si="81"/>
        <v>1.1348185532660315</v>
      </c>
      <c r="AO62" s="639">
        <f t="shared" si="81"/>
        <v>0.99681609642197577</v>
      </c>
    </row>
    <row r="63" spans="1:41" ht="15" thickBot="1">
      <c r="A63" s="800"/>
      <c r="B63" s="713" t="s">
        <v>106</v>
      </c>
      <c r="C63" s="714">
        <v>222939</v>
      </c>
      <c r="D63" s="714">
        <v>224126</v>
      </c>
      <c r="E63" s="714">
        <v>235234</v>
      </c>
      <c r="F63" s="801"/>
      <c r="G63" s="726" t="s">
        <v>107</v>
      </c>
      <c r="H63" s="727">
        <v>181281</v>
      </c>
      <c r="I63" s="727">
        <v>194400</v>
      </c>
      <c r="J63" s="727">
        <v>205380</v>
      </c>
      <c r="K63" s="801"/>
      <c r="L63" s="697">
        <f t="shared" si="76"/>
        <v>227433</v>
      </c>
      <c r="M63" s="697">
        <f t="shared" si="77"/>
        <v>6781.8834404610643</v>
      </c>
      <c r="N63" s="698">
        <f t="shared" si="78"/>
        <v>2.9819258596866174</v>
      </c>
      <c r="O63" s="699"/>
      <c r="P63" s="697">
        <f>AVERAGE(H63:J63)</f>
        <v>193687</v>
      </c>
      <c r="Q63" s="697">
        <f>STDEVA(H63:J63)</f>
        <v>12065.310895289851</v>
      </c>
      <c r="R63" s="698">
        <f t="shared" si="79"/>
        <v>6.229282757897975</v>
      </c>
      <c r="S63" s="700"/>
      <c r="T63" s="701" t="s">
        <v>48</v>
      </c>
      <c r="U63" s="702">
        <f>STDEVA(U59:U61)/U62*100</f>
        <v>1.1353115562850313</v>
      </c>
      <c r="V63" s="702">
        <f t="shared" ref="V63:AD63" si="82">STDEVA(V59:V61)/V62*100</f>
        <v>1.2165194896713059</v>
      </c>
      <c r="W63" s="702">
        <f t="shared" si="82"/>
        <v>3.4193823633097233</v>
      </c>
      <c r="X63" s="702">
        <f t="shared" si="82"/>
        <v>4.0551768751353263</v>
      </c>
      <c r="Y63" s="702">
        <f t="shared" si="82"/>
        <v>0.57234706492531406</v>
      </c>
      <c r="Z63" s="702">
        <f t="shared" si="82"/>
        <v>2.6112898651525249</v>
      </c>
      <c r="AA63" s="702">
        <f t="shared" si="82"/>
        <v>3.2836605200324267</v>
      </c>
      <c r="AB63" s="702">
        <f t="shared" si="82"/>
        <v>3.1041720396977763</v>
      </c>
      <c r="AC63" s="702">
        <f t="shared" si="82"/>
        <v>3.7768430383908385</v>
      </c>
      <c r="AD63" s="702">
        <f t="shared" si="82"/>
        <v>0.68544962779821828</v>
      </c>
      <c r="AE63" s="703"/>
      <c r="AF63" s="702">
        <f>STDEVA(AF59:AF61)/AF62*100</f>
        <v>0.59270031084520447</v>
      </c>
      <c r="AG63" s="702">
        <f t="shared" ref="AG63:AO63" si="83">STDEVA(AG59:AG61)/AG62*100</f>
        <v>0.68570179756738547</v>
      </c>
      <c r="AH63" s="702">
        <f t="shared" si="83"/>
        <v>3.2033245310603955</v>
      </c>
      <c r="AI63" s="702">
        <f t="shared" si="83"/>
        <v>4.4910552321675015</v>
      </c>
      <c r="AJ63" s="702">
        <f t="shared" si="83"/>
        <v>0.56465589175070896</v>
      </c>
      <c r="AK63" s="702">
        <f t="shared" si="83"/>
        <v>2.7454923561076043</v>
      </c>
      <c r="AL63" s="702">
        <f t="shared" si="83"/>
        <v>3.9958699565796807</v>
      </c>
      <c r="AM63" s="702">
        <f t="shared" si="83"/>
        <v>3.2360698998280526</v>
      </c>
      <c r="AN63" s="702">
        <f t="shared" si="83"/>
        <v>3.8467545641821128</v>
      </c>
      <c r="AO63" s="702">
        <f t="shared" si="83"/>
        <v>4.4252837038822364</v>
      </c>
    </row>
    <row r="64" spans="1:41">
      <c r="A64" s="793" t="str">
        <f>LEFT(C64,2)</f>
        <v>10</v>
      </c>
      <c r="B64" s="715" t="s">
        <v>98</v>
      </c>
      <c r="C64" s="716" t="s">
        <v>172</v>
      </c>
      <c r="D64" s="716"/>
      <c r="E64" s="716"/>
      <c r="F64" s="796" t="str">
        <f t="shared" ref="F64" si="84">LEFT(H64,2)</f>
        <v/>
      </c>
      <c r="G64" s="728" t="s">
        <v>98</v>
      </c>
      <c r="H64" s="729"/>
      <c r="I64" s="729"/>
      <c r="J64" s="729"/>
      <c r="K64" s="704"/>
      <c r="L64" s="732"/>
      <c r="M64" s="732"/>
      <c r="N64" s="732"/>
      <c r="O64" s="732"/>
      <c r="P64" s="733"/>
      <c r="Q64" s="733"/>
      <c r="R64" s="733"/>
      <c r="S64" s="733"/>
      <c r="T64" s="733"/>
      <c r="U64" s="733"/>
      <c r="V64" s="734"/>
      <c r="W64" s="734"/>
      <c r="X64" s="734"/>
      <c r="Y64" s="734"/>
      <c r="Z64" s="734"/>
      <c r="AA64" s="734"/>
      <c r="AB64" s="734"/>
      <c r="AC64" s="734"/>
      <c r="AD64" s="734"/>
      <c r="AE64" s="734"/>
      <c r="AF64" s="734"/>
      <c r="AG64" s="734"/>
      <c r="AH64" s="734"/>
      <c r="AI64" s="734"/>
      <c r="AJ64" s="734"/>
      <c r="AK64" s="734"/>
      <c r="AL64" s="734"/>
      <c r="AM64" s="734"/>
      <c r="AN64" s="734"/>
      <c r="AO64" s="734"/>
    </row>
    <row r="65" spans="1:41">
      <c r="A65" s="794"/>
      <c r="B65" s="705" t="s">
        <v>99</v>
      </c>
      <c r="C65" s="712" t="s">
        <v>379</v>
      </c>
      <c r="D65" s="712" t="s">
        <v>338</v>
      </c>
      <c r="E65" s="712" t="s">
        <v>339</v>
      </c>
      <c r="F65" s="789"/>
      <c r="G65" s="718" t="s">
        <v>99</v>
      </c>
      <c r="H65" s="725" t="s">
        <v>337</v>
      </c>
      <c r="I65" s="725" t="s">
        <v>338</v>
      </c>
      <c r="J65" s="725" t="s">
        <v>339</v>
      </c>
      <c r="K65" s="784"/>
      <c r="L65" s="696"/>
      <c r="M65" s="696"/>
      <c r="N65" s="696"/>
      <c r="O65" s="696"/>
      <c r="U65" s="693" t="s">
        <v>294</v>
      </c>
      <c r="V65" s="694" t="s">
        <v>295</v>
      </c>
      <c r="W65" s="694" t="s">
        <v>296</v>
      </c>
      <c r="X65" s="694" t="s">
        <v>297</v>
      </c>
      <c r="Y65" s="694" t="s">
        <v>298</v>
      </c>
      <c r="Z65" s="694" t="s">
        <v>299</v>
      </c>
      <c r="AA65" s="694" t="s">
        <v>300</v>
      </c>
      <c r="AB65" s="694" t="s">
        <v>301</v>
      </c>
      <c r="AC65" s="694" t="s">
        <v>302</v>
      </c>
      <c r="AD65" s="694" t="s">
        <v>303</v>
      </c>
      <c r="AE65" s="694"/>
      <c r="AF65" s="693" t="s">
        <v>294</v>
      </c>
      <c r="AG65" s="694" t="s">
        <v>295</v>
      </c>
      <c r="AH65" s="694" t="s">
        <v>296</v>
      </c>
      <c r="AI65" s="694" t="s">
        <v>297</v>
      </c>
      <c r="AJ65" s="694" t="s">
        <v>298</v>
      </c>
      <c r="AK65" s="694" t="s">
        <v>299</v>
      </c>
      <c r="AL65" s="694" t="s">
        <v>300</v>
      </c>
      <c r="AM65" s="694" t="s">
        <v>301</v>
      </c>
      <c r="AN65" s="694" t="s">
        <v>302</v>
      </c>
      <c r="AO65" s="694" t="s">
        <v>303</v>
      </c>
    </row>
    <row r="66" spans="1:41">
      <c r="A66" s="794"/>
      <c r="B66" s="705" t="s">
        <v>100</v>
      </c>
      <c r="C66" s="712">
        <v>2367</v>
      </c>
      <c r="D66" s="712">
        <v>2233</v>
      </c>
      <c r="E66" s="712">
        <v>2367</v>
      </c>
      <c r="F66" s="789"/>
      <c r="G66" s="718" t="s">
        <v>101</v>
      </c>
      <c r="H66" s="725">
        <v>2421762</v>
      </c>
      <c r="I66" s="725">
        <v>2366796</v>
      </c>
      <c r="J66" s="725">
        <v>2416959</v>
      </c>
      <c r="K66" s="784"/>
      <c r="L66" s="361">
        <f>AVERAGE(C66:E66)</f>
        <v>2322.3333333333335</v>
      </c>
      <c r="M66" s="361">
        <f>STDEVA(C66:E66)</f>
        <v>77.364936071409858</v>
      </c>
      <c r="N66" s="412">
        <f>M66/L66*100</f>
        <v>3.3313450296286717</v>
      </c>
      <c r="O66" s="413"/>
      <c r="P66" s="361">
        <f>AVERAGE(H66:J66)</f>
        <v>2401839</v>
      </c>
      <c r="Q66" s="361">
        <f>STDEVA(H66:J66)</f>
        <v>30442.997372137979</v>
      </c>
      <c r="R66" s="414">
        <f>Q66/P66*100</f>
        <v>1.2674870119162016</v>
      </c>
      <c r="T66" s="407" t="s">
        <v>304</v>
      </c>
      <c r="U66" s="635">
        <f>C66/C67</f>
        <v>0.78900000000000003</v>
      </c>
      <c r="V66" s="360">
        <f>C66/C68</f>
        <v>0.37920538289009931</v>
      </c>
      <c r="W66" s="360">
        <f>C66/C69</f>
        <v>1.4823675294500774E-2</v>
      </c>
      <c r="X66" s="360">
        <f>C66/C70</f>
        <v>9.9785841961485284E-3</v>
      </c>
      <c r="Y66" s="360">
        <f>C67/C68</f>
        <v>0.4806151874399231</v>
      </c>
      <c r="Z66" s="360">
        <f>C67/C69</f>
        <v>1.878792812991226E-2</v>
      </c>
      <c r="AA66" s="360">
        <f>C67/C70</f>
        <v>1.2647128258743381E-2</v>
      </c>
      <c r="AB66" s="360">
        <f>C68/C69</f>
        <v>3.9091415795637442E-2</v>
      </c>
      <c r="AC66" s="360">
        <f>C68/C70</f>
        <v>2.6314458197025395E-2</v>
      </c>
      <c r="AD66" s="360">
        <f>C69/C70</f>
        <v>0.67315183299045567</v>
      </c>
      <c r="AF66" s="636">
        <f>H66/H67</f>
        <v>1.0492825659429719</v>
      </c>
      <c r="AG66" s="33">
        <f>H66/H68</f>
        <v>10.754066475721041</v>
      </c>
      <c r="AH66" s="33">
        <f>H66/H69</f>
        <v>13.52916990218041</v>
      </c>
      <c r="AI66" s="33">
        <f>H66/H70</f>
        <v>12.457046741663195</v>
      </c>
      <c r="AJ66" s="33">
        <f>H67/H68</f>
        <v>10.248970891893691</v>
      </c>
      <c r="AK66" s="33">
        <f>H67/H69</f>
        <v>12.893733624576125</v>
      </c>
      <c r="AL66" s="33">
        <f>H67/H70</f>
        <v>11.871965804052282</v>
      </c>
      <c r="AM66" s="33">
        <f>H68/H69</f>
        <v>1.258051541035625</v>
      </c>
      <c r="AN66" s="33">
        <f>H68/H70</f>
        <v>1.1583568661944663</v>
      </c>
      <c r="AO66" s="33">
        <f>H69/H70</f>
        <v>0.9207546975705857</v>
      </c>
    </row>
    <row r="67" spans="1:41">
      <c r="A67" s="794"/>
      <c r="B67" s="705" t="s">
        <v>102</v>
      </c>
      <c r="C67" s="712">
        <v>3000</v>
      </c>
      <c r="D67" s="712">
        <v>2842</v>
      </c>
      <c r="E67" s="712">
        <v>2833</v>
      </c>
      <c r="F67" s="789"/>
      <c r="G67" s="718" t="s">
        <v>80</v>
      </c>
      <c r="H67" s="725">
        <v>2308017</v>
      </c>
      <c r="I67" s="725">
        <v>2310641</v>
      </c>
      <c r="J67" s="725">
        <v>2348846</v>
      </c>
      <c r="K67" s="784"/>
      <c r="L67" s="361">
        <f t="shared" ref="L67:L70" si="85">AVERAGE(C67:E67)</f>
        <v>2891.6666666666665</v>
      </c>
      <c r="M67" s="361">
        <f t="shared" ref="M67:M70" si="86">STDEVA(C67:E67)</f>
        <v>93.927276833374307</v>
      </c>
      <c r="N67" s="414">
        <f t="shared" ref="N67:N70" si="87">M67/L67*100</f>
        <v>3.248205538906316</v>
      </c>
      <c r="O67" s="413"/>
      <c r="P67" s="361">
        <f>AVERAGE(H67:J67)</f>
        <v>2322501.3333333335</v>
      </c>
      <c r="Q67" s="361">
        <f>STDEVA(H67:J67)</f>
        <v>22852.84315645065</v>
      </c>
      <c r="R67" s="414">
        <f t="shared" ref="R67:R70" si="88">Q67/P67*100</f>
        <v>0.98397545906470874</v>
      </c>
      <c r="T67" s="407" t="s">
        <v>305</v>
      </c>
      <c r="U67" s="635">
        <f>D66/D67</f>
        <v>0.7857142857142857</v>
      </c>
      <c r="V67" s="360">
        <f>D66/D68</f>
        <v>0.37111517367458868</v>
      </c>
      <c r="W67" s="360">
        <f>D66/D69</f>
        <v>1.483513928289076E-2</v>
      </c>
      <c r="X67" s="360">
        <f>D66/D70</f>
        <v>9.4042434911516728E-3</v>
      </c>
      <c r="Y67" s="360">
        <f>D67/D68</f>
        <v>0.47232840285856742</v>
      </c>
      <c r="Z67" s="360">
        <f>D67/D69</f>
        <v>1.8881086360042786E-2</v>
      </c>
      <c r="AA67" s="360">
        <f>D67/D70</f>
        <v>1.1969037170556675E-2</v>
      </c>
      <c r="AB67" s="360">
        <f>D68/D69</f>
        <v>3.9974488609562785E-2</v>
      </c>
      <c r="AC67" s="360">
        <f>D68/D70</f>
        <v>2.5340498471231352E-2</v>
      </c>
      <c r="AD67" s="360">
        <f>D69/D70</f>
        <v>0.63391676423270971</v>
      </c>
      <c r="AF67" s="636">
        <f>I66/I67</f>
        <v>1.0243027800510767</v>
      </c>
      <c r="AG67" s="33">
        <f>I66/I68</f>
        <v>11.068690723385151</v>
      </c>
      <c r="AH67" s="33">
        <f>I66/I69</f>
        <v>12.978060964308627</v>
      </c>
      <c r="AI67" s="33">
        <f>I66/I70</f>
        <v>12.430912414126347</v>
      </c>
      <c r="AJ67" s="33">
        <f>I67/I68</f>
        <v>10.806073105486654</v>
      </c>
      <c r="AK67" s="33">
        <f>I67/I69</f>
        <v>12.670141306910715</v>
      </c>
      <c r="AL67" s="33">
        <f>I67/I70</f>
        <v>12.135974495262506</v>
      </c>
      <c r="AM67" s="33">
        <f>I68/I69</f>
        <v>1.1725019054773564</v>
      </c>
      <c r="AN67" s="33">
        <f>I68/I70</f>
        <v>1.1230698123910166</v>
      </c>
      <c r="AO67" s="33">
        <f>I69/I70</f>
        <v>0.95784050085085826</v>
      </c>
    </row>
    <row r="68" spans="1:41">
      <c r="A68" s="794"/>
      <c r="B68" s="705" t="s">
        <v>103</v>
      </c>
      <c r="C68" s="712">
        <v>6242</v>
      </c>
      <c r="D68" s="712">
        <v>6017</v>
      </c>
      <c r="E68" s="712">
        <v>6200</v>
      </c>
      <c r="F68" s="789"/>
      <c r="G68" s="718" t="s">
        <v>104</v>
      </c>
      <c r="H68" s="725">
        <v>225195</v>
      </c>
      <c r="I68" s="725">
        <v>213828</v>
      </c>
      <c r="J68" s="725">
        <v>222873</v>
      </c>
      <c r="K68" s="784"/>
      <c r="L68" s="361">
        <f t="shared" si="85"/>
        <v>6153</v>
      </c>
      <c r="M68" s="361">
        <f t="shared" si="86"/>
        <v>119.63695081370136</v>
      </c>
      <c r="N68" s="414">
        <f t="shared" si="87"/>
        <v>1.9443678012953252</v>
      </c>
      <c r="O68" s="413"/>
      <c r="P68" s="361">
        <f>AVERAGE(H68:J68)</f>
        <v>220632</v>
      </c>
      <c r="Q68" s="361">
        <f>STDEVA(H68:J68)</f>
        <v>6005.7250186800929</v>
      </c>
      <c r="R68" s="414">
        <f t="shared" si="88"/>
        <v>2.722055286032893</v>
      </c>
      <c r="T68" s="407" t="s">
        <v>306</v>
      </c>
      <c r="U68" s="635">
        <f>E66/E67</f>
        <v>0.83551006000705963</v>
      </c>
      <c r="V68" s="360">
        <f>E66/E68</f>
        <v>0.3817741935483871</v>
      </c>
      <c r="W68" s="360">
        <f>E66/E69</f>
        <v>1.521286441462286E-2</v>
      </c>
      <c r="X68" s="360">
        <f>E66/E70</f>
        <v>1.0002408691573383E-2</v>
      </c>
      <c r="Y68" s="360">
        <f>E67/E68</f>
        <v>0.45693548387096772</v>
      </c>
      <c r="Z68" s="360">
        <f>E67/E69</f>
        <v>1.820787701167155E-2</v>
      </c>
      <c r="AA68" s="360">
        <f>E67/E70</f>
        <v>1.1971619697180986E-2</v>
      </c>
      <c r="AB68" s="360">
        <f>E68/E69</f>
        <v>3.9847807085197182E-2</v>
      </c>
      <c r="AC68" s="360">
        <f>E68/E70</f>
        <v>2.619980307889944E-2</v>
      </c>
      <c r="AD68" s="360">
        <f>E69/E70</f>
        <v>0.65749673558905186</v>
      </c>
      <c r="AF68" s="636">
        <f>J66/J67</f>
        <v>1.0289984954313736</v>
      </c>
      <c r="AG68" s="33">
        <f>J66/J68</f>
        <v>10.84455721419822</v>
      </c>
      <c r="AH68" s="33">
        <f>J66/J69</f>
        <v>12.900355473003266</v>
      </c>
      <c r="AI68" s="33">
        <f>J66/J70</f>
        <v>12.514868454436717</v>
      </c>
      <c r="AJ68" s="33">
        <f>J67/J68</f>
        <v>10.538943703364696</v>
      </c>
      <c r="AK68" s="33">
        <f>J67/J69</f>
        <v>12.536806934392279</v>
      </c>
      <c r="AL68" s="33">
        <f>J67/J70</f>
        <v>12.162183433699068</v>
      </c>
      <c r="AM68" s="33">
        <f>J68/J69</f>
        <v>1.1895695894446936</v>
      </c>
      <c r="AN68" s="33">
        <f>J68/J70</f>
        <v>1.1540230004090573</v>
      </c>
      <c r="AO68" s="33">
        <f>J69/J70</f>
        <v>0.97011810880922911</v>
      </c>
    </row>
    <row r="69" spans="1:41" ht="15.6">
      <c r="A69" s="794"/>
      <c r="B69" s="705" t="s">
        <v>79</v>
      </c>
      <c r="C69" s="712">
        <v>159677</v>
      </c>
      <c r="D69" s="712">
        <v>150521</v>
      </c>
      <c r="E69" s="712">
        <v>155592</v>
      </c>
      <c r="F69" s="789"/>
      <c r="G69" s="718" t="s">
        <v>105</v>
      </c>
      <c r="H69" s="725">
        <v>179003</v>
      </c>
      <c r="I69" s="725">
        <v>182369</v>
      </c>
      <c r="J69" s="725">
        <v>187356</v>
      </c>
      <c r="K69" s="784"/>
      <c r="L69" s="361">
        <f t="shared" si="85"/>
        <v>155263.33333333334</v>
      </c>
      <c r="M69" s="361">
        <f t="shared" si="86"/>
        <v>4586.8399070965334</v>
      </c>
      <c r="N69" s="414">
        <f t="shared" si="87"/>
        <v>2.9542325342514006</v>
      </c>
      <c r="O69" s="413"/>
      <c r="P69" s="361">
        <f>AVERAGE(H69:J69)</f>
        <v>182909.33333333334</v>
      </c>
      <c r="Q69" s="361">
        <f>STDEVA(H69:J69)</f>
        <v>4202.6327859251905</v>
      </c>
      <c r="R69" s="414">
        <f t="shared" si="88"/>
        <v>2.2976590146257472</v>
      </c>
      <c r="T69" s="638" t="s">
        <v>68</v>
      </c>
      <c r="U69" s="639">
        <f>AVERAGE(U66:U68)</f>
        <v>0.80340811524044842</v>
      </c>
      <c r="V69" s="639">
        <f t="shared" ref="V69:AD69" si="89">AVERAGE(V66:V68)</f>
        <v>0.3773649167043584</v>
      </c>
      <c r="W69" s="639">
        <f t="shared" si="89"/>
        <v>1.4957226330671466E-2</v>
      </c>
      <c r="X69" s="639">
        <f t="shared" si="89"/>
        <v>9.7950787929578613E-3</v>
      </c>
      <c r="Y69" s="639">
        <f t="shared" si="89"/>
        <v>0.46995969138981941</v>
      </c>
      <c r="Z69" s="639">
        <f t="shared" si="89"/>
        <v>1.8625630500542199E-2</v>
      </c>
      <c r="AA69" s="639">
        <f t="shared" si="89"/>
        <v>1.2195928375493681E-2</v>
      </c>
      <c r="AB69" s="639">
        <f t="shared" si="89"/>
        <v>3.9637903830132472E-2</v>
      </c>
      <c r="AC69" s="639">
        <f t="shared" si="89"/>
        <v>2.5951586582385392E-2</v>
      </c>
      <c r="AD69" s="639">
        <f t="shared" si="89"/>
        <v>0.65485511093740578</v>
      </c>
      <c r="AE69" s="640"/>
      <c r="AF69" s="639">
        <f>AVERAGE(AF66:AF68)</f>
        <v>1.0341946138084739</v>
      </c>
      <c r="AG69" s="639">
        <f t="shared" ref="AG69:AO69" si="90">AVERAGE(AG66:AG68)</f>
        <v>10.889104804434803</v>
      </c>
      <c r="AH69" s="639">
        <f t="shared" si="90"/>
        <v>13.135862113164102</v>
      </c>
      <c r="AI69" s="639">
        <f t="shared" si="90"/>
        <v>12.467609203408754</v>
      </c>
      <c r="AJ69" s="639">
        <f t="shared" si="90"/>
        <v>10.53132923358168</v>
      </c>
      <c r="AK69" s="639">
        <f t="shared" si="90"/>
        <v>12.700227288626373</v>
      </c>
      <c r="AL69" s="639">
        <f t="shared" si="90"/>
        <v>12.05670791100462</v>
      </c>
      <c r="AM69" s="639">
        <f t="shared" si="90"/>
        <v>1.2067076786525583</v>
      </c>
      <c r="AN69" s="639">
        <f t="shared" si="90"/>
        <v>1.14514989299818</v>
      </c>
      <c r="AO69" s="639">
        <f t="shared" si="90"/>
        <v>0.94957110241022435</v>
      </c>
    </row>
    <row r="70" spans="1:41">
      <c r="A70" s="795"/>
      <c r="B70" s="708" t="s">
        <v>106</v>
      </c>
      <c r="C70" s="717">
        <v>237208</v>
      </c>
      <c r="D70" s="717">
        <v>237446</v>
      </c>
      <c r="E70" s="717">
        <v>236643</v>
      </c>
      <c r="F70" s="797"/>
      <c r="G70" s="721" t="s">
        <v>107</v>
      </c>
      <c r="H70" s="730">
        <v>194409</v>
      </c>
      <c r="I70" s="730">
        <v>190396</v>
      </c>
      <c r="J70" s="730">
        <v>193127</v>
      </c>
      <c r="K70" s="784"/>
      <c r="L70" s="361">
        <f t="shared" si="85"/>
        <v>237099</v>
      </c>
      <c r="M70" s="361">
        <f t="shared" si="86"/>
        <v>412.44757242587815</v>
      </c>
      <c r="N70" s="414">
        <f t="shared" si="87"/>
        <v>0.17395584647167561</v>
      </c>
      <c r="O70" s="413"/>
      <c r="P70" s="361">
        <f>AVERAGE(H70:J70)</f>
        <v>192644</v>
      </c>
      <c r="Q70" s="361">
        <f>STDEVA(H70:J70)</f>
        <v>2049.6363092021961</v>
      </c>
      <c r="R70" s="414">
        <f t="shared" si="88"/>
        <v>1.0639502445973901</v>
      </c>
      <c r="T70" s="693" t="s">
        <v>48</v>
      </c>
      <c r="U70" s="637">
        <f>STDEVA(U66:U68)/U69*100</f>
        <v>3.4664322809623984</v>
      </c>
      <c r="V70" s="637">
        <f t="shared" ref="V70:AD70" si="91">STDEVA(V66:V68)/V69*100</f>
        <v>1.4741030621229552</v>
      </c>
      <c r="W70" s="637">
        <f t="shared" si="91"/>
        <v>1.4806439456428873</v>
      </c>
      <c r="X70" s="637">
        <f t="shared" si="91"/>
        <v>3.4576838277215756</v>
      </c>
      <c r="Y70" s="637">
        <f t="shared" si="91"/>
        <v>2.5568675278787065</v>
      </c>
      <c r="Z70" s="637">
        <f t="shared" si="91"/>
        <v>1.9584372951544897</v>
      </c>
      <c r="AA70" s="637">
        <f t="shared" si="91"/>
        <v>3.2039602281887007</v>
      </c>
      <c r="AB70" s="637">
        <f t="shared" si="91"/>
        <v>1.2046356894926407</v>
      </c>
      <c r="AC70" s="637">
        <f t="shared" si="91"/>
        <v>2.0511800955064934</v>
      </c>
      <c r="AD70" s="637">
        <f t="shared" si="91"/>
        <v>3.0160069576436257</v>
      </c>
      <c r="AF70" s="637">
        <f>STDEVA(AF66:AF68)/AF69*100</f>
        <v>1.2836859644939917</v>
      </c>
      <c r="AG70" s="637">
        <f t="shared" ref="AG70:AO70" si="92">STDEVA(AG66:AG68)/AG69*100</f>
        <v>1.4874838113551818</v>
      </c>
      <c r="AH70" s="637">
        <f t="shared" si="92"/>
        <v>2.6098269986251474</v>
      </c>
      <c r="AI70" s="637">
        <f t="shared" si="92"/>
        <v>0.34459778219758541</v>
      </c>
      <c r="AJ70" s="637">
        <f t="shared" si="92"/>
        <v>2.6457168471270927</v>
      </c>
      <c r="AK70" s="637">
        <f t="shared" si="92"/>
        <v>1.4200951888875728</v>
      </c>
      <c r="AL70" s="637">
        <f t="shared" si="92"/>
        <v>1.3314342361392446</v>
      </c>
      <c r="AM70" s="637">
        <f t="shared" si="92"/>
        <v>3.7520769907872968</v>
      </c>
      <c r="AN70" s="637">
        <f t="shared" si="92"/>
        <v>1.6805048612377309</v>
      </c>
      <c r="AO70" s="637">
        <f t="shared" si="92"/>
        <v>2.7064518769611001</v>
      </c>
    </row>
    <row r="71" spans="1:41">
      <c r="A71" s="798" t="str">
        <f>LEFT(C71,2)</f>
        <v>11</v>
      </c>
      <c r="B71" s="710" t="s">
        <v>98</v>
      </c>
      <c r="C71" s="711" t="s">
        <v>173</v>
      </c>
      <c r="D71" s="711"/>
      <c r="E71" s="711"/>
      <c r="F71" s="799" t="str">
        <f t="shared" ref="F71" si="93">LEFT(H71,2)</f>
        <v/>
      </c>
      <c r="G71" s="723" t="s">
        <v>98</v>
      </c>
      <c r="H71" s="724"/>
      <c r="I71" s="724"/>
      <c r="J71" s="724"/>
      <c r="K71" s="784"/>
      <c r="L71" s="696"/>
      <c r="M71" s="696"/>
      <c r="N71" s="696"/>
      <c r="O71" s="696"/>
    </row>
    <row r="72" spans="1:41">
      <c r="A72" s="794"/>
      <c r="B72" s="705" t="s">
        <v>99</v>
      </c>
      <c r="C72" s="712" t="s">
        <v>378</v>
      </c>
      <c r="D72" s="712" t="s">
        <v>341</v>
      </c>
      <c r="E72" s="712" t="s">
        <v>342</v>
      </c>
      <c r="F72" s="789"/>
      <c r="G72" s="718" t="s">
        <v>99</v>
      </c>
      <c r="H72" s="725" t="s">
        <v>340</v>
      </c>
      <c r="I72" s="725" t="s">
        <v>341</v>
      </c>
      <c r="J72" s="725" t="s">
        <v>342</v>
      </c>
      <c r="K72" s="784"/>
      <c r="L72" s="696"/>
      <c r="M72" s="696"/>
      <c r="N72" s="696"/>
      <c r="O72" s="696"/>
      <c r="U72" s="693" t="s">
        <v>294</v>
      </c>
      <c r="V72" s="694" t="s">
        <v>295</v>
      </c>
      <c r="W72" s="694" t="s">
        <v>296</v>
      </c>
      <c r="X72" s="694" t="s">
        <v>297</v>
      </c>
      <c r="Y72" s="694" t="s">
        <v>298</v>
      </c>
      <c r="Z72" s="694" t="s">
        <v>299</v>
      </c>
      <c r="AA72" s="694" t="s">
        <v>300</v>
      </c>
      <c r="AB72" s="694" t="s">
        <v>301</v>
      </c>
      <c r="AC72" s="694" t="s">
        <v>302</v>
      </c>
      <c r="AD72" s="694" t="s">
        <v>303</v>
      </c>
      <c r="AE72" s="694"/>
      <c r="AF72" s="693" t="s">
        <v>294</v>
      </c>
      <c r="AG72" s="694" t="s">
        <v>295</v>
      </c>
      <c r="AH72" s="694" t="s">
        <v>296</v>
      </c>
      <c r="AI72" s="694" t="s">
        <v>297</v>
      </c>
      <c r="AJ72" s="694" t="s">
        <v>298</v>
      </c>
      <c r="AK72" s="694" t="s">
        <v>299</v>
      </c>
      <c r="AL72" s="694" t="s">
        <v>300</v>
      </c>
      <c r="AM72" s="694" t="s">
        <v>301</v>
      </c>
      <c r="AN72" s="694" t="s">
        <v>302</v>
      </c>
      <c r="AO72" s="694" t="s">
        <v>303</v>
      </c>
    </row>
    <row r="73" spans="1:41">
      <c r="A73" s="794"/>
      <c r="B73" s="705" t="s">
        <v>100</v>
      </c>
      <c r="C73" s="712">
        <v>1492</v>
      </c>
      <c r="D73" s="712">
        <v>1467</v>
      </c>
      <c r="E73" s="712">
        <v>1508</v>
      </c>
      <c r="F73" s="789"/>
      <c r="G73" s="718" t="s">
        <v>101</v>
      </c>
      <c r="H73" s="725">
        <v>2401755</v>
      </c>
      <c r="I73" s="725">
        <v>2244873</v>
      </c>
      <c r="J73" s="725">
        <v>2171797</v>
      </c>
      <c r="K73" s="784"/>
      <c r="L73" s="361">
        <f>AVERAGE(C73:E73)</f>
        <v>1489</v>
      </c>
      <c r="M73" s="361">
        <f>STDEVA(C73:E73)</f>
        <v>20.663978319771825</v>
      </c>
      <c r="N73" s="412">
        <f>M73/L73*100</f>
        <v>1.3877755755387391</v>
      </c>
      <c r="O73" s="413"/>
      <c r="P73" s="361">
        <f>AVERAGE(H73:J73)</f>
        <v>2272808.3333333335</v>
      </c>
      <c r="Q73" s="361">
        <f>STDEVA(H73:J73)</f>
        <v>117496.62794026616</v>
      </c>
      <c r="R73" s="414">
        <f>Q73/P73*100</f>
        <v>5.1696672445733203</v>
      </c>
      <c r="T73" s="407" t="s">
        <v>304</v>
      </c>
      <c r="U73" s="635">
        <f>C73/C74</f>
        <v>0.54592023417489943</v>
      </c>
      <c r="V73" s="360">
        <f>C73/C75</f>
        <v>0.26723983521404265</v>
      </c>
      <c r="W73" s="360">
        <f>C73/C76</f>
        <v>7.4953028765485435E-3</v>
      </c>
      <c r="X73" s="360">
        <f>C73/C77</f>
        <v>6.2862872984975268E-3</v>
      </c>
      <c r="Y73" s="360">
        <f>C74/C75</f>
        <v>0.48952176249328316</v>
      </c>
      <c r="Z73" s="360">
        <f>C74/C76</f>
        <v>1.3729666730299711E-2</v>
      </c>
      <c r="AA73" s="360">
        <f>C74/C77</f>
        <v>1.1515028945572213E-2</v>
      </c>
      <c r="AB73" s="360">
        <f>C75/C76</f>
        <v>2.8047101849712146E-2</v>
      </c>
      <c r="AC73" s="360">
        <f>C75/C77</f>
        <v>2.3523017417903278E-2</v>
      </c>
      <c r="AD73" s="360">
        <f>C76/C77</f>
        <v>0.8386969015176412</v>
      </c>
      <c r="AF73" s="636">
        <f>H73/H74</f>
        <v>1.0034229320151307</v>
      </c>
      <c r="AG73" s="33">
        <f>H73/H75</f>
        <v>10.952764236169699</v>
      </c>
      <c r="AH73" s="33">
        <f>H73/H76</f>
        <v>15.802995111231009</v>
      </c>
      <c r="AI73" s="33">
        <f>H73/H77</f>
        <v>12.497034123193156</v>
      </c>
      <c r="AJ73" s="33">
        <f>H74/H75</f>
        <v>10.915401558716361</v>
      </c>
      <c r="AK73" s="33">
        <f>H74/H76</f>
        <v>15.749087056934748</v>
      </c>
      <c r="AL73" s="33">
        <f>H74/H77</f>
        <v>12.454403546564265</v>
      </c>
      <c r="AM73" s="33">
        <f>H75/H76</f>
        <v>1.4428316697481922</v>
      </c>
      <c r="AN73" s="33">
        <f>H75/H77</f>
        <v>1.140993620763219</v>
      </c>
      <c r="AO73" s="33">
        <f>H76/H77</f>
        <v>0.79080161926467063</v>
      </c>
    </row>
    <row r="74" spans="1:41">
      <c r="A74" s="794"/>
      <c r="B74" s="705" t="s">
        <v>102</v>
      </c>
      <c r="C74" s="712">
        <v>2733</v>
      </c>
      <c r="D74" s="712">
        <v>2817</v>
      </c>
      <c r="E74" s="712">
        <v>2767</v>
      </c>
      <c r="F74" s="789"/>
      <c r="G74" s="718" t="s">
        <v>80</v>
      </c>
      <c r="H74" s="725">
        <v>2393562</v>
      </c>
      <c r="I74" s="725">
        <v>2252600</v>
      </c>
      <c r="J74" s="725">
        <v>2183180</v>
      </c>
      <c r="K74" s="784"/>
      <c r="L74" s="361">
        <f t="shared" ref="L74:L77" si="94">AVERAGE(C74:E74)</f>
        <v>2772.3333333333335</v>
      </c>
      <c r="M74" s="361">
        <f t="shared" ref="M74:M77" si="95">STDEVA(C74:E74)</f>
        <v>42.253205006642197</v>
      </c>
      <c r="N74" s="414">
        <f t="shared" ref="N74:N77" si="96">M74/L74*100</f>
        <v>1.5241026213770179</v>
      </c>
      <c r="O74" s="413"/>
      <c r="P74" s="361">
        <f>AVERAGE(H74:J74)</f>
        <v>2276447.3333333335</v>
      </c>
      <c r="Q74" s="361">
        <f>STDEVA(H74:J74)</f>
        <v>107199.19757784258</v>
      </c>
      <c r="R74" s="414">
        <f t="shared" ref="R74:R77" si="97">Q74/P74*100</f>
        <v>4.7090567837066546</v>
      </c>
      <c r="T74" s="407" t="s">
        <v>305</v>
      </c>
      <c r="U74" s="635">
        <f>D73/D74</f>
        <v>0.52076677316293929</v>
      </c>
      <c r="V74" s="360">
        <f>D73/D75</f>
        <v>0.26470588235294118</v>
      </c>
      <c r="W74" s="360">
        <f>D73/D76</f>
        <v>7.7532490182917486E-3</v>
      </c>
      <c r="X74" s="360">
        <f>D73/D77</f>
        <v>6.4505632700442347E-3</v>
      </c>
      <c r="Y74" s="360">
        <f>D74/D75</f>
        <v>0.50830025261638401</v>
      </c>
      <c r="Z74" s="360">
        <f>D74/D76</f>
        <v>1.4888140752916057E-2</v>
      </c>
      <c r="AA74" s="360">
        <f>D74/D77</f>
        <v>1.2386664438796598E-2</v>
      </c>
      <c r="AB74" s="360">
        <f>D75/D76</f>
        <v>2.9290051846879939E-2</v>
      </c>
      <c r="AC74" s="360">
        <f>D75/D77</f>
        <v>2.4368794575722667E-2</v>
      </c>
      <c r="AD74" s="360">
        <f>D76/D77</f>
        <v>0.83198195425244703</v>
      </c>
      <c r="AF74" s="636">
        <f>I73/I74</f>
        <v>0.99656974163189205</v>
      </c>
      <c r="AG74" s="33">
        <f>I73/I75</f>
        <v>10.646474371134802</v>
      </c>
      <c r="AH74" s="33">
        <f>I73/I76</f>
        <v>14.388643545254684</v>
      </c>
      <c r="AI74" s="33">
        <f>I73/I77</f>
        <v>12.152578982698513</v>
      </c>
      <c r="AJ74" s="33">
        <f>I74/I75</f>
        <v>10.683120233714003</v>
      </c>
      <c r="AK74" s="33">
        <f>I74/I76</f>
        <v>14.438170199401346</v>
      </c>
      <c r="AL74" s="33">
        <f>I74/I77</f>
        <v>12.194408956064182</v>
      </c>
      <c r="AM74" s="33">
        <f>I75/I76</f>
        <v>1.3514937474762365</v>
      </c>
      <c r="AN74" s="33">
        <f>I75/I77</f>
        <v>1.1414651046967368</v>
      </c>
      <c r="AO74" s="33">
        <f>I76/I77</f>
        <v>0.84459517983586319</v>
      </c>
    </row>
    <row r="75" spans="1:41">
      <c r="A75" s="794"/>
      <c r="B75" s="705" t="s">
        <v>103</v>
      </c>
      <c r="C75" s="712">
        <v>5583</v>
      </c>
      <c r="D75" s="712">
        <v>5542</v>
      </c>
      <c r="E75" s="712">
        <v>5582</v>
      </c>
      <c r="F75" s="789"/>
      <c r="G75" s="718" t="s">
        <v>104</v>
      </c>
      <c r="H75" s="725">
        <v>219283</v>
      </c>
      <c r="I75" s="725">
        <v>210856</v>
      </c>
      <c r="J75" s="725">
        <v>196726</v>
      </c>
      <c r="K75" s="784"/>
      <c r="L75" s="361">
        <f t="shared" si="94"/>
        <v>5569</v>
      </c>
      <c r="M75" s="361">
        <f t="shared" si="95"/>
        <v>23.388031127053001</v>
      </c>
      <c r="N75" s="414">
        <f t="shared" si="96"/>
        <v>0.41996823715304366</v>
      </c>
      <c r="O75" s="413"/>
      <c r="P75" s="361">
        <f>AVERAGE(H75:J75)</f>
        <v>208955</v>
      </c>
      <c r="Q75" s="361">
        <f>STDEVA(H75:J75)</f>
        <v>11398.022328456809</v>
      </c>
      <c r="R75" s="414">
        <f t="shared" si="97"/>
        <v>5.4547736730189795</v>
      </c>
      <c r="T75" s="407" t="s">
        <v>306</v>
      </c>
      <c r="U75" s="635">
        <f>E73/E74</f>
        <v>0.54499457896638959</v>
      </c>
      <c r="V75" s="360">
        <f>E73/E75</f>
        <v>0.27015406664278035</v>
      </c>
      <c r="W75" s="360">
        <f>E73/E76</f>
        <v>8.065163094926114E-3</v>
      </c>
      <c r="X75" s="360">
        <f>E73/E77</f>
        <v>6.9088426772223521E-3</v>
      </c>
      <c r="Y75" s="360">
        <f>E74/E75</f>
        <v>0.49570046578287352</v>
      </c>
      <c r="Z75" s="360">
        <f>E74/E76</f>
        <v>1.4798611593939361E-2</v>
      </c>
      <c r="AA75" s="360">
        <f>E74/E77</f>
        <v>1.2676901649783984E-2</v>
      </c>
      <c r="AB75" s="360">
        <f>E75/E76</f>
        <v>2.9853939254560723E-2</v>
      </c>
      <c r="AC75" s="360">
        <f>E75/E77</f>
        <v>2.5573713411309793E-2</v>
      </c>
      <c r="AD75" s="360">
        <f>E76/E77</f>
        <v>0.85662777006565238</v>
      </c>
      <c r="AF75" s="636">
        <f>J73/J74</f>
        <v>0.9947860460429282</v>
      </c>
      <c r="AG75" s="33">
        <f>J73/J75</f>
        <v>11.039704970364873</v>
      </c>
      <c r="AH75" s="33">
        <f>J73/J76</f>
        <v>14.690880926450792</v>
      </c>
      <c r="AI75" s="33">
        <f>J73/J77</f>
        <v>12.158756018363006</v>
      </c>
      <c r="AJ75" s="33">
        <f>J74/J75</f>
        <v>11.097567174649004</v>
      </c>
      <c r="AK75" s="33">
        <f>J74/J76</f>
        <v>14.767879972671865</v>
      </c>
      <c r="AL75" s="33">
        <f>J74/J77</f>
        <v>12.222483484492217</v>
      </c>
      <c r="AM75" s="33">
        <f>J75/J76</f>
        <v>1.330731298153998</v>
      </c>
      <c r="AN75" s="33">
        <f>J75/J77</f>
        <v>1.1013660284402642</v>
      </c>
      <c r="AO75" s="33">
        <f>J76/J77</f>
        <v>0.82763968200649418</v>
      </c>
    </row>
    <row r="76" spans="1:41" ht="15.6">
      <c r="A76" s="794"/>
      <c r="B76" s="705" t="s">
        <v>79</v>
      </c>
      <c r="C76" s="712">
        <v>199058</v>
      </c>
      <c r="D76" s="712">
        <v>189211</v>
      </c>
      <c r="E76" s="712">
        <v>186977</v>
      </c>
      <c r="F76" s="789"/>
      <c r="G76" s="718" t="s">
        <v>105</v>
      </c>
      <c r="H76" s="725">
        <v>151981</v>
      </c>
      <c r="I76" s="725">
        <v>156017</v>
      </c>
      <c r="J76" s="725">
        <v>147833</v>
      </c>
      <c r="K76" s="784"/>
      <c r="L76" s="361">
        <f t="shared" si="94"/>
        <v>191748.66666666666</v>
      </c>
      <c r="M76" s="361">
        <f t="shared" si="95"/>
        <v>6427.8654570030731</v>
      </c>
      <c r="N76" s="414">
        <f t="shared" si="96"/>
        <v>3.3522347606083693</v>
      </c>
      <c r="O76" s="413"/>
      <c r="P76" s="361">
        <f>AVERAGE(H76:J76)</f>
        <v>151943.66666666666</v>
      </c>
      <c r="Q76" s="361">
        <f>STDEVA(H76:J76)</f>
        <v>4092.1277269085008</v>
      </c>
      <c r="R76" s="414">
        <f t="shared" si="97"/>
        <v>2.6931874270783478</v>
      </c>
      <c r="T76" s="638" t="s">
        <v>68</v>
      </c>
      <c r="U76" s="639">
        <f>AVERAGE(U73:U75)</f>
        <v>0.53722719543474273</v>
      </c>
      <c r="V76" s="639">
        <f t="shared" ref="V76:AD76" si="98">AVERAGE(V73:V75)</f>
        <v>0.26736659473658803</v>
      </c>
      <c r="W76" s="639">
        <f t="shared" si="98"/>
        <v>7.7712383299221354E-3</v>
      </c>
      <c r="X76" s="639">
        <f t="shared" si="98"/>
        <v>6.5485644152547045E-3</v>
      </c>
      <c r="Y76" s="639">
        <f t="shared" si="98"/>
        <v>0.49784082696418025</v>
      </c>
      <c r="Z76" s="639">
        <f t="shared" si="98"/>
        <v>1.4472139692385042E-2</v>
      </c>
      <c r="AA76" s="639">
        <f t="shared" si="98"/>
        <v>1.2192865011384266E-2</v>
      </c>
      <c r="AB76" s="639">
        <f t="shared" si="98"/>
        <v>2.906369765038427E-2</v>
      </c>
      <c r="AC76" s="639">
        <f t="shared" si="98"/>
        <v>2.4488508468311913E-2</v>
      </c>
      <c r="AD76" s="639">
        <f t="shared" si="98"/>
        <v>0.84243554194524695</v>
      </c>
      <c r="AE76" s="640"/>
      <c r="AF76" s="639">
        <f>AVERAGE(AF73:AF75)</f>
        <v>0.9982595732299836</v>
      </c>
      <c r="AG76" s="639">
        <f t="shared" ref="AG76:AO76" si="99">AVERAGE(AG73:AG75)</f>
        <v>10.879647859223125</v>
      </c>
      <c r="AH76" s="639">
        <f t="shared" si="99"/>
        <v>14.960839860978828</v>
      </c>
      <c r="AI76" s="639">
        <f t="shared" si="99"/>
        <v>12.269456374751558</v>
      </c>
      <c r="AJ76" s="639">
        <f t="shared" si="99"/>
        <v>10.89869632235979</v>
      </c>
      <c r="AK76" s="639">
        <f t="shared" si="99"/>
        <v>14.985045743002653</v>
      </c>
      <c r="AL76" s="639">
        <f t="shared" si="99"/>
        <v>12.290431995706887</v>
      </c>
      <c r="AM76" s="639">
        <f t="shared" si="99"/>
        <v>1.3750189051261426</v>
      </c>
      <c r="AN76" s="639">
        <f t="shared" si="99"/>
        <v>1.1279415846334067</v>
      </c>
      <c r="AO76" s="639">
        <f t="shared" si="99"/>
        <v>0.82101216036900926</v>
      </c>
    </row>
    <row r="77" spans="1:41">
      <c r="A77" s="795"/>
      <c r="B77" s="708" t="s">
        <v>106</v>
      </c>
      <c r="C77" s="717">
        <v>237342</v>
      </c>
      <c r="D77" s="717">
        <v>227422</v>
      </c>
      <c r="E77" s="717">
        <v>218271</v>
      </c>
      <c r="F77" s="797"/>
      <c r="G77" s="721" t="s">
        <v>107</v>
      </c>
      <c r="H77" s="735">
        <v>192186</v>
      </c>
      <c r="I77" s="730">
        <v>184724</v>
      </c>
      <c r="J77" s="730">
        <v>178620</v>
      </c>
      <c r="K77" s="784"/>
      <c r="L77" s="361">
        <f t="shared" si="94"/>
        <v>227678.33333333334</v>
      </c>
      <c r="M77" s="361">
        <f t="shared" si="95"/>
        <v>9538.0836824455109</v>
      </c>
      <c r="N77" s="414">
        <f t="shared" si="96"/>
        <v>4.1892803512757819</v>
      </c>
      <c r="O77" s="413"/>
      <c r="P77" s="361">
        <f>AVERAGE(H77:J77)</f>
        <v>185176.66666666666</v>
      </c>
      <c r="Q77" s="361">
        <f>STDEVA(H77:J77)</f>
        <v>6794.3189013567307</v>
      </c>
      <c r="R77" s="414">
        <f t="shared" si="97"/>
        <v>3.6691009853779621</v>
      </c>
      <c r="T77" s="693" t="s">
        <v>48</v>
      </c>
      <c r="U77" s="637">
        <f>STDEVA(U73:U75)/U76*100</f>
        <v>2.6548647189641259</v>
      </c>
      <c r="V77" s="637">
        <f t="shared" ref="V77:AD77" si="100">STDEVA(V73:V75)/V76*100</f>
        <v>1.0196872861628812</v>
      </c>
      <c r="W77" s="637">
        <f t="shared" si="100"/>
        <v>3.6719463915074413</v>
      </c>
      <c r="X77" s="637">
        <f t="shared" si="100"/>
        <v>4.9268908011170893</v>
      </c>
      <c r="Y77" s="637">
        <f t="shared" si="100"/>
        <v>1.922394376117937</v>
      </c>
      <c r="Z77" s="637">
        <f t="shared" si="100"/>
        <v>4.4537766585690299</v>
      </c>
      <c r="AA77" s="637">
        <f t="shared" si="100"/>
        <v>4.9594145677269248</v>
      </c>
      <c r="AB77" s="637">
        <f t="shared" si="100"/>
        <v>3.1807437050752077</v>
      </c>
      <c r="AC77" s="637">
        <f t="shared" si="100"/>
        <v>4.2084069387402643</v>
      </c>
      <c r="AD77" s="637">
        <f t="shared" si="100"/>
        <v>1.5124194548864438</v>
      </c>
      <c r="AF77" s="637">
        <f>STDEVA(AF73:AF75)/AF76*100</f>
        <v>0.4567620424462463</v>
      </c>
      <c r="AG77" s="637">
        <f t="shared" ref="AG77:AO77" si="101">STDEVA(AG73:AG75)/AG76*100</f>
        <v>1.8985918820215486</v>
      </c>
      <c r="AH77" s="637">
        <f t="shared" si="101"/>
        <v>4.9784598979391204</v>
      </c>
      <c r="AI77" s="637">
        <f t="shared" si="101"/>
        <v>1.6065284693183122</v>
      </c>
      <c r="AJ77" s="637">
        <f t="shared" si="101"/>
        <v>1.905988181226894</v>
      </c>
      <c r="AK77" s="637">
        <f t="shared" si="101"/>
        <v>4.5505800653451498</v>
      </c>
      <c r="AL77" s="637">
        <f t="shared" si="101"/>
        <v>1.1610303393573622</v>
      </c>
      <c r="AM77" s="637">
        <f t="shared" si="101"/>
        <v>4.3372537654657348</v>
      </c>
      <c r="AN77" s="637">
        <f t="shared" si="101"/>
        <v>2.0405590509533362</v>
      </c>
      <c r="AO77" s="637">
        <f t="shared" si="101"/>
        <v>3.3498115651257163</v>
      </c>
    </row>
    <row r="78" spans="1:41">
      <c r="A78" s="798" t="str">
        <f>LEFT(C78,2)</f>
        <v>12</v>
      </c>
      <c r="B78" s="710" t="s">
        <v>98</v>
      </c>
      <c r="C78" s="711" t="s">
        <v>174</v>
      </c>
      <c r="D78" s="711"/>
      <c r="E78" s="711"/>
      <c r="F78" s="799" t="str">
        <f t="shared" ref="F78" si="102">LEFT(H78,2)</f>
        <v/>
      </c>
      <c r="G78" s="723" t="s">
        <v>98</v>
      </c>
      <c r="H78" s="724"/>
      <c r="I78" s="724"/>
      <c r="J78" s="724"/>
      <c r="K78" s="784"/>
      <c r="L78" s="696"/>
      <c r="M78" s="696"/>
      <c r="N78" s="696"/>
      <c r="O78" s="696"/>
    </row>
    <row r="79" spans="1:41">
      <c r="A79" s="794"/>
      <c r="B79" s="705" t="s">
        <v>99</v>
      </c>
      <c r="C79" s="712" t="s">
        <v>377</v>
      </c>
      <c r="D79" s="712" t="s">
        <v>344</v>
      </c>
      <c r="E79" s="712" t="s">
        <v>345</v>
      </c>
      <c r="F79" s="789"/>
      <c r="G79" s="718" t="s">
        <v>99</v>
      </c>
      <c r="H79" s="725" t="s">
        <v>343</v>
      </c>
      <c r="I79" s="725" t="s">
        <v>344</v>
      </c>
      <c r="J79" s="725" t="s">
        <v>345</v>
      </c>
      <c r="K79" s="784"/>
      <c r="L79" s="696"/>
      <c r="M79" s="696"/>
      <c r="N79" s="696"/>
      <c r="O79" s="696"/>
      <c r="U79" s="693" t="s">
        <v>294</v>
      </c>
      <c r="V79" s="694" t="s">
        <v>295</v>
      </c>
      <c r="W79" s="694" t="s">
        <v>296</v>
      </c>
      <c r="X79" s="694" t="s">
        <v>297</v>
      </c>
      <c r="Y79" s="694" t="s">
        <v>298</v>
      </c>
      <c r="Z79" s="694" t="s">
        <v>299</v>
      </c>
      <c r="AA79" s="694" t="s">
        <v>300</v>
      </c>
      <c r="AB79" s="694" t="s">
        <v>301</v>
      </c>
      <c r="AC79" s="694" t="s">
        <v>302</v>
      </c>
      <c r="AD79" s="694" t="s">
        <v>303</v>
      </c>
      <c r="AE79" s="694"/>
      <c r="AF79" s="694" t="s">
        <v>294</v>
      </c>
      <c r="AG79" s="694" t="s">
        <v>295</v>
      </c>
      <c r="AH79" s="694" t="s">
        <v>296</v>
      </c>
      <c r="AI79" s="694" t="s">
        <v>297</v>
      </c>
      <c r="AJ79" s="694" t="s">
        <v>298</v>
      </c>
      <c r="AK79" s="694" t="s">
        <v>299</v>
      </c>
      <c r="AL79" s="694" t="s">
        <v>300</v>
      </c>
      <c r="AM79" s="694" t="s">
        <v>301</v>
      </c>
      <c r="AN79" s="694" t="s">
        <v>302</v>
      </c>
      <c r="AO79" s="694" t="s">
        <v>303</v>
      </c>
    </row>
    <row r="80" spans="1:41">
      <c r="A80" s="794"/>
      <c r="B80" s="705" t="s">
        <v>100</v>
      </c>
      <c r="C80" s="712">
        <v>1817</v>
      </c>
      <c r="D80" s="712">
        <v>1717</v>
      </c>
      <c r="E80" s="712">
        <v>1817</v>
      </c>
      <c r="F80" s="789"/>
      <c r="G80" s="718" t="s">
        <v>101</v>
      </c>
      <c r="H80" s="725">
        <v>2421048</v>
      </c>
      <c r="I80" s="725">
        <v>2422178</v>
      </c>
      <c r="J80" s="725">
        <v>2363802</v>
      </c>
      <c r="K80" s="784"/>
      <c r="L80" s="361">
        <f>AVERAGE(C80:E80)</f>
        <v>1783.6666666666667</v>
      </c>
      <c r="M80" s="361">
        <f>STDEVA(C80:E80)</f>
        <v>57.735026918962575</v>
      </c>
      <c r="N80" s="412">
        <f>M80/L80*100</f>
        <v>3.2368731219751021</v>
      </c>
      <c r="O80" s="413"/>
      <c r="P80" s="361">
        <f>AVERAGE(H80:J80)</f>
        <v>2402342.6666666665</v>
      </c>
      <c r="Q80" s="361">
        <f>STDEVA(H80:J80)</f>
        <v>33381.978151891082</v>
      </c>
      <c r="R80" s="414">
        <f>Q80/P80*100</f>
        <v>1.3895593919667477</v>
      </c>
      <c r="T80" s="407" t="s">
        <v>304</v>
      </c>
      <c r="U80" s="635">
        <f>C80/C81</f>
        <v>0.6337635158702476</v>
      </c>
      <c r="V80" s="360">
        <f>C80/C82</f>
        <v>0.31782403358404759</v>
      </c>
      <c r="W80" s="360">
        <f>C80/C83</f>
        <v>1.2511878365536902E-2</v>
      </c>
      <c r="X80" s="360">
        <f>C80/C84</f>
        <v>7.9310344827586213E-3</v>
      </c>
      <c r="Y80" s="360">
        <f>C81/C82</f>
        <v>0.5014867937729578</v>
      </c>
      <c r="Z80" s="360">
        <f>C81/C83</f>
        <v>1.9742187822781671E-2</v>
      </c>
      <c r="AA80" s="360">
        <f>C81/C84</f>
        <v>1.2514185945002183E-2</v>
      </c>
      <c r="AB80" s="360">
        <f>C82/C83</f>
        <v>3.936731349244605E-2</v>
      </c>
      <c r="AC80" s="360">
        <f>C82/C84</f>
        <v>2.4954168485377563E-2</v>
      </c>
      <c r="AD80" s="360">
        <f>C83/C84</f>
        <v>0.63388040157136627</v>
      </c>
      <c r="AF80" s="636">
        <f>H80/H81</f>
        <v>1.0414986614792086</v>
      </c>
      <c r="AG80" s="33">
        <f>H80/H82</f>
        <v>10.548263557582967</v>
      </c>
      <c r="AH80" s="33">
        <f>H80/H83</f>
        <v>11.923408027579415</v>
      </c>
      <c r="AI80" s="33">
        <f>H80/H84</f>
        <v>11.736593595175536</v>
      </c>
      <c r="AJ80" s="33">
        <f>H81/H82</f>
        <v>10.127966504154305</v>
      </c>
      <c r="AK80" s="33">
        <f>H81/H83</f>
        <v>11.44831814823935</v>
      </c>
      <c r="AL80" s="33">
        <f>H81/H84</f>
        <v>11.268947363318176</v>
      </c>
      <c r="AM80" s="33">
        <f>H82/H83</f>
        <v>1.1303669047032752</v>
      </c>
      <c r="AN80" s="33">
        <f>H82/H84</f>
        <v>1.1126564605733897</v>
      </c>
      <c r="AO80" s="33">
        <f>H83/H84</f>
        <v>0.98433212786379809</v>
      </c>
    </row>
    <row r="81" spans="1:41">
      <c r="A81" s="794"/>
      <c r="B81" s="705" t="s">
        <v>102</v>
      </c>
      <c r="C81" s="712">
        <v>2867</v>
      </c>
      <c r="D81" s="712">
        <v>2817</v>
      </c>
      <c r="E81" s="712">
        <v>2708</v>
      </c>
      <c r="F81" s="789"/>
      <c r="G81" s="718" t="s">
        <v>80</v>
      </c>
      <c r="H81" s="725">
        <v>2324581</v>
      </c>
      <c r="I81" s="725">
        <v>2283371</v>
      </c>
      <c r="J81" s="725">
        <v>2319015</v>
      </c>
      <c r="K81" s="784"/>
      <c r="L81" s="361">
        <f t="shared" ref="L81:L84" si="103">AVERAGE(C81:E81)</f>
        <v>2797.3333333333335</v>
      </c>
      <c r="M81" s="361">
        <f t="shared" ref="M81:M84" si="104">STDEVA(C81:E81)</f>
        <v>81.30395644329576</v>
      </c>
      <c r="N81" s="414">
        <f t="shared" ref="N81:N84" si="105">M81/L81*100</f>
        <v>2.9064808070768264</v>
      </c>
      <c r="O81" s="413"/>
      <c r="P81" s="361">
        <f>AVERAGE(H81:J81)</f>
        <v>2308989</v>
      </c>
      <c r="Q81" s="361">
        <f>STDEVA(H81:J81)</f>
        <v>22359.707779843637</v>
      </c>
      <c r="R81" s="414">
        <f t="shared" ref="R81:R84" si="106">Q81/P81*100</f>
        <v>0.96837653968224346</v>
      </c>
      <c r="T81" s="407" t="s">
        <v>305</v>
      </c>
      <c r="U81" s="635">
        <f>D80/D81</f>
        <v>0.60951366702165422</v>
      </c>
      <c r="V81" s="360">
        <f>D80/D82</f>
        <v>0.31550900404263138</v>
      </c>
      <c r="W81" s="360">
        <f>D80/D83</f>
        <v>1.1945511215005287E-2</v>
      </c>
      <c r="X81" s="360">
        <f>D80/D84</f>
        <v>7.2269176375513505E-3</v>
      </c>
      <c r="Y81" s="360">
        <f>D81/D82</f>
        <v>0.51764057331863289</v>
      </c>
      <c r="Z81" s="360">
        <f>D81/D83</f>
        <v>1.9598430455835699E-2</v>
      </c>
      <c r="AA81" s="360">
        <f>D81/D84</f>
        <v>1.1856859047747323E-2</v>
      </c>
      <c r="AB81" s="360">
        <f>D82/D83</f>
        <v>3.7861078644181E-2</v>
      </c>
      <c r="AC81" s="360">
        <f>D82/D84</f>
        <v>2.2905582867533168E-2</v>
      </c>
      <c r="AD81" s="360">
        <f>D83/D84</f>
        <v>0.60499023503266214</v>
      </c>
      <c r="AF81" s="636">
        <f>I80/I81</f>
        <v>1.0607903840418398</v>
      </c>
      <c r="AG81" s="33">
        <f>I80/I82</f>
        <v>10.700036665473935</v>
      </c>
      <c r="AH81" s="33">
        <f>I80/I83</f>
        <v>11.991989424852587</v>
      </c>
      <c r="AI81" s="33">
        <f>I80/I84</f>
        <v>11.962140779408061</v>
      </c>
      <c r="AJ81" s="33">
        <f>I81/I82</f>
        <v>10.086852997954685</v>
      </c>
      <c r="AK81" s="33">
        <f>I81/I83</f>
        <v>11.304768223068278</v>
      </c>
      <c r="AL81" s="33">
        <f>I81/I84</f>
        <v>11.276630104648694</v>
      </c>
      <c r="AM81" s="33">
        <f>I82/I83</f>
        <v>1.1207428347930271</v>
      </c>
      <c r="AN81" s="33">
        <f>I82/I84</f>
        <v>1.1179532513198378</v>
      </c>
      <c r="AO81" s="33">
        <f>I83/I84</f>
        <v>0.99751095132033163</v>
      </c>
    </row>
    <row r="82" spans="1:41">
      <c r="A82" s="794"/>
      <c r="B82" s="705" t="s">
        <v>103</v>
      </c>
      <c r="C82" s="712">
        <v>5717</v>
      </c>
      <c r="D82" s="712">
        <v>5442</v>
      </c>
      <c r="E82" s="712">
        <v>5492</v>
      </c>
      <c r="F82" s="789"/>
      <c r="G82" s="718" t="s">
        <v>104</v>
      </c>
      <c r="H82" s="725">
        <v>229521</v>
      </c>
      <c r="I82" s="725">
        <v>226371</v>
      </c>
      <c r="J82" s="725">
        <v>216321</v>
      </c>
      <c r="K82" s="784"/>
      <c r="L82" s="361">
        <f t="shared" si="103"/>
        <v>5550.333333333333</v>
      </c>
      <c r="M82" s="361">
        <f t="shared" si="104"/>
        <v>146.48663192705789</v>
      </c>
      <c r="N82" s="414">
        <f t="shared" si="105"/>
        <v>2.6392402605319423</v>
      </c>
      <c r="O82" s="413"/>
      <c r="P82" s="361">
        <f>AVERAGE(H82:J82)</f>
        <v>224071</v>
      </c>
      <c r="Q82" s="361">
        <f>STDEVA(H82:J82)</f>
        <v>6894.019147057832</v>
      </c>
      <c r="R82" s="414">
        <f t="shared" si="106"/>
        <v>3.0767119114288919</v>
      </c>
      <c r="T82" s="407" t="s">
        <v>306</v>
      </c>
      <c r="U82" s="635">
        <f>E80/E81</f>
        <v>0.67097488921713444</v>
      </c>
      <c r="V82" s="360">
        <f>E80/E82</f>
        <v>0.33084486525855789</v>
      </c>
      <c r="W82" s="360">
        <f>E80/E83</f>
        <v>1.2697769329680773E-2</v>
      </c>
      <c r="X82" s="360">
        <f>E80/E84</f>
        <v>7.8408188628439259E-3</v>
      </c>
      <c r="Y82" s="360">
        <f>E81/E82</f>
        <v>0.49308084486525855</v>
      </c>
      <c r="Z82" s="360">
        <f>E81/E83</f>
        <v>1.8924358472633757E-2</v>
      </c>
      <c r="AA82" s="360">
        <f>E81/E84</f>
        <v>1.1685711326682087E-2</v>
      </c>
      <c r="AB82" s="360">
        <f>E82/E83</f>
        <v>3.837982892603567E-2</v>
      </c>
      <c r="AC82" s="360">
        <f>E82/E84</f>
        <v>2.3699382055442399E-2</v>
      </c>
      <c r="AD82" s="360">
        <f>E83/E84</f>
        <v>0.61749577104981535</v>
      </c>
      <c r="AF82" s="636">
        <f>J80/J81</f>
        <v>1.019312941054715</v>
      </c>
      <c r="AG82" s="33">
        <f>J80/J82</f>
        <v>10.927288612756042</v>
      </c>
      <c r="AH82" s="33">
        <f>J80/J83</f>
        <v>12.448860075520985</v>
      </c>
      <c r="AI82" s="33">
        <f>J80/J84</f>
        <v>12.063353219460165</v>
      </c>
      <c r="AJ82" s="33">
        <f>J81/J82</f>
        <v>10.72024907429237</v>
      </c>
      <c r="AK82" s="33">
        <f>J81/J83</f>
        <v>12.212991294547638</v>
      </c>
      <c r="AL82" s="33">
        <f>J81/J84</f>
        <v>11.834788643983893</v>
      </c>
      <c r="AM82" s="33">
        <f>J82/J83</f>
        <v>1.1392451061454278</v>
      </c>
      <c r="AN82" s="33">
        <f>J82/J84</f>
        <v>1.1039658278429592</v>
      </c>
      <c r="AO82" s="33">
        <f>J83/J84</f>
        <v>0.96903275852390158</v>
      </c>
    </row>
    <row r="83" spans="1:41" ht="15.6">
      <c r="A83" s="794"/>
      <c r="B83" s="705" t="s">
        <v>79</v>
      </c>
      <c r="C83" s="712">
        <v>145222</v>
      </c>
      <c r="D83" s="712">
        <v>143736</v>
      </c>
      <c r="E83" s="712">
        <v>143096</v>
      </c>
      <c r="F83" s="789"/>
      <c r="G83" s="718" t="s">
        <v>105</v>
      </c>
      <c r="H83" s="725">
        <v>203050</v>
      </c>
      <c r="I83" s="725">
        <v>201983</v>
      </c>
      <c r="J83" s="725">
        <v>189881</v>
      </c>
      <c r="K83" s="784"/>
      <c r="L83" s="361">
        <f t="shared" si="103"/>
        <v>144018</v>
      </c>
      <c r="M83" s="361">
        <f t="shared" si="104"/>
        <v>1090.6933574566226</v>
      </c>
      <c r="N83" s="414">
        <f t="shared" si="105"/>
        <v>0.75733127626867658</v>
      </c>
      <c r="O83" s="413"/>
      <c r="P83" s="361">
        <f>AVERAGE(H83:J83)</f>
        <v>198304.66666666666</v>
      </c>
      <c r="Q83" s="361">
        <f>STDEVA(H83:J83)</f>
        <v>7314.5910571496288</v>
      </c>
      <c r="R83" s="414">
        <f t="shared" si="106"/>
        <v>3.688562241172487</v>
      </c>
      <c r="T83" s="638" t="s">
        <v>68</v>
      </c>
      <c r="U83" s="639">
        <f>AVERAGE(U80:U82)</f>
        <v>0.63808402403634545</v>
      </c>
      <c r="V83" s="639">
        <f t="shared" ref="V83:AD83" si="107">AVERAGE(V80:V82)</f>
        <v>0.32139263429507897</v>
      </c>
      <c r="W83" s="639">
        <f t="shared" si="107"/>
        <v>1.238505297007432E-2</v>
      </c>
      <c r="X83" s="639">
        <f t="shared" si="107"/>
        <v>7.6662569943846334E-3</v>
      </c>
      <c r="Y83" s="639">
        <f t="shared" si="107"/>
        <v>0.50406940398561639</v>
      </c>
      <c r="Z83" s="639">
        <f t="shared" si="107"/>
        <v>1.9421658917083709E-2</v>
      </c>
      <c r="AA83" s="639">
        <f t="shared" si="107"/>
        <v>1.2018918773143865E-2</v>
      </c>
      <c r="AB83" s="639">
        <f t="shared" si="107"/>
        <v>3.853607368755424E-2</v>
      </c>
      <c r="AC83" s="639">
        <f t="shared" si="107"/>
        <v>2.3853044469451041E-2</v>
      </c>
      <c r="AD83" s="639">
        <f t="shared" si="107"/>
        <v>0.61878880255128133</v>
      </c>
      <c r="AE83" s="640"/>
      <c r="AF83" s="639">
        <f>AVERAGE(AF80:AF82)</f>
        <v>1.0405339955252544</v>
      </c>
      <c r="AG83" s="639">
        <f t="shared" ref="AG83:AO83" si="108">AVERAGE(AG80:AG82)</f>
        <v>10.725196278604315</v>
      </c>
      <c r="AH83" s="639">
        <f t="shared" si="108"/>
        <v>12.121419175984329</v>
      </c>
      <c r="AI83" s="639">
        <f t="shared" si="108"/>
        <v>11.920695864681255</v>
      </c>
      <c r="AJ83" s="639">
        <f t="shared" si="108"/>
        <v>10.311689525467118</v>
      </c>
      <c r="AK83" s="639">
        <f t="shared" si="108"/>
        <v>11.655359221951755</v>
      </c>
      <c r="AL83" s="639">
        <f t="shared" si="108"/>
        <v>11.460122037316921</v>
      </c>
      <c r="AM83" s="639">
        <f t="shared" si="108"/>
        <v>1.1301182818805766</v>
      </c>
      <c r="AN83" s="639">
        <f t="shared" si="108"/>
        <v>1.1115251799120622</v>
      </c>
      <c r="AO83" s="639">
        <f t="shared" si="108"/>
        <v>0.9836252792360104</v>
      </c>
    </row>
    <row r="84" spans="1:41" ht="15" thickBot="1">
      <c r="A84" s="800"/>
      <c r="B84" s="713" t="s">
        <v>106</v>
      </c>
      <c r="C84" s="714">
        <v>229100</v>
      </c>
      <c r="D84" s="714">
        <v>237584</v>
      </c>
      <c r="E84" s="714">
        <v>231736</v>
      </c>
      <c r="F84" s="801"/>
      <c r="G84" s="726" t="s">
        <v>107</v>
      </c>
      <c r="H84" s="727">
        <v>206282</v>
      </c>
      <c r="I84" s="727">
        <v>202487</v>
      </c>
      <c r="J84" s="727">
        <v>195949</v>
      </c>
      <c r="K84" s="785"/>
      <c r="L84" s="697">
        <f t="shared" si="103"/>
        <v>232806.66666666666</v>
      </c>
      <c r="M84" s="697">
        <f t="shared" si="104"/>
        <v>4342.1549181637147</v>
      </c>
      <c r="N84" s="698">
        <f t="shared" si="105"/>
        <v>1.8651334089074119</v>
      </c>
      <c r="O84" s="699"/>
      <c r="P84" s="697">
        <f>AVERAGE(H84:J84)</f>
        <v>201572.66666666666</v>
      </c>
      <c r="Q84" s="697">
        <f>STDEVA(H84:J84)</f>
        <v>5226.8275591732827</v>
      </c>
      <c r="R84" s="698">
        <f t="shared" si="106"/>
        <v>2.5930239677866127</v>
      </c>
      <c r="S84" s="700"/>
      <c r="T84" s="701" t="s">
        <v>48</v>
      </c>
      <c r="U84" s="702">
        <f>STDEVA(U80:U82)/U83*100</f>
        <v>4.8516432514821783</v>
      </c>
      <c r="V84" s="702">
        <f t="shared" ref="V84:AD84" si="109">STDEVA(V80:V82)/V83*100</f>
        <v>2.5723382524798972</v>
      </c>
      <c r="W84" s="702">
        <f t="shared" si="109"/>
        <v>3.1637929993835261</v>
      </c>
      <c r="X84" s="702">
        <f t="shared" si="109"/>
        <v>4.9977922624448317</v>
      </c>
      <c r="Y84" s="702">
        <f t="shared" si="109"/>
        <v>2.4762236427417372</v>
      </c>
      <c r="Z84" s="702">
        <f t="shared" si="109"/>
        <v>2.2481695281739693</v>
      </c>
      <c r="AA84" s="702">
        <f t="shared" si="109"/>
        <v>3.6389895329269941</v>
      </c>
      <c r="AB84" s="702">
        <f t="shared" si="109"/>
        <v>1.9856111183480549</v>
      </c>
      <c r="AC84" s="702">
        <f t="shared" si="109"/>
        <v>4.330269823789882</v>
      </c>
      <c r="AD84" s="702">
        <f t="shared" si="109"/>
        <v>2.3414163545092821</v>
      </c>
      <c r="AE84" s="703"/>
      <c r="AF84" s="702">
        <f>STDEVA(AF80:AF82)/AF83*100</f>
        <v>1.994700954139724</v>
      </c>
      <c r="AG84" s="702">
        <f t="shared" ref="AG84:AO84" si="110">STDEVA(AG80:AG82)/AG83*100</f>
        <v>1.7786246353528787</v>
      </c>
      <c r="AH84" s="702">
        <f t="shared" si="110"/>
        <v>2.356472408893493</v>
      </c>
      <c r="AI84" s="702">
        <f t="shared" si="110"/>
        <v>1.4032393156291836</v>
      </c>
      <c r="AJ84" s="702">
        <f t="shared" si="110"/>
        <v>3.4370663265125043</v>
      </c>
      <c r="AK84" s="702">
        <f t="shared" si="110"/>
        <v>4.188873181551962</v>
      </c>
      <c r="AL84" s="702">
        <f t="shared" si="110"/>
        <v>2.8315015863881143</v>
      </c>
      <c r="AM84" s="702">
        <f t="shared" si="110"/>
        <v>0.81882057149435394</v>
      </c>
      <c r="AN84" s="702">
        <f t="shared" si="110"/>
        <v>0.63534327528524059</v>
      </c>
      <c r="AO84" s="702">
        <f t="shared" si="110"/>
        <v>1.4489510367611527</v>
      </c>
    </row>
    <row r="85" spans="1:41">
      <c r="A85" s="790" t="str">
        <f>LEFT(C85,2)</f>
        <v>13</v>
      </c>
      <c r="B85" s="417" t="s">
        <v>98</v>
      </c>
      <c r="C85" s="353" t="s">
        <v>203</v>
      </c>
      <c r="D85" s="353"/>
      <c r="E85" s="353"/>
      <c r="F85" s="789" t="str">
        <f t="shared" ref="F85" si="111">LEFT(H85,2)</f>
        <v/>
      </c>
      <c r="G85" s="417" t="s">
        <v>98</v>
      </c>
      <c r="H85" s="354"/>
      <c r="I85" s="354"/>
      <c r="J85" s="354"/>
      <c r="K85" s="695"/>
      <c r="L85" s="418"/>
      <c r="M85" s="418"/>
      <c r="N85" s="418"/>
      <c r="O85" s="418"/>
      <c r="P85" s="418"/>
    </row>
    <row r="86" spans="1:41">
      <c r="A86" s="790"/>
      <c r="B86" s="417" t="s">
        <v>99</v>
      </c>
      <c r="C86" s="557" t="s">
        <v>346</v>
      </c>
      <c r="D86" s="557" t="s">
        <v>347</v>
      </c>
      <c r="E86" s="557" t="s">
        <v>348</v>
      </c>
      <c r="F86" s="789"/>
      <c r="G86" s="417" t="s">
        <v>99</v>
      </c>
      <c r="H86" s="557" t="s">
        <v>346</v>
      </c>
      <c r="I86" s="557" t="s">
        <v>347</v>
      </c>
      <c r="J86" s="557" t="s">
        <v>348</v>
      </c>
      <c r="K86" s="786" t="s">
        <v>239</v>
      </c>
      <c r="L86" s="418"/>
      <c r="M86" s="418"/>
      <c r="N86" s="418"/>
      <c r="O86" s="418"/>
      <c r="P86" s="418"/>
      <c r="U86" s="409" t="s">
        <v>294</v>
      </c>
      <c r="V86" s="241" t="s">
        <v>295</v>
      </c>
      <c r="W86" s="241" t="s">
        <v>296</v>
      </c>
      <c r="X86" s="241" t="s">
        <v>297</v>
      </c>
      <c r="Y86" s="241" t="s">
        <v>298</v>
      </c>
      <c r="Z86" s="241" t="s">
        <v>299</v>
      </c>
      <c r="AA86" s="241" t="s">
        <v>300</v>
      </c>
      <c r="AB86" s="241" t="s">
        <v>301</v>
      </c>
      <c r="AC86" s="241" t="s">
        <v>302</v>
      </c>
      <c r="AD86" s="241" t="s">
        <v>303</v>
      </c>
      <c r="AE86" s="241"/>
      <c r="AF86" s="241" t="s">
        <v>294</v>
      </c>
      <c r="AG86" s="241" t="s">
        <v>295</v>
      </c>
      <c r="AH86" s="241" t="s">
        <v>296</v>
      </c>
      <c r="AI86" s="241" t="s">
        <v>297</v>
      </c>
      <c r="AJ86" s="241" t="s">
        <v>298</v>
      </c>
      <c r="AK86" s="241" t="s">
        <v>299</v>
      </c>
      <c r="AL86" s="241" t="s">
        <v>300</v>
      </c>
      <c r="AM86" s="241" t="s">
        <v>301</v>
      </c>
      <c r="AN86" s="241" t="s">
        <v>302</v>
      </c>
      <c r="AO86" s="241" t="s">
        <v>303</v>
      </c>
    </row>
    <row r="87" spans="1:41">
      <c r="A87" s="790"/>
      <c r="B87" s="417" t="s">
        <v>100</v>
      </c>
      <c r="C87" s="557">
        <v>2867</v>
      </c>
      <c r="D87" s="557">
        <v>2300</v>
      </c>
      <c r="E87" s="557">
        <v>2200</v>
      </c>
      <c r="F87" s="789"/>
      <c r="G87" s="417" t="s">
        <v>101</v>
      </c>
      <c r="H87" s="557">
        <v>2408786</v>
      </c>
      <c r="I87" s="557">
        <v>2483663</v>
      </c>
      <c r="J87" s="557">
        <v>2371255</v>
      </c>
      <c r="K87" s="786"/>
      <c r="L87" s="361">
        <f>AVERAGE(C87:E87)</f>
        <v>2455.6666666666665</v>
      </c>
      <c r="M87" s="361">
        <f>STDEVA(C87:E87)</f>
        <v>359.71701840937959</v>
      </c>
      <c r="N87" s="412">
        <f>M87/L87*100</f>
        <v>14.648446521353858</v>
      </c>
      <c r="O87" s="413"/>
      <c r="P87" s="361">
        <f>AVERAGE(H87:J87)</f>
        <v>2421234.6666666665</v>
      </c>
      <c r="Q87" s="361">
        <f>STDEVA(H87:J87)</f>
        <v>57228.634374177869</v>
      </c>
      <c r="R87" s="414">
        <f>Q87/P87*100</f>
        <v>2.363613703456716</v>
      </c>
      <c r="T87" s="407" t="s">
        <v>304</v>
      </c>
      <c r="U87" s="635">
        <f>C87/C88</f>
        <v>1.2031053294167016</v>
      </c>
      <c r="V87" s="360">
        <f>C87/C89</f>
        <v>0.59506019095060192</v>
      </c>
      <c r="W87" s="360">
        <f>C87/C90</f>
        <v>1.3303080078324378E-2</v>
      </c>
      <c r="X87" s="360">
        <f>C87/C91</f>
        <v>1.2375361505589847E-2</v>
      </c>
      <c r="Y87" s="360">
        <f>C88/C89</f>
        <v>0.49460356994603571</v>
      </c>
      <c r="Z87" s="360">
        <f>C88/C90</f>
        <v>1.1057286301585976E-2</v>
      </c>
      <c r="AA87" s="360">
        <f>C88/C91</f>
        <v>1.0286182932619674E-2</v>
      </c>
      <c r="AB87" s="360">
        <f>C89/C90</f>
        <v>2.2355856232077729E-2</v>
      </c>
      <c r="AC87" s="360">
        <f>C89/C91</f>
        <v>2.0796823067293996E-2</v>
      </c>
      <c r="AD87" s="360">
        <f>C90/C91</f>
        <v>0.93026287391548323</v>
      </c>
      <c r="AF87" s="636">
        <f>H87/H88</f>
        <v>1.0281022508433835</v>
      </c>
      <c r="AG87" s="33">
        <f>H87/H89</f>
        <v>11.480140309405115</v>
      </c>
      <c r="AH87" s="33">
        <f>H87/H90</f>
        <v>20.902161557084717</v>
      </c>
      <c r="AI87" s="33">
        <f>H87/H91</f>
        <v>12.727256395895637</v>
      </c>
      <c r="AJ87" s="33">
        <f>H88/H89</f>
        <v>11.166340993794741</v>
      </c>
      <c r="AK87" s="33">
        <f>H88/H90</f>
        <v>20.330819760328357</v>
      </c>
      <c r="AL87" s="33">
        <f>H88/H91</f>
        <v>12.379368283120753</v>
      </c>
      <c r="AM87" s="33">
        <f>H89/H90</f>
        <v>1.820723527216876</v>
      </c>
      <c r="AN87" s="33">
        <f>H89/H91</f>
        <v>1.1086324777292853</v>
      </c>
      <c r="AO87" s="33">
        <f>H90/H91</f>
        <v>0.60889666177045576</v>
      </c>
    </row>
    <row r="88" spans="1:41">
      <c r="A88" s="790"/>
      <c r="B88" s="417" t="s">
        <v>102</v>
      </c>
      <c r="C88" s="557">
        <v>2383</v>
      </c>
      <c r="D88" s="557">
        <v>2950</v>
      </c>
      <c r="E88" s="557">
        <v>2383</v>
      </c>
      <c r="F88" s="789"/>
      <c r="G88" s="417" t="s">
        <v>80</v>
      </c>
      <c r="H88" s="557">
        <v>2342944</v>
      </c>
      <c r="I88" s="557">
        <v>2352319</v>
      </c>
      <c r="J88" s="557">
        <v>2276788</v>
      </c>
      <c r="K88" s="786"/>
      <c r="L88" s="361">
        <f t="shared" ref="L88:L91" si="112">AVERAGE(C88:E88)</f>
        <v>2572</v>
      </c>
      <c r="M88" s="361">
        <f t="shared" ref="M88:M91" si="113">STDEVA(C88:E88)</f>
        <v>327.35760263051782</v>
      </c>
      <c r="N88" s="414">
        <f t="shared" ref="N88:N91" si="114">M88/L88*100</f>
        <v>12.72774504784284</v>
      </c>
      <c r="O88" s="413"/>
      <c r="P88" s="361">
        <f>AVERAGE(H88:J88)</f>
        <v>2324017</v>
      </c>
      <c r="Q88" s="361">
        <f>STDEVA(H88:J88)</f>
        <v>41169.242001766317</v>
      </c>
      <c r="R88" s="414">
        <f t="shared" ref="R88:R91" si="115">Q88/P88*100</f>
        <v>1.7714690555949597</v>
      </c>
      <c r="T88" s="407" t="s">
        <v>305</v>
      </c>
      <c r="U88" s="635">
        <f>D87/D88</f>
        <v>0.77966101694915257</v>
      </c>
      <c r="V88" s="360">
        <f>D87/D89</f>
        <v>0.35114503816793891</v>
      </c>
      <c r="W88" s="360">
        <f>D87/D90</f>
        <v>1.0040598943554371E-2</v>
      </c>
      <c r="X88" s="360">
        <f>D87/D91</f>
        <v>9.2279051852802874E-3</v>
      </c>
      <c r="Y88" s="360">
        <f>D88/D89</f>
        <v>0.45038167938931295</v>
      </c>
      <c r="Z88" s="360">
        <f>D88/D90</f>
        <v>1.2878159514558868E-2</v>
      </c>
      <c r="AA88" s="360">
        <f>D88/D91</f>
        <v>1.1835791433294282E-2</v>
      </c>
      <c r="AB88" s="360">
        <f>D89/D90</f>
        <v>2.8593879600122232E-2</v>
      </c>
      <c r="AC88" s="360">
        <f>D89/D91</f>
        <v>2.627946911460256E-2</v>
      </c>
      <c r="AD88" s="360">
        <f>D90/D91</f>
        <v>0.91905923512702414</v>
      </c>
      <c r="AF88" s="636">
        <f>I87/I88</f>
        <v>1.0558359644248931</v>
      </c>
      <c r="AG88" s="33">
        <f>I87/I89</f>
        <v>11.603895588145974</v>
      </c>
      <c r="AH88" s="33">
        <f>I87/I90</f>
        <v>20.26884344192727</v>
      </c>
      <c r="AI88" s="33">
        <f>I87/I91</f>
        <v>12.820957159597148</v>
      </c>
      <c r="AJ88" s="33">
        <f>I88/I89</f>
        <v>10.990244677322146</v>
      </c>
      <c r="AK88" s="33">
        <f>I88/I90</f>
        <v>19.196962525298687</v>
      </c>
      <c r="AL88" s="33">
        <f>I88/I91</f>
        <v>12.142944161388403</v>
      </c>
      <c r="AM88" s="33">
        <f>I89/I90</f>
        <v>1.746727492328785</v>
      </c>
      <c r="AN88" s="33">
        <f>I89/I91</f>
        <v>1.1048838781947048</v>
      </c>
      <c r="AO88" s="33">
        <f>I90/I91</f>
        <v>0.63254507818025074</v>
      </c>
    </row>
    <row r="89" spans="1:41">
      <c r="A89" s="790"/>
      <c r="B89" s="417" t="s">
        <v>103</v>
      </c>
      <c r="C89" s="557">
        <v>4818</v>
      </c>
      <c r="D89" s="557">
        <v>6550</v>
      </c>
      <c r="E89" s="557">
        <v>5317</v>
      </c>
      <c r="F89" s="789"/>
      <c r="G89" s="417" t="s">
        <v>104</v>
      </c>
      <c r="H89" s="557">
        <v>209822</v>
      </c>
      <c r="I89" s="557">
        <v>214037</v>
      </c>
      <c r="J89" s="557">
        <v>212910</v>
      </c>
      <c r="K89" s="786"/>
      <c r="L89" s="361">
        <f t="shared" si="112"/>
        <v>5561.666666666667</v>
      </c>
      <c r="M89" s="361">
        <f t="shared" si="113"/>
        <v>891.54491380599313</v>
      </c>
      <c r="N89" s="414">
        <f t="shared" si="114"/>
        <v>16.030175255726576</v>
      </c>
      <c r="O89" s="413"/>
      <c r="P89" s="361">
        <f>AVERAGE(H89:J89)</f>
        <v>212256.33333333334</v>
      </c>
      <c r="Q89" s="361">
        <f>STDEVA(H89:J89)</f>
        <v>2182.2044664360242</v>
      </c>
      <c r="R89" s="414">
        <f t="shared" si="115"/>
        <v>1.0280986353462671</v>
      </c>
      <c r="T89" s="407" t="s">
        <v>306</v>
      </c>
      <c r="U89" s="635">
        <f>E87/E88</f>
        <v>0.9232060428031893</v>
      </c>
      <c r="V89" s="360">
        <f>E87/E89</f>
        <v>0.41376716193342111</v>
      </c>
      <c r="W89" s="360">
        <f>E87/E90</f>
        <v>1.0306090899721735E-2</v>
      </c>
      <c r="X89" s="360">
        <f>E87/E91</f>
        <v>9.4698192555861174E-3</v>
      </c>
      <c r="Y89" s="360">
        <f>E88/E89</f>
        <v>0.44818506676697384</v>
      </c>
      <c r="Z89" s="360">
        <f>E88/E90</f>
        <v>1.116337027910768E-2</v>
      </c>
      <c r="AA89" s="360">
        <f>E88/E91</f>
        <v>1.0257536039118963E-2</v>
      </c>
      <c r="AB89" s="360">
        <f>E89/E90</f>
        <v>2.4907947869918394E-2</v>
      </c>
      <c r="AC89" s="360">
        <f>E89/E91</f>
        <v>2.2886831355432447E-2</v>
      </c>
      <c r="AD89" s="360">
        <f>E90/E91</f>
        <v>0.91885656236952096</v>
      </c>
      <c r="AF89" s="636">
        <f>J87/J88</f>
        <v>1.0414913465812363</v>
      </c>
      <c r="AG89" s="33">
        <f>J87/J89</f>
        <v>11.137358508289887</v>
      </c>
      <c r="AH89" s="33">
        <f>J87/J90</f>
        <v>20.586133851910372</v>
      </c>
      <c r="AI89" s="33">
        <f>J87/J91</f>
        <v>12.874590755832578</v>
      </c>
      <c r="AJ89" s="33">
        <f>J88/J89</f>
        <v>10.693663989479123</v>
      </c>
      <c r="AK89" s="33">
        <f>J88/J90</f>
        <v>19.766015262138957</v>
      </c>
      <c r="AL89" s="33">
        <f>J88/J91</f>
        <v>12.361687687655078</v>
      </c>
      <c r="AM89" s="33">
        <f>J89/J90</f>
        <v>1.8483856685216213</v>
      </c>
      <c r="AN89" s="33">
        <f>J89/J91</f>
        <v>1.1559824303266895</v>
      </c>
      <c r="AO89" s="33">
        <f>J90/J91</f>
        <v>0.62540110000488647</v>
      </c>
    </row>
    <row r="90" spans="1:41" ht="15.6">
      <c r="A90" s="790"/>
      <c r="B90" s="417" t="s">
        <v>79</v>
      </c>
      <c r="C90" s="557">
        <v>215514</v>
      </c>
      <c r="D90" s="557">
        <v>229070</v>
      </c>
      <c r="E90" s="557">
        <v>213466</v>
      </c>
      <c r="F90" s="789"/>
      <c r="G90" s="417" t="s">
        <v>105</v>
      </c>
      <c r="H90" s="557">
        <v>115241</v>
      </c>
      <c r="I90" s="557">
        <v>122536</v>
      </c>
      <c r="J90" s="557">
        <v>115187</v>
      </c>
      <c r="K90" s="786"/>
      <c r="L90" s="361">
        <f t="shared" si="112"/>
        <v>219350</v>
      </c>
      <c r="M90" s="361">
        <f t="shared" si="113"/>
        <v>8479.821696238665</v>
      </c>
      <c r="N90" s="414">
        <f t="shared" si="114"/>
        <v>3.8658863443075746</v>
      </c>
      <c r="O90" s="413"/>
      <c r="P90" s="361">
        <f>AVERAGE(H90:J90)</f>
        <v>117654.66666666667</v>
      </c>
      <c r="Q90" s="361">
        <f>STDEVA(H90:J90)</f>
        <v>4227.4448941805658</v>
      </c>
      <c r="R90" s="414">
        <f t="shared" si="115"/>
        <v>3.593095806524659</v>
      </c>
      <c r="T90" s="638" t="s">
        <v>68</v>
      </c>
      <c r="U90" s="639">
        <f>AVERAGE(U87:U89)</f>
        <v>0.96865746305634781</v>
      </c>
      <c r="V90" s="639">
        <f t="shared" ref="V90:AD90" si="116">AVERAGE(V87:V89)</f>
        <v>0.45332413035065394</v>
      </c>
      <c r="W90" s="639">
        <f t="shared" si="116"/>
        <v>1.1216589973866828E-2</v>
      </c>
      <c r="X90" s="639">
        <f t="shared" si="116"/>
        <v>1.0357695315485417E-2</v>
      </c>
      <c r="Y90" s="639">
        <f t="shared" si="116"/>
        <v>0.46439010536744085</v>
      </c>
      <c r="Z90" s="639">
        <f t="shared" si="116"/>
        <v>1.1699605365084175E-2</v>
      </c>
      <c r="AA90" s="639">
        <f t="shared" si="116"/>
        <v>1.0793170135010972E-2</v>
      </c>
      <c r="AB90" s="639">
        <f t="shared" si="116"/>
        <v>2.528589456737278E-2</v>
      </c>
      <c r="AC90" s="639">
        <f t="shared" si="116"/>
        <v>2.3321041179109669E-2</v>
      </c>
      <c r="AD90" s="639">
        <f t="shared" si="116"/>
        <v>0.92272622380400948</v>
      </c>
      <c r="AE90" s="640"/>
      <c r="AF90" s="639">
        <f>AVERAGE(AF87:AF89)</f>
        <v>1.0418098539498377</v>
      </c>
      <c r="AG90" s="639">
        <f t="shared" ref="AG90:AO90" si="117">AVERAGE(AG87:AG89)</f>
        <v>11.407131468613658</v>
      </c>
      <c r="AH90" s="639">
        <f t="shared" si="117"/>
        <v>20.585712950307453</v>
      </c>
      <c r="AI90" s="639">
        <f t="shared" si="117"/>
        <v>12.807601437108454</v>
      </c>
      <c r="AJ90" s="639">
        <f t="shared" si="117"/>
        <v>10.950083220198669</v>
      </c>
      <c r="AK90" s="639">
        <f t="shared" si="117"/>
        <v>19.764599182588665</v>
      </c>
      <c r="AL90" s="639">
        <f t="shared" si="117"/>
        <v>12.29466671072141</v>
      </c>
      <c r="AM90" s="639">
        <f t="shared" si="117"/>
        <v>1.8052788960224275</v>
      </c>
      <c r="AN90" s="639">
        <f t="shared" si="117"/>
        <v>1.1231662620835599</v>
      </c>
      <c r="AO90" s="639">
        <f t="shared" si="117"/>
        <v>0.62228094665186429</v>
      </c>
    </row>
    <row r="91" spans="1:41">
      <c r="A91" s="790"/>
      <c r="B91" s="417" t="s">
        <v>106</v>
      </c>
      <c r="C91" s="557">
        <v>231670</v>
      </c>
      <c r="D91" s="557">
        <v>249244</v>
      </c>
      <c r="E91" s="557">
        <v>232317</v>
      </c>
      <c r="F91" s="789"/>
      <c r="G91" s="417" t="s">
        <v>107</v>
      </c>
      <c r="H91" s="557">
        <v>189262</v>
      </c>
      <c r="I91" s="557">
        <v>193719</v>
      </c>
      <c r="J91" s="557">
        <v>184181</v>
      </c>
      <c r="K91" s="786"/>
      <c r="L91" s="361">
        <f t="shared" si="112"/>
        <v>237743.66666666666</v>
      </c>
      <c r="M91" s="361">
        <f t="shared" si="113"/>
        <v>9964.833281763089</v>
      </c>
      <c r="N91" s="414">
        <f t="shared" si="114"/>
        <v>4.1914190276767647</v>
      </c>
      <c r="O91" s="413"/>
      <c r="P91" s="361">
        <f>AVERAGE(H91:J91)</f>
        <v>189054</v>
      </c>
      <c r="Q91" s="361">
        <f>STDEVA(H91:J91)</f>
        <v>4772.4007585281433</v>
      </c>
      <c r="R91" s="414">
        <f t="shared" si="115"/>
        <v>2.524358521125257</v>
      </c>
      <c r="T91" s="634" t="s">
        <v>48</v>
      </c>
      <c r="U91" s="637">
        <f>STDEVA(U87:U89)/U90*100</f>
        <v>22.231806472850067</v>
      </c>
      <c r="V91" s="637">
        <f t="shared" ref="V91:AD91" si="118">STDEVA(V87:V89)/V90*100</f>
        <v>27.944156749022724</v>
      </c>
      <c r="W91" s="637">
        <f t="shared" si="118"/>
        <v>16.153063468164429</v>
      </c>
      <c r="X91" s="637">
        <f t="shared" si="118"/>
        <v>16.91043839548545</v>
      </c>
      <c r="Y91" s="637">
        <f t="shared" si="118"/>
        <v>5.6393683249587871</v>
      </c>
      <c r="Z91" s="637">
        <f t="shared" si="118"/>
        <v>8.7356378827069996</v>
      </c>
      <c r="AA91" s="637">
        <f t="shared" si="118"/>
        <v>8.3668664546266633</v>
      </c>
      <c r="AB91" s="637">
        <f t="shared" si="118"/>
        <v>12.402720442727794</v>
      </c>
      <c r="AC91" s="637">
        <f t="shared" si="118"/>
        <v>11.864795975333054</v>
      </c>
      <c r="AD91" s="637">
        <f t="shared" si="118"/>
        <v>0.70743812289142849</v>
      </c>
      <c r="AF91" s="637">
        <f>STDEVA(AF87:AF89)/AF90*100</f>
        <v>1.3312985941000535</v>
      </c>
      <c r="AG91" s="637">
        <f t="shared" ref="AG91:AO91" si="119">STDEVA(AG87:AG89)/AG90*100</f>
        <v>2.1187237291190244</v>
      </c>
      <c r="AH91" s="637">
        <f t="shared" si="119"/>
        <v>1.5382477553274296</v>
      </c>
      <c r="AI91" s="637">
        <f t="shared" si="119"/>
        <v>0.58222974137031969</v>
      </c>
      <c r="AJ91" s="637">
        <f t="shared" si="119"/>
        <v>2.1815730178168775</v>
      </c>
      <c r="AK91" s="637">
        <f t="shared" si="119"/>
        <v>2.8684110347349794</v>
      </c>
      <c r="AL91" s="637">
        <f t="shared" si="119"/>
        <v>1.0711362665149458</v>
      </c>
      <c r="AM91" s="637">
        <f t="shared" si="119"/>
        <v>2.9114325536933992</v>
      </c>
      <c r="AN91" s="637">
        <f t="shared" si="119"/>
        <v>2.5358110466267245</v>
      </c>
      <c r="AO91" s="637">
        <f t="shared" si="119"/>
        <v>1.9491247595533514</v>
      </c>
    </row>
    <row r="92" spans="1:41">
      <c r="A92" s="791" t="str">
        <f>LEFT(C92,2)</f>
        <v>14</v>
      </c>
      <c r="B92" s="333" t="s">
        <v>98</v>
      </c>
      <c r="C92" s="242" t="s">
        <v>204</v>
      </c>
      <c r="D92" s="242"/>
      <c r="E92" s="242"/>
      <c r="F92" s="783" t="str">
        <f t="shared" ref="F92" si="120">LEFT(H92,2)</f>
        <v/>
      </c>
      <c r="G92" s="333" t="s">
        <v>98</v>
      </c>
      <c r="H92" s="239"/>
      <c r="I92" s="239"/>
      <c r="J92" s="239"/>
      <c r="K92" s="786"/>
    </row>
    <row r="93" spans="1:41">
      <c r="A93" s="791"/>
      <c r="B93" s="333" t="s">
        <v>99</v>
      </c>
      <c r="C93" s="557" t="s">
        <v>349</v>
      </c>
      <c r="D93" s="557" t="s">
        <v>350</v>
      </c>
      <c r="E93" s="557" t="s">
        <v>351</v>
      </c>
      <c r="F93" s="783"/>
      <c r="G93" s="333" t="s">
        <v>99</v>
      </c>
      <c r="H93" s="557" t="s">
        <v>349</v>
      </c>
      <c r="I93" s="557" t="s">
        <v>350</v>
      </c>
      <c r="J93" s="557" t="s">
        <v>351</v>
      </c>
      <c r="K93" s="786"/>
      <c r="U93" s="409" t="s">
        <v>294</v>
      </c>
      <c r="V93" s="241" t="s">
        <v>295</v>
      </c>
      <c r="W93" s="241" t="s">
        <v>296</v>
      </c>
      <c r="X93" s="241" t="s">
        <v>297</v>
      </c>
      <c r="Y93" s="241" t="s">
        <v>298</v>
      </c>
      <c r="Z93" s="241" t="s">
        <v>299</v>
      </c>
      <c r="AA93" s="241" t="s">
        <v>300</v>
      </c>
      <c r="AB93" s="241" t="s">
        <v>301</v>
      </c>
      <c r="AC93" s="241" t="s">
        <v>302</v>
      </c>
      <c r="AD93" s="241" t="s">
        <v>303</v>
      </c>
      <c r="AE93" s="241"/>
      <c r="AF93" s="241" t="s">
        <v>294</v>
      </c>
      <c r="AG93" s="241" t="s">
        <v>295</v>
      </c>
      <c r="AH93" s="241" t="s">
        <v>296</v>
      </c>
      <c r="AI93" s="241" t="s">
        <v>297</v>
      </c>
      <c r="AJ93" s="241" t="s">
        <v>298</v>
      </c>
      <c r="AK93" s="241" t="s">
        <v>299</v>
      </c>
      <c r="AL93" s="241" t="s">
        <v>300</v>
      </c>
      <c r="AM93" s="241" t="s">
        <v>301</v>
      </c>
      <c r="AN93" s="241" t="s">
        <v>302</v>
      </c>
      <c r="AO93" s="241" t="s">
        <v>303</v>
      </c>
    </row>
    <row r="94" spans="1:41">
      <c r="A94" s="791"/>
      <c r="B94" s="333" t="s">
        <v>100</v>
      </c>
      <c r="C94" s="557">
        <v>2850</v>
      </c>
      <c r="D94" s="557">
        <v>2067</v>
      </c>
      <c r="E94" s="557">
        <v>1983</v>
      </c>
      <c r="F94" s="783"/>
      <c r="G94" s="333" t="s">
        <v>101</v>
      </c>
      <c r="H94" s="557">
        <v>2452405</v>
      </c>
      <c r="I94" s="557">
        <v>2370927</v>
      </c>
      <c r="J94" s="557">
        <v>2594700</v>
      </c>
      <c r="K94" s="786"/>
      <c r="L94" s="361">
        <f>AVERAGE(C94:E94)</f>
        <v>2300</v>
      </c>
      <c r="M94" s="361">
        <f>STDEVA(C94:E94)</f>
        <v>478.16210640325733</v>
      </c>
      <c r="N94" s="411">
        <f>M94/L94*100</f>
        <v>20.789656800141625</v>
      </c>
      <c r="O94" s="410"/>
      <c r="P94" s="361">
        <f>AVERAGE(H94:J94)</f>
        <v>2472677.3333333335</v>
      </c>
      <c r="Q94" s="361">
        <f>STDEVA(H94:J94)</f>
        <v>113255.52748688839</v>
      </c>
      <c r="R94" s="356">
        <f>Q94/P94*100</f>
        <v>4.5802792770463263</v>
      </c>
      <c r="T94" s="407" t="s">
        <v>304</v>
      </c>
      <c r="U94" s="635">
        <f>C94/C95</f>
        <v>0.74141519250780441</v>
      </c>
      <c r="V94" s="360">
        <f>C94/C96</f>
        <v>0.57378699416146572</v>
      </c>
      <c r="W94" s="360">
        <f>C94/C97</f>
        <v>1.1594981203925206E-2</v>
      </c>
      <c r="X94" s="360">
        <f>C94/C98</f>
        <v>1.1951740131427205E-2</v>
      </c>
      <c r="Y94" s="360">
        <f>C95/C96</f>
        <v>0.77390779142339439</v>
      </c>
      <c r="Z94" s="360">
        <f>C95/C97</f>
        <v>1.5638985174697716E-2</v>
      </c>
      <c r="AA94" s="360">
        <f>C95/C98</f>
        <v>1.612017160182673E-2</v>
      </c>
      <c r="AB94" s="360">
        <f>C96/C97</f>
        <v>2.020781461049E-2</v>
      </c>
      <c r="AC94" s="360">
        <f>C96/C98</f>
        <v>2.0829576572911904E-2</v>
      </c>
      <c r="AD94" s="360">
        <f>C97/C98</f>
        <v>1.030768392050625</v>
      </c>
      <c r="AF94" s="636">
        <f>H94/H95</f>
        <v>1.0363998574974231</v>
      </c>
      <c r="AG94" s="33">
        <f>H94/H96</f>
        <v>10.585540088486026</v>
      </c>
      <c r="AH94" s="33">
        <f>H94/H97</f>
        <v>21.970033594624859</v>
      </c>
      <c r="AI94" s="33">
        <f>H94/H98</f>
        <v>12.945003378235716</v>
      </c>
      <c r="AJ94" s="33">
        <f>H95/H96</f>
        <v>10.213760656091507</v>
      </c>
      <c r="AK94" s="33">
        <f>H95/H97</f>
        <v>21.198414333706609</v>
      </c>
      <c r="AL94" s="33">
        <f>H95/H98</f>
        <v>12.490356192728347</v>
      </c>
      <c r="AM94" s="33">
        <f>H96/H97</f>
        <v>2.0754759238521836</v>
      </c>
      <c r="AN94" s="33">
        <f>H96/H98</f>
        <v>1.2228949368692201</v>
      </c>
      <c r="AO94" s="33">
        <f>H97/H98</f>
        <v>0.58921181537941814</v>
      </c>
    </row>
    <row r="95" spans="1:41">
      <c r="A95" s="791"/>
      <c r="B95" s="333" t="s">
        <v>102</v>
      </c>
      <c r="C95" s="557">
        <v>3844</v>
      </c>
      <c r="D95" s="557">
        <v>3817</v>
      </c>
      <c r="E95" s="557">
        <v>4126</v>
      </c>
      <c r="F95" s="783"/>
      <c r="G95" s="333" t="s">
        <v>80</v>
      </c>
      <c r="H95" s="557">
        <v>2366273</v>
      </c>
      <c r="I95" s="557">
        <v>2305397</v>
      </c>
      <c r="J95" s="557">
        <v>2493122</v>
      </c>
      <c r="K95" s="786"/>
      <c r="L95" s="361">
        <f t="shared" ref="L95:L98" si="121">AVERAGE(C95:E95)</f>
        <v>3929</v>
      </c>
      <c r="M95" s="361">
        <f t="shared" ref="M95:M98" si="122">STDEVA(C95:E95)</f>
        <v>171.14029332684925</v>
      </c>
      <c r="N95" s="356">
        <f t="shared" ref="N95:N98" si="123">M95/L95*100</f>
        <v>4.3558231948803572</v>
      </c>
      <c r="O95" s="410"/>
      <c r="P95" s="361">
        <f>AVERAGE(H95:J95)</f>
        <v>2388264</v>
      </c>
      <c r="Q95" s="361">
        <f>STDEVA(H95:J95)</f>
        <v>95775.111417319684</v>
      </c>
      <c r="R95" s="356">
        <f t="shared" ref="R95:R98" si="124">Q95/P95*100</f>
        <v>4.0102397145926787</v>
      </c>
      <c r="T95" s="407" t="s">
        <v>305</v>
      </c>
      <c r="U95" s="635">
        <f>D94/D95</f>
        <v>0.54152475766308616</v>
      </c>
      <c r="V95" s="360">
        <f>D94/D96</f>
        <v>0.34739495798319325</v>
      </c>
      <c r="W95" s="360">
        <f>D94/D97</f>
        <v>8.5478568327026858E-3</v>
      </c>
      <c r="X95" s="360">
        <f>D94/D98</f>
        <v>8.7186127830807449E-3</v>
      </c>
      <c r="Y95" s="360">
        <f>D95/D96</f>
        <v>0.64151260504201679</v>
      </c>
      <c r="Z95" s="360">
        <f>D95/D97</f>
        <v>1.5784794160825424E-2</v>
      </c>
      <c r="AA95" s="360">
        <f>D95/D98</f>
        <v>1.6100118525892212E-2</v>
      </c>
      <c r="AB95" s="360">
        <f>D96/D97</f>
        <v>2.460558691561731E-2</v>
      </c>
      <c r="AC95" s="360">
        <f>D96/D98</f>
        <v>2.509711952555899E-2</v>
      </c>
      <c r="AD95" s="360">
        <f>D97/D98</f>
        <v>1.0199764635416886</v>
      </c>
      <c r="AF95" s="636">
        <f>I94/I95</f>
        <v>1.0284246053933443</v>
      </c>
      <c r="AG95" s="33">
        <f>I94/I96</f>
        <v>10.963621482145996</v>
      </c>
      <c r="AH95" s="33">
        <f>I94/I97</f>
        <v>22.782916610612496</v>
      </c>
      <c r="AI95" s="33">
        <f>I94/I98</f>
        <v>12.595100987027337</v>
      </c>
      <c r="AJ95" s="33">
        <f>I95/I96</f>
        <v>10.660598185467089</v>
      </c>
      <c r="AK95" s="33">
        <f>I95/I97</f>
        <v>22.153220071877463</v>
      </c>
      <c r="AL95" s="33">
        <f>I95/I98</f>
        <v>12.246985263649982</v>
      </c>
      <c r="AM95" s="33">
        <f>I96/I97</f>
        <v>2.0780466242576825</v>
      </c>
      <c r="AN95" s="33">
        <f>I96/I98</f>
        <v>1.1488084486990151</v>
      </c>
      <c r="AO95" s="33">
        <f>I97/I98</f>
        <v>0.5528309303981046</v>
      </c>
    </row>
    <row r="96" spans="1:41">
      <c r="A96" s="791"/>
      <c r="B96" s="333" t="s">
        <v>103</v>
      </c>
      <c r="C96" s="557">
        <v>4967</v>
      </c>
      <c r="D96" s="557">
        <v>5950</v>
      </c>
      <c r="E96" s="557">
        <v>5117</v>
      </c>
      <c r="F96" s="783"/>
      <c r="G96" s="333" t="s">
        <v>104</v>
      </c>
      <c r="H96" s="557">
        <v>231675</v>
      </c>
      <c r="I96" s="557">
        <v>216254</v>
      </c>
      <c r="J96" s="557">
        <v>239382</v>
      </c>
      <c r="K96" s="786"/>
      <c r="L96" s="361">
        <f t="shared" si="121"/>
        <v>5344.666666666667</v>
      </c>
      <c r="M96" s="361">
        <f t="shared" si="122"/>
        <v>529.57183963399461</v>
      </c>
      <c r="N96" s="356">
        <f t="shared" si="123"/>
        <v>9.9084166078457248</v>
      </c>
      <c r="O96" s="410"/>
      <c r="P96" s="361">
        <f>AVERAGE(H96:J96)</f>
        <v>229103.66666666666</v>
      </c>
      <c r="Q96" s="361">
        <f>STDEVA(H96:J96)</f>
        <v>11776.455847721476</v>
      </c>
      <c r="R96" s="356">
        <f t="shared" si="124"/>
        <v>5.140230193197028</v>
      </c>
      <c r="T96" s="407" t="s">
        <v>306</v>
      </c>
      <c r="U96" s="635">
        <f>E94/E95</f>
        <v>0.48061076102762967</v>
      </c>
      <c r="V96" s="360">
        <f>E94/E96</f>
        <v>0.38753175688880204</v>
      </c>
      <c r="W96" s="360">
        <f>E94/E97</f>
        <v>7.5143238245369386E-3</v>
      </c>
      <c r="X96" s="360">
        <f>E94/E98</f>
        <v>7.9606903279419022E-3</v>
      </c>
      <c r="Y96" s="360">
        <f>E95/E96</f>
        <v>0.80633183505960526</v>
      </c>
      <c r="Z96" s="360">
        <f>E95/E97</f>
        <v>1.5634947100372873E-2</v>
      </c>
      <c r="AA96" s="360">
        <f>E95/E98</f>
        <v>1.6563695558793893E-2</v>
      </c>
      <c r="AB96" s="360">
        <f>E96/E97</f>
        <v>1.9390214326856035E-2</v>
      </c>
      <c r="AC96" s="360">
        <f>E96/E98</f>
        <v>2.054203348869325E-2</v>
      </c>
      <c r="AD96" s="360">
        <f>E97/E98</f>
        <v>1.0594020851147536</v>
      </c>
      <c r="AF96" s="636">
        <f>J94/J95</f>
        <v>1.0407432929475573</v>
      </c>
      <c r="AG96" s="33">
        <f>J94/J96</f>
        <v>10.839160839160838</v>
      </c>
      <c r="AH96" s="33">
        <f>J94/J97</f>
        <v>23.310992920544795</v>
      </c>
      <c r="AI96" s="33">
        <f>J94/J98</f>
        <v>12.924516084041484</v>
      </c>
      <c r="AJ96" s="33">
        <f>J95/J96</f>
        <v>10.414826511600705</v>
      </c>
      <c r="AK96" s="33">
        <f>J95/J97</f>
        <v>22.39840802098681</v>
      </c>
      <c r="AL96" s="33">
        <f>J95/J98</f>
        <v>12.418543719303839</v>
      </c>
      <c r="AM96" s="33">
        <f>J96/J97</f>
        <v>2.1506270887986489</v>
      </c>
      <c r="AN96" s="33">
        <f>J96/J98</f>
        <v>1.1923908387212465</v>
      </c>
      <c r="AO96" s="33">
        <f>J97/J98</f>
        <v>0.55443867741260622</v>
      </c>
    </row>
    <row r="97" spans="1:41" ht="15.6">
      <c r="A97" s="791"/>
      <c r="B97" s="333" t="s">
        <v>79</v>
      </c>
      <c r="C97" s="557">
        <v>245796</v>
      </c>
      <c r="D97" s="557">
        <v>241815</v>
      </c>
      <c r="E97" s="557">
        <v>263896</v>
      </c>
      <c r="F97" s="783"/>
      <c r="G97" s="333" t="s">
        <v>105</v>
      </c>
      <c r="H97" s="557">
        <v>111625</v>
      </c>
      <c r="I97" s="557">
        <v>104066</v>
      </c>
      <c r="J97" s="557">
        <v>111308</v>
      </c>
      <c r="K97" s="786"/>
      <c r="L97" s="361">
        <f t="shared" si="121"/>
        <v>250502.33333333334</v>
      </c>
      <c r="M97" s="361">
        <f t="shared" si="122"/>
        <v>11768.807090497037</v>
      </c>
      <c r="N97" s="356">
        <f t="shared" si="123"/>
        <v>4.698082821782247</v>
      </c>
      <c r="O97" s="410"/>
      <c r="P97" s="361">
        <f>AVERAGE(H97:J97)</f>
        <v>108999.66666666667</v>
      </c>
      <c r="Q97" s="361">
        <f>STDEVA(H97:J97)</f>
        <v>4275.619526259713</v>
      </c>
      <c r="R97" s="356">
        <f t="shared" si="124"/>
        <v>3.9225987170539169</v>
      </c>
      <c r="T97" s="638" t="s">
        <v>68</v>
      </c>
      <c r="U97" s="639">
        <f>AVERAGE(U94:U96)</f>
        <v>0.58785023706617345</v>
      </c>
      <c r="V97" s="639">
        <f t="shared" ref="V97:AD97" si="125">AVERAGE(V94:V96)</f>
        <v>0.43623790301115362</v>
      </c>
      <c r="W97" s="639">
        <f t="shared" si="125"/>
        <v>9.21905395372161E-3</v>
      </c>
      <c r="X97" s="639">
        <f t="shared" si="125"/>
        <v>9.5436810808166173E-3</v>
      </c>
      <c r="Y97" s="639">
        <f t="shared" si="125"/>
        <v>0.74058407717500552</v>
      </c>
      <c r="Z97" s="639">
        <f t="shared" si="125"/>
        <v>1.5686242145298668E-2</v>
      </c>
      <c r="AA97" s="639">
        <f t="shared" si="125"/>
        <v>1.6261328562170944E-2</v>
      </c>
      <c r="AB97" s="639">
        <f t="shared" si="125"/>
        <v>2.1401205284321115E-2</v>
      </c>
      <c r="AC97" s="639">
        <f t="shared" si="125"/>
        <v>2.2156243195721379E-2</v>
      </c>
      <c r="AD97" s="639">
        <f t="shared" si="125"/>
        <v>1.0367156469023557</v>
      </c>
      <c r="AE97" s="640"/>
      <c r="AF97" s="639">
        <f>AVERAGE(AF94:AF96)</f>
        <v>1.0351892519461081</v>
      </c>
      <c r="AG97" s="639">
        <f t="shared" ref="AG97:AO97" si="126">AVERAGE(AG94:AG96)</f>
        <v>10.796107469930954</v>
      </c>
      <c r="AH97" s="639">
        <f t="shared" si="126"/>
        <v>22.687981041927383</v>
      </c>
      <c r="AI97" s="639">
        <f t="shared" si="126"/>
        <v>12.821540149768181</v>
      </c>
      <c r="AJ97" s="639">
        <f t="shared" si="126"/>
        <v>10.4297284510531</v>
      </c>
      <c r="AK97" s="639">
        <f t="shared" si="126"/>
        <v>21.916680808856963</v>
      </c>
      <c r="AL97" s="639">
        <f t="shared" si="126"/>
        <v>12.385295058560724</v>
      </c>
      <c r="AM97" s="639">
        <f t="shared" si="126"/>
        <v>2.1013832123028382</v>
      </c>
      <c r="AN97" s="639">
        <f t="shared" si="126"/>
        <v>1.188031408096494</v>
      </c>
      <c r="AO97" s="639">
        <f t="shared" si="126"/>
        <v>0.56549380773004299</v>
      </c>
    </row>
    <row r="98" spans="1:41">
      <c r="A98" s="791"/>
      <c r="B98" s="333" t="s">
        <v>106</v>
      </c>
      <c r="C98" s="557">
        <v>238459</v>
      </c>
      <c r="D98" s="557">
        <v>237079</v>
      </c>
      <c r="E98" s="557">
        <v>249099</v>
      </c>
      <c r="F98" s="783"/>
      <c r="G98" s="333" t="s">
        <v>107</v>
      </c>
      <c r="H98" s="557">
        <v>189448</v>
      </c>
      <c r="I98" s="557">
        <v>188242</v>
      </c>
      <c r="J98" s="557">
        <v>200758</v>
      </c>
      <c r="K98" s="786"/>
      <c r="L98" s="361">
        <f t="shared" si="121"/>
        <v>241545.66666666666</v>
      </c>
      <c r="M98" s="361">
        <f t="shared" si="122"/>
        <v>6577.6692933997019</v>
      </c>
      <c r="N98" s="356">
        <f t="shared" si="123"/>
        <v>2.7231576472356651</v>
      </c>
      <c r="O98" s="410"/>
      <c r="P98" s="361">
        <f>AVERAGE(H98:J98)</f>
        <v>192816</v>
      </c>
      <c r="Q98" s="361">
        <f>STDEVA(H98:J98)</f>
        <v>6904.3560163131797</v>
      </c>
      <c r="R98" s="356">
        <f t="shared" si="124"/>
        <v>3.5808003569792857</v>
      </c>
      <c r="T98" s="634" t="s">
        <v>48</v>
      </c>
      <c r="U98" s="637">
        <f>STDEVA(U94:U96)/U97*100</f>
        <v>23.20899686514581</v>
      </c>
      <c r="V98" s="637">
        <f t="shared" ref="V98:AD98" si="127">STDEVA(V94:V96)/V97*100</f>
        <v>27.691231642553404</v>
      </c>
      <c r="W98" s="637">
        <f t="shared" si="127"/>
        <v>23.012271131077021</v>
      </c>
      <c r="X98" s="637">
        <f t="shared" si="127"/>
        <v>22.209382410040625</v>
      </c>
      <c r="Y98" s="637">
        <f t="shared" si="127"/>
        <v>11.790241125719778</v>
      </c>
      <c r="Z98" s="637">
        <f t="shared" si="127"/>
        <v>0.54425034662868921</v>
      </c>
      <c r="AA98" s="637">
        <f t="shared" si="127"/>
        <v>1.6114881842218458</v>
      </c>
      <c r="AB98" s="637">
        <f t="shared" si="127"/>
        <v>13.10685403704403</v>
      </c>
      <c r="AC98" s="637">
        <f t="shared" si="127"/>
        <v>11.513361391969609</v>
      </c>
      <c r="AD98" s="637">
        <f t="shared" si="127"/>
        <v>1.9652978230151403</v>
      </c>
      <c r="AF98" s="637">
        <f>STDEVA(AF94:AF96)/AF97*100</f>
        <v>0.6035548433575264</v>
      </c>
      <c r="AG98" s="637">
        <f t="shared" ref="AG98:AO98" si="128">STDEVA(AG94:AG96)/AG97*100</f>
        <v>1.7847412874930073</v>
      </c>
      <c r="AH98" s="637">
        <f t="shared" si="128"/>
        <v>2.977354843790661</v>
      </c>
      <c r="AI98" s="637">
        <f t="shared" si="128"/>
        <v>1.5315588292913911</v>
      </c>
      <c r="AJ98" s="637">
        <f t="shared" si="128"/>
        <v>2.1457048262959209</v>
      </c>
      <c r="AK98" s="637">
        <f t="shared" si="128"/>
        <v>2.892785779854941</v>
      </c>
      <c r="AL98" s="637">
        <f t="shared" si="128"/>
        <v>1.0096313447082104</v>
      </c>
      <c r="AM98" s="637">
        <f t="shared" si="128"/>
        <v>2.0303680642327038</v>
      </c>
      <c r="AN98" s="637">
        <f t="shared" si="128"/>
        <v>3.1341879092925975</v>
      </c>
      <c r="AO98" s="637">
        <f t="shared" si="128"/>
        <v>3.6350745378910019</v>
      </c>
    </row>
    <row r="99" spans="1:41">
      <c r="A99" s="790" t="str">
        <f>LEFT(C99,2)</f>
        <v>15</v>
      </c>
      <c r="B99" s="417" t="s">
        <v>98</v>
      </c>
      <c r="C99" s="353" t="s">
        <v>205</v>
      </c>
      <c r="D99" s="353"/>
      <c r="E99" s="353"/>
      <c r="F99" s="789" t="str">
        <f t="shared" ref="F99" si="129">LEFT(H99,2)</f>
        <v/>
      </c>
      <c r="G99" s="417" t="s">
        <v>98</v>
      </c>
      <c r="H99" s="354"/>
      <c r="I99" s="354"/>
      <c r="J99" s="354"/>
      <c r="K99" s="786"/>
      <c r="L99" s="418"/>
      <c r="M99" s="418"/>
      <c r="N99" s="418"/>
      <c r="O99" s="418"/>
    </row>
    <row r="100" spans="1:41">
      <c r="A100" s="790"/>
      <c r="B100" s="417" t="s">
        <v>99</v>
      </c>
      <c r="C100" s="557" t="s">
        <v>352</v>
      </c>
      <c r="D100" s="557" t="s">
        <v>353</v>
      </c>
      <c r="E100" s="557" t="s">
        <v>354</v>
      </c>
      <c r="F100" s="789"/>
      <c r="G100" s="417" t="s">
        <v>99</v>
      </c>
      <c r="H100" s="557" t="s">
        <v>352</v>
      </c>
      <c r="I100" s="557" t="s">
        <v>353</v>
      </c>
      <c r="J100" s="557" t="s">
        <v>354</v>
      </c>
      <c r="K100" s="786"/>
      <c r="L100" s="418"/>
      <c r="M100" s="418"/>
      <c r="N100" s="418"/>
      <c r="O100" s="418"/>
      <c r="U100" s="409" t="s">
        <v>294</v>
      </c>
      <c r="V100" s="241" t="s">
        <v>295</v>
      </c>
      <c r="W100" s="241" t="s">
        <v>296</v>
      </c>
      <c r="X100" s="241" t="s">
        <v>297</v>
      </c>
      <c r="Y100" s="241" t="s">
        <v>298</v>
      </c>
      <c r="Z100" s="241" t="s">
        <v>299</v>
      </c>
      <c r="AA100" s="241" t="s">
        <v>300</v>
      </c>
      <c r="AB100" s="241" t="s">
        <v>301</v>
      </c>
      <c r="AC100" s="241" t="s">
        <v>302</v>
      </c>
      <c r="AD100" s="241" t="s">
        <v>303</v>
      </c>
      <c r="AE100" s="241"/>
      <c r="AF100" s="241" t="s">
        <v>294</v>
      </c>
      <c r="AG100" s="241" t="s">
        <v>295</v>
      </c>
      <c r="AH100" s="241" t="s">
        <v>296</v>
      </c>
      <c r="AI100" s="241" t="s">
        <v>297</v>
      </c>
      <c r="AJ100" s="241" t="s">
        <v>298</v>
      </c>
      <c r="AK100" s="241" t="s">
        <v>299</v>
      </c>
      <c r="AL100" s="241" t="s">
        <v>300</v>
      </c>
      <c r="AM100" s="241" t="s">
        <v>301</v>
      </c>
      <c r="AN100" s="241" t="s">
        <v>302</v>
      </c>
      <c r="AO100" s="241" t="s">
        <v>303</v>
      </c>
    </row>
    <row r="101" spans="1:41">
      <c r="A101" s="790"/>
      <c r="B101" s="417" t="s">
        <v>100</v>
      </c>
      <c r="C101" s="557">
        <v>1267</v>
      </c>
      <c r="D101" s="557">
        <v>1008</v>
      </c>
      <c r="E101" s="557">
        <v>800</v>
      </c>
      <c r="F101" s="789"/>
      <c r="G101" s="417" t="s">
        <v>101</v>
      </c>
      <c r="H101" s="557">
        <v>2591146</v>
      </c>
      <c r="I101" s="557">
        <v>2545726</v>
      </c>
      <c r="J101" s="557">
        <v>2594346</v>
      </c>
      <c r="K101" s="786"/>
      <c r="L101" s="361">
        <f>AVERAGE(C101:E101)</f>
        <v>1025</v>
      </c>
      <c r="M101" s="361">
        <f>STDEVA(C101:E101)</f>
        <v>233.96367239381416</v>
      </c>
      <c r="N101" s="414">
        <f>M101/L101*100</f>
        <v>22.825724135981869</v>
      </c>
      <c r="O101" s="413"/>
      <c r="P101" s="361">
        <f>AVERAGE(H101:J101)</f>
        <v>2577072.6666666665</v>
      </c>
      <c r="Q101" s="361">
        <f>STDEVA(H101:J101)</f>
        <v>27194.11946236416</v>
      </c>
      <c r="R101" s="414">
        <f>Q101/P101*100</f>
        <v>1.055232932082532</v>
      </c>
      <c r="T101" s="407" t="s">
        <v>304</v>
      </c>
      <c r="U101" s="635">
        <f>C101/C102</f>
        <v>0.67862881628280669</v>
      </c>
      <c r="V101" s="360">
        <f>C101/C103</f>
        <v>0.24520998645248693</v>
      </c>
      <c r="W101" s="360">
        <f>C101/C104</f>
        <v>5.5448577680525168E-3</v>
      </c>
      <c r="X101" s="360">
        <f>C101/C105</f>
        <v>4.8317469034108241E-3</v>
      </c>
      <c r="Y101" s="360">
        <f>C102/C103</f>
        <v>0.36133152699825816</v>
      </c>
      <c r="Z101" s="360">
        <f>C102/C104</f>
        <v>8.1706783369803072E-3</v>
      </c>
      <c r="AA101" s="360">
        <f>C102/C105</f>
        <v>7.119866983952651E-3</v>
      </c>
      <c r="AB101" s="360">
        <f>C103/C104</f>
        <v>2.2612691466083152E-2</v>
      </c>
      <c r="AC101" s="360">
        <f>C103/C105</f>
        <v>1.97045274269327E-2</v>
      </c>
      <c r="AD101" s="360">
        <f>C104/C105</f>
        <v>0.8713923973396791</v>
      </c>
      <c r="AF101" s="636">
        <f>H101/H102</f>
        <v>1.07207575850982</v>
      </c>
      <c r="AG101" s="33">
        <f>H101/H103</f>
        <v>11.864547560830426</v>
      </c>
      <c r="AH101" s="33">
        <f>H101/H104</f>
        <v>22.119889705568504</v>
      </c>
      <c r="AI101" s="33">
        <f>H101/H105</f>
        <v>13.255503204980638</v>
      </c>
      <c r="AJ101" s="33">
        <f>H102/H103</f>
        <v>11.066892863357053</v>
      </c>
      <c r="AK101" s="33">
        <f>H102/H104</f>
        <v>20.632767348750651</v>
      </c>
      <c r="AL101" s="33">
        <f>H102/H105</f>
        <v>12.364334422975594</v>
      </c>
      <c r="AM101" s="33">
        <f>H103/H104</f>
        <v>1.8643685814531206</v>
      </c>
      <c r="AN101" s="33">
        <f>H103/H105</f>
        <v>1.1172362988996147</v>
      </c>
      <c r="AO101" s="33">
        <f>H104/H105</f>
        <v>0.59925720161451224</v>
      </c>
    </row>
    <row r="102" spans="1:41">
      <c r="A102" s="790"/>
      <c r="B102" s="417" t="s">
        <v>102</v>
      </c>
      <c r="C102" s="557">
        <v>1867</v>
      </c>
      <c r="D102" s="557">
        <v>2750</v>
      </c>
      <c r="E102" s="557">
        <v>2083</v>
      </c>
      <c r="F102" s="789"/>
      <c r="G102" s="417" t="s">
        <v>80</v>
      </c>
      <c r="H102" s="557">
        <v>2416943</v>
      </c>
      <c r="I102" s="557">
        <v>2314007</v>
      </c>
      <c r="J102" s="557">
        <v>2384238</v>
      </c>
      <c r="K102" s="786"/>
      <c r="L102" s="361">
        <f t="shared" ref="L102:L105" si="130">AVERAGE(C102:E102)</f>
        <v>2233.3333333333335</v>
      </c>
      <c r="M102" s="361">
        <f t="shared" ref="M102:M105" si="131">STDEVA(C102:E102)</f>
        <v>460.29591930988596</v>
      </c>
      <c r="N102" s="414">
        <f t="shared" ref="N102:N105" si="132">M102/L102*100</f>
        <v>20.610265043726237</v>
      </c>
      <c r="O102" s="413"/>
      <c r="P102" s="361">
        <f>AVERAGE(H102:J102)</f>
        <v>2371729.3333333335</v>
      </c>
      <c r="Q102" s="361">
        <f>STDEVA(H102:J102)</f>
        <v>52595.675490798036</v>
      </c>
      <c r="R102" s="414">
        <f t="shared" ref="R102:R105" si="133">Q102/P102*100</f>
        <v>2.2176086769934131</v>
      </c>
      <c r="T102" s="407" t="s">
        <v>305</v>
      </c>
      <c r="U102" s="635">
        <f>D101/D102</f>
        <v>0.36654545454545456</v>
      </c>
      <c r="V102" s="360">
        <f>D101/D103</f>
        <v>0.19603267211201866</v>
      </c>
      <c r="W102" s="360">
        <f>D101/D104</f>
        <v>4.3129268000479211E-3</v>
      </c>
      <c r="X102" s="360">
        <f>D101/D105</f>
        <v>3.9414722650170878E-3</v>
      </c>
      <c r="Y102" s="360">
        <f>D102/D103</f>
        <v>0.53481135744846364</v>
      </c>
      <c r="Z102" s="360">
        <f>D102/D104</f>
        <v>1.1766417361241848E-2</v>
      </c>
      <c r="AA102" s="360">
        <f>D102/D105</f>
        <v>1.0753024532536697E-2</v>
      </c>
      <c r="AB102" s="360">
        <f>D103/D104</f>
        <v>2.2001061116911122E-2</v>
      </c>
      <c r="AC102" s="360">
        <f>D103/D105</f>
        <v>2.0106200780474072E-2</v>
      </c>
      <c r="AD102" s="360">
        <f>D104/D105</f>
        <v>0.91387413878048973</v>
      </c>
      <c r="AF102" s="636">
        <f>I101/I102</f>
        <v>1.1001375536029061</v>
      </c>
      <c r="AG102" s="33">
        <f>I101/I103</f>
        <v>12.014658895155391</v>
      </c>
      <c r="AH102" s="33">
        <f>I101/I104</f>
        <v>22.526555172108662</v>
      </c>
      <c r="AI102" s="33">
        <f>I101/I105</f>
        <v>13.264170900091182</v>
      </c>
      <c r="AJ102" s="33">
        <f>I102/I103</f>
        <v>10.921051513792859</v>
      </c>
      <c r="AK102" s="33">
        <f>I102/I104</f>
        <v>20.476126006548093</v>
      </c>
      <c r="AL102" s="33">
        <f>I102/I105</f>
        <v>12.056829490686466</v>
      </c>
      <c r="AM102" s="33">
        <f>I103/I104</f>
        <v>1.8749225732236086</v>
      </c>
      <c r="AN102" s="33">
        <f>I103/I105</f>
        <v>1.1039989579262732</v>
      </c>
      <c r="AO102" s="33">
        <f>I104/I105</f>
        <v>0.58882375928096908</v>
      </c>
    </row>
    <row r="103" spans="1:41">
      <c r="A103" s="790"/>
      <c r="B103" s="417" t="s">
        <v>103</v>
      </c>
      <c r="C103" s="557">
        <v>5167</v>
      </c>
      <c r="D103" s="557">
        <v>5142</v>
      </c>
      <c r="E103" s="557">
        <v>6100</v>
      </c>
      <c r="F103" s="789"/>
      <c r="G103" s="417" t="s">
        <v>104</v>
      </c>
      <c r="H103" s="557">
        <v>218394</v>
      </c>
      <c r="I103" s="557">
        <v>211885</v>
      </c>
      <c r="J103" s="557">
        <v>220597</v>
      </c>
      <c r="K103" s="786"/>
      <c r="L103" s="361">
        <f t="shared" si="130"/>
        <v>5469.666666666667</v>
      </c>
      <c r="M103" s="361">
        <f t="shared" si="131"/>
        <v>546.02777707121572</v>
      </c>
      <c r="N103" s="414">
        <f t="shared" si="132"/>
        <v>9.982834610358017</v>
      </c>
      <c r="O103" s="413"/>
      <c r="P103" s="361">
        <f>AVERAGE(H103:J103)</f>
        <v>216958.66666666666</v>
      </c>
      <c r="Q103" s="361">
        <f>STDEVA(H103:J103)</f>
        <v>4529.8865695879558</v>
      </c>
      <c r="R103" s="414">
        <f t="shared" si="133"/>
        <v>2.0879030274221</v>
      </c>
      <c r="T103" s="407" t="s">
        <v>306</v>
      </c>
      <c r="U103" s="635">
        <f>E101/E102</f>
        <v>0.3840614498319731</v>
      </c>
      <c r="V103" s="360">
        <f>E101/E103</f>
        <v>0.13114754098360656</v>
      </c>
      <c r="W103" s="360">
        <f>E101/E104</f>
        <v>3.3831931422675008E-3</v>
      </c>
      <c r="X103" s="360">
        <f>E101/E105</f>
        <v>3.001515765461558E-3</v>
      </c>
      <c r="Y103" s="360">
        <f>E102/E103</f>
        <v>0.34147540983606556</v>
      </c>
      <c r="Z103" s="360">
        <f>E102/E104</f>
        <v>8.8089891441790052E-3</v>
      </c>
      <c r="AA103" s="360">
        <f>E102/E105</f>
        <v>7.8151966743205317E-3</v>
      </c>
      <c r="AB103" s="360">
        <f>E103/E104</f>
        <v>2.5796847709789694E-2</v>
      </c>
      <c r="AC103" s="360">
        <f>E103/E105</f>
        <v>2.2886557711644381E-2</v>
      </c>
      <c r="AD103" s="360">
        <f>E104/E105</f>
        <v>0.88718427806042055</v>
      </c>
      <c r="AF103" s="636">
        <f>J101/J102</f>
        <v>1.0881237527461605</v>
      </c>
      <c r="AG103" s="33">
        <f>J101/J103</f>
        <v>11.760567913434906</v>
      </c>
      <c r="AH103" s="33">
        <f>J101/J104</f>
        <v>21.652389457343638</v>
      </c>
      <c r="AI103" s="33">
        <f>J101/J105</f>
        <v>13.533717624351183</v>
      </c>
      <c r="AJ103" s="33">
        <f>J102/J103</f>
        <v>10.808116157518008</v>
      </c>
      <c r="AK103" s="33">
        <f>J102/J104</f>
        <v>19.898829892002873</v>
      </c>
      <c r="AL103" s="33">
        <f>J102/J105</f>
        <v>12.437663997496022</v>
      </c>
      <c r="AM103" s="33">
        <f>J103/J104</f>
        <v>1.8411006693485119</v>
      </c>
      <c r="AN103" s="33">
        <f>J103/J105</f>
        <v>1.1507707556274289</v>
      </c>
      <c r="AO103" s="33">
        <f>J104/J105</f>
        <v>0.62504499334880925</v>
      </c>
    </row>
    <row r="104" spans="1:41" ht="15.6">
      <c r="A104" s="790"/>
      <c r="B104" s="417" t="s">
        <v>79</v>
      </c>
      <c r="C104" s="557">
        <v>228500</v>
      </c>
      <c r="D104" s="557">
        <v>233716</v>
      </c>
      <c r="E104" s="557">
        <v>236463</v>
      </c>
      <c r="F104" s="789"/>
      <c r="G104" s="417" t="s">
        <v>105</v>
      </c>
      <c r="H104" s="557">
        <v>117141</v>
      </c>
      <c r="I104" s="557">
        <v>113010</v>
      </c>
      <c r="J104" s="557">
        <v>119818</v>
      </c>
      <c r="K104" s="786"/>
      <c r="L104" s="361">
        <f t="shared" si="130"/>
        <v>232893</v>
      </c>
      <c r="M104" s="361">
        <f t="shared" si="131"/>
        <v>4044.7915891922048</v>
      </c>
      <c r="N104" s="414">
        <f t="shared" si="132"/>
        <v>1.7367596231712437</v>
      </c>
      <c r="O104" s="413"/>
      <c r="P104" s="361">
        <f>AVERAGE(H104:J104)</f>
        <v>116656.33333333333</v>
      </c>
      <c r="Q104" s="361">
        <f>STDEVA(H104:J104)</f>
        <v>3429.780216476463</v>
      </c>
      <c r="R104" s="414">
        <f t="shared" si="133"/>
        <v>2.9400720205016415</v>
      </c>
      <c r="T104" s="638" t="s">
        <v>68</v>
      </c>
      <c r="U104" s="639">
        <f>AVERAGE(U101:U103)</f>
        <v>0.47641190688674478</v>
      </c>
      <c r="V104" s="639">
        <f t="shared" ref="V104:AD104" si="134">AVERAGE(V101:V103)</f>
        <v>0.19079673318270407</v>
      </c>
      <c r="W104" s="639">
        <f t="shared" si="134"/>
        <v>4.4136592367893133E-3</v>
      </c>
      <c r="X104" s="639">
        <f t="shared" si="134"/>
        <v>3.924911644629824E-3</v>
      </c>
      <c r="Y104" s="639">
        <f t="shared" si="134"/>
        <v>0.4125394314275958</v>
      </c>
      <c r="Z104" s="639">
        <f t="shared" si="134"/>
        <v>9.5820282808003875E-3</v>
      </c>
      <c r="AA104" s="639">
        <f t="shared" si="134"/>
        <v>8.5626960636032926E-3</v>
      </c>
      <c r="AB104" s="639">
        <f t="shared" si="134"/>
        <v>2.3470200097594655E-2</v>
      </c>
      <c r="AC104" s="639">
        <f t="shared" si="134"/>
        <v>2.0899095306350386E-2</v>
      </c>
      <c r="AD104" s="639">
        <f t="shared" si="134"/>
        <v>0.89081693806019635</v>
      </c>
      <c r="AE104" s="640"/>
      <c r="AF104" s="639">
        <f>AVERAGE(AF101:AF103)</f>
        <v>1.0867790216196289</v>
      </c>
      <c r="AG104" s="639">
        <f t="shared" ref="AG104:AO104" si="135">AVERAGE(AG101:AG103)</f>
        <v>11.879924789806907</v>
      </c>
      <c r="AH104" s="639">
        <f t="shared" si="135"/>
        <v>22.099611445006939</v>
      </c>
      <c r="AI104" s="639">
        <f t="shared" si="135"/>
        <v>13.351130576474334</v>
      </c>
      <c r="AJ104" s="639">
        <f t="shared" si="135"/>
        <v>10.932020178222638</v>
      </c>
      <c r="AK104" s="639">
        <f t="shared" si="135"/>
        <v>20.335907749100539</v>
      </c>
      <c r="AL104" s="639">
        <f t="shared" si="135"/>
        <v>12.286275970386027</v>
      </c>
      <c r="AM104" s="639">
        <f t="shared" si="135"/>
        <v>1.8601306080084135</v>
      </c>
      <c r="AN104" s="639">
        <f t="shared" si="135"/>
        <v>1.1240020041511054</v>
      </c>
      <c r="AO104" s="639">
        <f t="shared" si="135"/>
        <v>0.60437531808143019</v>
      </c>
    </row>
    <row r="105" spans="1:41">
      <c r="A105" s="790"/>
      <c r="B105" s="417" t="s">
        <v>106</v>
      </c>
      <c r="C105" s="557">
        <v>262224</v>
      </c>
      <c r="D105" s="557">
        <v>255742</v>
      </c>
      <c r="E105" s="557">
        <v>266532</v>
      </c>
      <c r="F105" s="789"/>
      <c r="G105" s="417" t="s">
        <v>107</v>
      </c>
      <c r="H105" s="557">
        <v>195477</v>
      </c>
      <c r="I105" s="557">
        <v>191925</v>
      </c>
      <c r="J105" s="557">
        <v>191695</v>
      </c>
      <c r="K105" s="786"/>
      <c r="L105" s="361">
        <f t="shared" si="130"/>
        <v>261499.33333333334</v>
      </c>
      <c r="M105" s="361">
        <f t="shared" si="131"/>
        <v>5431.3793214369898</v>
      </c>
      <c r="N105" s="414">
        <f t="shared" si="132"/>
        <v>2.0770145958703488</v>
      </c>
      <c r="O105" s="413"/>
      <c r="P105" s="361">
        <f>AVERAGE(H105:J105)</f>
        <v>193032.33333333334</v>
      </c>
      <c r="Q105" s="361">
        <f>STDEVA(H105:J105)</f>
        <v>2120.2644489151189</v>
      </c>
      <c r="R105" s="414">
        <f t="shared" si="133"/>
        <v>1.0983986010539437</v>
      </c>
      <c r="T105" s="634" t="s">
        <v>48</v>
      </c>
      <c r="U105" s="637">
        <f>STDEVA(U101:U103)/U104*100</f>
        <v>36.805091347942252</v>
      </c>
      <c r="V105" s="637">
        <f t="shared" ref="V105:AD105" si="136">STDEVA(V101:V103)/V104*100</f>
        <v>29.98542022241098</v>
      </c>
      <c r="W105" s="637">
        <f t="shared" si="136"/>
        <v>24.567985397639163</v>
      </c>
      <c r="X105" s="637">
        <f t="shared" si="136"/>
        <v>23.318434400243866</v>
      </c>
      <c r="Y105" s="637">
        <f t="shared" si="136"/>
        <v>25.780563900614379</v>
      </c>
      <c r="Z105" s="637">
        <f t="shared" si="136"/>
        <v>20.021543292377242</v>
      </c>
      <c r="AA105" s="637">
        <f t="shared" si="136"/>
        <v>22.521847678800526</v>
      </c>
      <c r="AB105" s="637">
        <f t="shared" si="136"/>
        <v>8.6833994462751747</v>
      </c>
      <c r="AC105" s="637">
        <f t="shared" si="136"/>
        <v>8.2916057567788961</v>
      </c>
      <c r="AD105" s="637">
        <f t="shared" si="136"/>
        <v>2.4104370388080474</v>
      </c>
      <c r="AF105" s="637">
        <f>STDEVA(AF101:AF103)/AF104*100</f>
        <v>1.2954928561688333</v>
      </c>
      <c r="AG105" s="637">
        <f t="shared" ref="AG105:AO105" si="137">STDEVA(AG101:AG103)/AG104*100</f>
        <v>1.0752722983626952</v>
      </c>
      <c r="AH105" s="637">
        <f t="shared" si="137"/>
        <v>1.9793810242211864</v>
      </c>
      <c r="AI105" s="637">
        <f t="shared" si="137"/>
        <v>1.1848015436986421</v>
      </c>
      <c r="AJ105" s="637">
        <f t="shared" si="137"/>
        <v>1.1867575754345234</v>
      </c>
      <c r="AK105" s="637">
        <f t="shared" si="137"/>
        <v>1.9007677572994546</v>
      </c>
      <c r="AL105" s="637">
        <f t="shared" si="137"/>
        <v>1.6446058422579128</v>
      </c>
      <c r="AM105" s="637">
        <f t="shared" si="137"/>
        <v>0.93029173325361159</v>
      </c>
      <c r="AN105" s="637">
        <f t="shared" si="137"/>
        <v>2.1449018626953671</v>
      </c>
      <c r="AO105" s="637">
        <f t="shared" si="137"/>
        <v>3.0850246741538583</v>
      </c>
    </row>
    <row r="106" spans="1:41">
      <c r="A106" s="788" t="str">
        <f>LEFT(C106,2)</f>
        <v>16</v>
      </c>
      <c r="B106" s="417" t="s">
        <v>98</v>
      </c>
      <c r="C106" s="353" t="s">
        <v>206</v>
      </c>
      <c r="D106" s="353"/>
      <c r="E106" s="353"/>
      <c r="F106" s="789" t="str">
        <f t="shared" ref="F106" si="138">LEFT(H106,2)</f>
        <v/>
      </c>
      <c r="G106" s="417" t="s">
        <v>98</v>
      </c>
      <c r="H106" s="354"/>
      <c r="I106" s="354"/>
      <c r="J106" s="354"/>
      <c r="K106" s="786"/>
      <c r="L106" s="418"/>
      <c r="M106" s="418"/>
      <c r="N106" s="418"/>
      <c r="O106" s="418"/>
    </row>
    <row r="107" spans="1:41">
      <c r="A107" s="788"/>
      <c r="B107" s="417" t="s">
        <v>99</v>
      </c>
      <c r="C107" s="504" t="s">
        <v>355</v>
      </c>
      <c r="D107" s="504" t="s">
        <v>356</v>
      </c>
      <c r="E107" s="504" t="s">
        <v>357</v>
      </c>
      <c r="F107" s="789"/>
      <c r="G107" s="417" t="s">
        <v>99</v>
      </c>
      <c r="H107" s="504" t="s">
        <v>355</v>
      </c>
      <c r="I107" s="504" t="s">
        <v>356</v>
      </c>
      <c r="J107" s="504" t="s">
        <v>357</v>
      </c>
      <c r="K107" s="787"/>
      <c r="L107" s="418"/>
      <c r="M107" s="418"/>
      <c r="N107" s="418"/>
      <c r="O107" s="418"/>
      <c r="U107" s="409" t="s">
        <v>294</v>
      </c>
      <c r="V107" s="241" t="s">
        <v>295</v>
      </c>
      <c r="W107" s="241" t="s">
        <v>296</v>
      </c>
      <c r="X107" s="241" t="s">
        <v>297</v>
      </c>
      <c r="Y107" s="241" t="s">
        <v>298</v>
      </c>
      <c r="Z107" s="241" t="s">
        <v>299</v>
      </c>
      <c r="AA107" s="241" t="s">
        <v>300</v>
      </c>
      <c r="AB107" s="241" t="s">
        <v>301</v>
      </c>
      <c r="AC107" s="241" t="s">
        <v>302</v>
      </c>
      <c r="AD107" s="241" t="s">
        <v>303</v>
      </c>
      <c r="AE107" s="241"/>
      <c r="AF107" s="241" t="s">
        <v>294</v>
      </c>
      <c r="AG107" s="241" t="s">
        <v>295</v>
      </c>
      <c r="AH107" s="241" t="s">
        <v>296</v>
      </c>
      <c r="AI107" s="241" t="s">
        <v>297</v>
      </c>
      <c r="AJ107" s="241" t="s">
        <v>298</v>
      </c>
      <c r="AK107" s="241" t="s">
        <v>299</v>
      </c>
      <c r="AL107" s="241" t="s">
        <v>300</v>
      </c>
      <c r="AM107" s="241" t="s">
        <v>301</v>
      </c>
      <c r="AN107" s="241" t="s">
        <v>302</v>
      </c>
      <c r="AO107" s="241" t="s">
        <v>303</v>
      </c>
    </row>
    <row r="108" spans="1:41">
      <c r="A108" s="788"/>
      <c r="B108" s="417" t="s">
        <v>100</v>
      </c>
      <c r="C108" s="504">
        <v>817</v>
      </c>
      <c r="D108" s="504">
        <v>1233</v>
      </c>
      <c r="E108" s="504">
        <v>792</v>
      </c>
      <c r="F108" s="789"/>
      <c r="G108" s="417" t="s">
        <v>101</v>
      </c>
      <c r="H108" s="504">
        <v>2497917</v>
      </c>
      <c r="I108" s="504">
        <v>2502616</v>
      </c>
      <c r="J108" s="504">
        <v>2542006</v>
      </c>
      <c r="K108" s="787"/>
      <c r="L108" s="361">
        <f>AVERAGE(C108:E108)</f>
        <v>947.33333333333337</v>
      </c>
      <c r="M108" s="361">
        <f>STDEVA(C108:E108)</f>
        <v>247.71018011646848</v>
      </c>
      <c r="N108" s="412">
        <f>M108/L108*100</f>
        <v>26.148154129113493</v>
      </c>
      <c r="O108" s="413"/>
      <c r="P108" s="361">
        <f>AVERAGE(H108:J108)</f>
        <v>2514179.6666666665</v>
      </c>
      <c r="Q108" s="361">
        <f>STDEVA(H108:J108)</f>
        <v>24212.574632478332</v>
      </c>
      <c r="R108" s="414">
        <f>Q108/P108*100</f>
        <v>0.96304074658990824</v>
      </c>
      <c r="T108" s="407" t="s">
        <v>304</v>
      </c>
      <c r="U108" s="635">
        <f>C108/C109</f>
        <v>0.56657420249653256</v>
      </c>
      <c r="V108" s="360">
        <f>C108/C110</f>
        <v>0.18568181818181817</v>
      </c>
      <c r="W108" s="360">
        <f>C108/C111</f>
        <v>5.2911080888543485E-3</v>
      </c>
      <c r="X108" s="360">
        <f>C108/C112</f>
        <v>3.5464225408359485E-3</v>
      </c>
      <c r="Y108" s="360">
        <f>C109/C110</f>
        <v>0.3277272727272727</v>
      </c>
      <c r="Z108" s="360">
        <f>C109/C111</f>
        <v>9.338773395505472E-3</v>
      </c>
      <c r="AA108" s="360">
        <f>C109/C112</f>
        <v>6.2594140806431307E-3</v>
      </c>
      <c r="AB108" s="360">
        <f>C110/C111</f>
        <v>2.8495563758823911E-2</v>
      </c>
      <c r="AC108" s="360">
        <f>C110/C112</f>
        <v>1.9099460440242563E-2</v>
      </c>
      <c r="AD108" s="360">
        <f>C111/C112</f>
        <v>0.67026083785860324</v>
      </c>
      <c r="AF108" s="636">
        <f>H108/H109</f>
        <v>1.1091846023365586</v>
      </c>
      <c r="AG108" s="33">
        <f>H108/H110</f>
        <v>11.670818713177063</v>
      </c>
      <c r="AH108" s="33">
        <f>H108/H111</f>
        <v>13.940202468915329</v>
      </c>
      <c r="AI108" s="33">
        <f>H108/H112</f>
        <v>11.901587089827093</v>
      </c>
      <c r="AJ108" s="33">
        <f>H109/H110</f>
        <v>10.521980460774374</v>
      </c>
      <c r="AK108" s="33">
        <f>H109/H111</f>
        <v>12.567973301783601</v>
      </c>
      <c r="AL108" s="33">
        <f>H109/H112</f>
        <v>10.730032732834321</v>
      </c>
      <c r="AM108" s="33">
        <f>H110/H111</f>
        <v>1.194449405094091</v>
      </c>
      <c r="AN108" s="33">
        <f>H110/H112</f>
        <v>1.0197731095239684</v>
      </c>
      <c r="AO108" s="33">
        <f>H111/H112</f>
        <v>0.85375998780261197</v>
      </c>
    </row>
    <row r="109" spans="1:41">
      <c r="A109" s="788"/>
      <c r="B109" s="417" t="s">
        <v>102</v>
      </c>
      <c r="C109" s="504">
        <v>1442</v>
      </c>
      <c r="D109" s="504">
        <v>2150</v>
      </c>
      <c r="E109" s="504">
        <v>1592</v>
      </c>
      <c r="F109" s="789"/>
      <c r="G109" s="417" t="s">
        <v>80</v>
      </c>
      <c r="H109" s="504">
        <v>2252030</v>
      </c>
      <c r="I109" s="504">
        <v>2266191</v>
      </c>
      <c r="J109" s="504">
        <v>2297904</v>
      </c>
      <c r="K109" s="787"/>
      <c r="L109" s="361">
        <f t="shared" ref="L109:L112" si="139">AVERAGE(C109:E109)</f>
        <v>1728</v>
      </c>
      <c r="M109" s="361">
        <f t="shared" ref="M109:M112" si="140">STDEVA(C109:E109)</f>
        <v>373.07908008892701</v>
      </c>
      <c r="N109" s="414">
        <f>M109/L109*100</f>
        <v>21.590224542183275</v>
      </c>
      <c r="O109" s="413"/>
      <c r="P109" s="361">
        <f>AVERAGE(H109:J109)</f>
        <v>2272041.6666666665</v>
      </c>
      <c r="Q109" s="361">
        <f>STDEVA(H109:J109)</f>
        <v>23489.970079447387</v>
      </c>
      <c r="R109" s="414">
        <f t="shared" ref="R109:R112" si="141">Q109/P109*100</f>
        <v>1.0338705677836331</v>
      </c>
      <c r="T109" s="407" t="s">
        <v>305</v>
      </c>
      <c r="U109" s="635">
        <f>D108/D109</f>
        <v>0.57348837209302328</v>
      </c>
      <c r="V109" s="360">
        <f>D108/D110</f>
        <v>0.3914285714285714</v>
      </c>
      <c r="W109" s="360">
        <f>D108/D111</f>
        <v>8.2416480622434923E-3</v>
      </c>
      <c r="X109" s="360">
        <f>D108/D112</f>
        <v>5.2713483194103614E-3</v>
      </c>
      <c r="Y109" s="360">
        <f>D109/D110</f>
        <v>0.68253968253968256</v>
      </c>
      <c r="Z109" s="360">
        <f>D109/D111</f>
        <v>1.4371081373741695E-2</v>
      </c>
      <c r="AA109" s="360">
        <f>D109/D112</f>
        <v>9.1917265910237446E-3</v>
      </c>
      <c r="AB109" s="360">
        <f>D110/D111</f>
        <v>2.1055305268505273E-2</v>
      </c>
      <c r="AC109" s="360">
        <f>D110/D112</f>
        <v>1.3466948261267347E-2</v>
      </c>
      <c r="AD109" s="360">
        <f>D111/D112</f>
        <v>0.63959881319846434</v>
      </c>
      <c r="AF109" s="636">
        <f>I108/I109</f>
        <v>1.1043270403950947</v>
      </c>
      <c r="AG109" s="33">
        <f>I108/I110</f>
        <v>12.024928045973697</v>
      </c>
      <c r="AH109" s="33">
        <f>I108/I111</f>
        <v>14.354471619327306</v>
      </c>
      <c r="AI109" s="33">
        <f>I108/I112</f>
        <v>12.553313369348762</v>
      </c>
      <c r="AJ109" s="33">
        <f>I109/I110</f>
        <v>10.888919320196619</v>
      </c>
      <c r="AK109" s="33">
        <f>I109/I111</f>
        <v>12.998388243931538</v>
      </c>
      <c r="AL109" s="33">
        <f>I109/I112</f>
        <v>11.367387476863348</v>
      </c>
      <c r="AM109" s="33">
        <f>I110/I111</f>
        <v>1.1937261964851098</v>
      </c>
      <c r="AN109" s="33">
        <f>I110/I112</f>
        <v>1.043940830361308</v>
      </c>
      <c r="AO109" s="33">
        <f>I111/I112</f>
        <v>0.87452284572053429</v>
      </c>
    </row>
    <row r="110" spans="1:41">
      <c r="A110" s="788"/>
      <c r="B110" s="417" t="s">
        <v>103</v>
      </c>
      <c r="C110" s="504">
        <v>4400</v>
      </c>
      <c r="D110" s="504">
        <v>3150</v>
      </c>
      <c r="E110" s="504">
        <v>3292</v>
      </c>
      <c r="F110" s="789"/>
      <c r="G110" s="417" t="s">
        <v>104</v>
      </c>
      <c r="H110" s="504">
        <v>214031</v>
      </c>
      <c r="I110" s="504">
        <v>208119</v>
      </c>
      <c r="J110" s="504">
        <v>223152</v>
      </c>
      <c r="K110" s="787"/>
      <c r="L110" s="361">
        <f t="shared" si="139"/>
        <v>3614</v>
      </c>
      <c r="M110" s="361">
        <f t="shared" si="140"/>
        <v>684.38877840011378</v>
      </c>
      <c r="N110" s="414">
        <f t="shared" ref="N110:N112" si="142">M110/L110*100</f>
        <v>18.937154908691582</v>
      </c>
      <c r="O110" s="413"/>
      <c r="P110" s="361">
        <f>AVERAGE(H110:J110)</f>
        <v>215100.66666666666</v>
      </c>
      <c r="Q110" s="361">
        <f>STDEVA(H110:J110)</f>
        <v>7573.3686252111966</v>
      </c>
      <c r="R110" s="414">
        <f t="shared" si="141"/>
        <v>3.5208485136623766</v>
      </c>
      <c r="T110" s="407" t="s">
        <v>306</v>
      </c>
      <c r="U110" s="635">
        <f>E108/E109</f>
        <v>0.49748743718592964</v>
      </c>
      <c r="V110" s="360">
        <f>E108/E110</f>
        <v>0.24058323207776428</v>
      </c>
      <c r="W110" s="360">
        <f>E108/E111</f>
        <v>5.4651596075021734E-3</v>
      </c>
      <c r="X110" s="360">
        <f>E108/E112</f>
        <v>3.2479249368459039E-3</v>
      </c>
      <c r="Y110" s="360">
        <f>E109/E110</f>
        <v>0.48359659781287972</v>
      </c>
      <c r="Z110" s="360">
        <f>E109/E111</f>
        <v>1.0985522847403359E-2</v>
      </c>
      <c r="AA110" s="360">
        <f>E109/E112</f>
        <v>6.5286571962862115E-3</v>
      </c>
      <c r="AB110" s="360">
        <f>E110/E111</f>
        <v>2.2716294732193377E-2</v>
      </c>
      <c r="AC110" s="360">
        <f>E110/E112</f>
        <v>1.3500213247596864E-2</v>
      </c>
      <c r="AD110" s="360">
        <f>E111/E112</f>
        <v>0.59429644696696304</v>
      </c>
      <c r="AF110" s="636">
        <f>J108/J109</f>
        <v>1.1062281104867739</v>
      </c>
      <c r="AG110" s="33">
        <f>J108/J110</f>
        <v>11.391365526636553</v>
      </c>
      <c r="AH110" s="33">
        <f>J108/J111</f>
        <v>13.960699241554675</v>
      </c>
      <c r="AI110" s="33">
        <f>J108/J112</f>
        <v>12.673530232929163</v>
      </c>
      <c r="AJ110" s="33">
        <f>J109/J110</f>
        <v>10.297483329748333</v>
      </c>
      <c r="AK110" s="33">
        <f>J109/J111</f>
        <v>12.620090837694898</v>
      </c>
      <c r="AL110" s="33">
        <f>J109/J112</f>
        <v>11.456525207402681</v>
      </c>
      <c r="AM110" s="33">
        <f>J110/J111</f>
        <v>1.2255509849903616</v>
      </c>
      <c r="AN110" s="33">
        <f>J110/J112</f>
        <v>1.1125558391831525</v>
      </c>
      <c r="AO110" s="33">
        <f>J111/J112</f>
        <v>0.90780053446075304</v>
      </c>
    </row>
    <row r="111" spans="1:41" ht="15.6">
      <c r="A111" s="788"/>
      <c r="B111" s="417" t="s">
        <v>79</v>
      </c>
      <c r="C111" s="504">
        <v>154410</v>
      </c>
      <c r="D111" s="504">
        <v>149606</v>
      </c>
      <c r="E111" s="504">
        <v>144918</v>
      </c>
      <c r="F111" s="789"/>
      <c r="G111" s="417" t="s">
        <v>105</v>
      </c>
      <c r="H111" s="504">
        <v>179188</v>
      </c>
      <c r="I111" s="504">
        <v>174344</v>
      </c>
      <c r="J111" s="504">
        <v>182083</v>
      </c>
      <c r="K111" s="787"/>
      <c r="L111" s="361">
        <f t="shared" si="139"/>
        <v>149644.66666666666</v>
      </c>
      <c r="M111" s="361">
        <f t="shared" si="140"/>
        <v>4746.1181330992313</v>
      </c>
      <c r="N111" s="414">
        <f t="shared" si="142"/>
        <v>3.1715919042214882</v>
      </c>
      <c r="O111" s="413"/>
      <c r="P111" s="361">
        <f>AVERAGE(H111:J111)</f>
        <v>178538.33333333334</v>
      </c>
      <c r="Q111" s="361">
        <f>STDEVA(H111:J111)</f>
        <v>3910.1892963555274</v>
      </c>
      <c r="R111" s="414">
        <f t="shared" si="141"/>
        <v>2.1901119066991366</v>
      </c>
      <c r="T111" s="638" t="s">
        <v>68</v>
      </c>
      <c r="U111" s="639">
        <f>AVERAGE(U108:U110)</f>
        <v>0.54585000392516181</v>
      </c>
      <c r="V111" s="639">
        <f t="shared" ref="V111:AD111" si="143">AVERAGE(V108:V110)</f>
        <v>0.27256454056271795</v>
      </c>
      <c r="W111" s="639">
        <f t="shared" si="143"/>
        <v>6.3326385862000041E-3</v>
      </c>
      <c r="X111" s="639">
        <f t="shared" si="143"/>
        <v>4.0218985990307385E-3</v>
      </c>
      <c r="Y111" s="639">
        <f t="shared" si="143"/>
        <v>0.49795451769327831</v>
      </c>
      <c r="Z111" s="639">
        <f t="shared" si="143"/>
        <v>1.1565125872216843E-2</v>
      </c>
      <c r="AA111" s="639">
        <f t="shared" si="143"/>
        <v>7.3265992893176953E-3</v>
      </c>
      <c r="AB111" s="639">
        <f t="shared" si="143"/>
        <v>2.4089054586507522E-2</v>
      </c>
      <c r="AC111" s="639">
        <f t="shared" si="143"/>
        <v>1.5355540649702258E-2</v>
      </c>
      <c r="AD111" s="639">
        <f t="shared" si="143"/>
        <v>0.63471869934134351</v>
      </c>
      <c r="AE111" s="640"/>
      <c r="AF111" s="639">
        <f>AVERAGE(AF108:AF110)</f>
        <v>1.1065799177394757</v>
      </c>
      <c r="AG111" s="639">
        <f t="shared" ref="AG111:AO111" si="144">AVERAGE(AG108:AG110)</f>
        <v>11.695704095262437</v>
      </c>
      <c r="AH111" s="639">
        <f t="shared" si="144"/>
        <v>14.085124443265769</v>
      </c>
      <c r="AI111" s="639">
        <f t="shared" si="144"/>
        <v>12.376143564035004</v>
      </c>
      <c r="AJ111" s="639">
        <f t="shared" si="144"/>
        <v>10.569461036906441</v>
      </c>
      <c r="AK111" s="639">
        <f t="shared" si="144"/>
        <v>12.728817461136678</v>
      </c>
      <c r="AL111" s="639">
        <f t="shared" si="144"/>
        <v>11.184648472366783</v>
      </c>
      <c r="AM111" s="639">
        <f t="shared" si="144"/>
        <v>1.2045755288565207</v>
      </c>
      <c r="AN111" s="639">
        <f t="shared" si="144"/>
        <v>1.0587565930228096</v>
      </c>
      <c r="AO111" s="639">
        <f t="shared" si="144"/>
        <v>0.87869445599463303</v>
      </c>
    </row>
    <row r="112" spans="1:41">
      <c r="A112" s="788"/>
      <c r="B112" s="417" t="s">
        <v>106</v>
      </c>
      <c r="C112" s="504">
        <v>230373</v>
      </c>
      <c r="D112" s="504">
        <v>233906</v>
      </c>
      <c r="E112" s="504">
        <v>243848</v>
      </c>
      <c r="F112" s="789"/>
      <c r="G112" s="417" t="s">
        <v>107</v>
      </c>
      <c r="H112" s="504">
        <v>209881</v>
      </c>
      <c r="I112" s="504">
        <v>199359</v>
      </c>
      <c r="J112" s="504">
        <v>200576</v>
      </c>
      <c r="K112" s="787"/>
      <c r="L112" s="361">
        <f t="shared" si="139"/>
        <v>236042.33333333334</v>
      </c>
      <c r="M112" s="361">
        <f t="shared" si="140"/>
        <v>6986.9053473861613</v>
      </c>
      <c r="N112" s="414">
        <f t="shared" si="142"/>
        <v>2.9600221488742107</v>
      </c>
      <c r="O112" s="413"/>
      <c r="P112" s="361">
        <f>AVERAGE(H112:J112)</f>
        <v>203272</v>
      </c>
      <c r="Q112" s="361">
        <f>STDEVA(H112:J112)</f>
        <v>5755.8173181573438</v>
      </c>
      <c r="R112" s="414">
        <f t="shared" si="141"/>
        <v>2.8315839457265848</v>
      </c>
      <c r="T112" s="634" t="s">
        <v>48</v>
      </c>
      <c r="U112" s="637">
        <f>STDEVA(U108:U110)/U111*100</f>
        <v>7.6991196527477115</v>
      </c>
      <c r="V112" s="637">
        <f t="shared" ref="V112:AD112" si="145">STDEVA(V108:V110)/V111*100</f>
        <v>39.08672101600137</v>
      </c>
      <c r="W112" s="637">
        <f t="shared" si="145"/>
        <v>26.142966751791114</v>
      </c>
      <c r="X112" s="637">
        <f t="shared" si="145"/>
        <v>27.158807803724759</v>
      </c>
      <c r="Y112" s="637">
        <f t="shared" si="145"/>
        <v>35.714392152683807</v>
      </c>
      <c r="Z112" s="637">
        <f t="shared" si="145"/>
        <v>22.185084651590341</v>
      </c>
      <c r="AA112" s="637">
        <f t="shared" si="145"/>
        <v>22.122785984838352</v>
      </c>
      <c r="AB112" s="637">
        <f t="shared" si="145"/>
        <v>16.212642454422024</v>
      </c>
      <c r="AC112" s="637">
        <f t="shared" si="145"/>
        <v>21.115324967596504</v>
      </c>
      <c r="AD112" s="637">
        <f t="shared" si="145"/>
        <v>6.0210300748514349</v>
      </c>
      <c r="AF112" s="637">
        <f>STDEVA(AF108:AF110)/AF111*100</f>
        <v>0.22120553422242917</v>
      </c>
      <c r="AG112" s="637">
        <f t="shared" ref="AG112:AO112" si="146">STDEVA(AG108:AG110)/AG111*100</f>
        <v>2.7147874641599454</v>
      </c>
      <c r="AH112" s="637">
        <f t="shared" si="146"/>
        <v>1.6576816319082046</v>
      </c>
      <c r="AI112" s="637">
        <f t="shared" si="146"/>
        <v>3.3560562926464352</v>
      </c>
      <c r="AJ112" s="637">
        <f t="shared" si="146"/>
        <v>2.8247714694512873</v>
      </c>
      <c r="AK112" s="637">
        <f t="shared" si="146"/>
        <v>1.8454582490642371</v>
      </c>
      <c r="AL112" s="637">
        <f t="shared" si="146"/>
        <v>3.5425646684189229</v>
      </c>
      <c r="AM112" s="637">
        <f t="shared" si="146"/>
        <v>1.508321909778704</v>
      </c>
      <c r="AN112" s="637">
        <f t="shared" si="146"/>
        <v>4.5461849432077193</v>
      </c>
      <c r="AO112" s="637">
        <f t="shared" si="146"/>
        <v>3.1024118802013372</v>
      </c>
    </row>
    <row r="113" spans="1:41">
      <c r="A113" s="782" t="str">
        <f>LEFT(C113,2)</f>
        <v>17</v>
      </c>
      <c r="B113" s="333" t="s">
        <v>98</v>
      </c>
      <c r="C113" s="242" t="s">
        <v>207</v>
      </c>
      <c r="D113" s="242"/>
      <c r="E113" s="242"/>
      <c r="F113" s="783" t="str">
        <f t="shared" ref="F113" si="147">LEFT(H113,2)</f>
        <v/>
      </c>
      <c r="G113" s="333" t="s">
        <v>98</v>
      </c>
      <c r="H113" s="239"/>
      <c r="I113" s="239"/>
      <c r="J113" s="239"/>
      <c r="K113" s="787"/>
    </row>
    <row r="114" spans="1:41">
      <c r="A114" s="782"/>
      <c r="B114" s="333" t="s">
        <v>99</v>
      </c>
      <c r="C114" s="504" t="s">
        <v>358</v>
      </c>
      <c r="D114" s="504" t="s">
        <v>359</v>
      </c>
      <c r="E114" s="504" t="s">
        <v>360</v>
      </c>
      <c r="F114" s="783"/>
      <c r="G114" s="333" t="s">
        <v>99</v>
      </c>
      <c r="H114" s="504" t="s">
        <v>358</v>
      </c>
      <c r="I114" s="504" t="s">
        <v>359</v>
      </c>
      <c r="J114" s="504" t="s">
        <v>360</v>
      </c>
      <c r="K114" s="787"/>
      <c r="U114" s="409" t="s">
        <v>294</v>
      </c>
      <c r="V114" s="241" t="s">
        <v>295</v>
      </c>
      <c r="W114" s="241" t="s">
        <v>296</v>
      </c>
      <c r="X114" s="241" t="s">
        <v>297</v>
      </c>
      <c r="Y114" s="241" t="s">
        <v>298</v>
      </c>
      <c r="Z114" s="241" t="s">
        <v>299</v>
      </c>
      <c r="AA114" s="241" t="s">
        <v>300</v>
      </c>
      <c r="AB114" s="241" t="s">
        <v>301</v>
      </c>
      <c r="AC114" s="241" t="s">
        <v>302</v>
      </c>
      <c r="AD114" s="241" t="s">
        <v>303</v>
      </c>
      <c r="AE114" s="241"/>
      <c r="AF114" s="241" t="s">
        <v>294</v>
      </c>
      <c r="AG114" s="241" t="s">
        <v>295</v>
      </c>
      <c r="AH114" s="241" t="s">
        <v>296</v>
      </c>
      <c r="AI114" s="241" t="s">
        <v>297</v>
      </c>
      <c r="AJ114" s="241" t="s">
        <v>298</v>
      </c>
      <c r="AK114" s="241" t="s">
        <v>299</v>
      </c>
      <c r="AL114" s="241" t="s">
        <v>300</v>
      </c>
      <c r="AM114" s="241" t="s">
        <v>301</v>
      </c>
      <c r="AN114" s="241" t="s">
        <v>302</v>
      </c>
      <c r="AO114" s="241" t="s">
        <v>303</v>
      </c>
    </row>
    <row r="115" spans="1:41">
      <c r="A115" s="782"/>
      <c r="B115" s="333" t="s">
        <v>100</v>
      </c>
      <c r="C115" s="504">
        <v>600</v>
      </c>
      <c r="D115" s="504">
        <v>575</v>
      </c>
      <c r="E115" s="504">
        <v>1117</v>
      </c>
      <c r="F115" s="783"/>
      <c r="G115" s="333" t="s">
        <v>101</v>
      </c>
      <c r="H115" s="504">
        <v>2426666</v>
      </c>
      <c r="I115" s="504">
        <v>2503225</v>
      </c>
      <c r="J115" s="504">
        <v>2416484</v>
      </c>
      <c r="K115" s="787"/>
      <c r="L115" s="361">
        <f>AVERAGE(C115:E115)</f>
        <v>764</v>
      </c>
      <c r="M115" s="361">
        <f>STDEVA(C115:E115)</f>
        <v>305.96241599255291</v>
      </c>
      <c r="N115" s="411">
        <f>M115/L115*100</f>
        <v>40.047436648239909</v>
      </c>
      <c r="O115" s="410"/>
      <c r="P115" s="361">
        <f>AVERAGE(H115:J115)</f>
        <v>2448791.6666666665</v>
      </c>
      <c r="Q115" s="361">
        <f>STDEVA(H115:J115)</f>
        <v>47414.756293092272</v>
      </c>
      <c r="R115" s="356">
        <f>Q115/P115*100</f>
        <v>1.9362511290163764</v>
      </c>
      <c r="T115" s="407" t="s">
        <v>304</v>
      </c>
      <c r="U115" s="635">
        <f>C115/C116</f>
        <v>0.33021463951568519</v>
      </c>
      <c r="V115" s="360">
        <f>C115/C117</f>
        <v>0.11594202898550725</v>
      </c>
      <c r="W115" s="360">
        <f>C115/C118</f>
        <v>2.7290962597735758E-3</v>
      </c>
      <c r="X115" s="360">
        <f>C115/C119</f>
        <v>2.4665271708522261E-3</v>
      </c>
      <c r="Y115" s="360">
        <f>C116/C117</f>
        <v>0.3511111111111111</v>
      </c>
      <c r="Z115" s="360">
        <f>C116/C118</f>
        <v>8.2646131733476458E-3</v>
      </c>
      <c r="AA115" s="360">
        <f>C116/C119</f>
        <v>7.4694664490641584E-3</v>
      </c>
      <c r="AB115" s="360">
        <f>C117/C118</f>
        <v>2.3538455240547092E-2</v>
      </c>
      <c r="AC115" s="360">
        <f>C117/C119</f>
        <v>2.1273796848600451E-2</v>
      </c>
      <c r="AD115" s="360">
        <f>C118/C119</f>
        <v>0.90378899682229086</v>
      </c>
      <c r="AF115" s="636">
        <f>H115/H116</f>
        <v>1.0777891577341905</v>
      </c>
      <c r="AG115" s="33">
        <f>H115/H117</f>
        <v>11.693648804934464</v>
      </c>
      <c r="AH115" s="33">
        <f>H115/H118</f>
        <v>22.235247764257441</v>
      </c>
      <c r="AI115" s="33">
        <f>H115/H119</f>
        <v>13.275849618136858</v>
      </c>
      <c r="AJ115" s="33">
        <f>H116/H117</f>
        <v>10.849662683114881</v>
      </c>
      <c r="AK115" s="33">
        <f>H116/H118</f>
        <v>20.630424424571178</v>
      </c>
      <c r="AL115" s="33">
        <f>H116/H119</f>
        <v>12.317668555922708</v>
      </c>
      <c r="AM115" s="33">
        <f>H117/H118</f>
        <v>1.9014807213018619</v>
      </c>
      <c r="AN115" s="33">
        <f>H117/H119</f>
        <v>1.1353042869334968</v>
      </c>
      <c r="AO115" s="33">
        <f>H118/H119</f>
        <v>0.59706326454690684</v>
      </c>
    </row>
    <row r="116" spans="1:41">
      <c r="A116" s="782"/>
      <c r="B116" s="333" t="s">
        <v>102</v>
      </c>
      <c r="C116" s="504">
        <v>1817</v>
      </c>
      <c r="D116" s="504">
        <v>2267</v>
      </c>
      <c r="E116" s="504">
        <v>2217</v>
      </c>
      <c r="F116" s="783"/>
      <c r="G116" s="333" t="s">
        <v>80</v>
      </c>
      <c r="H116" s="504">
        <v>2251522</v>
      </c>
      <c r="I116" s="504">
        <v>2293729</v>
      </c>
      <c r="J116" s="504">
        <v>2214955</v>
      </c>
      <c r="K116" s="787"/>
      <c r="L116" s="361">
        <f t="shared" ref="L116:L119" si="148">AVERAGE(C116:E116)</f>
        <v>2100.3333333333335</v>
      </c>
      <c r="M116" s="361">
        <f t="shared" ref="M116:M119" si="149">STDEVA(C116:E116)</f>
        <v>246.64414311581237</v>
      </c>
      <c r="N116" s="356">
        <f t="shared" ref="N116:N119" si="150">M116/L116*100</f>
        <v>11.743095212623981</v>
      </c>
      <c r="O116" s="410"/>
      <c r="P116" s="361">
        <f>AVERAGE(H116:J116)</f>
        <v>2253402</v>
      </c>
      <c r="Q116" s="361">
        <f>STDEVA(H116:J116)</f>
        <v>39420.636334285628</v>
      </c>
      <c r="R116" s="356">
        <f t="shared" ref="R116:R119" si="151">Q116/P116*100</f>
        <v>1.7493832141040802</v>
      </c>
      <c r="T116" s="407" t="s">
        <v>305</v>
      </c>
      <c r="U116" s="635">
        <f>D115/D116</f>
        <v>0.25363917071018965</v>
      </c>
      <c r="V116" s="360">
        <f>D115/D117</f>
        <v>9.5562572710653146E-2</v>
      </c>
      <c r="W116" s="360">
        <f>D115/D118</f>
        <v>2.5508167049658856E-3</v>
      </c>
      <c r="X116" s="360">
        <f>D115/D119</f>
        <v>2.3807552169592579E-3</v>
      </c>
      <c r="Y116" s="360">
        <f>D116/D117</f>
        <v>0.37676583014791426</v>
      </c>
      <c r="Z116" s="360">
        <f>D116/D118</f>
        <v>1.0056872122013326E-2</v>
      </c>
      <c r="AA116" s="360">
        <f>D116/D119</f>
        <v>9.3863862206028485E-3</v>
      </c>
      <c r="AB116" s="360">
        <f>D117/D118</f>
        <v>2.6692633241356057E-2</v>
      </c>
      <c r="AC116" s="360">
        <f>D117/D119</f>
        <v>2.4913050679032791E-2</v>
      </c>
      <c r="AD116" s="360">
        <f>D118/D119</f>
        <v>0.93333057303742961</v>
      </c>
      <c r="AF116" s="636">
        <f>I115/I116</f>
        <v>1.0913342421881573</v>
      </c>
      <c r="AG116" s="33">
        <f>I115/I117</f>
        <v>11.908720700662698</v>
      </c>
      <c r="AH116" s="33">
        <f>I115/I118</f>
        <v>25.376610605922366</v>
      </c>
      <c r="AI116" s="33">
        <f>I115/I119</f>
        <v>13.238972921514703</v>
      </c>
      <c r="AJ116" s="33">
        <f>I116/I117</f>
        <v>10.912074633327149</v>
      </c>
      <c r="AK116" s="33">
        <f>I116/I118</f>
        <v>23.252830915523656</v>
      </c>
      <c r="AL116" s="33">
        <f>I116/I119</f>
        <v>12.130997461392003</v>
      </c>
      <c r="AM116" s="33">
        <f>I117/I118</f>
        <v>2.1309266749794715</v>
      </c>
      <c r="AN116" s="33">
        <f>I117/I119</f>
        <v>1.1117040406177279</v>
      </c>
      <c r="AO116" s="33">
        <f>I118/I119</f>
        <v>0.52169980960440021</v>
      </c>
    </row>
    <row r="117" spans="1:41">
      <c r="A117" s="782"/>
      <c r="B117" s="333" t="s">
        <v>103</v>
      </c>
      <c r="C117" s="504">
        <v>5175</v>
      </c>
      <c r="D117" s="504">
        <v>6017</v>
      </c>
      <c r="E117" s="504">
        <v>4417</v>
      </c>
      <c r="F117" s="783"/>
      <c r="G117" s="333" t="s">
        <v>104</v>
      </c>
      <c r="H117" s="504">
        <v>207520</v>
      </c>
      <c r="I117" s="504">
        <v>210201</v>
      </c>
      <c r="J117" s="504">
        <v>208040</v>
      </c>
      <c r="K117" s="787"/>
      <c r="L117" s="361">
        <f>AVERAGE(C117:E117)</f>
        <v>5203</v>
      </c>
      <c r="M117" s="361">
        <f t="shared" si="149"/>
        <v>800.36741562859743</v>
      </c>
      <c r="N117" s="356">
        <f t="shared" si="150"/>
        <v>15.382806373795837</v>
      </c>
      <c r="O117" s="410"/>
      <c r="P117" s="361">
        <f>AVERAGE(H117:J117)</f>
        <v>208587</v>
      </c>
      <c r="Q117" s="361">
        <f>STDEVA(H117:J117)</f>
        <v>1421.7408343295201</v>
      </c>
      <c r="R117" s="356">
        <f t="shared" si="151"/>
        <v>0.68160567740536082</v>
      </c>
      <c r="T117" s="407" t="s">
        <v>306</v>
      </c>
      <c r="U117" s="635">
        <f>E115/E116</f>
        <v>0.50383400992331984</v>
      </c>
      <c r="V117" s="360">
        <f>E115/E117</f>
        <v>0.25288657459814351</v>
      </c>
      <c r="W117" s="360">
        <f>E115/E118</f>
        <v>5.095895910509316E-3</v>
      </c>
      <c r="X117" s="360">
        <f>E115/E119</f>
        <v>4.5477678480548827E-3</v>
      </c>
      <c r="Y117" s="360">
        <f>E116/E117</f>
        <v>0.50192438306542897</v>
      </c>
      <c r="Z117" s="360">
        <f>E116/E118</f>
        <v>1.0114235661234695E-2</v>
      </c>
      <c r="AA117" s="360">
        <f>E116/E119</f>
        <v>9.026321682307676E-3</v>
      </c>
      <c r="AB117" s="360">
        <f>E117/E118</f>
        <v>2.015091516268545E-2</v>
      </c>
      <c r="AC117" s="360">
        <f>E117/E119</f>
        <v>1.7983429350813266E-2</v>
      </c>
      <c r="AD117" s="360">
        <f>E118/E119</f>
        <v>0.89243735113897771</v>
      </c>
      <c r="AF117" s="636">
        <f>J115/J116</f>
        <v>1.0909855956441552</v>
      </c>
      <c r="AG117" s="33">
        <f>J115/J117</f>
        <v>11.615477792732166</v>
      </c>
      <c r="AH117" s="33">
        <f>J115/J118</f>
        <v>23.002741499447893</v>
      </c>
      <c r="AI117" s="33">
        <f>J115/J119</f>
        <v>13.631196552268779</v>
      </c>
      <c r="AJ117" s="33">
        <f>J116/J117</f>
        <v>10.646774658719478</v>
      </c>
      <c r="AK117" s="33">
        <f>J116/J118</f>
        <v>21.084367741689828</v>
      </c>
      <c r="AL117" s="33">
        <f>J116/J119</f>
        <v>12.494387283106569</v>
      </c>
      <c r="AM117" s="33">
        <f>J117/J118</f>
        <v>1.980352587290104</v>
      </c>
      <c r="AN117" s="33">
        <f>J117/J119</f>
        <v>1.1735373090548071</v>
      </c>
      <c r="AO117" s="33">
        <f>J118/J119</f>
        <v>0.59259008551636994</v>
      </c>
    </row>
    <row r="118" spans="1:41">
      <c r="A118" s="782"/>
      <c r="B118" s="333" t="s">
        <v>79</v>
      </c>
      <c r="C118" s="504">
        <v>219853</v>
      </c>
      <c r="D118" s="504">
        <v>225418</v>
      </c>
      <c r="E118" s="504">
        <v>219196</v>
      </c>
      <c r="F118" s="783"/>
      <c r="G118" s="333" t="s">
        <v>105</v>
      </c>
      <c r="H118" s="504">
        <v>109136</v>
      </c>
      <c r="I118" s="504">
        <v>98643</v>
      </c>
      <c r="J118" s="504">
        <v>105052</v>
      </c>
      <c r="K118" s="787"/>
      <c r="L118" s="361">
        <f t="shared" si="148"/>
        <v>221489</v>
      </c>
      <c r="M118" s="361">
        <f t="shared" si="149"/>
        <v>3418.4342907243367</v>
      </c>
      <c r="N118" s="356">
        <f t="shared" si="150"/>
        <v>1.5433878390007343</v>
      </c>
      <c r="O118" s="410"/>
      <c r="P118" s="361">
        <f>AVERAGE(H118:J118)</f>
        <v>104277</v>
      </c>
      <c r="Q118" s="361">
        <f>STDEVA(H118:J118)</f>
        <v>5289.2561858923036</v>
      </c>
      <c r="R118" s="356">
        <f t="shared" si="151"/>
        <v>5.0723133441624748</v>
      </c>
      <c r="T118" s="407" t="s">
        <v>68</v>
      </c>
      <c r="U118" s="636">
        <f>AVERAGE(U115:U117)</f>
        <v>0.36256260671639823</v>
      </c>
      <c r="V118" s="636">
        <f t="shared" ref="V118:AD118" si="152">AVERAGE(V115:V117)</f>
        <v>0.15479705876476799</v>
      </c>
      <c r="W118" s="636">
        <f t="shared" si="152"/>
        <v>3.458602958416259E-3</v>
      </c>
      <c r="X118" s="636">
        <f t="shared" si="152"/>
        <v>3.1316834119554555E-3</v>
      </c>
      <c r="Y118" s="636">
        <f t="shared" si="152"/>
        <v>0.40993377477481813</v>
      </c>
      <c r="Z118" s="636">
        <f t="shared" si="152"/>
        <v>9.4785736521985544E-3</v>
      </c>
      <c r="AA118" s="636">
        <f t="shared" si="152"/>
        <v>8.6273914506582276E-3</v>
      </c>
      <c r="AB118" s="636">
        <f t="shared" si="152"/>
        <v>2.3460667881529534E-2</v>
      </c>
      <c r="AC118" s="636">
        <f t="shared" si="152"/>
        <v>2.1390092292815504E-2</v>
      </c>
      <c r="AD118" s="636">
        <f t="shared" si="152"/>
        <v>0.9098523069995661</v>
      </c>
      <c r="AF118" s="636">
        <f>AVERAGE(AF115:AF117)</f>
        <v>1.0867029985221677</v>
      </c>
      <c r="AG118" s="636">
        <f t="shared" ref="AG118:AO118" si="153">AVERAGE(AG115:AG117)</f>
        <v>11.739282432776442</v>
      </c>
      <c r="AH118" s="636">
        <f t="shared" si="153"/>
        <v>23.538199956542567</v>
      </c>
      <c r="AI118" s="636">
        <f t="shared" si="153"/>
        <v>13.382006363973446</v>
      </c>
      <c r="AJ118" s="636">
        <f t="shared" si="153"/>
        <v>10.802837325053837</v>
      </c>
      <c r="AK118" s="636">
        <f t="shared" si="153"/>
        <v>21.65587436059489</v>
      </c>
      <c r="AL118" s="636">
        <f t="shared" si="153"/>
        <v>12.314351100140428</v>
      </c>
      <c r="AM118" s="636">
        <f t="shared" si="153"/>
        <v>2.0042533278571457</v>
      </c>
      <c r="AN118" s="636">
        <f t="shared" si="153"/>
        <v>1.1401818788686773</v>
      </c>
      <c r="AO118" s="636">
        <f t="shared" si="153"/>
        <v>0.57045105322255896</v>
      </c>
    </row>
    <row r="119" spans="1:41">
      <c r="A119" s="782"/>
      <c r="B119" s="333" t="s">
        <v>106</v>
      </c>
      <c r="C119" s="504">
        <v>243257</v>
      </c>
      <c r="D119" s="504">
        <v>241520</v>
      </c>
      <c r="E119" s="504">
        <v>245615</v>
      </c>
      <c r="F119" s="783"/>
      <c r="G119" s="333" t="s">
        <v>107</v>
      </c>
      <c r="H119" s="504">
        <v>182788</v>
      </c>
      <c r="I119" s="504">
        <v>189080</v>
      </c>
      <c r="J119" s="504">
        <v>177276</v>
      </c>
      <c r="K119" s="787"/>
      <c r="L119" s="361">
        <f t="shared" si="148"/>
        <v>243464</v>
      </c>
      <c r="M119" s="361">
        <f t="shared" si="149"/>
        <v>2055.3328197642345</v>
      </c>
      <c r="N119" s="356">
        <f t="shared" si="150"/>
        <v>0.84420399720871853</v>
      </c>
      <c r="O119" s="410"/>
      <c r="P119" s="361">
        <f>AVERAGE(H119:J119)</f>
        <v>183048</v>
      </c>
      <c r="Q119" s="361">
        <f>STDEVA(H119:J119)</f>
        <v>5906.2935924317208</v>
      </c>
      <c r="R119" s="356">
        <f t="shared" si="151"/>
        <v>3.2266365065074298</v>
      </c>
      <c r="T119" s="634" t="s">
        <v>48</v>
      </c>
      <c r="U119" s="637">
        <f>STDEVA(U115:U117)/U118*100</f>
        <v>35.358246035003098</v>
      </c>
      <c r="V119" s="637">
        <f t="shared" ref="V119:AD119" si="154">STDEVA(V115:V117)/V118*100</f>
        <v>55.270411677313938</v>
      </c>
      <c r="W119" s="637">
        <f t="shared" si="154"/>
        <v>41.07833325487654</v>
      </c>
      <c r="X119" s="637">
        <f t="shared" si="154"/>
        <v>39.183869062059259</v>
      </c>
      <c r="Y119" s="637">
        <f t="shared" si="154"/>
        <v>19.684225074578951</v>
      </c>
      <c r="Z119" s="637">
        <f t="shared" si="154"/>
        <v>11.095675602794184</v>
      </c>
      <c r="AA119" s="637">
        <f t="shared" si="154"/>
        <v>11.809189263741715</v>
      </c>
      <c r="AB119" s="637">
        <f t="shared" si="154"/>
        <v>13.944840392184405</v>
      </c>
      <c r="AC119" s="637">
        <f t="shared" si="154"/>
        <v>16.205045271208459</v>
      </c>
      <c r="AD119" s="637">
        <f t="shared" si="154"/>
        <v>2.3201687482982942</v>
      </c>
      <c r="AF119" s="637">
        <f>STDEVA(AF115:AF117)/AF118*100</f>
        <v>0.71055114413744436</v>
      </c>
      <c r="AG119" s="637">
        <f t="shared" ref="AG119:AO119" si="155">STDEVA(AG115:AG117)/AG118*100</f>
        <v>1.2935553281553989</v>
      </c>
      <c r="AH119" s="637">
        <f t="shared" si="155"/>
        <v>6.9576466452312049</v>
      </c>
      <c r="AI119" s="637">
        <f t="shared" si="155"/>
        <v>1.6185262512188059</v>
      </c>
      <c r="AJ119" s="637">
        <f t="shared" si="155"/>
        <v>1.2840150438114259</v>
      </c>
      <c r="AK119" s="637">
        <f t="shared" si="155"/>
        <v>6.4717124116607598</v>
      </c>
      <c r="AL119" s="637">
        <f t="shared" si="155"/>
        <v>1.4756573223410832</v>
      </c>
      <c r="AM119" s="637">
        <f t="shared" si="155"/>
        <v>5.8163943889453993</v>
      </c>
      <c r="AN119" s="637">
        <f t="shared" si="155"/>
        <v>2.7367448745571044</v>
      </c>
      <c r="AO119" s="637">
        <f t="shared" si="155"/>
        <v>7.4115062497834669</v>
      </c>
    </row>
    <row r="120" spans="1:41">
      <c r="A120" s="782" t="str">
        <f>LEFT(C120,2)</f>
        <v>18</v>
      </c>
      <c r="B120" s="333" t="s">
        <v>98</v>
      </c>
      <c r="C120" s="242" t="s">
        <v>208</v>
      </c>
      <c r="D120" s="242"/>
      <c r="E120" s="242"/>
      <c r="F120" s="783" t="str">
        <f t="shared" ref="F120" si="156">LEFT(H120,2)</f>
        <v/>
      </c>
      <c r="G120" s="333" t="s">
        <v>98</v>
      </c>
      <c r="H120" s="239"/>
      <c r="I120" s="239"/>
      <c r="J120" s="239"/>
      <c r="K120" s="787"/>
    </row>
    <row r="121" spans="1:41">
      <c r="A121" s="782"/>
      <c r="B121" s="333" t="s">
        <v>99</v>
      </c>
      <c r="C121" s="504" t="s">
        <v>361</v>
      </c>
      <c r="D121" s="504" t="s">
        <v>362</v>
      </c>
      <c r="E121" s="504" t="s">
        <v>363</v>
      </c>
      <c r="F121" s="783"/>
      <c r="G121" s="333" t="s">
        <v>99</v>
      </c>
      <c r="H121" s="504" t="s">
        <v>361</v>
      </c>
      <c r="I121" s="504" t="s">
        <v>362</v>
      </c>
      <c r="J121" s="504" t="s">
        <v>363</v>
      </c>
      <c r="K121" s="787"/>
      <c r="U121" s="409" t="s">
        <v>294</v>
      </c>
      <c r="V121" s="241" t="s">
        <v>295</v>
      </c>
      <c r="W121" s="241" t="s">
        <v>296</v>
      </c>
      <c r="X121" s="241" t="s">
        <v>297</v>
      </c>
      <c r="Y121" s="241" t="s">
        <v>298</v>
      </c>
      <c r="Z121" s="241" t="s">
        <v>299</v>
      </c>
      <c r="AA121" s="241" t="s">
        <v>300</v>
      </c>
      <c r="AB121" s="241" t="s">
        <v>301</v>
      </c>
      <c r="AC121" s="241" t="s">
        <v>302</v>
      </c>
      <c r="AD121" s="241" t="s">
        <v>303</v>
      </c>
      <c r="AE121" s="241"/>
      <c r="AF121" s="241" t="s">
        <v>294</v>
      </c>
      <c r="AG121" s="241" t="s">
        <v>295</v>
      </c>
      <c r="AH121" s="241" t="s">
        <v>296</v>
      </c>
      <c r="AI121" s="241" t="s">
        <v>297</v>
      </c>
      <c r="AJ121" s="241" t="s">
        <v>298</v>
      </c>
      <c r="AK121" s="241" t="s">
        <v>299</v>
      </c>
      <c r="AL121" s="241" t="s">
        <v>300</v>
      </c>
      <c r="AM121" s="241" t="s">
        <v>301</v>
      </c>
      <c r="AN121" s="241" t="s">
        <v>302</v>
      </c>
      <c r="AO121" s="241" t="s">
        <v>303</v>
      </c>
    </row>
    <row r="122" spans="1:41">
      <c r="A122" s="782"/>
      <c r="B122" s="333" t="s">
        <v>100</v>
      </c>
      <c r="C122" s="504">
        <v>783</v>
      </c>
      <c r="D122" s="504">
        <v>567</v>
      </c>
      <c r="E122" s="504">
        <v>1183</v>
      </c>
      <c r="F122" s="783"/>
      <c r="G122" s="333" t="s">
        <v>101</v>
      </c>
      <c r="H122" s="504">
        <v>2603595</v>
      </c>
      <c r="I122" s="504">
        <v>2515392</v>
      </c>
      <c r="J122" s="504">
        <v>2603874</v>
      </c>
      <c r="K122" s="787"/>
      <c r="L122" s="361">
        <f>AVERAGE(C122:E122)</f>
        <v>844.33333333333337</v>
      </c>
      <c r="M122" s="361">
        <f>STDEVA(C122:E122)</f>
        <v>312.54652986928721</v>
      </c>
      <c r="N122" s="411">
        <f>M122/L122*100</f>
        <v>37.016959716062445</v>
      </c>
      <c r="O122" s="410"/>
      <c r="P122" s="361">
        <f>AVERAGE(H122:J122)</f>
        <v>2574287</v>
      </c>
      <c r="Q122" s="361">
        <f>STDEVA(H122:J122)</f>
        <v>51004.756925212379</v>
      </c>
      <c r="R122" s="356">
        <f>Q122/P122*100</f>
        <v>1.9813158721312885</v>
      </c>
      <c r="T122" s="407" t="s">
        <v>304</v>
      </c>
      <c r="U122" s="635">
        <f>C122/C123</f>
        <v>0.47454545454545455</v>
      </c>
      <c r="V122" s="360">
        <f>C122/C124</f>
        <v>0.15818181818181817</v>
      </c>
      <c r="W122" s="360">
        <f>C122/C125</f>
        <v>3.7221551420884001E-3</v>
      </c>
      <c r="X122" s="360">
        <f>C122/C126</f>
        <v>3.1953575494913138E-3</v>
      </c>
      <c r="Y122" s="360">
        <f>C123/C124</f>
        <v>0.33333333333333331</v>
      </c>
      <c r="Z122" s="360">
        <f>C123/C125</f>
        <v>7.8436219469295784E-3</v>
      </c>
      <c r="AA122" s="360">
        <f>C123/C126</f>
        <v>6.7335120774721169E-3</v>
      </c>
      <c r="AB122" s="360">
        <f>C124/C125</f>
        <v>2.3530865840788735E-2</v>
      </c>
      <c r="AC122" s="360">
        <f>C124/C126</f>
        <v>2.0200536232416352E-2</v>
      </c>
      <c r="AD122" s="360">
        <f>C125/C126</f>
        <v>0.85846973796435733</v>
      </c>
      <c r="AF122" s="636">
        <f>H122/H123</f>
        <v>1.0185025448920841</v>
      </c>
      <c r="AG122" s="33">
        <f>H122/H124</f>
        <v>11.084835170449466</v>
      </c>
      <c r="AH122" s="33">
        <f>H122/H125</f>
        <v>15.905741986327731</v>
      </c>
      <c r="AI122" s="33">
        <f>H122/H126</f>
        <v>12.96243098323683</v>
      </c>
      <c r="AJ122" s="33">
        <f>H123/H124</f>
        <v>10.883463400303986</v>
      </c>
      <c r="AK122" s="33">
        <f>H123/H125</f>
        <v>15.616791598702417</v>
      </c>
      <c r="AL122" s="33">
        <f>H123/H126</f>
        <v>12.726950019167866</v>
      </c>
      <c r="AM122" s="33">
        <f>H124/H125</f>
        <v>1.4349101039165735</v>
      </c>
      <c r="AN122" s="33">
        <f>H124/H126</f>
        <v>1.1693841887512011</v>
      </c>
      <c r="AO122" s="33">
        <f>H125/H126</f>
        <v>0.81495292670905173</v>
      </c>
    </row>
    <row r="123" spans="1:41">
      <c r="A123" s="782"/>
      <c r="B123" s="333" t="s">
        <v>102</v>
      </c>
      <c r="C123" s="504">
        <v>1650</v>
      </c>
      <c r="D123" s="504">
        <v>1533</v>
      </c>
      <c r="E123" s="504">
        <v>1733</v>
      </c>
      <c r="F123" s="783"/>
      <c r="G123" s="333" t="s">
        <v>80</v>
      </c>
      <c r="H123" s="504">
        <v>2556297</v>
      </c>
      <c r="I123" s="504">
        <v>2483552</v>
      </c>
      <c r="J123" s="504">
        <v>2607155</v>
      </c>
      <c r="K123" s="787"/>
      <c r="L123" s="361">
        <f t="shared" ref="L123:L126" si="157">AVERAGE(C123:E123)</f>
        <v>1638.6666666666667</v>
      </c>
      <c r="M123" s="361">
        <f t="shared" ref="M123:M126" si="158">STDEVA(C123:E123)</f>
        <v>100.48051220676243</v>
      </c>
      <c r="N123" s="356">
        <f t="shared" ref="N123:N126" si="159">M123/L123*100</f>
        <v>6.1318457408520599</v>
      </c>
      <c r="O123" s="410"/>
      <c r="P123" s="361">
        <f>AVERAGE(H123:J123)</f>
        <v>2549001.3333333335</v>
      </c>
      <c r="Q123" s="361">
        <f>STDEVA(H123:J123)</f>
        <v>62123.630498654325</v>
      </c>
      <c r="R123" s="356">
        <f t="shared" ref="R123:R126" si="160">Q123/P123*100</f>
        <v>2.4371752845423247</v>
      </c>
      <c r="T123" s="407" t="s">
        <v>305</v>
      </c>
      <c r="U123" s="635">
        <f>D122/D123</f>
        <v>0.36986301369863012</v>
      </c>
      <c r="V123" s="360">
        <f>D122/D124</f>
        <v>0.11454545454545455</v>
      </c>
      <c r="W123" s="360">
        <f>D122/D125</f>
        <v>2.7833958411058969E-3</v>
      </c>
      <c r="X123" s="360">
        <f>D122/D126</f>
        <v>2.3656048563739907E-3</v>
      </c>
      <c r="Y123" s="360">
        <f>D123/D124</f>
        <v>0.30969696969696969</v>
      </c>
      <c r="Z123" s="360">
        <f>D123/D125</f>
        <v>7.5254776444714988E-3</v>
      </c>
      <c r="AA123" s="360">
        <f>D123/D126</f>
        <v>6.3958946116778274E-3</v>
      </c>
      <c r="AB123" s="360">
        <f>D124/D125</f>
        <v>2.4299487501718144E-2</v>
      </c>
      <c r="AC123" s="360">
        <f>D124/D126</f>
        <v>2.0652105888979286E-2</v>
      </c>
      <c r="AD123" s="360">
        <f>D125/D126</f>
        <v>0.84989882554185703</v>
      </c>
      <c r="AF123" s="636">
        <f>I122/I123</f>
        <v>1.0128203476311348</v>
      </c>
      <c r="AG123" s="33">
        <f>I122/I124</f>
        <v>10.828158294626368</v>
      </c>
      <c r="AH123" s="33">
        <f>I122/I125</f>
        <v>16.190835419898431</v>
      </c>
      <c r="AI123" s="33">
        <f>I122/I126</f>
        <v>12.967609227993298</v>
      </c>
      <c r="AJ123" s="33">
        <f>I123/I124</f>
        <v>10.691094743457841</v>
      </c>
      <c r="AK123" s="33">
        <f>I123/I125</f>
        <v>15.985890743375021</v>
      </c>
      <c r="AL123" s="33">
        <f>I123/I126</f>
        <v>12.803464363964428</v>
      </c>
      <c r="AM123" s="33">
        <f>I124/I125</f>
        <v>1.4952529303097986</v>
      </c>
      <c r="AN123" s="33">
        <f>I124/I126</f>
        <v>1.197582162649826</v>
      </c>
      <c r="AO123" s="33">
        <f>I125/I126</f>
        <v>0.80092279932981059</v>
      </c>
    </row>
    <row r="124" spans="1:41">
      <c r="A124" s="782"/>
      <c r="B124" s="333" t="s">
        <v>103</v>
      </c>
      <c r="C124" s="504">
        <v>4950</v>
      </c>
      <c r="D124" s="504">
        <v>4950</v>
      </c>
      <c r="E124" s="504">
        <v>3817</v>
      </c>
      <c r="F124" s="783"/>
      <c r="G124" s="333" t="s">
        <v>104</v>
      </c>
      <c r="H124" s="504">
        <v>234879</v>
      </c>
      <c r="I124" s="504">
        <v>232301</v>
      </c>
      <c r="J124" s="504">
        <v>232895</v>
      </c>
      <c r="K124" s="787"/>
      <c r="L124" s="361">
        <f t="shared" si="157"/>
        <v>4572.333333333333</v>
      </c>
      <c r="M124" s="361">
        <f t="shared" si="158"/>
        <v>654.13785499184507</v>
      </c>
      <c r="N124" s="356">
        <f t="shared" si="159"/>
        <v>14.306434096198405</v>
      </c>
      <c r="O124" s="410"/>
      <c r="P124" s="361">
        <f>AVERAGE(H124:J124)</f>
        <v>233358.33333333334</v>
      </c>
      <c r="Q124" s="361">
        <f>STDEVA(H124:J124)</f>
        <v>1350.0108641538161</v>
      </c>
      <c r="R124" s="356">
        <f t="shared" si="160"/>
        <v>0.57851410098367295</v>
      </c>
      <c r="T124" s="407" t="s">
        <v>306</v>
      </c>
      <c r="U124" s="635">
        <f>E122/E123</f>
        <v>0.68263127524523948</v>
      </c>
      <c r="V124" s="360">
        <f>E122/E124</f>
        <v>0.30992926381975372</v>
      </c>
      <c r="W124" s="360">
        <f>E122/E125</f>
        <v>5.6329041596830717E-3</v>
      </c>
      <c r="X124" s="360">
        <f>E122/E126</f>
        <v>4.6252492473706844E-3</v>
      </c>
      <c r="Y124" s="360">
        <f>E123/E124</f>
        <v>0.45402148283992666</v>
      </c>
      <c r="Z124" s="360">
        <f>E123/E125</f>
        <v>8.2517522474478133E-3</v>
      </c>
      <c r="AA124" s="360">
        <f>E123/E126</f>
        <v>6.775618719943699E-3</v>
      </c>
      <c r="AB124" s="360">
        <f>E124/E125</f>
        <v>1.8174805729087307E-2</v>
      </c>
      <c r="AC124" s="360">
        <f>E124/E126</f>
        <v>1.4923564139656722E-2</v>
      </c>
      <c r="AD124" s="360">
        <f>E125/E126</f>
        <v>0.82111271845798961</v>
      </c>
      <c r="AF124" s="636">
        <f>J122/J123</f>
        <v>0.9987415401078954</v>
      </c>
      <c r="AG124" s="33">
        <f>J122/J124</f>
        <v>11.180463298911526</v>
      </c>
      <c r="AH124" s="33">
        <f>J122/J125</f>
        <v>17.491512444160819</v>
      </c>
      <c r="AI124" s="33">
        <f>J122/J126</f>
        <v>12.427747099336104</v>
      </c>
      <c r="AJ124" s="33">
        <f>J123/J124</f>
        <v>11.194551192597523</v>
      </c>
      <c r="AK124" s="33">
        <f>J123/J125</f>
        <v>17.513552547610249</v>
      </c>
      <c r="AL124" s="33">
        <f>J123/J126</f>
        <v>12.443406627497959</v>
      </c>
      <c r="AM124" s="33">
        <f>J124/J125</f>
        <v>1.5644711651496321</v>
      </c>
      <c r="AN124" s="33">
        <f>J124/J126</f>
        <v>1.1115592231804927</v>
      </c>
      <c r="AO124" s="33">
        <f>J125/J126</f>
        <v>0.71050157263472391</v>
      </c>
    </row>
    <row r="125" spans="1:41">
      <c r="A125" s="782"/>
      <c r="B125" s="333" t="s">
        <v>79</v>
      </c>
      <c r="C125" s="504">
        <v>210362</v>
      </c>
      <c r="D125" s="504">
        <v>203708</v>
      </c>
      <c r="E125" s="504">
        <v>210016</v>
      </c>
      <c r="F125" s="783"/>
      <c r="G125" s="333" t="s">
        <v>105</v>
      </c>
      <c r="H125" s="504">
        <v>163689</v>
      </c>
      <c r="I125" s="504">
        <v>155359</v>
      </c>
      <c r="J125" s="504">
        <v>148865</v>
      </c>
      <c r="K125" s="787"/>
      <c r="L125" s="361">
        <f t="shared" si="157"/>
        <v>208028.66666666666</v>
      </c>
      <c r="M125" s="361">
        <f t="shared" si="158"/>
        <v>3745.8042305135668</v>
      </c>
      <c r="N125" s="356">
        <f t="shared" si="159"/>
        <v>1.8006192562468475</v>
      </c>
      <c r="O125" s="410"/>
      <c r="P125" s="361">
        <f>AVERAGE(H125:J125)</f>
        <v>155971</v>
      </c>
      <c r="Q125" s="361">
        <f>STDEVA(H125:J125)</f>
        <v>7430.925379789519</v>
      </c>
      <c r="R125" s="356">
        <f t="shared" si="160"/>
        <v>4.7642993760311336</v>
      </c>
      <c r="T125" s="407" t="s">
        <v>68</v>
      </c>
      <c r="U125" s="636">
        <f>AVERAGE(U122:U124)</f>
        <v>0.50901324782977475</v>
      </c>
      <c r="V125" s="636">
        <f t="shared" ref="V125:AD125" si="161">AVERAGE(V122:V124)</f>
        <v>0.19421884551567548</v>
      </c>
      <c r="W125" s="636">
        <f t="shared" si="161"/>
        <v>4.0461517142924563E-3</v>
      </c>
      <c r="X125" s="636">
        <f t="shared" si="161"/>
        <v>3.3954038844119963E-3</v>
      </c>
      <c r="Y125" s="636">
        <f t="shared" si="161"/>
        <v>0.36568392862340993</v>
      </c>
      <c r="Z125" s="636">
        <f t="shared" si="161"/>
        <v>7.8736172796162966E-3</v>
      </c>
      <c r="AA125" s="636">
        <f t="shared" si="161"/>
        <v>6.6350084696978817E-3</v>
      </c>
      <c r="AB125" s="636">
        <f t="shared" si="161"/>
        <v>2.2001719690531395E-2</v>
      </c>
      <c r="AC125" s="636">
        <f t="shared" si="161"/>
        <v>1.8592068753684122E-2</v>
      </c>
      <c r="AD125" s="636">
        <f t="shared" si="161"/>
        <v>0.84316042732140117</v>
      </c>
      <c r="AF125" s="636">
        <f>AVERAGE(AF122:AF124)</f>
        <v>1.0100214775437049</v>
      </c>
      <c r="AG125" s="636">
        <f t="shared" ref="AG125:AO125" si="162">AVERAGE(AG122:AG124)</f>
        <v>11.031152254662453</v>
      </c>
      <c r="AH125" s="636">
        <f t="shared" si="162"/>
        <v>16.529363283462327</v>
      </c>
      <c r="AI125" s="636">
        <f t="shared" si="162"/>
        <v>12.785929103522077</v>
      </c>
      <c r="AJ125" s="636">
        <f t="shared" si="162"/>
        <v>10.923036445453116</v>
      </c>
      <c r="AK125" s="636">
        <f t="shared" si="162"/>
        <v>16.372078296562563</v>
      </c>
      <c r="AL125" s="636">
        <f t="shared" si="162"/>
        <v>12.65794033687675</v>
      </c>
      <c r="AM125" s="636">
        <f t="shared" si="162"/>
        <v>1.4982113997920015</v>
      </c>
      <c r="AN125" s="636">
        <f t="shared" si="162"/>
        <v>1.1595085248605066</v>
      </c>
      <c r="AO125" s="636">
        <f t="shared" si="162"/>
        <v>0.77545909955786207</v>
      </c>
    </row>
    <row r="126" spans="1:41">
      <c r="A126" s="782"/>
      <c r="B126" s="333" t="s">
        <v>106</v>
      </c>
      <c r="C126" s="504">
        <v>245043</v>
      </c>
      <c r="D126" s="504">
        <v>239685</v>
      </c>
      <c r="E126" s="504">
        <v>255770</v>
      </c>
      <c r="F126" s="783"/>
      <c r="G126" s="333" t="s">
        <v>107</v>
      </c>
      <c r="H126" s="504">
        <v>200857</v>
      </c>
      <c r="I126" s="504">
        <v>193975</v>
      </c>
      <c r="J126" s="504">
        <v>209521</v>
      </c>
      <c r="K126" s="787"/>
      <c r="L126" s="361">
        <f t="shared" si="157"/>
        <v>246832.66666666666</v>
      </c>
      <c r="M126" s="361">
        <f t="shared" si="158"/>
        <v>8190.4814469805942</v>
      </c>
      <c r="N126" s="356">
        <f t="shared" si="159"/>
        <v>3.3182323707750436</v>
      </c>
      <c r="O126" s="410"/>
      <c r="P126" s="361">
        <f>AVERAGE(H126:J126)</f>
        <v>201451</v>
      </c>
      <c r="Q126" s="361">
        <f>STDEVA(H126:J126)</f>
        <v>7790.0035943509038</v>
      </c>
      <c r="R126" s="356">
        <f t="shared" si="160"/>
        <v>3.8669470959940151</v>
      </c>
      <c r="T126" s="634" t="s">
        <v>48</v>
      </c>
      <c r="U126" s="637">
        <f>STDEVA(U122:U124)/U125*100</f>
        <v>31.277666917768077</v>
      </c>
      <c r="V126" s="637">
        <f t="shared" ref="V126:AD126" si="163">STDEVA(V122:V124)/V125*100</f>
        <v>52.804289289173902</v>
      </c>
      <c r="W126" s="637">
        <f t="shared" si="163"/>
        <v>35.888935430052079</v>
      </c>
      <c r="X126" s="637">
        <f t="shared" si="163"/>
        <v>33.663965743730863</v>
      </c>
      <c r="Y126" s="637">
        <f t="shared" si="163"/>
        <v>21.168560978147013</v>
      </c>
      <c r="Z126" s="637">
        <f t="shared" si="163"/>
        <v>4.6238623793570461</v>
      </c>
      <c r="AA126" s="637">
        <f t="shared" si="163"/>
        <v>3.1370894537218694</v>
      </c>
      <c r="AB126" s="637">
        <f t="shared" si="163"/>
        <v>15.164325522495755</v>
      </c>
      <c r="AC126" s="637">
        <f t="shared" si="163"/>
        <v>17.131128239195188</v>
      </c>
      <c r="AD126" s="637">
        <f t="shared" si="163"/>
        <v>2.3208969149326886</v>
      </c>
      <c r="AF126" s="637">
        <f>STDEVA(AF122:AF124)/AF125*100</f>
        <v>1.0072532811237309</v>
      </c>
      <c r="AG126" s="637">
        <f t="shared" ref="AG126:AO126" si="164">STDEVA(AG122:AG124)/AG125*100</f>
        <v>1.6515431126984008</v>
      </c>
      <c r="AH126" s="637">
        <f t="shared" si="164"/>
        <v>5.1142363743624335</v>
      </c>
      <c r="AI126" s="637">
        <f t="shared" si="164"/>
        <v>2.4261476620249209</v>
      </c>
      <c r="AJ126" s="637">
        <f t="shared" si="164"/>
        <v>2.3258223693210485</v>
      </c>
      <c r="AK126" s="637">
        <f t="shared" si="164"/>
        <v>6.142315806595728</v>
      </c>
      <c r="AL126" s="637">
        <f t="shared" si="164"/>
        <v>1.4985819036210777</v>
      </c>
      <c r="AM126" s="637">
        <f t="shared" si="164"/>
        <v>4.327238287801598</v>
      </c>
      <c r="AN126" s="637">
        <f t="shared" si="164"/>
        <v>3.7820801078409398</v>
      </c>
      <c r="AO126" s="637">
        <f t="shared" si="164"/>
        <v>7.3105822727816374</v>
      </c>
    </row>
    <row r="127" spans="1:41">
      <c r="A127" s="781" t="str">
        <f>C127</f>
        <v>19</v>
      </c>
      <c r="B127" s="333" t="s">
        <v>98</v>
      </c>
      <c r="C127" s="242" t="s">
        <v>209</v>
      </c>
      <c r="D127" s="242"/>
      <c r="E127" s="242"/>
      <c r="F127" s="783" t="str">
        <f t="shared" ref="F127" si="165">LEFT(H127,2)</f>
        <v/>
      </c>
      <c r="G127" s="333" t="s">
        <v>98</v>
      </c>
      <c r="H127" s="239"/>
      <c r="I127" s="239"/>
      <c r="J127" s="239"/>
      <c r="K127" s="787"/>
    </row>
    <row r="128" spans="1:41">
      <c r="A128" s="782"/>
      <c r="B128" s="333" t="s">
        <v>99</v>
      </c>
      <c r="C128" s="505" t="s">
        <v>364</v>
      </c>
      <c r="D128" s="505" t="s">
        <v>365</v>
      </c>
      <c r="E128" s="505" t="s">
        <v>366</v>
      </c>
      <c r="F128" s="783"/>
      <c r="G128" s="333" t="s">
        <v>99</v>
      </c>
      <c r="H128" s="505" t="s">
        <v>364</v>
      </c>
      <c r="I128" s="505" t="s">
        <v>365</v>
      </c>
      <c r="J128" s="505" t="s">
        <v>366</v>
      </c>
      <c r="K128" s="506"/>
      <c r="U128" s="409" t="s">
        <v>294</v>
      </c>
      <c r="V128" s="241" t="s">
        <v>295</v>
      </c>
      <c r="W128" s="241" t="s">
        <v>296</v>
      </c>
      <c r="X128" s="241" t="s">
        <v>297</v>
      </c>
      <c r="Y128" s="241" t="s">
        <v>298</v>
      </c>
      <c r="Z128" s="241" t="s">
        <v>299</v>
      </c>
      <c r="AA128" s="241" t="s">
        <v>300</v>
      </c>
      <c r="AB128" s="241" t="s">
        <v>301</v>
      </c>
      <c r="AC128" s="241" t="s">
        <v>302</v>
      </c>
      <c r="AD128" s="241" t="s">
        <v>303</v>
      </c>
      <c r="AE128" s="241"/>
      <c r="AF128" s="241" t="s">
        <v>294</v>
      </c>
      <c r="AG128" s="241" t="s">
        <v>295</v>
      </c>
      <c r="AH128" s="241" t="s">
        <v>296</v>
      </c>
      <c r="AI128" s="241" t="s">
        <v>297</v>
      </c>
      <c r="AJ128" s="241" t="s">
        <v>298</v>
      </c>
      <c r="AK128" s="241" t="s">
        <v>299</v>
      </c>
      <c r="AL128" s="241" t="s">
        <v>300</v>
      </c>
      <c r="AM128" s="241" t="s">
        <v>301</v>
      </c>
      <c r="AN128" s="241" t="s">
        <v>302</v>
      </c>
      <c r="AO128" s="241" t="s">
        <v>303</v>
      </c>
    </row>
    <row r="129" spans="1:41">
      <c r="A129" s="782"/>
      <c r="B129" s="333" t="s">
        <v>100</v>
      </c>
      <c r="C129" s="505">
        <v>550</v>
      </c>
      <c r="D129" s="505">
        <v>792</v>
      </c>
      <c r="E129" s="505">
        <v>842</v>
      </c>
      <c r="F129" s="783"/>
      <c r="G129" s="333" t="s">
        <v>101</v>
      </c>
      <c r="H129" s="505">
        <v>3101024</v>
      </c>
      <c r="I129" s="505">
        <v>2923778</v>
      </c>
      <c r="J129" s="505">
        <v>2872486</v>
      </c>
      <c r="K129" s="506"/>
      <c r="L129" s="361">
        <f>AVERAGE(C129:E129)</f>
        <v>728</v>
      </c>
      <c r="M129" s="361">
        <f>STDEVA(C129:E129)</f>
        <v>156.16657773031974</v>
      </c>
      <c r="N129" s="411">
        <f>M129/L129*100</f>
        <v>21.451452984934029</v>
      </c>
      <c r="O129" s="410"/>
      <c r="P129" s="361">
        <f>AVERAGE(H129:J129)</f>
        <v>2965762.6666666665</v>
      </c>
      <c r="Q129" s="361">
        <f>STDEVA(H129:J129)</f>
        <v>119914.29663444361</v>
      </c>
      <c r="R129" s="356">
        <f>Q129/P129*100</f>
        <v>4.0432870095171793</v>
      </c>
      <c r="T129" s="407" t="s">
        <v>304</v>
      </c>
      <c r="U129" s="635">
        <f>C129/C130</f>
        <v>0.28453181583031556</v>
      </c>
      <c r="V129" s="360">
        <f>C129/C131</f>
        <v>0.12268570153914789</v>
      </c>
      <c r="W129" s="360">
        <f>C129/C132</f>
        <v>2.9895366218236174E-3</v>
      </c>
      <c r="X129" s="360">
        <f>C129/C133</f>
        <v>1.9227340579127498E-3</v>
      </c>
      <c r="Y129" s="360">
        <f>C130/C131</f>
        <v>0.4311844746821325</v>
      </c>
      <c r="Z129" s="360">
        <f>C130/C132</f>
        <v>1.0506862345427368E-2</v>
      </c>
      <c r="AA129" s="360">
        <f>C130/C133</f>
        <v>6.7575362435369915E-3</v>
      </c>
      <c r="AB129" s="360">
        <f>C131/C132</f>
        <v>2.4367441228427777E-2</v>
      </c>
      <c r="AC129" s="360">
        <f>C131/C133</f>
        <v>1.5672030512041558E-2</v>
      </c>
      <c r="AD129" s="360">
        <f>C132/C133</f>
        <v>0.6431545423718148</v>
      </c>
      <c r="AF129" s="636">
        <f>H129/H130</f>
        <v>1.1320320237370785</v>
      </c>
      <c r="AG129" s="33">
        <f>H129/H131</f>
        <v>11.622157259575744</v>
      </c>
      <c r="AH129" s="33">
        <f>H129/H132</f>
        <v>15.811225322238538</v>
      </c>
      <c r="AI129" s="33">
        <f>H129/H133</f>
        <v>13.638248371647089</v>
      </c>
      <c r="AJ129" s="33">
        <f>H130/H131</f>
        <v>10.266632936061765</v>
      </c>
      <c r="AK129" s="33">
        <f>H130/H132</f>
        <v>13.967118412465329</v>
      </c>
      <c r="AL129" s="33">
        <f>H130/H133</f>
        <v>12.047581769484161</v>
      </c>
      <c r="AM129" s="33">
        <f>H131/H132</f>
        <v>1.3604380812530592</v>
      </c>
      <c r="AN129" s="33">
        <f>H131/H133</f>
        <v>1.1734696121419492</v>
      </c>
      <c r="AO129" s="33">
        <f>H132/H133</f>
        <v>0.86256745405208091</v>
      </c>
    </row>
    <row r="130" spans="1:41">
      <c r="A130" s="782"/>
      <c r="B130" s="333" t="s">
        <v>102</v>
      </c>
      <c r="C130" s="505">
        <v>1933</v>
      </c>
      <c r="D130" s="505">
        <v>2067</v>
      </c>
      <c r="E130" s="505">
        <v>2217</v>
      </c>
      <c r="F130" s="783"/>
      <c r="G130" s="333" t="s">
        <v>80</v>
      </c>
      <c r="H130" s="505">
        <v>2739343</v>
      </c>
      <c r="I130" s="505">
        <v>2592521</v>
      </c>
      <c r="J130" s="505">
        <v>2593417</v>
      </c>
      <c r="K130" s="506"/>
      <c r="L130" s="361">
        <f t="shared" ref="L130:L133" si="166">AVERAGE(C130:E130)</f>
        <v>2072.3333333333335</v>
      </c>
      <c r="M130" s="361">
        <f t="shared" ref="M130:M133" si="167">STDEVA(C130:E130)</f>
        <v>142.07509751301717</v>
      </c>
      <c r="N130" s="356">
        <f t="shared" ref="N130:N133" si="168">M130/L130*100</f>
        <v>6.8558033221658601</v>
      </c>
      <c r="O130" s="410"/>
      <c r="P130" s="361">
        <f>AVERAGE(H130:J130)</f>
        <v>2641760.3333333335</v>
      </c>
      <c r="Q130" s="361">
        <f>STDEVA(H130:J130)</f>
        <v>84510.255764216767</v>
      </c>
      <c r="R130" s="356">
        <f t="shared" ref="R130:R133" si="169">Q130/P130*100</f>
        <v>3.1990129724441352</v>
      </c>
      <c r="T130" s="407" t="s">
        <v>305</v>
      </c>
      <c r="U130" s="635">
        <f>D129/D130</f>
        <v>0.38316400580551524</v>
      </c>
      <c r="V130" s="360">
        <f>D129/D131</f>
        <v>0.13575591360987316</v>
      </c>
      <c r="W130" s="360">
        <f>D129/D132</f>
        <v>4.4446190366624954E-3</v>
      </c>
      <c r="X130" s="360">
        <f>D129/D133</f>
        <v>2.9390372426486961E-3</v>
      </c>
      <c r="Y130" s="360">
        <f>D130/D131</f>
        <v>0.35430236544394927</v>
      </c>
      <c r="Z130" s="360">
        <f>D130/D132</f>
        <v>1.1599782258562345E-2</v>
      </c>
      <c r="AA130" s="360">
        <f>D130/D133</f>
        <v>7.6704418946399681E-3</v>
      </c>
      <c r="AB130" s="360">
        <f>D131/D132</f>
        <v>3.2739782146324489E-2</v>
      </c>
      <c r="AC130" s="360">
        <f>D131/D133</f>
        <v>2.1649423325268299E-2</v>
      </c>
      <c r="AD130" s="360">
        <f>D132/D133</f>
        <v>0.6612574032566908</v>
      </c>
      <c r="AF130" s="636">
        <f>I129/I130</f>
        <v>1.1277740855329619</v>
      </c>
      <c r="AG130" s="33">
        <f>I129/I131</f>
        <v>12.009126643473547</v>
      </c>
      <c r="AH130" s="33">
        <f>I129/I132</f>
        <v>15.455414298929563</v>
      </c>
      <c r="AI130" s="33">
        <f>I129/I133</f>
        <v>13.462588291631748</v>
      </c>
      <c r="AJ130" s="33">
        <f>I130/I131</f>
        <v>10.648521541260889</v>
      </c>
      <c r="AK130" s="33">
        <f>I130/I132</f>
        <v>13.704353112197701</v>
      </c>
      <c r="AL130" s="33">
        <f>I130/I133</f>
        <v>11.937309488069694</v>
      </c>
      <c r="AM130" s="33">
        <f>I131/I132</f>
        <v>1.2869723800713624</v>
      </c>
      <c r="AN130" s="33">
        <f>I131/I133</f>
        <v>1.1210297543950123</v>
      </c>
      <c r="AO130" s="33">
        <f>I132/I133</f>
        <v>0.87105968376170695</v>
      </c>
    </row>
    <row r="131" spans="1:41">
      <c r="A131" s="782"/>
      <c r="B131" s="333" t="s">
        <v>103</v>
      </c>
      <c r="C131" s="505">
        <v>4483</v>
      </c>
      <c r="D131" s="505">
        <v>5834</v>
      </c>
      <c r="E131" s="505">
        <v>4558</v>
      </c>
      <c r="F131" s="783"/>
      <c r="G131" s="333" t="s">
        <v>104</v>
      </c>
      <c r="H131" s="505">
        <v>266820</v>
      </c>
      <c r="I131" s="505">
        <v>243463</v>
      </c>
      <c r="J131" s="505">
        <v>243172</v>
      </c>
      <c r="K131" s="506"/>
      <c r="L131" s="361">
        <f t="shared" si="166"/>
        <v>4958.333333333333</v>
      </c>
      <c r="M131" s="361">
        <f t="shared" si="167"/>
        <v>759.27619041646221</v>
      </c>
      <c r="N131" s="356">
        <f t="shared" si="168"/>
        <v>15.313133252096717</v>
      </c>
      <c r="O131" s="410"/>
      <c r="P131" s="361">
        <f>AVERAGE(H131:J131)</f>
        <v>251151.66666666666</v>
      </c>
      <c r="Q131" s="361">
        <f>STDEVA(H131:J131)</f>
        <v>13569.954765338509</v>
      </c>
      <c r="R131" s="356">
        <f t="shared" si="169"/>
        <v>5.4030916638705069</v>
      </c>
      <c r="T131" s="407" t="s">
        <v>306</v>
      </c>
      <c r="U131" s="635">
        <f>E129/E130</f>
        <v>0.37979251240414974</v>
      </c>
      <c r="V131" s="360">
        <f>E129/E131</f>
        <v>0.18473014480035102</v>
      </c>
      <c r="W131" s="360">
        <f>E129/E132</f>
        <v>4.6788695139977103E-3</v>
      </c>
      <c r="X131" s="360">
        <f>E129/E133</f>
        <v>3.2290600060592813E-3</v>
      </c>
      <c r="Y131" s="360">
        <f>E130/E131</f>
        <v>0.48639754278192188</v>
      </c>
      <c r="Z131" s="360">
        <f>E130/E132</f>
        <v>1.2319541226286134E-2</v>
      </c>
      <c r="AA131" s="360">
        <f>E130/E133</f>
        <v>8.502168685787917E-3</v>
      </c>
      <c r="AB131" s="360">
        <f>E131/E132</f>
        <v>2.5328132119716823E-2</v>
      </c>
      <c r="AC131" s="360">
        <f>E131/E133</f>
        <v>1.747987589978409E-2</v>
      </c>
      <c r="AD131" s="360">
        <f>E132/E133</f>
        <v>0.69013679402662254</v>
      </c>
      <c r="AF131" s="636">
        <f>J129/J130</f>
        <v>1.1076066826121675</v>
      </c>
      <c r="AG131" s="33">
        <f>J129/J131</f>
        <v>11.812568881285674</v>
      </c>
      <c r="AH131" s="33">
        <f>J129/J132</f>
        <v>15.872982366950881</v>
      </c>
      <c r="AI131" s="33">
        <f>J129/J133</f>
        <v>14.069985354408617</v>
      </c>
      <c r="AJ131" s="33">
        <f>J130/J131</f>
        <v>10.664949089533334</v>
      </c>
      <c r="AK131" s="33">
        <f>J130/J132</f>
        <v>14.330883531251555</v>
      </c>
      <c r="AL131" s="33">
        <f>J130/J133</f>
        <v>12.703052062873182</v>
      </c>
      <c r="AM131" s="33">
        <f>J131/J132</f>
        <v>1.3437367033768588</v>
      </c>
      <c r="AN131" s="33">
        <f>J131/J133</f>
        <v>1.1911029256895429</v>
      </c>
      <c r="AO131" s="33">
        <f>J132/J133</f>
        <v>0.88641094843674229</v>
      </c>
    </row>
    <row r="132" spans="1:41">
      <c r="A132" s="782"/>
      <c r="B132" s="333" t="s">
        <v>79</v>
      </c>
      <c r="C132" s="505">
        <v>183975</v>
      </c>
      <c r="D132" s="505">
        <v>178193</v>
      </c>
      <c r="E132" s="505">
        <v>179958</v>
      </c>
      <c r="F132" s="783"/>
      <c r="G132" s="333" t="s">
        <v>105</v>
      </c>
      <c r="H132" s="505">
        <v>196128</v>
      </c>
      <c r="I132" s="505">
        <v>189175</v>
      </c>
      <c r="J132" s="505">
        <v>180967</v>
      </c>
      <c r="K132" s="506"/>
      <c r="L132" s="361">
        <f t="shared" si="166"/>
        <v>180708.66666666666</v>
      </c>
      <c r="M132" s="361">
        <f t="shared" si="167"/>
        <v>2963.1919163856619</v>
      </c>
      <c r="N132" s="356">
        <f t="shared" si="168"/>
        <v>1.6397619278833677</v>
      </c>
      <c r="O132" s="410"/>
      <c r="P132" s="361">
        <f>AVERAGE(H132:J132)</f>
        <v>188756.66666666666</v>
      </c>
      <c r="Q132" s="361">
        <f>STDEVA(H132:J132)</f>
        <v>7589.1522802835716</v>
      </c>
      <c r="R132" s="356">
        <f t="shared" si="169"/>
        <v>4.0206009219719769</v>
      </c>
      <c r="T132" s="407" t="s">
        <v>68</v>
      </c>
      <c r="U132" s="636">
        <f>AVERAGE(U129:U131)</f>
        <v>0.34916277801332685</v>
      </c>
      <c r="V132" s="636">
        <f t="shared" ref="V132:AD132" si="170">AVERAGE(V129:V131)</f>
        <v>0.14772391998312404</v>
      </c>
      <c r="W132" s="636">
        <f t="shared" si="170"/>
        <v>4.0376750574946073E-3</v>
      </c>
      <c r="X132" s="636">
        <f t="shared" si="170"/>
        <v>2.6969437688735762E-3</v>
      </c>
      <c r="Y132" s="636">
        <f t="shared" si="170"/>
        <v>0.42396146096933451</v>
      </c>
      <c r="Z132" s="636">
        <f t="shared" si="170"/>
        <v>1.1475395276758615E-2</v>
      </c>
      <c r="AA132" s="636">
        <f t="shared" si="170"/>
        <v>7.6433822746549591E-3</v>
      </c>
      <c r="AB132" s="636">
        <f t="shared" si="170"/>
        <v>2.7478451831489697E-2</v>
      </c>
      <c r="AC132" s="636">
        <f t="shared" si="170"/>
        <v>1.8267109912364649E-2</v>
      </c>
      <c r="AD132" s="636">
        <f t="shared" si="170"/>
        <v>0.66484957988504279</v>
      </c>
      <c r="AF132" s="636">
        <f>AVERAGE(AF129:AF131)</f>
        <v>1.1224709306274026</v>
      </c>
      <c r="AG132" s="636">
        <f t="shared" ref="AG132:AO132" si="171">AVERAGE(AG129:AG131)</f>
        <v>11.814617594778321</v>
      </c>
      <c r="AH132" s="636">
        <f t="shared" si="171"/>
        <v>15.713207329372993</v>
      </c>
      <c r="AI132" s="636">
        <f t="shared" si="171"/>
        <v>13.723607339229153</v>
      </c>
      <c r="AJ132" s="636">
        <f t="shared" si="171"/>
        <v>10.526701188951995</v>
      </c>
      <c r="AK132" s="636">
        <f t="shared" si="171"/>
        <v>14.000785018638195</v>
      </c>
      <c r="AL132" s="636">
        <f t="shared" si="171"/>
        <v>12.229314440142346</v>
      </c>
      <c r="AM132" s="636">
        <f t="shared" si="171"/>
        <v>1.3303823882337602</v>
      </c>
      <c r="AN132" s="636">
        <f t="shared" si="171"/>
        <v>1.1618674307421681</v>
      </c>
      <c r="AO132" s="636">
        <f t="shared" si="171"/>
        <v>0.87334602875017664</v>
      </c>
    </row>
    <row r="133" spans="1:41">
      <c r="A133" s="782"/>
      <c r="B133" s="333" t="s">
        <v>106</v>
      </c>
      <c r="C133" s="505">
        <v>286051</v>
      </c>
      <c r="D133" s="505">
        <v>269476</v>
      </c>
      <c r="E133" s="505">
        <v>260757</v>
      </c>
      <c r="F133" s="783"/>
      <c r="G133" s="333" t="s">
        <v>107</v>
      </c>
      <c r="H133" s="505">
        <v>227377</v>
      </c>
      <c r="I133" s="505">
        <v>217178</v>
      </c>
      <c r="J133" s="505">
        <v>204157</v>
      </c>
      <c r="K133" s="506"/>
      <c r="L133" s="361">
        <f t="shared" si="166"/>
        <v>272094.66666666669</v>
      </c>
      <c r="M133" s="361">
        <f t="shared" si="167"/>
        <v>12848.722517563112</v>
      </c>
      <c r="N133" s="356">
        <f t="shared" si="168"/>
        <v>4.722151549300162</v>
      </c>
      <c r="O133" s="410"/>
      <c r="P133" s="361">
        <f>AVERAGE(H133:J133)</f>
        <v>216237.33333333334</v>
      </c>
      <c r="Q133" s="361">
        <f>STDEVA(H133:J133)</f>
        <v>11638.545456083992</v>
      </c>
      <c r="R133" s="356">
        <f t="shared" si="169"/>
        <v>5.3823016019823857</v>
      </c>
      <c r="T133" s="634" t="s">
        <v>48</v>
      </c>
      <c r="U133" s="637">
        <f>STDEVA(U129:U131)/U132*100</f>
        <v>16.037630084663672</v>
      </c>
      <c r="V133" s="637">
        <f t="shared" ref="V133:AD133" si="172">STDEVA(V129:V131)/V132*100</f>
        <v>22.141197507595994</v>
      </c>
      <c r="W133" s="637">
        <f t="shared" si="172"/>
        <v>22.667496086945384</v>
      </c>
      <c r="X133" s="637">
        <f t="shared" si="172"/>
        <v>25.435734973818096</v>
      </c>
      <c r="Y133" s="637">
        <f t="shared" si="172"/>
        <v>15.648390550144519</v>
      </c>
      <c r="Z133" s="637">
        <f t="shared" si="172"/>
        <v>7.9537008887806389</v>
      </c>
      <c r="AA133" s="637">
        <f t="shared" si="172"/>
        <v>11.416816643976171</v>
      </c>
      <c r="AB133" s="637">
        <f t="shared" si="172"/>
        <v>16.673774229851162</v>
      </c>
      <c r="AC133" s="637">
        <f t="shared" si="172"/>
        <v>16.781365487411922</v>
      </c>
      <c r="AD133" s="637">
        <f t="shared" si="172"/>
        <v>3.5641473895611795</v>
      </c>
      <c r="AF133" s="637">
        <f>STDEVA(AF129:AF131)/AF132*100</f>
        <v>1.162406796355643</v>
      </c>
      <c r="AG133" s="637">
        <f t="shared" ref="AG133:AO133" si="173">STDEVA(AG129:AG131)/AG132*100</f>
        <v>1.6377409173850666</v>
      </c>
      <c r="AH133" s="637">
        <f t="shared" si="173"/>
        <v>1.4343386576952506</v>
      </c>
      <c r="AI133" s="637">
        <f t="shared" si="173"/>
        <v>2.2775779436049666</v>
      </c>
      <c r="AJ133" s="637">
        <f t="shared" si="173"/>
        <v>2.1409882763249009</v>
      </c>
      <c r="AK133" s="637">
        <f t="shared" si="173"/>
        <v>2.2471532100435483</v>
      </c>
      <c r="AL133" s="637">
        <f t="shared" si="173"/>
        <v>3.3849576757531108</v>
      </c>
      <c r="AM133" s="637">
        <f t="shared" si="173"/>
        <v>2.8946911366189929</v>
      </c>
      <c r="AN133" s="637">
        <f t="shared" si="173"/>
        <v>3.137093902479946</v>
      </c>
      <c r="AO133" s="637">
        <f t="shared" si="173"/>
        <v>1.3837649589794103</v>
      </c>
    </row>
    <row r="134" spans="1:41">
      <c r="A134" s="781" t="str">
        <f>C134</f>
        <v>20</v>
      </c>
      <c r="B134" s="333" t="s">
        <v>98</v>
      </c>
      <c r="C134" s="242" t="s">
        <v>210</v>
      </c>
      <c r="D134" s="242"/>
      <c r="E134" s="242"/>
      <c r="F134" s="783" t="str">
        <f t="shared" ref="F134" si="174">LEFT(H134,2)</f>
        <v/>
      </c>
      <c r="G134" s="333" t="s">
        <v>98</v>
      </c>
      <c r="H134" s="239"/>
      <c r="I134" s="239"/>
      <c r="J134" s="239"/>
      <c r="K134" s="506"/>
    </row>
    <row r="135" spans="1:41">
      <c r="A135" s="782"/>
      <c r="B135" s="333" t="s">
        <v>99</v>
      </c>
      <c r="C135" s="505" t="s">
        <v>367</v>
      </c>
      <c r="D135" s="505" t="s">
        <v>368</v>
      </c>
      <c r="E135" s="505" t="s">
        <v>369</v>
      </c>
      <c r="F135" s="783"/>
      <c r="G135" s="333" t="s">
        <v>99</v>
      </c>
      <c r="H135" s="505" t="s">
        <v>367</v>
      </c>
      <c r="I135" s="505" t="s">
        <v>368</v>
      </c>
      <c r="J135" s="505" t="s">
        <v>369</v>
      </c>
      <c r="K135" s="506"/>
      <c r="U135" s="409" t="s">
        <v>294</v>
      </c>
      <c r="V135" s="241" t="s">
        <v>295</v>
      </c>
      <c r="W135" s="241" t="s">
        <v>296</v>
      </c>
      <c r="X135" s="241" t="s">
        <v>297</v>
      </c>
      <c r="Y135" s="241" t="s">
        <v>298</v>
      </c>
      <c r="Z135" s="241" t="s">
        <v>299</v>
      </c>
      <c r="AA135" s="241" t="s">
        <v>300</v>
      </c>
      <c r="AB135" s="241" t="s">
        <v>301</v>
      </c>
      <c r="AC135" s="241" t="s">
        <v>302</v>
      </c>
      <c r="AD135" s="241" t="s">
        <v>303</v>
      </c>
      <c r="AE135" s="241"/>
      <c r="AF135" s="241" t="s">
        <v>294</v>
      </c>
      <c r="AG135" s="241" t="s">
        <v>295</v>
      </c>
      <c r="AH135" s="241" t="s">
        <v>296</v>
      </c>
      <c r="AI135" s="241" t="s">
        <v>297</v>
      </c>
      <c r="AJ135" s="241" t="s">
        <v>298</v>
      </c>
      <c r="AK135" s="241" t="s">
        <v>299</v>
      </c>
      <c r="AL135" s="241" t="s">
        <v>300</v>
      </c>
      <c r="AM135" s="241" t="s">
        <v>301</v>
      </c>
      <c r="AN135" s="241" t="s">
        <v>302</v>
      </c>
      <c r="AO135" s="241" t="s">
        <v>303</v>
      </c>
    </row>
    <row r="136" spans="1:41">
      <c r="A136" s="782"/>
      <c r="B136" s="333" t="s">
        <v>100</v>
      </c>
      <c r="C136" s="505">
        <v>700</v>
      </c>
      <c r="D136" s="505">
        <v>1692</v>
      </c>
      <c r="E136" s="505">
        <v>908</v>
      </c>
      <c r="F136" s="783"/>
      <c r="G136" s="333" t="s">
        <v>101</v>
      </c>
      <c r="H136" s="505">
        <v>2584684</v>
      </c>
      <c r="I136" s="505">
        <v>2605823</v>
      </c>
      <c r="J136" s="505">
        <v>2525453</v>
      </c>
      <c r="K136" s="506"/>
      <c r="L136" s="361">
        <f>AVERAGE(C136:E136)</f>
        <v>1100</v>
      </c>
      <c r="M136" s="361">
        <f>STDEVA(C136:E136)</f>
        <v>523.12904717669812</v>
      </c>
      <c r="N136" s="411">
        <f>M136/L136*100</f>
        <v>47.557186106972551</v>
      </c>
      <c r="O136" s="410"/>
      <c r="P136" s="361">
        <f>AVERAGE(H136:J136)</f>
        <v>2571986.6666666665</v>
      </c>
      <c r="Q136" s="361">
        <f>STDEVA(H136:J136)</f>
        <v>41662.344273136303</v>
      </c>
      <c r="R136" s="356">
        <f>Q136/P136*100</f>
        <v>1.6198507096901607</v>
      </c>
      <c r="T136" s="407" t="s">
        <v>304</v>
      </c>
      <c r="U136" s="635">
        <f>C136/C137</f>
        <v>0.1891891891891892</v>
      </c>
      <c r="V136" s="360">
        <f>C136/C138</f>
        <v>0.11155378486055777</v>
      </c>
      <c r="W136" s="360">
        <f>C136/C139</f>
        <v>3.1250279020348395E-3</v>
      </c>
      <c r="X136" s="360">
        <f>C136/C140</f>
        <v>2.8555693801374754E-3</v>
      </c>
      <c r="Y136" s="360">
        <f>C137/C138</f>
        <v>0.58964143426294824</v>
      </c>
      <c r="Z136" s="360">
        <f>C137/C139</f>
        <v>1.6518004625041296E-2</v>
      </c>
      <c r="AA136" s="360">
        <f>C137/C140</f>
        <v>1.5093723866440941E-2</v>
      </c>
      <c r="AB136" s="360">
        <f>C138/C139</f>
        <v>2.8013642978955169E-2</v>
      </c>
      <c r="AC136" s="360">
        <f>C138/C140</f>
        <v>2.5598139800518081E-2</v>
      </c>
      <c r="AD136" s="360">
        <f>C139/C140</f>
        <v>0.9137740428743345</v>
      </c>
      <c r="AF136" s="636">
        <f>H136/H137</f>
        <v>1.0879233738923713</v>
      </c>
      <c r="AG136" s="33">
        <f>H136/H138</f>
        <v>10.666276003515968</v>
      </c>
      <c r="AH136" s="33">
        <f>H136/H139</f>
        <v>21.813336033960386</v>
      </c>
      <c r="AI136" s="33">
        <f>H136/H140</f>
        <v>12.899233936369308</v>
      </c>
      <c r="AJ136" s="33">
        <f>H137/H138</f>
        <v>9.8042530011596085</v>
      </c>
      <c r="AK136" s="33">
        <f>H137/H139</f>
        <v>20.050434210193178</v>
      </c>
      <c r="AL136" s="33">
        <f>H137/H140</f>
        <v>11.856748596381784</v>
      </c>
      <c r="AM136" s="33">
        <f>H138/H139</f>
        <v>2.0450751533871769</v>
      </c>
      <c r="AN136" s="33">
        <f>H138/H140</f>
        <v>1.2093474734872114</v>
      </c>
      <c r="AO136" s="33">
        <f>H139/H140</f>
        <v>0.59134622582657514</v>
      </c>
    </row>
    <row r="137" spans="1:41">
      <c r="A137" s="782"/>
      <c r="B137" s="333" t="s">
        <v>102</v>
      </c>
      <c r="C137" s="505">
        <v>3700</v>
      </c>
      <c r="D137" s="505">
        <v>2742</v>
      </c>
      <c r="E137" s="505">
        <v>3833</v>
      </c>
      <c r="F137" s="783"/>
      <c r="G137" s="333" t="s">
        <v>80</v>
      </c>
      <c r="H137" s="505">
        <v>2375796</v>
      </c>
      <c r="I137" s="505">
        <v>2386163</v>
      </c>
      <c r="J137" s="505">
        <v>2379668</v>
      </c>
      <c r="K137" s="506"/>
      <c r="L137" s="361">
        <f t="shared" ref="L137:L140" si="175">AVERAGE(C137:E137)</f>
        <v>3425</v>
      </c>
      <c r="M137" s="361">
        <f t="shared" ref="M137:M140" si="176">STDEVA(C137:E137)</f>
        <v>595.2218073962008</v>
      </c>
      <c r="N137" s="356">
        <f t="shared" ref="N137:N140" si="177">M137/L137*100</f>
        <v>17.378738902078855</v>
      </c>
      <c r="O137" s="410"/>
      <c r="P137" s="361">
        <f>AVERAGE(H137:J137)</f>
        <v>2380542.3333333335</v>
      </c>
      <c r="Q137" s="361">
        <f>STDEVA(H137:J137)</f>
        <v>5238.5127978590772</v>
      </c>
      <c r="R137" s="356">
        <f t="shared" ref="R137:R140" si="178">Q137/P137*100</f>
        <v>0.22005543545717565</v>
      </c>
      <c r="T137" s="407" t="s">
        <v>305</v>
      </c>
      <c r="U137" s="635">
        <f>D136/D137</f>
        <v>0.61706783369803064</v>
      </c>
      <c r="V137" s="360">
        <f>D136/D138</f>
        <v>0.23774062104819446</v>
      </c>
      <c r="W137" s="360">
        <f>D136/D139</f>
        <v>7.4892773201489004E-3</v>
      </c>
      <c r="X137" s="360">
        <f>D136/D140</f>
        <v>6.8041709728918929E-3</v>
      </c>
      <c r="Y137" s="360">
        <f>D137/D138</f>
        <v>0.38527469439370521</v>
      </c>
      <c r="Z137" s="360">
        <f>D137/D139</f>
        <v>1.2136878494000167E-2</v>
      </c>
      <c r="AA137" s="360">
        <f>D137/D140</f>
        <v>1.1026617498622679E-2</v>
      </c>
      <c r="AB137" s="360">
        <f>D138/D139</f>
        <v>3.1501883385047121E-2</v>
      </c>
      <c r="AC137" s="360">
        <f>D138/D140</f>
        <v>2.8620144689167615E-2</v>
      </c>
      <c r="AD137" s="360">
        <f>D139/D140</f>
        <v>0.90852170136445343</v>
      </c>
      <c r="AF137" s="636">
        <f>I136/I137</f>
        <v>1.0920557396959052</v>
      </c>
      <c r="AG137" s="33">
        <f>I136/I138</f>
        <v>10.718082130929073</v>
      </c>
      <c r="AH137" s="33">
        <f>I136/I139</f>
        <v>21.477684274728627</v>
      </c>
      <c r="AI137" s="33">
        <f>I136/I140</f>
        <v>12.063883667743816</v>
      </c>
      <c r="AJ137" s="33">
        <f>I137/I138</f>
        <v>9.8145925535940499</v>
      </c>
      <c r="AK137" s="33">
        <f>I137/I139</f>
        <v>19.667205156313106</v>
      </c>
      <c r="AL137" s="33">
        <f>I137/I140</f>
        <v>11.04694863936445</v>
      </c>
      <c r="AM137" s="33">
        <f>I138/I139</f>
        <v>2.0038738285789641</v>
      </c>
      <c r="AN137" s="33">
        <f>I138/I140</f>
        <v>1.1255636521884056</v>
      </c>
      <c r="AO137" s="33">
        <f>I139/I140</f>
        <v>0.56169387320487774</v>
      </c>
    </row>
    <row r="138" spans="1:41">
      <c r="A138" s="782"/>
      <c r="B138" s="333" t="s">
        <v>103</v>
      </c>
      <c r="C138" s="505">
        <v>6275</v>
      </c>
      <c r="D138" s="505">
        <v>7117</v>
      </c>
      <c r="E138" s="505">
        <v>6334</v>
      </c>
      <c r="F138" s="783"/>
      <c r="G138" s="333" t="s">
        <v>104</v>
      </c>
      <c r="H138" s="505">
        <v>242323</v>
      </c>
      <c r="I138" s="505">
        <v>243124</v>
      </c>
      <c r="J138" s="505">
        <v>230429</v>
      </c>
      <c r="K138" s="506"/>
      <c r="L138" s="361">
        <f t="shared" si="175"/>
        <v>6575.333333333333</v>
      </c>
      <c r="M138" s="361">
        <f t="shared" si="176"/>
        <v>470.02375826476407</v>
      </c>
      <c r="N138" s="356">
        <f t="shared" si="177"/>
        <v>7.1482879184542849</v>
      </c>
      <c r="O138" s="410"/>
      <c r="P138" s="361">
        <f>AVERAGE(H138:J138)</f>
        <v>238625.33333333334</v>
      </c>
      <c r="Q138" s="361">
        <f>STDEVA(H138:J138)</f>
        <v>7109.5225109238754</v>
      </c>
      <c r="R138" s="356">
        <f t="shared" si="178"/>
        <v>2.9793661936943865</v>
      </c>
      <c r="T138" s="407" t="s">
        <v>306</v>
      </c>
      <c r="U138" s="635">
        <f>E136/E137</f>
        <v>0.23689016436211843</v>
      </c>
      <c r="V138" s="360">
        <f>E136/E138</f>
        <v>0.14335333122829175</v>
      </c>
      <c r="W138" s="360">
        <f>E136/E139</f>
        <v>3.926112975198035E-3</v>
      </c>
      <c r="X138" s="360">
        <f>E136/E140</f>
        <v>3.6647333987173433E-3</v>
      </c>
      <c r="Y138" s="360">
        <f>E137/E138</f>
        <v>0.60514682664982633</v>
      </c>
      <c r="Z138" s="360">
        <f>E137/E139</f>
        <v>1.6573558407416377E-2</v>
      </c>
      <c r="AA138" s="360">
        <f>E137/E140</f>
        <v>1.5470179644585438E-2</v>
      </c>
      <c r="AB138" s="360">
        <f>E138/E139</f>
        <v>2.7387664741084092E-2</v>
      </c>
      <c r="AC138" s="360">
        <f>E138/E140</f>
        <v>2.556434069105248E-2</v>
      </c>
      <c r="AD138" s="360">
        <f>E139/E140</f>
        <v>0.93342535527330117</v>
      </c>
      <c r="AF138" s="636">
        <f>J136/J137</f>
        <v>1.0612627475765526</v>
      </c>
      <c r="AG138" s="33">
        <f>J136/J138</f>
        <v>10.959788047511381</v>
      </c>
      <c r="AH138" s="33">
        <f>J136/J139</f>
        <v>20.125376536027922</v>
      </c>
      <c r="AI138" s="33">
        <f>J136/J140</f>
        <v>12.391820412168792</v>
      </c>
      <c r="AJ138" s="33">
        <f>J137/J138</f>
        <v>10.327120284339211</v>
      </c>
      <c r="AK138" s="33">
        <f>J137/J139</f>
        <v>18.963613470825432</v>
      </c>
      <c r="AL138" s="33">
        <f>J137/J140</f>
        <v>11.67648675171737</v>
      </c>
      <c r="AM138" s="33">
        <f>J138/J139</f>
        <v>1.8362924947802943</v>
      </c>
      <c r="AN138" s="33">
        <f>J138/J140</f>
        <v>1.1306624141315014</v>
      </c>
      <c r="AO138" s="33">
        <f>J139/J140</f>
        <v>0.6157311089303239</v>
      </c>
    </row>
    <row r="139" spans="1:41">
      <c r="A139" s="782"/>
      <c r="B139" s="333" t="s">
        <v>79</v>
      </c>
      <c r="C139" s="505">
        <v>223998</v>
      </c>
      <c r="D139" s="505">
        <v>225923</v>
      </c>
      <c r="E139" s="505">
        <v>231272</v>
      </c>
      <c r="F139" s="783"/>
      <c r="G139" s="333" t="s">
        <v>105</v>
      </c>
      <c r="H139" s="505">
        <v>118491</v>
      </c>
      <c r="I139" s="505">
        <v>121327</v>
      </c>
      <c r="J139" s="505">
        <v>125486</v>
      </c>
      <c r="K139" s="506"/>
      <c r="L139" s="361">
        <f t="shared" si="175"/>
        <v>227064.33333333334</v>
      </c>
      <c r="M139" s="361">
        <f t="shared" si="176"/>
        <v>3768.9189873667137</v>
      </c>
      <c r="N139" s="356">
        <f t="shared" si="177"/>
        <v>1.6598463228629976</v>
      </c>
      <c r="O139" s="410"/>
      <c r="P139" s="361">
        <f>AVERAGE(H139:J139)</f>
        <v>121768</v>
      </c>
      <c r="Q139" s="361">
        <f>STDEVA(H139:J139)</f>
        <v>3518.2903518612561</v>
      </c>
      <c r="R139" s="356">
        <f t="shared" si="178"/>
        <v>2.8893390314871361</v>
      </c>
      <c r="T139" s="407" t="s">
        <v>68</v>
      </c>
      <c r="U139" s="636">
        <f>AVERAGE(U136:U138)</f>
        <v>0.34771572908311277</v>
      </c>
      <c r="V139" s="636">
        <f t="shared" ref="V139:AD139" si="179">AVERAGE(V136:V138)</f>
        <v>0.16421591237901464</v>
      </c>
      <c r="W139" s="636">
        <f t="shared" si="179"/>
        <v>4.8468060657939245E-3</v>
      </c>
      <c r="X139" s="636">
        <f t="shared" si="179"/>
        <v>4.4414912505822369E-3</v>
      </c>
      <c r="Y139" s="636">
        <f t="shared" si="179"/>
        <v>0.52668765176882659</v>
      </c>
      <c r="Z139" s="636">
        <f t="shared" si="179"/>
        <v>1.5076147175485949E-2</v>
      </c>
      <c r="AA139" s="636">
        <f t="shared" si="179"/>
        <v>1.3863507003216353E-2</v>
      </c>
      <c r="AB139" s="636">
        <f t="shared" si="179"/>
        <v>2.8967730368362126E-2</v>
      </c>
      <c r="AC139" s="636">
        <f t="shared" si="179"/>
        <v>2.6594208393579396E-2</v>
      </c>
      <c r="AD139" s="636">
        <f t="shared" si="179"/>
        <v>0.91857369983736303</v>
      </c>
      <c r="AF139" s="636">
        <f>AVERAGE(AF136:AF138)</f>
        <v>1.0804139537216095</v>
      </c>
      <c r="AG139" s="636">
        <f t="shared" ref="AG139:AO139" si="180">AVERAGE(AG136:AG138)</f>
        <v>10.78138206065214</v>
      </c>
      <c r="AH139" s="636">
        <f t="shared" si="180"/>
        <v>21.138798948238978</v>
      </c>
      <c r="AI139" s="636">
        <f t="shared" si="180"/>
        <v>12.451646005427305</v>
      </c>
      <c r="AJ139" s="636">
        <f t="shared" si="180"/>
        <v>9.981988613030957</v>
      </c>
      <c r="AK139" s="636">
        <f t="shared" si="180"/>
        <v>19.560417612443903</v>
      </c>
      <c r="AL139" s="636">
        <f t="shared" si="180"/>
        <v>11.526727995821203</v>
      </c>
      <c r="AM139" s="636">
        <f t="shared" si="180"/>
        <v>1.9617471589154787</v>
      </c>
      <c r="AN139" s="636">
        <f t="shared" si="180"/>
        <v>1.155191179935706</v>
      </c>
      <c r="AO139" s="636">
        <f t="shared" si="180"/>
        <v>0.58959040265392559</v>
      </c>
    </row>
    <row r="140" spans="1:41">
      <c r="A140" s="782"/>
      <c r="B140" s="333" t="s">
        <v>106</v>
      </c>
      <c r="C140" s="505">
        <v>245135</v>
      </c>
      <c r="D140" s="505">
        <v>248671</v>
      </c>
      <c r="E140" s="505">
        <v>247767</v>
      </c>
      <c r="F140" s="783"/>
      <c r="G140" s="333" t="s">
        <v>107</v>
      </c>
      <c r="H140" s="505">
        <v>200375</v>
      </c>
      <c r="I140" s="505">
        <v>216002</v>
      </c>
      <c r="J140" s="505">
        <v>203800</v>
      </c>
      <c r="K140" s="506"/>
      <c r="L140" s="361">
        <f t="shared" si="175"/>
        <v>247191</v>
      </c>
      <c r="M140" s="361">
        <f t="shared" si="176"/>
        <v>1837.0236797602802</v>
      </c>
      <c r="N140" s="356">
        <f t="shared" si="177"/>
        <v>0.74315961331936853</v>
      </c>
      <c r="O140" s="410"/>
      <c r="P140" s="361">
        <f>AVERAGE(H140:J140)</f>
        <v>206725.66666666666</v>
      </c>
      <c r="Q140" s="361">
        <f>STDEVA(H140:J140)</f>
        <v>8214.0383693609165</v>
      </c>
      <c r="R140" s="356">
        <f t="shared" si="178"/>
        <v>3.9734003531383379</v>
      </c>
      <c r="T140" s="634" t="s">
        <v>48</v>
      </c>
      <c r="U140" s="637">
        <f>STDEVA(U136:U138)/U139*100</f>
        <v>67.434942868992394</v>
      </c>
      <c r="V140" s="637">
        <f t="shared" ref="V140:AD140" si="181">STDEVA(V136:V138)/V139*100</f>
        <v>39.965295779697335</v>
      </c>
      <c r="W140" s="637">
        <f t="shared" si="181"/>
        <v>47.933337411407138</v>
      </c>
      <c r="X140" s="637">
        <f t="shared" si="181"/>
        <v>46.960714532592526</v>
      </c>
      <c r="Y140" s="637">
        <f t="shared" si="181"/>
        <v>23.298886368206013</v>
      </c>
      <c r="Z140" s="637">
        <f t="shared" si="181"/>
        <v>16.885168780572883</v>
      </c>
      <c r="AA140" s="637">
        <f t="shared" si="181"/>
        <v>17.773412744795554</v>
      </c>
      <c r="AB140" s="637">
        <f t="shared" si="181"/>
        <v>7.6528157959802137</v>
      </c>
      <c r="AC140" s="637">
        <f t="shared" si="181"/>
        <v>6.5976533660023806</v>
      </c>
      <c r="AD140" s="637">
        <f t="shared" si="181"/>
        <v>1.4290940071852816</v>
      </c>
      <c r="AF140" s="637">
        <f>STDEVA(AF136:AF138)/AF139*100</f>
        <v>1.5469659683166075</v>
      </c>
      <c r="AG140" s="637">
        <f t="shared" ref="AG140:AO140" si="182">STDEVA(AG136:AG138)/AG139*100</f>
        <v>1.4530644651029883</v>
      </c>
      <c r="AH140" s="637">
        <f t="shared" si="182"/>
        <v>4.2270683971083169</v>
      </c>
      <c r="AI140" s="637">
        <f t="shared" si="182"/>
        <v>3.3800855000269934</v>
      </c>
      <c r="AJ140" s="637">
        <f t="shared" si="182"/>
        <v>2.9947690041247301</v>
      </c>
      <c r="AK140" s="637">
        <f t="shared" si="182"/>
        <v>2.8180566638274938</v>
      </c>
      <c r="AL140" s="637">
        <f t="shared" si="182"/>
        <v>3.6885088948438662</v>
      </c>
      <c r="AM140" s="637">
        <f t="shared" si="182"/>
        <v>5.6369515869289639</v>
      </c>
      <c r="AN140" s="637">
        <f t="shared" si="182"/>
        <v>4.0659904613689442</v>
      </c>
      <c r="AO140" s="637">
        <f t="shared" si="182"/>
        <v>4.5898597860055492</v>
      </c>
    </row>
    <row r="141" spans="1:41">
      <c r="A141" s="781" t="str">
        <f>C141</f>
        <v>21</v>
      </c>
      <c r="B141" s="333" t="s">
        <v>98</v>
      </c>
      <c r="C141" s="242" t="s">
        <v>211</v>
      </c>
      <c r="D141" s="242"/>
      <c r="E141" s="242"/>
      <c r="F141" s="783" t="str">
        <f t="shared" ref="F141" si="183">LEFT(H141,2)</f>
        <v/>
      </c>
      <c r="G141" s="333" t="s">
        <v>98</v>
      </c>
      <c r="H141" s="239"/>
      <c r="I141" s="239"/>
      <c r="J141" s="239"/>
      <c r="K141" s="506"/>
    </row>
    <row r="142" spans="1:41">
      <c r="A142" s="782"/>
      <c r="B142" s="333" t="s">
        <v>99</v>
      </c>
      <c r="C142" s="505" t="s">
        <v>370</v>
      </c>
      <c r="D142" s="505" t="s">
        <v>371</v>
      </c>
      <c r="E142" s="505" t="s">
        <v>372</v>
      </c>
      <c r="F142" s="783"/>
      <c r="G142" s="333" t="s">
        <v>99</v>
      </c>
      <c r="H142" s="505" t="s">
        <v>370</v>
      </c>
      <c r="I142" s="505" t="s">
        <v>371</v>
      </c>
      <c r="J142" s="505" t="s">
        <v>372</v>
      </c>
      <c r="K142" s="506"/>
      <c r="U142" s="409" t="s">
        <v>294</v>
      </c>
      <c r="V142" s="241" t="s">
        <v>295</v>
      </c>
      <c r="W142" s="241" t="s">
        <v>296</v>
      </c>
      <c r="X142" s="241" t="s">
        <v>297</v>
      </c>
      <c r="Y142" s="241" t="s">
        <v>298</v>
      </c>
      <c r="Z142" s="241" t="s">
        <v>299</v>
      </c>
      <c r="AA142" s="241" t="s">
        <v>300</v>
      </c>
      <c r="AB142" s="241" t="s">
        <v>301</v>
      </c>
      <c r="AC142" s="241" t="s">
        <v>302</v>
      </c>
      <c r="AD142" s="241" t="s">
        <v>303</v>
      </c>
      <c r="AE142" s="241"/>
      <c r="AF142" s="241" t="s">
        <v>294</v>
      </c>
      <c r="AG142" s="241" t="s">
        <v>295</v>
      </c>
      <c r="AH142" s="241" t="s">
        <v>296</v>
      </c>
      <c r="AI142" s="241" t="s">
        <v>297</v>
      </c>
      <c r="AJ142" s="241" t="s">
        <v>298</v>
      </c>
      <c r="AK142" s="241" t="s">
        <v>299</v>
      </c>
      <c r="AL142" s="241" t="s">
        <v>300</v>
      </c>
      <c r="AM142" s="241" t="s">
        <v>301</v>
      </c>
      <c r="AN142" s="241" t="s">
        <v>302</v>
      </c>
      <c r="AO142" s="241" t="s">
        <v>303</v>
      </c>
    </row>
    <row r="143" spans="1:41">
      <c r="A143" s="782"/>
      <c r="B143" s="333" t="s">
        <v>100</v>
      </c>
      <c r="C143" s="505">
        <v>683</v>
      </c>
      <c r="D143" s="505">
        <v>883</v>
      </c>
      <c r="E143" s="505">
        <v>700</v>
      </c>
      <c r="F143" s="783"/>
      <c r="G143" s="333" t="s">
        <v>101</v>
      </c>
      <c r="H143" s="505">
        <v>2629449</v>
      </c>
      <c r="I143" s="505">
        <v>2647941</v>
      </c>
      <c r="J143" s="505">
        <v>2632542</v>
      </c>
      <c r="K143" s="506"/>
      <c r="L143" s="361">
        <f>AVERAGE(C143:E143)</f>
        <v>755.33333333333337</v>
      </c>
      <c r="M143" s="361">
        <f>STDEVA(C143:E143)</f>
        <v>110.88883322198576</v>
      </c>
      <c r="N143" s="411">
        <f>M143/L143*100</f>
        <v>14.680781097350277</v>
      </c>
      <c r="O143" s="410"/>
      <c r="P143" s="361">
        <f>AVERAGE(H143:J143)</f>
        <v>2636644</v>
      </c>
      <c r="Q143" s="361">
        <f>STDEVA(H143:J143)</f>
        <v>9904.9643613695043</v>
      </c>
      <c r="R143" s="356">
        <f>Q143/P143*100</f>
        <v>0.37566559464870891</v>
      </c>
      <c r="T143" s="407" t="s">
        <v>304</v>
      </c>
      <c r="U143" s="635">
        <f>C143/C144</f>
        <v>0.2215374635095686</v>
      </c>
      <c r="V143" s="360">
        <f>C143/C145</f>
        <v>0.11165604054274972</v>
      </c>
      <c r="W143" s="360">
        <f>C143/C146</f>
        <v>2.7162673793388694E-3</v>
      </c>
      <c r="X143" s="360">
        <f>C143/C147</f>
        <v>2.6130837831943895E-3</v>
      </c>
      <c r="Y143" s="360">
        <f>C144/C145</f>
        <v>0.50400523132254371</v>
      </c>
      <c r="Z143" s="360">
        <f>C144/C146</f>
        <v>1.2260984378479845E-2</v>
      </c>
      <c r="AA143" s="360">
        <f>C144/C147</f>
        <v>1.1795222992076578E-2</v>
      </c>
      <c r="AB143" s="360">
        <f>C145/C146</f>
        <v>2.4327097451560562E-2</v>
      </c>
      <c r="AC143" s="360">
        <f>C145/C147</f>
        <v>2.3402977308638481E-2</v>
      </c>
      <c r="AD143" s="360">
        <f>C146/C147</f>
        <v>0.962012724914587</v>
      </c>
      <c r="AF143" s="636">
        <f>H143/H144</f>
        <v>1.0212685881673476</v>
      </c>
      <c r="AG143" s="33">
        <f>H143/H145</f>
        <v>11.118177589852008</v>
      </c>
      <c r="AH143" s="33">
        <f>H143/H146</f>
        <v>21.318704394357063</v>
      </c>
      <c r="AI143" s="33">
        <f>H143/H147</f>
        <v>12.774485512738297</v>
      </c>
      <c r="AJ143" s="33">
        <f>H144/H145</f>
        <v>10.886634249471459</v>
      </c>
      <c r="AK143" s="33">
        <f>H144/H146</f>
        <v>20.874728393059833</v>
      </c>
      <c r="AL143" s="33">
        <f>H144/H147</f>
        <v>12.508448473542042</v>
      </c>
      <c r="AM143" s="33">
        <f>H145/H146</f>
        <v>1.9174639208691422</v>
      </c>
      <c r="AN143" s="33">
        <f>H145/H147</f>
        <v>1.1489729687712549</v>
      </c>
      <c r="AO143" s="33">
        <f>H146/H147</f>
        <v>0.59921490895664509</v>
      </c>
    </row>
    <row r="144" spans="1:41">
      <c r="A144" s="782"/>
      <c r="B144" s="333" t="s">
        <v>102</v>
      </c>
      <c r="C144" s="505">
        <v>3083</v>
      </c>
      <c r="D144" s="505">
        <v>1500</v>
      </c>
      <c r="E144" s="505">
        <v>2933</v>
      </c>
      <c r="F144" s="783"/>
      <c r="G144" s="333" t="s">
        <v>80</v>
      </c>
      <c r="H144" s="505">
        <v>2574689</v>
      </c>
      <c r="I144" s="505">
        <v>2611025</v>
      </c>
      <c r="J144" s="505">
        <v>2597388</v>
      </c>
      <c r="K144" s="506"/>
      <c r="L144" s="361">
        <f t="shared" ref="L144:L147" si="184">AVERAGE(C144:E144)</f>
        <v>2505.3333333333335</v>
      </c>
      <c r="M144" s="361">
        <f t="shared" ref="M144:M147" si="185">STDEVA(C144:E144)</f>
        <v>873.86860186948809</v>
      </c>
      <c r="N144" s="356">
        <f t="shared" ref="N144:N147" si="186">M144/L144*100</f>
        <v>34.880332698356362</v>
      </c>
      <c r="O144" s="410"/>
      <c r="P144" s="361">
        <f>AVERAGE(H144:J144)</f>
        <v>2594367.3333333335</v>
      </c>
      <c r="Q144" s="361">
        <f>STDEVA(H144:J144)</f>
        <v>18355.36827016373</v>
      </c>
      <c r="R144" s="356">
        <f t="shared" ref="R144:R147" si="187">Q144/P144*100</f>
        <v>0.70750845627477565</v>
      </c>
      <c r="T144" s="407" t="s">
        <v>305</v>
      </c>
      <c r="U144" s="635">
        <f>D143/D144</f>
        <v>0.58866666666666667</v>
      </c>
      <c r="V144" s="360">
        <f>D143/D145</f>
        <v>0.15628318584070797</v>
      </c>
      <c r="W144" s="360">
        <f>D143/D146</f>
        <v>3.5608859064733115E-3</v>
      </c>
      <c r="X144" s="360">
        <f>D143/D147</f>
        <v>3.4510116584006534E-3</v>
      </c>
      <c r="Y144" s="360">
        <f>D144/D145</f>
        <v>0.26548672566371684</v>
      </c>
      <c r="Z144" s="360">
        <f>D144/D146</f>
        <v>6.0490700562966784E-3</v>
      </c>
      <c r="AA144" s="360">
        <f>D144/D147</f>
        <v>5.8624207107598868E-3</v>
      </c>
      <c r="AB144" s="360">
        <f>D145/D146</f>
        <v>2.2784830545384157E-2</v>
      </c>
      <c r="AC144" s="360">
        <f>D145/D147</f>
        <v>2.2081784677195574E-2</v>
      </c>
      <c r="AD144" s="360">
        <f>D146/D147</f>
        <v>0.96914412565903374</v>
      </c>
      <c r="AF144" s="636">
        <f>I143/I144</f>
        <v>1.0141385088231634</v>
      </c>
      <c r="AG144" s="33">
        <f>I143/I145</f>
        <v>11.094569908241505</v>
      </c>
      <c r="AH144" s="33">
        <f>I143/I146</f>
        <v>19.741159893538502</v>
      </c>
      <c r="AI144" s="33">
        <f>I143/I147</f>
        <v>12.96783435279368</v>
      </c>
      <c r="AJ144" s="33">
        <f>I144/I145</f>
        <v>10.93989609083672</v>
      </c>
      <c r="AK144" s="33">
        <f>I144/I146</f>
        <v>19.465940521720977</v>
      </c>
      <c r="AL144" s="33">
        <f>I144/I147</f>
        <v>12.787044609756457</v>
      </c>
      <c r="AM144" s="33">
        <f>I145/I146</f>
        <v>1.779353328412844</v>
      </c>
      <c r="AN144" s="33">
        <f>I145/I147</f>
        <v>1.1688451611955355</v>
      </c>
      <c r="AO144" s="33">
        <f>I146/I147</f>
        <v>0.65689323336255401</v>
      </c>
    </row>
    <row r="145" spans="1:41">
      <c r="A145" s="782"/>
      <c r="B145" s="333" t="s">
        <v>103</v>
      </c>
      <c r="C145" s="505">
        <v>6117</v>
      </c>
      <c r="D145" s="505">
        <v>5650</v>
      </c>
      <c r="E145" s="505">
        <v>5418</v>
      </c>
      <c r="F145" s="783"/>
      <c r="G145" s="333" t="s">
        <v>104</v>
      </c>
      <c r="H145" s="505">
        <v>236500</v>
      </c>
      <c r="I145" s="505">
        <v>238670</v>
      </c>
      <c r="J145" s="505">
        <v>234395</v>
      </c>
      <c r="K145" s="506"/>
      <c r="L145" s="361">
        <f t="shared" si="184"/>
        <v>5728.333333333333</v>
      </c>
      <c r="M145" s="361">
        <f t="shared" si="185"/>
        <v>356.02293933584298</v>
      </c>
      <c r="N145" s="356">
        <f t="shared" si="186"/>
        <v>6.2151225953303992</v>
      </c>
      <c r="O145" s="410"/>
      <c r="P145" s="361">
        <f>AVERAGE(H145:J145)</f>
        <v>236521.66666666666</v>
      </c>
      <c r="Q145" s="361">
        <f>STDEVA(H145:J145)</f>
        <v>2137.5823570878702</v>
      </c>
      <c r="R145" s="356">
        <f t="shared" si="187"/>
        <v>0.90375752344938243</v>
      </c>
      <c r="T145" s="407" t="s">
        <v>306</v>
      </c>
      <c r="U145" s="635">
        <f>E143/E144</f>
        <v>0.2386634844868735</v>
      </c>
      <c r="V145" s="360">
        <f>E143/E145</f>
        <v>0.12919896640826872</v>
      </c>
      <c r="W145" s="360">
        <f>E143/E146</f>
        <v>2.7996528430474623E-3</v>
      </c>
      <c r="X145" s="360">
        <f>E143/E147</f>
        <v>2.7452702914692686E-3</v>
      </c>
      <c r="Y145" s="360">
        <f>E144/E145</f>
        <v>0.54134366925064603</v>
      </c>
      <c r="Z145" s="360">
        <f>E144/E146</f>
        <v>1.1730545412368867E-2</v>
      </c>
      <c r="AA145" s="360">
        <f>E144/E147</f>
        <v>1.1502682521256236E-2</v>
      </c>
      <c r="AB145" s="360">
        <f>E145/E146</f>
        <v>2.1669313005187357E-2</v>
      </c>
      <c r="AC145" s="360">
        <f>E145/E147</f>
        <v>2.1248392055972138E-2</v>
      </c>
      <c r="AD145" s="360">
        <f>E146/E147</f>
        <v>0.98057525178050386</v>
      </c>
      <c r="AF145" s="636">
        <f>J143/J144</f>
        <v>1.0135343660631373</v>
      </c>
      <c r="AG145" s="33">
        <f>J143/J145</f>
        <v>11.231220802491521</v>
      </c>
      <c r="AH145" s="33">
        <f>J143/J146</f>
        <v>19.692568932242185</v>
      </c>
      <c r="AI145" s="33">
        <f>J143/J147</f>
        <v>12.932638363513101</v>
      </c>
      <c r="AJ145" s="33">
        <f>J144/J145</f>
        <v>11.081243200580218</v>
      </c>
      <c r="AK145" s="33">
        <f>J144/J146</f>
        <v>19.429601591837347</v>
      </c>
      <c r="AL145" s="33">
        <f>J144/J147</f>
        <v>12.759940655734484</v>
      </c>
      <c r="AM145" s="33">
        <f>J145/J146</f>
        <v>1.7533774180517945</v>
      </c>
      <c r="AN145" s="33">
        <f>J145/J147</f>
        <v>1.1514899930241012</v>
      </c>
      <c r="AO145" s="33">
        <f>J146/J147</f>
        <v>0.65672682969964336</v>
      </c>
    </row>
    <row r="146" spans="1:41">
      <c r="A146" s="782"/>
      <c r="B146" s="333" t="s">
        <v>79</v>
      </c>
      <c r="C146" s="505">
        <v>251448</v>
      </c>
      <c r="D146" s="505">
        <v>247972</v>
      </c>
      <c r="E146" s="505">
        <v>250031</v>
      </c>
      <c r="F146" s="783"/>
      <c r="G146" s="333" t="s">
        <v>105</v>
      </c>
      <c r="H146" s="505">
        <v>123340</v>
      </c>
      <c r="I146" s="505">
        <v>134133</v>
      </c>
      <c r="J146" s="505">
        <v>133682</v>
      </c>
      <c r="K146" s="506"/>
      <c r="L146" s="361">
        <f t="shared" si="184"/>
        <v>249817</v>
      </c>
      <c r="M146" s="361">
        <f t="shared" si="185"/>
        <v>1747.8532547099028</v>
      </c>
      <c r="N146" s="356">
        <f t="shared" si="186"/>
        <v>0.69965344820804942</v>
      </c>
      <c r="O146" s="410"/>
      <c r="P146" s="361">
        <f>AVERAGE(H146:J146)</f>
        <v>130385</v>
      </c>
      <c r="Q146" s="361">
        <f>STDEVA(H146:J146)</f>
        <v>6105.3148157977894</v>
      </c>
      <c r="R146" s="356">
        <f t="shared" si="187"/>
        <v>4.682528523831567</v>
      </c>
      <c r="T146" s="407" t="s">
        <v>68</v>
      </c>
      <c r="U146" s="636">
        <f>AVERAGE(U143:U145)</f>
        <v>0.34962253822103628</v>
      </c>
      <c r="V146" s="636">
        <f t="shared" ref="V146:AD146" si="188">AVERAGE(V143:V145)</f>
        <v>0.13237939759724213</v>
      </c>
      <c r="W146" s="636">
        <f t="shared" si="188"/>
        <v>3.0256020429532144E-3</v>
      </c>
      <c r="X146" s="636">
        <f t="shared" si="188"/>
        <v>2.9364552443547705E-3</v>
      </c>
      <c r="Y146" s="636">
        <f t="shared" si="188"/>
        <v>0.43694520874563558</v>
      </c>
      <c r="Z146" s="636">
        <f t="shared" si="188"/>
        <v>1.0013533282381797E-2</v>
      </c>
      <c r="AA146" s="636">
        <f t="shared" si="188"/>
        <v>9.7201087413642338E-3</v>
      </c>
      <c r="AB146" s="636">
        <f t="shared" si="188"/>
        <v>2.2927080334044028E-2</v>
      </c>
      <c r="AC146" s="636">
        <f t="shared" si="188"/>
        <v>2.2244384680602063E-2</v>
      </c>
      <c r="AD146" s="636">
        <f t="shared" si="188"/>
        <v>0.9705773674513748</v>
      </c>
      <c r="AF146" s="636">
        <f>AVERAGE(AF143:AF145)</f>
        <v>1.0163138210178826</v>
      </c>
      <c r="AG146" s="636">
        <f t="shared" ref="AG146:AO146" si="189">AVERAGE(AG143:AG145)</f>
        <v>11.147989433528345</v>
      </c>
      <c r="AH146" s="636">
        <f t="shared" si="189"/>
        <v>20.25081107337925</v>
      </c>
      <c r="AI146" s="636">
        <f t="shared" si="189"/>
        <v>12.891652743015024</v>
      </c>
      <c r="AJ146" s="636">
        <f t="shared" si="189"/>
        <v>10.969257846962799</v>
      </c>
      <c r="AK146" s="636">
        <f t="shared" si="189"/>
        <v>19.923423502206052</v>
      </c>
      <c r="AL146" s="636">
        <f t="shared" si="189"/>
        <v>12.685144579677662</v>
      </c>
      <c r="AM146" s="636">
        <f t="shared" si="189"/>
        <v>1.8167315557779269</v>
      </c>
      <c r="AN146" s="636">
        <f t="shared" si="189"/>
        <v>1.1564360409969636</v>
      </c>
      <c r="AO146" s="636">
        <f t="shared" si="189"/>
        <v>0.63761165733961411</v>
      </c>
    </row>
    <row r="147" spans="1:41">
      <c r="A147" s="782"/>
      <c r="B147" s="333" t="s">
        <v>106</v>
      </c>
      <c r="C147" s="505">
        <v>261377</v>
      </c>
      <c r="D147" s="505">
        <v>255867</v>
      </c>
      <c r="E147" s="505">
        <v>254984</v>
      </c>
      <c r="F147" s="783"/>
      <c r="G147" s="333" t="s">
        <v>107</v>
      </c>
      <c r="H147" s="505">
        <v>205836</v>
      </c>
      <c r="I147" s="505">
        <v>204193</v>
      </c>
      <c r="J147" s="505">
        <v>203558</v>
      </c>
      <c r="K147" s="506"/>
      <c r="L147" s="361">
        <f t="shared" si="184"/>
        <v>257409.33333333334</v>
      </c>
      <c r="M147" s="361">
        <f t="shared" si="185"/>
        <v>3464.3478943855125</v>
      </c>
      <c r="N147" s="356">
        <f t="shared" si="186"/>
        <v>1.3458517022377505</v>
      </c>
      <c r="O147" s="410"/>
      <c r="P147" s="361">
        <f>AVERAGE(H147:J147)</f>
        <v>204529</v>
      </c>
      <c r="Q147" s="361">
        <f>STDEVA(H147:J147)</f>
        <v>1175.5819835298601</v>
      </c>
      <c r="R147" s="356">
        <f t="shared" si="187"/>
        <v>0.57477520719793285</v>
      </c>
      <c r="T147" s="634" t="s">
        <v>48</v>
      </c>
      <c r="U147" s="637">
        <f>STDEVA(U143:U145)/U146*100</f>
        <v>59.262572563721569</v>
      </c>
      <c r="V147" s="637">
        <f t="shared" ref="V147:AD147" si="190">STDEVA(V143:V145)/V146*100</f>
        <v>16.983703373337399</v>
      </c>
      <c r="W147" s="637">
        <f t="shared" si="190"/>
        <v>15.383402437114324</v>
      </c>
      <c r="X147" s="637">
        <f t="shared" si="190"/>
        <v>15.341411033282709</v>
      </c>
      <c r="Y147" s="637">
        <f t="shared" si="190"/>
        <v>34.250617976971292</v>
      </c>
      <c r="Z147" s="637">
        <f t="shared" si="190"/>
        <v>34.389005798221845</v>
      </c>
      <c r="AA147" s="637">
        <f t="shared" si="190"/>
        <v>34.40348674538707</v>
      </c>
      <c r="AB147" s="637">
        <f t="shared" si="190"/>
        <v>5.8210208283738796</v>
      </c>
      <c r="AC147" s="637">
        <f t="shared" si="190"/>
        <v>4.8841847480418412</v>
      </c>
      <c r="AD147" s="637">
        <f t="shared" si="190"/>
        <v>0.96477551035967601</v>
      </c>
      <c r="AF147" s="637">
        <f>STDEVA(AF143:AF145)/AF146*100</f>
        <v>0.42325249240214596</v>
      </c>
      <c r="AG147" s="637">
        <f t="shared" ref="AG147:AO147" si="191">STDEVA(AG143:AG145)/AG146*100</f>
        <v>0.65519060506809856</v>
      </c>
      <c r="AH147" s="637">
        <f t="shared" si="191"/>
        <v>4.5684185800203867</v>
      </c>
      <c r="AI147" s="637">
        <f t="shared" si="191"/>
        <v>0.79884644792806958</v>
      </c>
      <c r="AJ147" s="637">
        <f t="shared" si="191"/>
        <v>0.9168541070615448</v>
      </c>
      <c r="AK147" s="637">
        <f t="shared" si="191"/>
        <v>4.1361091104576309</v>
      </c>
      <c r="AL147" s="637">
        <f t="shared" si="191"/>
        <v>1.211040484858563</v>
      </c>
      <c r="AM147" s="637">
        <f t="shared" si="191"/>
        <v>4.8547801005287532</v>
      </c>
      <c r="AN147" s="637">
        <f t="shared" si="191"/>
        <v>0.93563783883086826</v>
      </c>
      <c r="AO147" s="637">
        <f t="shared" si="191"/>
        <v>5.2151906618765844</v>
      </c>
    </row>
    <row r="148" spans="1:41" hidden="1">
      <c r="A148" s="781" t="str">
        <f>C148</f>
        <v>22</v>
      </c>
      <c r="B148" s="416" t="s">
        <v>98</v>
      </c>
      <c r="C148" s="242" t="s">
        <v>212</v>
      </c>
      <c r="D148" s="242"/>
      <c r="E148" s="242"/>
      <c r="F148" s="783" t="str">
        <f t="shared" ref="F148" si="192">LEFT(H148,2)</f>
        <v/>
      </c>
      <c r="G148" s="416" t="s">
        <v>98</v>
      </c>
      <c r="H148" s="239"/>
      <c r="I148" s="239"/>
      <c r="J148" s="239"/>
      <c r="K148" s="506"/>
      <c r="L148" s="418"/>
      <c r="M148" s="418"/>
      <c r="N148" s="418"/>
      <c r="O148" s="418"/>
    </row>
    <row r="149" spans="1:41" hidden="1">
      <c r="A149" s="782"/>
      <c r="B149" s="416" t="s">
        <v>99</v>
      </c>
      <c r="C149" s="584"/>
      <c r="D149" s="584"/>
      <c r="E149" s="584"/>
      <c r="F149" s="783"/>
      <c r="G149" s="416" t="s">
        <v>99</v>
      </c>
      <c r="H149" s="504"/>
      <c r="I149" s="504"/>
      <c r="J149" s="504"/>
      <c r="K149" s="506"/>
      <c r="L149" s="418"/>
      <c r="M149" s="418"/>
      <c r="N149" s="418"/>
      <c r="O149" s="418"/>
    </row>
    <row r="150" spans="1:41" hidden="1">
      <c r="A150" s="782"/>
      <c r="B150" s="416" t="s">
        <v>100</v>
      </c>
      <c r="C150" s="584"/>
      <c r="D150" s="584"/>
      <c r="E150" s="584"/>
      <c r="F150" s="783"/>
      <c r="G150" s="416" t="s">
        <v>101</v>
      </c>
      <c r="H150" s="504"/>
      <c r="I150" s="504"/>
      <c r="J150" s="504"/>
      <c r="K150" s="506"/>
      <c r="L150" s="361" t="e">
        <f>AVERAGE(C150:E150)</f>
        <v>#DIV/0!</v>
      </c>
      <c r="M150" s="361" t="e">
        <f>STDEVA(C150:E150)</f>
        <v>#DIV/0!</v>
      </c>
      <c r="N150" s="411" t="e">
        <f>M150/L150*100</f>
        <v>#DIV/0!</v>
      </c>
      <c r="O150" s="410"/>
      <c r="P150" s="361" t="e">
        <f>AVERAGE(H150:J150)</f>
        <v>#DIV/0!</v>
      </c>
      <c r="Q150" s="361" t="e">
        <f>STDEVA(H150:J150)</f>
        <v>#DIV/0!</v>
      </c>
      <c r="R150" s="356" t="e">
        <f>Q150/P150*100</f>
        <v>#DIV/0!</v>
      </c>
      <c r="T150" s="407" t="s">
        <v>304</v>
      </c>
      <c r="U150" s="635" t="e">
        <f>C150/C151</f>
        <v>#DIV/0!</v>
      </c>
      <c r="V150" s="360" t="e">
        <f>C150/C152</f>
        <v>#DIV/0!</v>
      </c>
      <c r="W150" s="360" t="e">
        <f>C150/C153</f>
        <v>#DIV/0!</v>
      </c>
      <c r="X150" s="360" t="e">
        <f>C150/C154</f>
        <v>#DIV/0!</v>
      </c>
      <c r="Y150" s="360" t="e">
        <f>C151/C152</f>
        <v>#DIV/0!</v>
      </c>
      <c r="Z150" s="360" t="e">
        <f>C151/C153</f>
        <v>#DIV/0!</v>
      </c>
      <c r="AA150" s="360" t="e">
        <f>C151/C154</f>
        <v>#DIV/0!</v>
      </c>
      <c r="AB150" s="360" t="e">
        <f>C152/C153</f>
        <v>#DIV/0!</v>
      </c>
      <c r="AC150" s="360" t="e">
        <f>C152/C154</f>
        <v>#DIV/0!</v>
      </c>
      <c r="AD150" s="360" t="e">
        <f>C153/C154</f>
        <v>#DIV/0!</v>
      </c>
      <c r="AF150" s="636" t="e">
        <f>H150/H151</f>
        <v>#DIV/0!</v>
      </c>
      <c r="AG150" s="33" t="e">
        <f>H150/H152</f>
        <v>#DIV/0!</v>
      </c>
      <c r="AH150" s="33" t="e">
        <f>H150/H153</f>
        <v>#DIV/0!</v>
      </c>
      <c r="AI150" s="33" t="e">
        <f>H150/H154</f>
        <v>#DIV/0!</v>
      </c>
      <c r="AJ150" s="33" t="e">
        <f>H151/H152</f>
        <v>#DIV/0!</v>
      </c>
      <c r="AK150" s="33" t="e">
        <f>H151/H153</f>
        <v>#DIV/0!</v>
      </c>
      <c r="AL150" s="33" t="e">
        <f>H151/H154</f>
        <v>#DIV/0!</v>
      </c>
      <c r="AM150" s="33" t="e">
        <f>H152/H153</f>
        <v>#DIV/0!</v>
      </c>
      <c r="AN150" s="33" t="e">
        <f>H152/H154</f>
        <v>#DIV/0!</v>
      </c>
      <c r="AO150" s="33" t="e">
        <f>H153/H154</f>
        <v>#DIV/0!</v>
      </c>
    </row>
    <row r="151" spans="1:41" hidden="1">
      <c r="A151" s="782"/>
      <c r="B151" s="416" t="s">
        <v>102</v>
      </c>
      <c r="C151" s="584"/>
      <c r="D151" s="584"/>
      <c r="E151" s="584"/>
      <c r="F151" s="783"/>
      <c r="G151" s="416" t="s">
        <v>80</v>
      </c>
      <c r="H151" s="504"/>
      <c r="I151" s="504"/>
      <c r="J151" s="504"/>
      <c r="K151" s="506"/>
      <c r="L151" s="361" t="e">
        <f t="shared" ref="L151:L154" si="193">AVERAGE(C151:E151)</f>
        <v>#DIV/0!</v>
      </c>
      <c r="M151" s="361" t="e">
        <f t="shared" ref="M151:M154" si="194">STDEVA(C151:E151)</f>
        <v>#DIV/0!</v>
      </c>
      <c r="N151" s="356" t="e">
        <f t="shared" ref="N151:N154" si="195">M151/L151*100</f>
        <v>#DIV/0!</v>
      </c>
      <c r="O151" s="410"/>
      <c r="P151" s="361" t="e">
        <f>AVERAGE(H151:J151)</f>
        <v>#DIV/0!</v>
      </c>
      <c r="Q151" s="361" t="e">
        <f>STDEVA(H151:J151)</f>
        <v>#DIV/0!</v>
      </c>
      <c r="R151" s="356" t="e">
        <f t="shared" ref="R151:R154" si="196">Q151/P151*100</f>
        <v>#DIV/0!</v>
      </c>
      <c r="T151" s="407" t="s">
        <v>305</v>
      </c>
      <c r="U151" s="635" t="e">
        <f>D150/D151</f>
        <v>#DIV/0!</v>
      </c>
      <c r="V151" s="360" t="e">
        <f>D150/D152</f>
        <v>#DIV/0!</v>
      </c>
      <c r="W151" s="360" t="e">
        <f>D150/D153</f>
        <v>#DIV/0!</v>
      </c>
      <c r="X151" s="360" t="e">
        <f>D150/D154</f>
        <v>#DIV/0!</v>
      </c>
      <c r="Y151" s="360" t="e">
        <f>D151/D152</f>
        <v>#DIV/0!</v>
      </c>
      <c r="Z151" s="360" t="e">
        <f>D151/D153</f>
        <v>#DIV/0!</v>
      </c>
      <c r="AA151" s="360" t="e">
        <f>D151/D154</f>
        <v>#DIV/0!</v>
      </c>
      <c r="AB151" s="360" t="e">
        <f>D152/D153</f>
        <v>#DIV/0!</v>
      </c>
      <c r="AC151" s="360" t="e">
        <f>D152/D154</f>
        <v>#DIV/0!</v>
      </c>
      <c r="AD151" s="360" t="e">
        <f>D153/D154</f>
        <v>#DIV/0!</v>
      </c>
      <c r="AF151" s="636" t="e">
        <f>I150/I151</f>
        <v>#DIV/0!</v>
      </c>
      <c r="AG151" s="33" t="e">
        <f>I150/I152</f>
        <v>#DIV/0!</v>
      </c>
      <c r="AH151" s="33" t="e">
        <f>I150/I153</f>
        <v>#DIV/0!</v>
      </c>
      <c r="AI151" s="33" t="e">
        <f>I150/I154</f>
        <v>#DIV/0!</v>
      </c>
      <c r="AJ151" s="33" t="e">
        <f>I151/I152</f>
        <v>#DIV/0!</v>
      </c>
      <c r="AK151" s="33" t="e">
        <f>I151/I153</f>
        <v>#DIV/0!</v>
      </c>
      <c r="AL151" s="33" t="e">
        <f>I151/I154</f>
        <v>#DIV/0!</v>
      </c>
      <c r="AM151" s="33" t="e">
        <f>I152/I153</f>
        <v>#DIV/0!</v>
      </c>
      <c r="AN151" s="33" t="e">
        <f>I152/I154</f>
        <v>#DIV/0!</v>
      </c>
      <c r="AO151" s="33" t="e">
        <f>I153/I154</f>
        <v>#DIV/0!</v>
      </c>
    </row>
    <row r="152" spans="1:41" hidden="1">
      <c r="A152" s="782"/>
      <c r="B152" s="416" t="s">
        <v>103</v>
      </c>
      <c r="C152" s="584"/>
      <c r="D152" s="584"/>
      <c r="E152" s="584"/>
      <c r="F152" s="783"/>
      <c r="G152" s="416" t="s">
        <v>104</v>
      </c>
      <c r="H152" s="504"/>
      <c r="I152" s="504"/>
      <c r="J152" s="504"/>
      <c r="K152" s="506"/>
      <c r="L152" s="361" t="e">
        <f t="shared" si="193"/>
        <v>#DIV/0!</v>
      </c>
      <c r="M152" s="361" t="e">
        <f t="shared" si="194"/>
        <v>#DIV/0!</v>
      </c>
      <c r="N152" s="356" t="e">
        <f t="shared" si="195"/>
        <v>#DIV/0!</v>
      </c>
      <c r="O152" s="410"/>
      <c r="P152" s="361" t="e">
        <f>AVERAGE(H152:J152)</f>
        <v>#DIV/0!</v>
      </c>
      <c r="Q152" s="361" t="e">
        <f>STDEVA(H152:J152)</f>
        <v>#DIV/0!</v>
      </c>
      <c r="R152" s="356" t="e">
        <f t="shared" si="196"/>
        <v>#DIV/0!</v>
      </c>
      <c r="T152" s="407" t="s">
        <v>306</v>
      </c>
      <c r="U152" s="635" t="e">
        <f>E150/E151</f>
        <v>#DIV/0!</v>
      </c>
      <c r="V152" s="360" t="e">
        <f>E150/E152</f>
        <v>#DIV/0!</v>
      </c>
      <c r="W152" s="360" t="e">
        <f>E150/E153</f>
        <v>#DIV/0!</v>
      </c>
      <c r="X152" s="360" t="e">
        <f>E150/E154</f>
        <v>#DIV/0!</v>
      </c>
      <c r="Y152" s="360" t="e">
        <f>E151/E152</f>
        <v>#DIV/0!</v>
      </c>
      <c r="Z152" s="360" t="e">
        <f>E151/E153</f>
        <v>#DIV/0!</v>
      </c>
      <c r="AA152" s="360" t="e">
        <f>E151/E154</f>
        <v>#DIV/0!</v>
      </c>
      <c r="AB152" s="360" t="e">
        <f>E152/E153</f>
        <v>#DIV/0!</v>
      </c>
      <c r="AC152" s="360" t="e">
        <f>E152/E154</f>
        <v>#DIV/0!</v>
      </c>
      <c r="AD152" s="360" t="e">
        <f>E153/E154</f>
        <v>#DIV/0!</v>
      </c>
      <c r="AF152" s="636" t="e">
        <f>J150/J151</f>
        <v>#DIV/0!</v>
      </c>
      <c r="AG152" s="33" t="e">
        <f>J150/J152</f>
        <v>#DIV/0!</v>
      </c>
      <c r="AH152" s="33" t="e">
        <f>J150/J153</f>
        <v>#DIV/0!</v>
      </c>
      <c r="AI152" s="33" t="e">
        <f>J150/J154</f>
        <v>#DIV/0!</v>
      </c>
      <c r="AJ152" s="33" t="e">
        <f>J151/J152</f>
        <v>#DIV/0!</v>
      </c>
      <c r="AK152" s="33" t="e">
        <f>J151/J153</f>
        <v>#DIV/0!</v>
      </c>
      <c r="AL152" s="33" t="e">
        <f>J151/J154</f>
        <v>#DIV/0!</v>
      </c>
      <c r="AM152" s="33" t="e">
        <f>J152/J153</f>
        <v>#DIV/0!</v>
      </c>
      <c r="AN152" s="33" t="e">
        <f>J152/J154</f>
        <v>#DIV/0!</v>
      </c>
      <c r="AO152" s="33" t="e">
        <f>J153/J154</f>
        <v>#DIV/0!</v>
      </c>
    </row>
    <row r="153" spans="1:41" hidden="1">
      <c r="A153" s="782"/>
      <c r="B153" s="416" t="s">
        <v>79</v>
      </c>
      <c r="C153" s="584"/>
      <c r="D153" s="584"/>
      <c r="E153" s="584"/>
      <c r="F153" s="783"/>
      <c r="G153" s="416" t="s">
        <v>105</v>
      </c>
      <c r="H153" s="504"/>
      <c r="I153" s="504"/>
      <c r="J153" s="504"/>
      <c r="K153" s="506"/>
      <c r="L153" s="361" t="e">
        <f t="shared" si="193"/>
        <v>#DIV/0!</v>
      </c>
      <c r="M153" s="361" t="e">
        <f t="shared" si="194"/>
        <v>#DIV/0!</v>
      </c>
      <c r="N153" s="356" t="e">
        <f t="shared" si="195"/>
        <v>#DIV/0!</v>
      </c>
      <c r="O153" s="410"/>
      <c r="P153" s="361" t="e">
        <f>AVERAGE(H153:J153)</f>
        <v>#DIV/0!</v>
      </c>
      <c r="Q153" s="361" t="e">
        <f>STDEVA(H153:J153)</f>
        <v>#DIV/0!</v>
      </c>
      <c r="R153" s="356" t="e">
        <f t="shared" si="196"/>
        <v>#DIV/0!</v>
      </c>
      <c r="T153" s="407" t="s">
        <v>68</v>
      </c>
      <c r="U153" s="636" t="e">
        <f>AVERAGE(U150:U152)</f>
        <v>#DIV/0!</v>
      </c>
      <c r="V153" s="636" t="e">
        <f t="shared" ref="V153:AD153" si="197">AVERAGE(V150:V152)</f>
        <v>#DIV/0!</v>
      </c>
      <c r="W153" s="636" t="e">
        <f t="shared" si="197"/>
        <v>#DIV/0!</v>
      </c>
      <c r="X153" s="636" t="e">
        <f t="shared" si="197"/>
        <v>#DIV/0!</v>
      </c>
      <c r="Y153" s="636" t="e">
        <f t="shared" si="197"/>
        <v>#DIV/0!</v>
      </c>
      <c r="Z153" s="636" t="e">
        <f t="shared" si="197"/>
        <v>#DIV/0!</v>
      </c>
      <c r="AA153" s="636" t="e">
        <f t="shared" si="197"/>
        <v>#DIV/0!</v>
      </c>
      <c r="AB153" s="636" t="e">
        <f t="shared" si="197"/>
        <v>#DIV/0!</v>
      </c>
      <c r="AC153" s="636" t="e">
        <f t="shared" si="197"/>
        <v>#DIV/0!</v>
      </c>
      <c r="AD153" s="636" t="e">
        <f t="shared" si="197"/>
        <v>#DIV/0!</v>
      </c>
      <c r="AF153" s="636" t="e">
        <f>AVERAGE(AF150:AF152)</f>
        <v>#DIV/0!</v>
      </c>
      <c r="AG153" s="636" t="e">
        <f t="shared" ref="AG153:AO153" si="198">AVERAGE(AG150:AG152)</f>
        <v>#DIV/0!</v>
      </c>
      <c r="AH153" s="636" t="e">
        <f t="shared" si="198"/>
        <v>#DIV/0!</v>
      </c>
      <c r="AI153" s="636" t="e">
        <f t="shared" si="198"/>
        <v>#DIV/0!</v>
      </c>
      <c r="AJ153" s="636" t="e">
        <f t="shared" si="198"/>
        <v>#DIV/0!</v>
      </c>
      <c r="AK153" s="636" t="e">
        <f t="shared" si="198"/>
        <v>#DIV/0!</v>
      </c>
      <c r="AL153" s="636" t="e">
        <f t="shared" si="198"/>
        <v>#DIV/0!</v>
      </c>
      <c r="AM153" s="636" t="e">
        <f t="shared" si="198"/>
        <v>#DIV/0!</v>
      </c>
      <c r="AN153" s="636" t="e">
        <f t="shared" si="198"/>
        <v>#DIV/0!</v>
      </c>
      <c r="AO153" s="636" t="e">
        <f t="shared" si="198"/>
        <v>#DIV/0!</v>
      </c>
    </row>
    <row r="154" spans="1:41" hidden="1">
      <c r="A154" s="782"/>
      <c r="B154" s="416" t="s">
        <v>106</v>
      </c>
      <c r="C154" s="584"/>
      <c r="D154" s="584"/>
      <c r="E154" s="584"/>
      <c r="F154" s="783"/>
      <c r="G154" s="416" t="s">
        <v>107</v>
      </c>
      <c r="H154" s="504"/>
      <c r="I154" s="504"/>
      <c r="J154" s="504"/>
      <c r="K154" s="506"/>
      <c r="L154" s="361" t="e">
        <f t="shared" si="193"/>
        <v>#DIV/0!</v>
      </c>
      <c r="M154" s="361" t="e">
        <f t="shared" si="194"/>
        <v>#DIV/0!</v>
      </c>
      <c r="N154" s="356" t="e">
        <f t="shared" si="195"/>
        <v>#DIV/0!</v>
      </c>
      <c r="O154" s="410"/>
      <c r="P154" s="361" t="e">
        <f>AVERAGE(H154:J154)</f>
        <v>#DIV/0!</v>
      </c>
      <c r="Q154" s="361" t="e">
        <f>STDEVA(H154:J154)</f>
        <v>#DIV/0!</v>
      </c>
      <c r="R154" s="356" t="e">
        <f t="shared" si="196"/>
        <v>#DIV/0!</v>
      </c>
      <c r="T154" s="634" t="s">
        <v>48</v>
      </c>
      <c r="U154" s="637" t="e">
        <f>STDEVA(U150:U152)/U153*100</f>
        <v>#DIV/0!</v>
      </c>
      <c r="V154" s="637" t="e">
        <f t="shared" ref="V154:AD154" si="199">STDEVA(V150:V152)/V153*100</f>
        <v>#DIV/0!</v>
      </c>
      <c r="W154" s="637" t="e">
        <f t="shared" si="199"/>
        <v>#DIV/0!</v>
      </c>
      <c r="X154" s="637" t="e">
        <f t="shared" si="199"/>
        <v>#DIV/0!</v>
      </c>
      <c r="Y154" s="637" t="e">
        <f t="shared" si="199"/>
        <v>#DIV/0!</v>
      </c>
      <c r="Z154" s="637" t="e">
        <f t="shared" si="199"/>
        <v>#DIV/0!</v>
      </c>
      <c r="AA154" s="637" t="e">
        <f t="shared" si="199"/>
        <v>#DIV/0!</v>
      </c>
      <c r="AB154" s="637" t="e">
        <f t="shared" si="199"/>
        <v>#DIV/0!</v>
      </c>
      <c r="AC154" s="637" t="e">
        <f t="shared" si="199"/>
        <v>#DIV/0!</v>
      </c>
      <c r="AD154" s="637" t="e">
        <f t="shared" si="199"/>
        <v>#DIV/0!</v>
      </c>
      <c r="AF154" s="637" t="e">
        <f>STDEVA(AF150:AF152)/AF153*100</f>
        <v>#DIV/0!</v>
      </c>
      <c r="AG154" s="637" t="e">
        <f t="shared" ref="AG154:AO154" si="200">STDEVA(AG150:AG152)/AG153*100</f>
        <v>#DIV/0!</v>
      </c>
      <c r="AH154" s="637" t="e">
        <f t="shared" si="200"/>
        <v>#DIV/0!</v>
      </c>
      <c r="AI154" s="637" t="e">
        <f t="shared" si="200"/>
        <v>#DIV/0!</v>
      </c>
      <c r="AJ154" s="637" t="e">
        <f t="shared" si="200"/>
        <v>#DIV/0!</v>
      </c>
      <c r="AK154" s="637" t="e">
        <f t="shared" si="200"/>
        <v>#DIV/0!</v>
      </c>
      <c r="AL154" s="637" t="e">
        <f t="shared" si="200"/>
        <v>#DIV/0!</v>
      </c>
      <c r="AM154" s="637" t="e">
        <f t="shared" si="200"/>
        <v>#DIV/0!</v>
      </c>
      <c r="AN154" s="637" t="e">
        <f t="shared" si="200"/>
        <v>#DIV/0!</v>
      </c>
      <c r="AO154" s="637" t="e">
        <f t="shared" si="200"/>
        <v>#DIV/0!</v>
      </c>
    </row>
    <row r="155" spans="1:41" hidden="1">
      <c r="A155" s="781" t="str">
        <f>C155</f>
        <v>23</v>
      </c>
      <c r="B155" s="416" t="s">
        <v>98</v>
      </c>
      <c r="C155" s="242" t="s">
        <v>213</v>
      </c>
      <c r="D155" s="242"/>
      <c r="E155" s="242"/>
      <c r="F155" s="783" t="str">
        <f t="shared" ref="F155" si="201">LEFT(H155,2)</f>
        <v/>
      </c>
      <c r="G155" s="416" t="s">
        <v>98</v>
      </c>
      <c r="H155" s="239"/>
      <c r="I155" s="239"/>
      <c r="J155" s="239"/>
      <c r="K155" s="506"/>
      <c r="L155" s="418"/>
      <c r="M155" s="418"/>
      <c r="N155" s="418"/>
      <c r="O155" s="418"/>
    </row>
    <row r="156" spans="1:41" hidden="1">
      <c r="A156" s="782"/>
      <c r="B156" s="416" t="s">
        <v>99</v>
      </c>
      <c r="C156" s="504"/>
      <c r="D156" s="504"/>
      <c r="E156" s="504"/>
      <c r="F156" s="783"/>
      <c r="G156" s="416" t="s">
        <v>99</v>
      </c>
      <c r="H156" s="504"/>
      <c r="I156" s="504"/>
      <c r="J156" s="504"/>
      <c r="K156" s="506"/>
      <c r="L156" s="418"/>
      <c r="M156" s="418"/>
      <c r="N156" s="418"/>
      <c r="O156" s="418"/>
    </row>
    <row r="157" spans="1:41" hidden="1">
      <c r="A157" s="782"/>
      <c r="B157" s="416" t="s">
        <v>100</v>
      </c>
      <c r="C157" s="504"/>
      <c r="D157" s="504"/>
      <c r="E157" s="504"/>
      <c r="F157" s="783"/>
      <c r="G157" s="416" t="s">
        <v>101</v>
      </c>
      <c r="H157" s="504"/>
      <c r="I157" s="504"/>
      <c r="J157" s="504"/>
      <c r="K157" s="506"/>
      <c r="L157" s="361" t="e">
        <f>AVERAGE(C157:E157)</f>
        <v>#DIV/0!</v>
      </c>
      <c r="M157" s="361" t="e">
        <f>STDEVA(C157:E157)</f>
        <v>#DIV/0!</v>
      </c>
      <c r="N157" s="411" t="e">
        <f>M157/L157*100</f>
        <v>#DIV/0!</v>
      </c>
      <c r="O157" s="410"/>
      <c r="P157" s="361" t="e">
        <f>AVERAGE(H157:J157)</f>
        <v>#DIV/0!</v>
      </c>
      <c r="Q157" s="361" t="e">
        <f>STDEVA(H157:J157)</f>
        <v>#DIV/0!</v>
      </c>
      <c r="R157" s="356" t="e">
        <f>Q157/P157*100</f>
        <v>#DIV/0!</v>
      </c>
      <c r="T157" s="407" t="s">
        <v>304</v>
      </c>
      <c r="U157" s="635" t="e">
        <f>C157/C158</f>
        <v>#DIV/0!</v>
      </c>
      <c r="V157" s="360" t="e">
        <f>C157/C159</f>
        <v>#DIV/0!</v>
      </c>
      <c r="W157" s="360" t="e">
        <f>C157/C160</f>
        <v>#DIV/0!</v>
      </c>
      <c r="X157" s="360" t="e">
        <f>C157/C161</f>
        <v>#DIV/0!</v>
      </c>
      <c r="Y157" s="360" t="e">
        <f>C158/C159</f>
        <v>#DIV/0!</v>
      </c>
      <c r="Z157" s="360" t="e">
        <f>C158/C160</f>
        <v>#DIV/0!</v>
      </c>
      <c r="AA157" s="360" t="e">
        <f>C158/C161</f>
        <v>#DIV/0!</v>
      </c>
      <c r="AB157" s="360" t="e">
        <f>C159/C160</f>
        <v>#DIV/0!</v>
      </c>
      <c r="AC157" s="360" t="e">
        <f>C159/C161</f>
        <v>#DIV/0!</v>
      </c>
      <c r="AD157" s="360" t="e">
        <f>C160/C161</f>
        <v>#DIV/0!</v>
      </c>
      <c r="AF157" s="636" t="e">
        <f>H157/H158</f>
        <v>#DIV/0!</v>
      </c>
      <c r="AG157" s="33" t="e">
        <f>H157/H159</f>
        <v>#DIV/0!</v>
      </c>
      <c r="AH157" s="33" t="e">
        <f>H157/H160</f>
        <v>#DIV/0!</v>
      </c>
      <c r="AI157" s="33" t="e">
        <f>H157/H161</f>
        <v>#DIV/0!</v>
      </c>
      <c r="AJ157" s="33" t="e">
        <f>H158/H159</f>
        <v>#DIV/0!</v>
      </c>
      <c r="AK157" s="33" t="e">
        <f>H158/H160</f>
        <v>#DIV/0!</v>
      </c>
      <c r="AL157" s="33" t="e">
        <f>H158/H161</f>
        <v>#DIV/0!</v>
      </c>
      <c r="AM157" s="33" t="e">
        <f>H159/H160</f>
        <v>#DIV/0!</v>
      </c>
      <c r="AN157" s="33" t="e">
        <f>H159/H161</f>
        <v>#DIV/0!</v>
      </c>
      <c r="AO157" s="33" t="e">
        <f>H160/H161</f>
        <v>#DIV/0!</v>
      </c>
    </row>
    <row r="158" spans="1:41" hidden="1">
      <c r="A158" s="782"/>
      <c r="B158" s="416" t="s">
        <v>102</v>
      </c>
      <c r="C158" s="504"/>
      <c r="D158" s="504"/>
      <c r="E158" s="504"/>
      <c r="F158" s="783"/>
      <c r="G158" s="416" t="s">
        <v>80</v>
      </c>
      <c r="H158" s="504"/>
      <c r="I158" s="504"/>
      <c r="J158" s="504"/>
      <c r="K158" s="506"/>
      <c r="L158" s="361" t="e">
        <f t="shared" ref="L158:L161" si="202">AVERAGE(C158:E158)</f>
        <v>#DIV/0!</v>
      </c>
      <c r="M158" s="361" t="e">
        <f t="shared" ref="M158:M161" si="203">STDEVA(C158:E158)</f>
        <v>#DIV/0!</v>
      </c>
      <c r="N158" s="356" t="e">
        <f t="shared" ref="N158:N161" si="204">M158/L158*100</f>
        <v>#DIV/0!</v>
      </c>
      <c r="O158" s="410"/>
      <c r="P158" s="361" t="e">
        <f>AVERAGE(H158:J158)</f>
        <v>#DIV/0!</v>
      </c>
      <c r="Q158" s="361" t="e">
        <f>STDEVA(H158:J158)</f>
        <v>#DIV/0!</v>
      </c>
      <c r="R158" s="356" t="e">
        <f t="shared" ref="R158:R161" si="205">Q158/P158*100</f>
        <v>#DIV/0!</v>
      </c>
      <c r="T158" s="407" t="s">
        <v>305</v>
      </c>
      <c r="U158" s="635" t="e">
        <f>D157/D158</f>
        <v>#DIV/0!</v>
      </c>
      <c r="V158" s="360" t="e">
        <f>D157/D159</f>
        <v>#DIV/0!</v>
      </c>
      <c r="W158" s="360" t="e">
        <f>D157/D160</f>
        <v>#DIV/0!</v>
      </c>
      <c r="X158" s="360" t="e">
        <f>D157/D161</f>
        <v>#DIV/0!</v>
      </c>
      <c r="Y158" s="360" t="e">
        <f>D158/D159</f>
        <v>#DIV/0!</v>
      </c>
      <c r="Z158" s="360" t="e">
        <f>D158/D160</f>
        <v>#DIV/0!</v>
      </c>
      <c r="AA158" s="360" t="e">
        <f>D158/D161</f>
        <v>#DIV/0!</v>
      </c>
      <c r="AB158" s="360" t="e">
        <f>D159/D160</f>
        <v>#DIV/0!</v>
      </c>
      <c r="AC158" s="360" t="e">
        <f>D159/D161</f>
        <v>#DIV/0!</v>
      </c>
      <c r="AD158" s="360" t="e">
        <f>D160/D161</f>
        <v>#DIV/0!</v>
      </c>
      <c r="AF158" s="636" t="e">
        <f>I157/I158</f>
        <v>#DIV/0!</v>
      </c>
      <c r="AG158" s="33" t="e">
        <f>I157/I159</f>
        <v>#DIV/0!</v>
      </c>
      <c r="AH158" s="33" t="e">
        <f>I157/I160</f>
        <v>#DIV/0!</v>
      </c>
      <c r="AI158" s="33" t="e">
        <f>I157/I161</f>
        <v>#DIV/0!</v>
      </c>
      <c r="AJ158" s="33" t="e">
        <f>I158/I159</f>
        <v>#DIV/0!</v>
      </c>
      <c r="AK158" s="33" t="e">
        <f>I158/I160</f>
        <v>#DIV/0!</v>
      </c>
      <c r="AL158" s="33" t="e">
        <f>I158/I161</f>
        <v>#DIV/0!</v>
      </c>
      <c r="AM158" s="33" t="e">
        <f>I159/I160</f>
        <v>#DIV/0!</v>
      </c>
      <c r="AN158" s="33" t="e">
        <f>I159/I161</f>
        <v>#DIV/0!</v>
      </c>
      <c r="AO158" s="33" t="e">
        <f>I160/I161</f>
        <v>#DIV/0!</v>
      </c>
    </row>
    <row r="159" spans="1:41" hidden="1">
      <c r="A159" s="782"/>
      <c r="B159" s="416" t="s">
        <v>103</v>
      </c>
      <c r="C159" s="504"/>
      <c r="D159" s="504"/>
      <c r="E159" s="504"/>
      <c r="F159" s="783"/>
      <c r="G159" s="416" t="s">
        <v>104</v>
      </c>
      <c r="H159" s="504"/>
      <c r="I159" s="504"/>
      <c r="J159" s="504"/>
      <c r="K159" s="506"/>
      <c r="L159" s="361" t="e">
        <f t="shared" si="202"/>
        <v>#DIV/0!</v>
      </c>
      <c r="M159" s="361" t="e">
        <f t="shared" si="203"/>
        <v>#DIV/0!</v>
      </c>
      <c r="N159" s="356" t="e">
        <f t="shared" si="204"/>
        <v>#DIV/0!</v>
      </c>
      <c r="O159" s="410"/>
      <c r="P159" s="361" t="e">
        <f>AVERAGE(H159:J159)</f>
        <v>#DIV/0!</v>
      </c>
      <c r="Q159" s="361" t="e">
        <f>STDEVA(H159:J159)</f>
        <v>#DIV/0!</v>
      </c>
      <c r="R159" s="356" t="e">
        <f t="shared" si="205"/>
        <v>#DIV/0!</v>
      </c>
      <c r="T159" s="407" t="s">
        <v>306</v>
      </c>
      <c r="U159" s="635" t="e">
        <f>E157/E158</f>
        <v>#DIV/0!</v>
      </c>
      <c r="V159" s="360" t="e">
        <f>E157/E159</f>
        <v>#DIV/0!</v>
      </c>
      <c r="W159" s="360" t="e">
        <f>E157/E160</f>
        <v>#DIV/0!</v>
      </c>
      <c r="X159" s="360" t="e">
        <f>E157/E161</f>
        <v>#DIV/0!</v>
      </c>
      <c r="Y159" s="360" t="e">
        <f>E158/E159</f>
        <v>#DIV/0!</v>
      </c>
      <c r="Z159" s="360" t="e">
        <f>E158/E160</f>
        <v>#DIV/0!</v>
      </c>
      <c r="AA159" s="360" t="e">
        <f>E158/E161</f>
        <v>#DIV/0!</v>
      </c>
      <c r="AB159" s="360" t="e">
        <f>E159/E160</f>
        <v>#DIV/0!</v>
      </c>
      <c r="AC159" s="360" t="e">
        <f>E159/E161</f>
        <v>#DIV/0!</v>
      </c>
      <c r="AD159" s="360" t="e">
        <f>E160/E161</f>
        <v>#DIV/0!</v>
      </c>
      <c r="AF159" s="636" t="e">
        <f>J157/J158</f>
        <v>#DIV/0!</v>
      </c>
      <c r="AG159" s="33" t="e">
        <f>J157/J159</f>
        <v>#DIV/0!</v>
      </c>
      <c r="AH159" s="33" t="e">
        <f>J157/J160</f>
        <v>#DIV/0!</v>
      </c>
      <c r="AI159" s="33" t="e">
        <f>J157/J161</f>
        <v>#DIV/0!</v>
      </c>
      <c r="AJ159" s="33" t="e">
        <f>J158/J159</f>
        <v>#DIV/0!</v>
      </c>
      <c r="AK159" s="33" t="e">
        <f>J158/J160</f>
        <v>#DIV/0!</v>
      </c>
      <c r="AL159" s="33" t="e">
        <f>J158/J161</f>
        <v>#DIV/0!</v>
      </c>
      <c r="AM159" s="33" t="e">
        <f>J159/J160</f>
        <v>#DIV/0!</v>
      </c>
      <c r="AN159" s="33" t="e">
        <f>J159/J161</f>
        <v>#DIV/0!</v>
      </c>
      <c r="AO159" s="33" t="e">
        <f>J160/J161</f>
        <v>#DIV/0!</v>
      </c>
    </row>
    <row r="160" spans="1:41" hidden="1">
      <c r="A160" s="782"/>
      <c r="B160" s="416" t="s">
        <v>79</v>
      </c>
      <c r="C160" s="504"/>
      <c r="D160" s="504"/>
      <c r="E160" s="504"/>
      <c r="F160" s="783"/>
      <c r="G160" s="416" t="s">
        <v>105</v>
      </c>
      <c r="H160" s="504"/>
      <c r="I160" s="504"/>
      <c r="J160" s="504"/>
      <c r="K160" s="506"/>
      <c r="L160" s="361" t="e">
        <f t="shared" si="202"/>
        <v>#DIV/0!</v>
      </c>
      <c r="M160" s="361" t="e">
        <f t="shared" si="203"/>
        <v>#DIV/0!</v>
      </c>
      <c r="N160" s="356" t="e">
        <f t="shared" si="204"/>
        <v>#DIV/0!</v>
      </c>
      <c r="O160" s="410"/>
      <c r="P160" s="361" t="e">
        <f>AVERAGE(H160:J160)</f>
        <v>#DIV/0!</v>
      </c>
      <c r="Q160" s="361" t="e">
        <f>STDEVA(H160:J160)</f>
        <v>#DIV/0!</v>
      </c>
      <c r="R160" s="356" t="e">
        <f t="shared" si="205"/>
        <v>#DIV/0!</v>
      </c>
      <c r="T160" s="407" t="s">
        <v>68</v>
      </c>
      <c r="U160" s="636" t="e">
        <f>AVERAGE(U157:U159)</f>
        <v>#DIV/0!</v>
      </c>
      <c r="V160" s="636" t="e">
        <f t="shared" ref="V160:AD160" si="206">AVERAGE(V157:V159)</f>
        <v>#DIV/0!</v>
      </c>
      <c r="W160" s="636" t="e">
        <f t="shared" si="206"/>
        <v>#DIV/0!</v>
      </c>
      <c r="X160" s="636" t="e">
        <f t="shared" si="206"/>
        <v>#DIV/0!</v>
      </c>
      <c r="Y160" s="636" t="e">
        <f t="shared" si="206"/>
        <v>#DIV/0!</v>
      </c>
      <c r="Z160" s="636" t="e">
        <f t="shared" si="206"/>
        <v>#DIV/0!</v>
      </c>
      <c r="AA160" s="636" t="e">
        <f t="shared" si="206"/>
        <v>#DIV/0!</v>
      </c>
      <c r="AB160" s="636" t="e">
        <f t="shared" si="206"/>
        <v>#DIV/0!</v>
      </c>
      <c r="AC160" s="636" t="e">
        <f t="shared" si="206"/>
        <v>#DIV/0!</v>
      </c>
      <c r="AD160" s="636" t="e">
        <f t="shared" si="206"/>
        <v>#DIV/0!</v>
      </c>
      <c r="AF160" s="636" t="e">
        <f>AVERAGE(AF157:AF159)</f>
        <v>#DIV/0!</v>
      </c>
      <c r="AG160" s="636" t="e">
        <f t="shared" ref="AG160:AO160" si="207">AVERAGE(AG157:AG159)</f>
        <v>#DIV/0!</v>
      </c>
      <c r="AH160" s="636" t="e">
        <f t="shared" si="207"/>
        <v>#DIV/0!</v>
      </c>
      <c r="AI160" s="636" t="e">
        <f t="shared" si="207"/>
        <v>#DIV/0!</v>
      </c>
      <c r="AJ160" s="636" t="e">
        <f t="shared" si="207"/>
        <v>#DIV/0!</v>
      </c>
      <c r="AK160" s="636" t="e">
        <f t="shared" si="207"/>
        <v>#DIV/0!</v>
      </c>
      <c r="AL160" s="636" t="e">
        <f t="shared" si="207"/>
        <v>#DIV/0!</v>
      </c>
      <c r="AM160" s="636" t="e">
        <f t="shared" si="207"/>
        <v>#DIV/0!</v>
      </c>
      <c r="AN160" s="636" t="e">
        <f t="shared" si="207"/>
        <v>#DIV/0!</v>
      </c>
      <c r="AO160" s="636" t="e">
        <f t="shared" si="207"/>
        <v>#DIV/0!</v>
      </c>
    </row>
    <row r="161" spans="1:41" hidden="1">
      <c r="A161" s="782"/>
      <c r="B161" s="416" t="s">
        <v>106</v>
      </c>
      <c r="C161" s="504"/>
      <c r="D161" s="504"/>
      <c r="E161" s="504"/>
      <c r="F161" s="783"/>
      <c r="G161" s="416" t="s">
        <v>107</v>
      </c>
      <c r="H161" s="504"/>
      <c r="I161" s="504"/>
      <c r="J161" s="504"/>
      <c r="K161" s="506"/>
      <c r="L161" s="361" t="e">
        <f t="shared" si="202"/>
        <v>#DIV/0!</v>
      </c>
      <c r="M161" s="361" t="e">
        <f t="shared" si="203"/>
        <v>#DIV/0!</v>
      </c>
      <c r="N161" s="356" t="e">
        <f t="shared" si="204"/>
        <v>#DIV/0!</v>
      </c>
      <c r="O161" s="410"/>
      <c r="P161" s="361" t="e">
        <f>AVERAGE(H161:J161)</f>
        <v>#DIV/0!</v>
      </c>
      <c r="Q161" s="361" t="e">
        <f>STDEVA(H161:J161)</f>
        <v>#DIV/0!</v>
      </c>
      <c r="R161" s="356" t="e">
        <f t="shared" si="205"/>
        <v>#DIV/0!</v>
      </c>
      <c r="T161" s="634" t="s">
        <v>48</v>
      </c>
      <c r="U161" s="637" t="e">
        <f>STDEVA(U157:U159)/U160*100</f>
        <v>#DIV/0!</v>
      </c>
      <c r="V161" s="637" t="e">
        <f t="shared" ref="V161:AD161" si="208">STDEVA(V157:V159)/V160*100</f>
        <v>#DIV/0!</v>
      </c>
      <c r="W161" s="637" t="e">
        <f t="shared" si="208"/>
        <v>#DIV/0!</v>
      </c>
      <c r="X161" s="637" t="e">
        <f t="shared" si="208"/>
        <v>#DIV/0!</v>
      </c>
      <c r="Y161" s="637" t="e">
        <f t="shared" si="208"/>
        <v>#DIV/0!</v>
      </c>
      <c r="Z161" s="637" t="e">
        <f t="shared" si="208"/>
        <v>#DIV/0!</v>
      </c>
      <c r="AA161" s="637" t="e">
        <f t="shared" si="208"/>
        <v>#DIV/0!</v>
      </c>
      <c r="AB161" s="637" t="e">
        <f t="shared" si="208"/>
        <v>#DIV/0!</v>
      </c>
      <c r="AC161" s="637" t="e">
        <f t="shared" si="208"/>
        <v>#DIV/0!</v>
      </c>
      <c r="AD161" s="637" t="e">
        <f t="shared" si="208"/>
        <v>#DIV/0!</v>
      </c>
      <c r="AF161" s="637" t="e">
        <f>STDEVA(AF157:AF159)/AF160*100</f>
        <v>#DIV/0!</v>
      </c>
      <c r="AG161" s="637" t="e">
        <f t="shared" ref="AG161:AO161" si="209">STDEVA(AG157:AG159)/AG160*100</f>
        <v>#DIV/0!</v>
      </c>
      <c r="AH161" s="637" t="e">
        <f t="shared" si="209"/>
        <v>#DIV/0!</v>
      </c>
      <c r="AI161" s="637" t="e">
        <f t="shared" si="209"/>
        <v>#DIV/0!</v>
      </c>
      <c r="AJ161" s="637" t="e">
        <f t="shared" si="209"/>
        <v>#DIV/0!</v>
      </c>
      <c r="AK161" s="637" t="e">
        <f t="shared" si="209"/>
        <v>#DIV/0!</v>
      </c>
      <c r="AL161" s="637" t="e">
        <f t="shared" si="209"/>
        <v>#DIV/0!</v>
      </c>
      <c r="AM161" s="637" t="e">
        <f t="shared" si="209"/>
        <v>#DIV/0!</v>
      </c>
      <c r="AN161" s="637" t="e">
        <f t="shared" si="209"/>
        <v>#DIV/0!</v>
      </c>
      <c r="AO161" s="637" t="e">
        <f t="shared" si="209"/>
        <v>#DIV/0!</v>
      </c>
    </row>
    <row r="162" spans="1:41" hidden="1">
      <c r="A162" s="781" t="str">
        <f>C162</f>
        <v>24</v>
      </c>
      <c r="B162" s="416" t="s">
        <v>98</v>
      </c>
      <c r="C162" s="242" t="s">
        <v>214</v>
      </c>
      <c r="D162" s="242"/>
      <c r="E162" s="242"/>
      <c r="F162" s="783" t="str">
        <f t="shared" ref="F162" si="210">LEFT(H162,2)</f>
        <v/>
      </c>
      <c r="G162" s="416" t="s">
        <v>98</v>
      </c>
      <c r="H162" s="239"/>
      <c r="I162" s="239"/>
      <c r="J162" s="239"/>
      <c r="K162" s="506"/>
      <c r="L162" s="418"/>
      <c r="M162" s="418"/>
      <c r="N162" s="418"/>
      <c r="O162" s="418"/>
    </row>
    <row r="163" spans="1:41" hidden="1">
      <c r="A163" s="782"/>
      <c r="B163" s="416" t="s">
        <v>99</v>
      </c>
      <c r="C163" s="504"/>
      <c r="D163" s="504"/>
      <c r="E163" s="504"/>
      <c r="F163" s="783"/>
      <c r="G163" s="416" t="s">
        <v>99</v>
      </c>
      <c r="H163" s="504"/>
      <c r="I163" s="504"/>
      <c r="J163" s="504"/>
      <c r="K163" s="506"/>
      <c r="L163" s="418"/>
      <c r="M163" s="418"/>
      <c r="N163" s="418"/>
      <c r="O163" s="418"/>
    </row>
    <row r="164" spans="1:41" hidden="1">
      <c r="A164" s="782"/>
      <c r="B164" s="416" t="s">
        <v>100</v>
      </c>
      <c r="C164" s="504"/>
      <c r="D164" s="504"/>
      <c r="E164" s="504"/>
      <c r="F164" s="783"/>
      <c r="G164" s="416" t="s">
        <v>101</v>
      </c>
      <c r="H164" s="504"/>
      <c r="I164" s="504"/>
      <c r="J164" s="504"/>
      <c r="K164" s="506"/>
      <c r="L164" s="361" t="e">
        <f>AVERAGE(C164:E164)</f>
        <v>#DIV/0!</v>
      </c>
      <c r="M164" s="361" t="e">
        <f>STDEVA(C164:E164)</f>
        <v>#DIV/0!</v>
      </c>
      <c r="N164" s="411" t="e">
        <f>M164/L164*100</f>
        <v>#DIV/0!</v>
      </c>
      <c r="O164" s="410"/>
      <c r="P164" s="361" t="e">
        <f>AVERAGE(H164:J164)</f>
        <v>#DIV/0!</v>
      </c>
      <c r="Q164" s="361" t="e">
        <f>STDEVA(H164:J164)</f>
        <v>#DIV/0!</v>
      </c>
      <c r="R164" s="356" t="e">
        <f>Q164/P164*100</f>
        <v>#DIV/0!</v>
      </c>
      <c r="T164" s="407" t="s">
        <v>304</v>
      </c>
      <c r="U164" s="635" t="e">
        <f>C164/C165</f>
        <v>#DIV/0!</v>
      </c>
      <c r="V164" s="360" t="e">
        <f>C164/C166</f>
        <v>#DIV/0!</v>
      </c>
      <c r="W164" s="360" t="e">
        <f>C164/C167</f>
        <v>#DIV/0!</v>
      </c>
      <c r="X164" s="360" t="e">
        <f>C164/C168</f>
        <v>#DIV/0!</v>
      </c>
      <c r="Y164" s="360" t="e">
        <f>C165/C166</f>
        <v>#DIV/0!</v>
      </c>
      <c r="Z164" s="360" t="e">
        <f>C165/C167</f>
        <v>#DIV/0!</v>
      </c>
      <c r="AA164" s="360" t="e">
        <f>C165/C168</f>
        <v>#DIV/0!</v>
      </c>
      <c r="AB164" s="360" t="e">
        <f>C166/C167</f>
        <v>#DIV/0!</v>
      </c>
      <c r="AC164" s="360" t="e">
        <f>C166/C168</f>
        <v>#DIV/0!</v>
      </c>
      <c r="AD164" s="360" t="e">
        <f>C167/C168</f>
        <v>#DIV/0!</v>
      </c>
      <c r="AF164" s="636" t="e">
        <f>H164/H165</f>
        <v>#DIV/0!</v>
      </c>
      <c r="AG164" s="33" t="e">
        <f>H164/H166</f>
        <v>#DIV/0!</v>
      </c>
      <c r="AH164" s="33" t="e">
        <f>H164/H167</f>
        <v>#DIV/0!</v>
      </c>
      <c r="AI164" s="33" t="e">
        <f>H164/H168</f>
        <v>#DIV/0!</v>
      </c>
      <c r="AJ164" s="33" t="e">
        <f>H165/H166</f>
        <v>#DIV/0!</v>
      </c>
      <c r="AK164" s="33" t="e">
        <f>H165/H167</f>
        <v>#DIV/0!</v>
      </c>
      <c r="AL164" s="33" t="e">
        <f>H165/H168</f>
        <v>#DIV/0!</v>
      </c>
      <c r="AM164" s="33" t="e">
        <f>H166/H167</f>
        <v>#DIV/0!</v>
      </c>
      <c r="AN164" s="33" t="e">
        <f>H166/H168</f>
        <v>#DIV/0!</v>
      </c>
      <c r="AO164" s="33" t="e">
        <f>H167/H168</f>
        <v>#DIV/0!</v>
      </c>
    </row>
    <row r="165" spans="1:41" hidden="1">
      <c r="A165" s="782"/>
      <c r="B165" s="416" t="s">
        <v>102</v>
      </c>
      <c r="C165" s="504"/>
      <c r="D165" s="504"/>
      <c r="E165" s="504"/>
      <c r="F165" s="783"/>
      <c r="G165" s="416" t="s">
        <v>80</v>
      </c>
      <c r="H165" s="504"/>
      <c r="I165" s="504"/>
      <c r="J165" s="504"/>
      <c r="K165" s="506"/>
      <c r="L165" s="361" t="e">
        <f t="shared" ref="L165:L168" si="211">AVERAGE(C165:E165)</f>
        <v>#DIV/0!</v>
      </c>
      <c r="M165" s="361" t="e">
        <f t="shared" ref="M165:M168" si="212">STDEVA(C165:E165)</f>
        <v>#DIV/0!</v>
      </c>
      <c r="N165" s="356" t="e">
        <f t="shared" ref="N165:N168" si="213">M165/L165*100</f>
        <v>#DIV/0!</v>
      </c>
      <c r="O165" s="410"/>
      <c r="P165" s="361" t="e">
        <f>AVERAGE(H165:J165)</f>
        <v>#DIV/0!</v>
      </c>
      <c r="Q165" s="361" t="e">
        <f>STDEVA(H165:J165)</f>
        <v>#DIV/0!</v>
      </c>
      <c r="R165" s="356" t="e">
        <f t="shared" ref="R165:R168" si="214">Q165/P165*100</f>
        <v>#DIV/0!</v>
      </c>
      <c r="T165" s="407" t="s">
        <v>305</v>
      </c>
      <c r="U165" s="635" t="e">
        <f>D164/D165</f>
        <v>#DIV/0!</v>
      </c>
      <c r="V165" s="360" t="e">
        <f>D164/D166</f>
        <v>#DIV/0!</v>
      </c>
      <c r="W165" s="360" t="e">
        <f>D164/D167</f>
        <v>#DIV/0!</v>
      </c>
      <c r="X165" s="360" t="e">
        <f>D164/D168</f>
        <v>#DIV/0!</v>
      </c>
      <c r="Y165" s="360" t="e">
        <f>D165/D166</f>
        <v>#DIV/0!</v>
      </c>
      <c r="Z165" s="360" t="e">
        <f>D165/D167</f>
        <v>#DIV/0!</v>
      </c>
      <c r="AA165" s="360" t="e">
        <f>D165/D168</f>
        <v>#DIV/0!</v>
      </c>
      <c r="AB165" s="360" t="e">
        <f>D166/D167</f>
        <v>#DIV/0!</v>
      </c>
      <c r="AC165" s="360" t="e">
        <f>D166/D168</f>
        <v>#DIV/0!</v>
      </c>
      <c r="AD165" s="360" t="e">
        <f>D167/D168</f>
        <v>#DIV/0!</v>
      </c>
      <c r="AF165" s="636" t="e">
        <f>I164/I165</f>
        <v>#DIV/0!</v>
      </c>
      <c r="AG165" s="33" t="e">
        <f>I164/I166</f>
        <v>#DIV/0!</v>
      </c>
      <c r="AH165" s="33" t="e">
        <f>I164/I167</f>
        <v>#DIV/0!</v>
      </c>
      <c r="AI165" s="33" t="e">
        <f>I164/I168</f>
        <v>#DIV/0!</v>
      </c>
      <c r="AJ165" s="33" t="e">
        <f>I165/I166</f>
        <v>#DIV/0!</v>
      </c>
      <c r="AK165" s="33" t="e">
        <f>I165/I167</f>
        <v>#DIV/0!</v>
      </c>
      <c r="AL165" s="33" t="e">
        <f>I165/I168</f>
        <v>#DIV/0!</v>
      </c>
      <c r="AM165" s="33" t="e">
        <f>I166/I167</f>
        <v>#DIV/0!</v>
      </c>
      <c r="AN165" s="33" t="e">
        <f>I166/I168</f>
        <v>#DIV/0!</v>
      </c>
      <c r="AO165" s="33" t="e">
        <f>I167/I168</f>
        <v>#DIV/0!</v>
      </c>
    </row>
    <row r="166" spans="1:41" hidden="1">
      <c r="A166" s="782"/>
      <c r="B166" s="416" t="s">
        <v>103</v>
      </c>
      <c r="C166" s="504"/>
      <c r="D166" s="504"/>
      <c r="E166" s="504"/>
      <c r="F166" s="783"/>
      <c r="G166" s="416" t="s">
        <v>104</v>
      </c>
      <c r="H166" s="504"/>
      <c r="I166" s="504"/>
      <c r="J166" s="504"/>
      <c r="K166" s="506"/>
      <c r="L166" s="361" t="e">
        <f t="shared" si="211"/>
        <v>#DIV/0!</v>
      </c>
      <c r="M166" s="361" t="e">
        <f t="shared" si="212"/>
        <v>#DIV/0!</v>
      </c>
      <c r="N166" s="356" t="e">
        <f t="shared" si="213"/>
        <v>#DIV/0!</v>
      </c>
      <c r="O166" s="410"/>
      <c r="P166" s="361" t="e">
        <f>AVERAGE(H166:J166)</f>
        <v>#DIV/0!</v>
      </c>
      <c r="Q166" s="361" t="e">
        <f>STDEVA(H166:J166)</f>
        <v>#DIV/0!</v>
      </c>
      <c r="R166" s="356" t="e">
        <f t="shared" si="214"/>
        <v>#DIV/0!</v>
      </c>
      <c r="T166" s="407" t="s">
        <v>306</v>
      </c>
      <c r="U166" s="635" t="e">
        <f>E164/E165</f>
        <v>#DIV/0!</v>
      </c>
      <c r="V166" s="360" t="e">
        <f>E164/E166</f>
        <v>#DIV/0!</v>
      </c>
      <c r="W166" s="360" t="e">
        <f>E164/E167</f>
        <v>#DIV/0!</v>
      </c>
      <c r="X166" s="360" t="e">
        <f>E164/E168</f>
        <v>#DIV/0!</v>
      </c>
      <c r="Y166" s="360" t="e">
        <f>E165/E166</f>
        <v>#DIV/0!</v>
      </c>
      <c r="Z166" s="360" t="e">
        <f>E165/E167</f>
        <v>#DIV/0!</v>
      </c>
      <c r="AA166" s="360" t="e">
        <f>E165/E168</f>
        <v>#DIV/0!</v>
      </c>
      <c r="AB166" s="360" t="e">
        <f>E166/E167</f>
        <v>#DIV/0!</v>
      </c>
      <c r="AC166" s="360" t="e">
        <f>E166/E168</f>
        <v>#DIV/0!</v>
      </c>
      <c r="AD166" s="360" t="e">
        <f>E167/E168</f>
        <v>#DIV/0!</v>
      </c>
      <c r="AF166" s="636" t="e">
        <f>J164/J165</f>
        <v>#DIV/0!</v>
      </c>
      <c r="AG166" s="33" t="e">
        <f>J164/J166</f>
        <v>#DIV/0!</v>
      </c>
      <c r="AH166" s="33" t="e">
        <f>J164/J167</f>
        <v>#DIV/0!</v>
      </c>
      <c r="AI166" s="33" t="e">
        <f>J164/J168</f>
        <v>#DIV/0!</v>
      </c>
      <c r="AJ166" s="33" t="e">
        <f>J165/J166</f>
        <v>#DIV/0!</v>
      </c>
      <c r="AK166" s="33" t="e">
        <f>J165/J167</f>
        <v>#DIV/0!</v>
      </c>
      <c r="AL166" s="33" t="e">
        <f>J165/J168</f>
        <v>#DIV/0!</v>
      </c>
      <c r="AM166" s="33" t="e">
        <f>J166/J167</f>
        <v>#DIV/0!</v>
      </c>
      <c r="AN166" s="33" t="e">
        <f>J166/J168</f>
        <v>#DIV/0!</v>
      </c>
      <c r="AO166" s="33" t="e">
        <f>J167/J168</f>
        <v>#DIV/0!</v>
      </c>
    </row>
    <row r="167" spans="1:41" hidden="1">
      <c r="A167" s="782"/>
      <c r="B167" s="416" t="s">
        <v>79</v>
      </c>
      <c r="C167" s="504"/>
      <c r="D167" s="504"/>
      <c r="E167" s="504"/>
      <c r="F167" s="783"/>
      <c r="G167" s="416" t="s">
        <v>105</v>
      </c>
      <c r="H167" s="504"/>
      <c r="I167" s="504"/>
      <c r="J167" s="504"/>
      <c r="K167" s="506"/>
      <c r="L167" s="361" t="e">
        <f t="shared" si="211"/>
        <v>#DIV/0!</v>
      </c>
      <c r="M167" s="361" t="e">
        <f t="shared" si="212"/>
        <v>#DIV/0!</v>
      </c>
      <c r="N167" s="356" t="e">
        <f t="shared" si="213"/>
        <v>#DIV/0!</v>
      </c>
      <c r="O167" s="410"/>
      <c r="P167" s="361" t="e">
        <f>AVERAGE(H167:J167)</f>
        <v>#DIV/0!</v>
      </c>
      <c r="Q167" s="361" t="e">
        <f>STDEVA(H167:J167)</f>
        <v>#DIV/0!</v>
      </c>
      <c r="R167" s="356" t="e">
        <f t="shared" si="214"/>
        <v>#DIV/0!</v>
      </c>
      <c r="T167" s="407" t="s">
        <v>68</v>
      </c>
      <c r="U167" s="636" t="e">
        <f>AVERAGE(U164:U166)</f>
        <v>#DIV/0!</v>
      </c>
      <c r="V167" s="636" t="e">
        <f t="shared" ref="V167:AD167" si="215">AVERAGE(V164:V166)</f>
        <v>#DIV/0!</v>
      </c>
      <c r="W167" s="636" t="e">
        <f t="shared" si="215"/>
        <v>#DIV/0!</v>
      </c>
      <c r="X167" s="636" t="e">
        <f t="shared" si="215"/>
        <v>#DIV/0!</v>
      </c>
      <c r="Y167" s="636" t="e">
        <f t="shared" si="215"/>
        <v>#DIV/0!</v>
      </c>
      <c r="Z167" s="636" t="e">
        <f t="shared" si="215"/>
        <v>#DIV/0!</v>
      </c>
      <c r="AA167" s="636" t="e">
        <f t="shared" si="215"/>
        <v>#DIV/0!</v>
      </c>
      <c r="AB167" s="636" t="e">
        <f t="shared" si="215"/>
        <v>#DIV/0!</v>
      </c>
      <c r="AC167" s="636" t="e">
        <f t="shared" si="215"/>
        <v>#DIV/0!</v>
      </c>
      <c r="AD167" s="636" t="e">
        <f t="shared" si="215"/>
        <v>#DIV/0!</v>
      </c>
      <c r="AF167" s="636" t="e">
        <f>AVERAGE(AF164:AF166)</f>
        <v>#DIV/0!</v>
      </c>
      <c r="AG167" s="636" t="e">
        <f t="shared" ref="AG167:AO167" si="216">AVERAGE(AG164:AG166)</f>
        <v>#DIV/0!</v>
      </c>
      <c r="AH167" s="636" t="e">
        <f t="shared" si="216"/>
        <v>#DIV/0!</v>
      </c>
      <c r="AI167" s="636" t="e">
        <f t="shared" si="216"/>
        <v>#DIV/0!</v>
      </c>
      <c r="AJ167" s="636" t="e">
        <f t="shared" si="216"/>
        <v>#DIV/0!</v>
      </c>
      <c r="AK167" s="636" t="e">
        <f t="shared" si="216"/>
        <v>#DIV/0!</v>
      </c>
      <c r="AL167" s="636" t="e">
        <f t="shared" si="216"/>
        <v>#DIV/0!</v>
      </c>
      <c r="AM167" s="636" t="e">
        <f t="shared" si="216"/>
        <v>#DIV/0!</v>
      </c>
      <c r="AN167" s="636" t="e">
        <f t="shared" si="216"/>
        <v>#DIV/0!</v>
      </c>
      <c r="AO167" s="636" t="e">
        <f t="shared" si="216"/>
        <v>#DIV/0!</v>
      </c>
    </row>
    <row r="168" spans="1:41" hidden="1">
      <c r="A168" s="782"/>
      <c r="B168" s="416" t="s">
        <v>106</v>
      </c>
      <c r="C168" s="504"/>
      <c r="D168" s="504"/>
      <c r="E168" s="504"/>
      <c r="F168" s="783"/>
      <c r="G168" s="416" t="s">
        <v>107</v>
      </c>
      <c r="H168" s="504"/>
      <c r="I168" s="504"/>
      <c r="J168" s="504"/>
      <c r="K168" s="506"/>
      <c r="L168" s="361" t="e">
        <f t="shared" si="211"/>
        <v>#DIV/0!</v>
      </c>
      <c r="M168" s="361" t="e">
        <f t="shared" si="212"/>
        <v>#DIV/0!</v>
      </c>
      <c r="N168" s="356" t="e">
        <f t="shared" si="213"/>
        <v>#DIV/0!</v>
      </c>
      <c r="O168" s="410"/>
      <c r="P168" s="361" t="e">
        <f>AVERAGE(H168:J168)</f>
        <v>#DIV/0!</v>
      </c>
      <c r="Q168" s="361" t="e">
        <f>STDEVA(H168:J168)</f>
        <v>#DIV/0!</v>
      </c>
      <c r="R168" s="356" t="e">
        <f t="shared" si="214"/>
        <v>#DIV/0!</v>
      </c>
      <c r="T168" s="634" t="s">
        <v>48</v>
      </c>
      <c r="U168" s="637" t="e">
        <f>STDEVA(U164:U166)/U167*100</f>
        <v>#DIV/0!</v>
      </c>
      <c r="V168" s="637" t="e">
        <f t="shared" ref="V168:AD168" si="217">STDEVA(V164:V166)/V167*100</f>
        <v>#DIV/0!</v>
      </c>
      <c r="W168" s="637" t="e">
        <f t="shared" si="217"/>
        <v>#DIV/0!</v>
      </c>
      <c r="X168" s="637" t="e">
        <f t="shared" si="217"/>
        <v>#DIV/0!</v>
      </c>
      <c r="Y168" s="637" t="e">
        <f t="shared" si="217"/>
        <v>#DIV/0!</v>
      </c>
      <c r="Z168" s="637" t="e">
        <f t="shared" si="217"/>
        <v>#DIV/0!</v>
      </c>
      <c r="AA168" s="637" t="e">
        <f t="shared" si="217"/>
        <v>#DIV/0!</v>
      </c>
      <c r="AB168" s="637" t="e">
        <f t="shared" si="217"/>
        <v>#DIV/0!</v>
      </c>
      <c r="AC168" s="637" t="e">
        <f t="shared" si="217"/>
        <v>#DIV/0!</v>
      </c>
      <c r="AD168" s="637" t="e">
        <f t="shared" si="217"/>
        <v>#DIV/0!</v>
      </c>
      <c r="AF168" s="637" t="e">
        <f>STDEVA(AF164:AF166)/AF167*100</f>
        <v>#DIV/0!</v>
      </c>
      <c r="AG168" s="637" t="e">
        <f t="shared" ref="AG168:AO168" si="218">STDEVA(AG164:AG166)/AG167*100</f>
        <v>#DIV/0!</v>
      </c>
      <c r="AH168" s="637" t="e">
        <f t="shared" si="218"/>
        <v>#DIV/0!</v>
      </c>
      <c r="AI168" s="637" t="e">
        <f t="shared" si="218"/>
        <v>#DIV/0!</v>
      </c>
      <c r="AJ168" s="637" t="e">
        <f t="shared" si="218"/>
        <v>#DIV/0!</v>
      </c>
      <c r="AK168" s="637" t="e">
        <f t="shared" si="218"/>
        <v>#DIV/0!</v>
      </c>
      <c r="AL168" s="637" t="e">
        <f t="shared" si="218"/>
        <v>#DIV/0!</v>
      </c>
      <c r="AM168" s="637" t="e">
        <f t="shared" si="218"/>
        <v>#DIV/0!</v>
      </c>
      <c r="AN168" s="637" t="e">
        <f t="shared" si="218"/>
        <v>#DIV/0!</v>
      </c>
      <c r="AO168" s="637" t="e">
        <f t="shared" si="218"/>
        <v>#DIV/0!</v>
      </c>
    </row>
    <row r="169" spans="1:41" hidden="1">
      <c r="A169" s="781" t="str">
        <f>C169</f>
        <v>25</v>
      </c>
      <c r="B169" s="558" t="s">
        <v>98</v>
      </c>
      <c r="C169" s="242" t="s">
        <v>242</v>
      </c>
      <c r="D169" s="242"/>
      <c r="E169" s="242"/>
      <c r="F169" s="783" t="str">
        <f t="shared" ref="F169" si="219">LEFT(H169,2)</f>
        <v/>
      </c>
      <c r="G169" s="558" t="s">
        <v>98</v>
      </c>
      <c r="H169" s="239"/>
      <c r="I169" s="239"/>
      <c r="J169" s="239"/>
      <c r="K169" s="506"/>
      <c r="L169" s="559"/>
      <c r="M169" s="559"/>
      <c r="N169" s="559"/>
      <c r="O169" s="559"/>
    </row>
    <row r="170" spans="1:41" hidden="1">
      <c r="A170" s="782"/>
      <c r="B170" s="558" t="s">
        <v>99</v>
      </c>
      <c r="C170" s="633"/>
      <c r="D170" s="633"/>
      <c r="E170" s="633"/>
      <c r="F170" s="783"/>
      <c r="G170" s="558" t="s">
        <v>99</v>
      </c>
      <c r="H170" s="633"/>
      <c r="I170" s="633"/>
      <c r="J170" s="633"/>
      <c r="K170" s="506"/>
      <c r="L170" s="559"/>
      <c r="M170" s="559"/>
      <c r="N170" s="559"/>
      <c r="O170" s="559"/>
    </row>
    <row r="171" spans="1:41" hidden="1">
      <c r="A171" s="782"/>
      <c r="B171" s="558" t="s">
        <v>100</v>
      </c>
      <c r="C171" s="633"/>
      <c r="D171" s="633"/>
      <c r="E171" s="633"/>
      <c r="F171" s="783"/>
      <c r="G171" s="558" t="s">
        <v>101</v>
      </c>
      <c r="H171" s="633"/>
      <c r="I171" s="633"/>
      <c r="J171" s="633"/>
      <c r="K171" s="506"/>
      <c r="L171" s="361" t="e">
        <f>AVERAGE(C171:E171)</f>
        <v>#DIV/0!</v>
      </c>
      <c r="M171" s="361" t="e">
        <f>STDEVA(C171:E171)</f>
        <v>#DIV/0!</v>
      </c>
      <c r="N171" s="411" t="e">
        <f>M171/L171*100</f>
        <v>#DIV/0!</v>
      </c>
      <c r="O171" s="410"/>
      <c r="P171" s="361" t="e">
        <f>AVERAGE(H171:J171)</f>
        <v>#DIV/0!</v>
      </c>
      <c r="Q171" s="361" t="e">
        <f>STDEVA(H171:J171)</f>
        <v>#DIV/0!</v>
      </c>
      <c r="R171" s="356" t="e">
        <f>Q171/P171*100</f>
        <v>#DIV/0!</v>
      </c>
      <c r="T171" s="407" t="s">
        <v>304</v>
      </c>
      <c r="U171" s="635" t="e">
        <f>C171/C172</f>
        <v>#DIV/0!</v>
      </c>
      <c r="V171" s="360" t="e">
        <f>C171/C173</f>
        <v>#DIV/0!</v>
      </c>
      <c r="W171" s="360" t="e">
        <f>C171/C174</f>
        <v>#DIV/0!</v>
      </c>
      <c r="X171" s="360" t="e">
        <f>C171/C175</f>
        <v>#DIV/0!</v>
      </c>
      <c r="Y171" s="360" t="e">
        <f>C172/C173</f>
        <v>#DIV/0!</v>
      </c>
      <c r="Z171" s="360" t="e">
        <f>C172/C174</f>
        <v>#DIV/0!</v>
      </c>
      <c r="AA171" s="360" t="e">
        <f>C172/C175</f>
        <v>#DIV/0!</v>
      </c>
      <c r="AB171" s="360" t="e">
        <f>C173/C174</f>
        <v>#DIV/0!</v>
      </c>
      <c r="AC171" s="360" t="e">
        <f>C173/C175</f>
        <v>#DIV/0!</v>
      </c>
      <c r="AD171" s="360" t="e">
        <f>C174/C175</f>
        <v>#DIV/0!</v>
      </c>
      <c r="AF171" s="636" t="e">
        <f>H171/H172</f>
        <v>#DIV/0!</v>
      </c>
      <c r="AG171" s="33" t="e">
        <f>H171/H173</f>
        <v>#DIV/0!</v>
      </c>
      <c r="AH171" s="33" t="e">
        <f>H171/H174</f>
        <v>#DIV/0!</v>
      </c>
      <c r="AI171" s="33" t="e">
        <f>H171/H175</f>
        <v>#DIV/0!</v>
      </c>
      <c r="AJ171" s="33" t="e">
        <f>H172/H173</f>
        <v>#DIV/0!</v>
      </c>
      <c r="AK171" s="33" t="e">
        <f>H172/H174</f>
        <v>#DIV/0!</v>
      </c>
      <c r="AL171" s="33" t="e">
        <f>H172/H175</f>
        <v>#DIV/0!</v>
      </c>
      <c r="AM171" s="33" t="e">
        <f>H173/H174</f>
        <v>#DIV/0!</v>
      </c>
      <c r="AN171" s="33" t="e">
        <f>H173/H175</f>
        <v>#DIV/0!</v>
      </c>
      <c r="AO171" s="33" t="e">
        <f>H174/H175</f>
        <v>#DIV/0!</v>
      </c>
    </row>
    <row r="172" spans="1:41" hidden="1">
      <c r="A172" s="782"/>
      <c r="B172" s="558" t="s">
        <v>102</v>
      </c>
      <c r="C172" s="633"/>
      <c r="D172" s="633"/>
      <c r="E172" s="633"/>
      <c r="F172" s="783"/>
      <c r="G172" s="558" t="s">
        <v>80</v>
      </c>
      <c r="H172" s="633"/>
      <c r="I172" s="633"/>
      <c r="J172" s="633"/>
      <c r="K172" s="506"/>
      <c r="L172" s="361" t="e">
        <f t="shared" ref="L172:L175" si="220">AVERAGE(C172:E172)</f>
        <v>#DIV/0!</v>
      </c>
      <c r="M172" s="361" t="e">
        <f t="shared" ref="M172:M175" si="221">STDEVA(C172:E172)</f>
        <v>#DIV/0!</v>
      </c>
      <c r="N172" s="356" t="e">
        <f t="shared" ref="N172:N175" si="222">M172/L172*100</f>
        <v>#DIV/0!</v>
      </c>
      <c r="O172" s="410"/>
      <c r="P172" s="361" t="e">
        <f>AVERAGE(H172:J172)</f>
        <v>#DIV/0!</v>
      </c>
      <c r="Q172" s="361" t="e">
        <f>STDEVA(H172:J172)</f>
        <v>#DIV/0!</v>
      </c>
      <c r="R172" s="356" t="e">
        <f t="shared" ref="R172:R175" si="223">Q172/P172*100</f>
        <v>#DIV/0!</v>
      </c>
      <c r="T172" s="407" t="s">
        <v>305</v>
      </c>
      <c r="U172" s="635" t="e">
        <f>D171/D172</f>
        <v>#DIV/0!</v>
      </c>
      <c r="V172" s="360" t="e">
        <f>D171/D173</f>
        <v>#DIV/0!</v>
      </c>
      <c r="W172" s="360" t="e">
        <f>D171/D174</f>
        <v>#DIV/0!</v>
      </c>
      <c r="X172" s="360" t="e">
        <f>D171/D175</f>
        <v>#DIV/0!</v>
      </c>
      <c r="Y172" s="360" t="e">
        <f>D172/D173</f>
        <v>#DIV/0!</v>
      </c>
      <c r="Z172" s="360" t="e">
        <f>D172/D174</f>
        <v>#DIV/0!</v>
      </c>
      <c r="AA172" s="360" t="e">
        <f>D172/D175</f>
        <v>#DIV/0!</v>
      </c>
      <c r="AB172" s="360" t="e">
        <f>D173/D174</f>
        <v>#DIV/0!</v>
      </c>
      <c r="AC172" s="360" t="e">
        <f>D173/D175</f>
        <v>#DIV/0!</v>
      </c>
      <c r="AD172" s="360" t="e">
        <f>D174/D175</f>
        <v>#DIV/0!</v>
      </c>
      <c r="AF172" s="636" t="e">
        <f>I171/I172</f>
        <v>#DIV/0!</v>
      </c>
      <c r="AG172" s="33" t="e">
        <f>I171/I173</f>
        <v>#DIV/0!</v>
      </c>
      <c r="AH172" s="33" t="e">
        <f>I171/I174</f>
        <v>#DIV/0!</v>
      </c>
      <c r="AI172" s="33" t="e">
        <f>I171/I175</f>
        <v>#DIV/0!</v>
      </c>
      <c r="AJ172" s="33" t="e">
        <f>I172/I173</f>
        <v>#DIV/0!</v>
      </c>
      <c r="AK172" s="33" t="e">
        <f>I172/I174</f>
        <v>#DIV/0!</v>
      </c>
      <c r="AL172" s="33" t="e">
        <f>I172/I175</f>
        <v>#DIV/0!</v>
      </c>
      <c r="AM172" s="33" t="e">
        <f>I173/I174</f>
        <v>#DIV/0!</v>
      </c>
      <c r="AN172" s="33" t="e">
        <f>I173/I175</f>
        <v>#DIV/0!</v>
      </c>
      <c r="AO172" s="33" t="e">
        <f>I174/I175</f>
        <v>#DIV/0!</v>
      </c>
    </row>
    <row r="173" spans="1:41" hidden="1">
      <c r="A173" s="782"/>
      <c r="B173" s="558" t="s">
        <v>103</v>
      </c>
      <c r="C173" s="633"/>
      <c r="D173" s="633"/>
      <c r="E173" s="633"/>
      <c r="F173" s="783"/>
      <c r="G173" s="558" t="s">
        <v>104</v>
      </c>
      <c r="H173" s="633"/>
      <c r="I173" s="633"/>
      <c r="J173" s="633"/>
      <c r="K173" s="506"/>
      <c r="L173" s="361" t="e">
        <f t="shared" si="220"/>
        <v>#DIV/0!</v>
      </c>
      <c r="M173" s="361" t="e">
        <f t="shared" si="221"/>
        <v>#DIV/0!</v>
      </c>
      <c r="N173" s="356" t="e">
        <f t="shared" si="222"/>
        <v>#DIV/0!</v>
      </c>
      <c r="O173" s="410"/>
      <c r="P173" s="361" t="e">
        <f>AVERAGE(H173:J173)</f>
        <v>#DIV/0!</v>
      </c>
      <c r="Q173" s="361" t="e">
        <f>STDEVA(H173:J173)</f>
        <v>#DIV/0!</v>
      </c>
      <c r="R173" s="356" t="e">
        <f t="shared" si="223"/>
        <v>#DIV/0!</v>
      </c>
      <c r="T173" s="407" t="s">
        <v>306</v>
      </c>
      <c r="U173" s="635" t="e">
        <f>E171/E172</f>
        <v>#DIV/0!</v>
      </c>
      <c r="V173" s="360" t="e">
        <f>E171/E173</f>
        <v>#DIV/0!</v>
      </c>
      <c r="W173" s="360" t="e">
        <f>E171/E174</f>
        <v>#DIV/0!</v>
      </c>
      <c r="X173" s="360" t="e">
        <f>E171/E175</f>
        <v>#DIV/0!</v>
      </c>
      <c r="Y173" s="360" t="e">
        <f>E172/E173</f>
        <v>#DIV/0!</v>
      </c>
      <c r="Z173" s="360" t="e">
        <f>E172/E174</f>
        <v>#DIV/0!</v>
      </c>
      <c r="AA173" s="360" t="e">
        <f>E172/E175</f>
        <v>#DIV/0!</v>
      </c>
      <c r="AB173" s="360" t="e">
        <f>E173/E174</f>
        <v>#DIV/0!</v>
      </c>
      <c r="AC173" s="360" t="e">
        <f>E173/E175</f>
        <v>#DIV/0!</v>
      </c>
      <c r="AD173" s="360" t="e">
        <f>E174/E175</f>
        <v>#DIV/0!</v>
      </c>
      <c r="AF173" s="636" t="e">
        <f>J171/J172</f>
        <v>#DIV/0!</v>
      </c>
      <c r="AG173" s="33" t="e">
        <f>J171/J173</f>
        <v>#DIV/0!</v>
      </c>
      <c r="AH173" s="33" t="e">
        <f>J171/J174</f>
        <v>#DIV/0!</v>
      </c>
      <c r="AI173" s="33" t="e">
        <f>J171/J175</f>
        <v>#DIV/0!</v>
      </c>
      <c r="AJ173" s="33" t="e">
        <f>J172/J173</f>
        <v>#DIV/0!</v>
      </c>
      <c r="AK173" s="33" t="e">
        <f>J172/J174</f>
        <v>#DIV/0!</v>
      </c>
      <c r="AL173" s="33" t="e">
        <f>J172/J175</f>
        <v>#DIV/0!</v>
      </c>
      <c r="AM173" s="33" t="e">
        <f>J173/J174</f>
        <v>#DIV/0!</v>
      </c>
      <c r="AN173" s="33" t="e">
        <f>J173/J175</f>
        <v>#DIV/0!</v>
      </c>
      <c r="AO173" s="33" t="e">
        <f>J174/J175</f>
        <v>#DIV/0!</v>
      </c>
    </row>
    <row r="174" spans="1:41" hidden="1">
      <c r="A174" s="782"/>
      <c r="B174" s="558" t="s">
        <v>79</v>
      </c>
      <c r="C174" s="633"/>
      <c r="D174" s="633"/>
      <c r="E174" s="633"/>
      <c r="F174" s="783"/>
      <c r="G174" s="558" t="s">
        <v>105</v>
      </c>
      <c r="H174" s="633"/>
      <c r="I174" s="633"/>
      <c r="J174" s="633"/>
      <c r="K174" s="506"/>
      <c r="L174" s="361" t="e">
        <f t="shared" si="220"/>
        <v>#DIV/0!</v>
      </c>
      <c r="M174" s="361" t="e">
        <f t="shared" si="221"/>
        <v>#DIV/0!</v>
      </c>
      <c r="N174" s="356" t="e">
        <f t="shared" si="222"/>
        <v>#DIV/0!</v>
      </c>
      <c r="O174" s="410"/>
      <c r="P174" s="361" t="e">
        <f>AVERAGE(H174:J174)</f>
        <v>#DIV/0!</v>
      </c>
      <c r="Q174" s="361" t="e">
        <f>STDEVA(H174:J174)</f>
        <v>#DIV/0!</v>
      </c>
      <c r="R174" s="356" t="e">
        <f t="shared" si="223"/>
        <v>#DIV/0!</v>
      </c>
      <c r="T174" s="407" t="s">
        <v>68</v>
      </c>
      <c r="U174" s="636" t="e">
        <f>AVERAGE(U171:U173)</f>
        <v>#DIV/0!</v>
      </c>
      <c r="V174" s="636" t="e">
        <f t="shared" ref="V174:AD174" si="224">AVERAGE(V171:V173)</f>
        <v>#DIV/0!</v>
      </c>
      <c r="W174" s="636" t="e">
        <f t="shared" si="224"/>
        <v>#DIV/0!</v>
      </c>
      <c r="X174" s="636" t="e">
        <f t="shared" si="224"/>
        <v>#DIV/0!</v>
      </c>
      <c r="Y174" s="636" t="e">
        <f t="shared" si="224"/>
        <v>#DIV/0!</v>
      </c>
      <c r="Z174" s="636" t="e">
        <f t="shared" si="224"/>
        <v>#DIV/0!</v>
      </c>
      <c r="AA174" s="636" t="e">
        <f t="shared" si="224"/>
        <v>#DIV/0!</v>
      </c>
      <c r="AB174" s="636" t="e">
        <f t="shared" si="224"/>
        <v>#DIV/0!</v>
      </c>
      <c r="AC174" s="636" t="e">
        <f t="shared" si="224"/>
        <v>#DIV/0!</v>
      </c>
      <c r="AD174" s="636" t="e">
        <f t="shared" si="224"/>
        <v>#DIV/0!</v>
      </c>
      <c r="AF174" s="636" t="e">
        <f>AVERAGE(AF171:AF173)</f>
        <v>#DIV/0!</v>
      </c>
      <c r="AG174" s="636" t="e">
        <f t="shared" ref="AG174:AO174" si="225">AVERAGE(AG171:AG173)</f>
        <v>#DIV/0!</v>
      </c>
      <c r="AH174" s="636" t="e">
        <f t="shared" si="225"/>
        <v>#DIV/0!</v>
      </c>
      <c r="AI174" s="636" t="e">
        <f t="shared" si="225"/>
        <v>#DIV/0!</v>
      </c>
      <c r="AJ174" s="636" t="e">
        <f t="shared" si="225"/>
        <v>#DIV/0!</v>
      </c>
      <c r="AK174" s="636" t="e">
        <f t="shared" si="225"/>
        <v>#DIV/0!</v>
      </c>
      <c r="AL174" s="636" t="e">
        <f t="shared" si="225"/>
        <v>#DIV/0!</v>
      </c>
      <c r="AM174" s="636" t="e">
        <f t="shared" si="225"/>
        <v>#DIV/0!</v>
      </c>
      <c r="AN174" s="636" t="e">
        <f t="shared" si="225"/>
        <v>#DIV/0!</v>
      </c>
      <c r="AO174" s="636" t="e">
        <f t="shared" si="225"/>
        <v>#DIV/0!</v>
      </c>
    </row>
    <row r="175" spans="1:41" hidden="1">
      <c r="A175" s="782"/>
      <c r="B175" s="558" t="s">
        <v>106</v>
      </c>
      <c r="C175" s="633"/>
      <c r="D175" s="633"/>
      <c r="E175" s="633"/>
      <c r="F175" s="783"/>
      <c r="G175" s="558" t="s">
        <v>107</v>
      </c>
      <c r="H175" s="633"/>
      <c r="I175" s="633"/>
      <c r="J175" s="633"/>
      <c r="K175" s="506"/>
      <c r="L175" s="361" t="e">
        <f t="shared" si="220"/>
        <v>#DIV/0!</v>
      </c>
      <c r="M175" s="361" t="e">
        <f t="shared" si="221"/>
        <v>#DIV/0!</v>
      </c>
      <c r="N175" s="356" t="e">
        <f t="shared" si="222"/>
        <v>#DIV/0!</v>
      </c>
      <c r="O175" s="410"/>
      <c r="P175" s="361" t="e">
        <f>AVERAGE(H175:J175)</f>
        <v>#DIV/0!</v>
      </c>
      <c r="Q175" s="361" t="e">
        <f>STDEVA(H175:J175)</f>
        <v>#DIV/0!</v>
      </c>
      <c r="R175" s="356" t="e">
        <f t="shared" si="223"/>
        <v>#DIV/0!</v>
      </c>
      <c r="T175" s="634" t="s">
        <v>48</v>
      </c>
      <c r="U175" s="637" t="e">
        <f>STDEVA(U171:U173)/U174*100</f>
        <v>#DIV/0!</v>
      </c>
      <c r="V175" s="637" t="e">
        <f t="shared" ref="V175:AD175" si="226">STDEVA(V171:V173)/V174*100</f>
        <v>#DIV/0!</v>
      </c>
      <c r="W175" s="637" t="e">
        <f t="shared" si="226"/>
        <v>#DIV/0!</v>
      </c>
      <c r="X175" s="637" t="e">
        <f t="shared" si="226"/>
        <v>#DIV/0!</v>
      </c>
      <c r="Y175" s="637" t="e">
        <f t="shared" si="226"/>
        <v>#DIV/0!</v>
      </c>
      <c r="Z175" s="637" t="e">
        <f t="shared" si="226"/>
        <v>#DIV/0!</v>
      </c>
      <c r="AA175" s="637" t="e">
        <f t="shared" si="226"/>
        <v>#DIV/0!</v>
      </c>
      <c r="AB175" s="637" t="e">
        <f t="shared" si="226"/>
        <v>#DIV/0!</v>
      </c>
      <c r="AC175" s="637" t="e">
        <f t="shared" si="226"/>
        <v>#DIV/0!</v>
      </c>
      <c r="AD175" s="637" t="e">
        <f t="shared" si="226"/>
        <v>#DIV/0!</v>
      </c>
      <c r="AF175" s="637" t="e">
        <f>STDEVA(AF171:AF173)/AF174*100</f>
        <v>#DIV/0!</v>
      </c>
      <c r="AG175" s="637" t="e">
        <f t="shared" ref="AG175:AO175" si="227">STDEVA(AG171:AG173)/AG174*100</f>
        <v>#DIV/0!</v>
      </c>
      <c r="AH175" s="637" t="e">
        <f t="shared" si="227"/>
        <v>#DIV/0!</v>
      </c>
      <c r="AI175" s="637" t="e">
        <f t="shared" si="227"/>
        <v>#DIV/0!</v>
      </c>
      <c r="AJ175" s="637" t="e">
        <f t="shared" si="227"/>
        <v>#DIV/0!</v>
      </c>
      <c r="AK175" s="637" t="e">
        <f t="shared" si="227"/>
        <v>#DIV/0!</v>
      </c>
      <c r="AL175" s="637" t="e">
        <f t="shared" si="227"/>
        <v>#DIV/0!</v>
      </c>
      <c r="AM175" s="637" t="e">
        <f t="shared" si="227"/>
        <v>#DIV/0!</v>
      </c>
      <c r="AN175" s="637" t="e">
        <f t="shared" si="227"/>
        <v>#DIV/0!</v>
      </c>
      <c r="AO175" s="637" t="e">
        <f t="shared" si="227"/>
        <v>#DIV/0!</v>
      </c>
    </row>
    <row r="176" spans="1:41" hidden="1">
      <c r="A176" s="781" t="str">
        <f>C176</f>
        <v>26</v>
      </c>
      <c r="B176" s="558" t="s">
        <v>98</v>
      </c>
      <c r="C176" s="242" t="s">
        <v>243</v>
      </c>
      <c r="D176" s="242"/>
      <c r="E176" s="242"/>
      <c r="F176" s="783" t="str">
        <f t="shared" ref="F176" si="228">LEFT(H176,2)</f>
        <v/>
      </c>
      <c r="G176" s="558" t="s">
        <v>98</v>
      </c>
      <c r="H176" s="239"/>
      <c r="I176" s="239"/>
      <c r="J176" s="239"/>
      <c r="K176" s="506"/>
      <c r="L176" s="559"/>
      <c r="M176" s="559"/>
      <c r="N176" s="559"/>
      <c r="O176" s="559"/>
    </row>
    <row r="177" spans="1:41" hidden="1">
      <c r="A177" s="782"/>
      <c r="B177" s="558" t="s">
        <v>99</v>
      </c>
      <c r="C177" s="633"/>
      <c r="D177" s="633"/>
      <c r="E177" s="633"/>
      <c r="F177" s="783"/>
      <c r="G177" s="558" t="s">
        <v>99</v>
      </c>
      <c r="H177" s="633"/>
      <c r="I177" s="633"/>
      <c r="J177" s="633"/>
      <c r="K177" s="506"/>
      <c r="L177" s="559"/>
      <c r="M177" s="559"/>
      <c r="N177" s="559"/>
      <c r="O177" s="559"/>
    </row>
    <row r="178" spans="1:41" hidden="1">
      <c r="A178" s="782"/>
      <c r="B178" s="558" t="s">
        <v>100</v>
      </c>
      <c r="C178" s="633"/>
      <c r="D178" s="633"/>
      <c r="E178" s="633"/>
      <c r="F178" s="783"/>
      <c r="G178" s="558" t="s">
        <v>101</v>
      </c>
      <c r="H178" s="633"/>
      <c r="I178" s="633"/>
      <c r="J178" s="633"/>
      <c r="K178" s="506"/>
      <c r="L178" s="361" t="e">
        <f>AVERAGE(C178:E178)</f>
        <v>#DIV/0!</v>
      </c>
      <c r="M178" s="361" t="e">
        <f>STDEVA(C178:E178)</f>
        <v>#DIV/0!</v>
      </c>
      <c r="N178" s="411" t="e">
        <f>M178/L178*100</f>
        <v>#DIV/0!</v>
      </c>
      <c r="O178" s="410"/>
      <c r="P178" s="361" t="e">
        <f>AVERAGE(H178:J178)</f>
        <v>#DIV/0!</v>
      </c>
      <c r="Q178" s="361" t="e">
        <f>STDEVA(H178:J178)</f>
        <v>#DIV/0!</v>
      </c>
      <c r="R178" s="356" t="e">
        <f>Q178/P178*100</f>
        <v>#DIV/0!</v>
      </c>
      <c r="T178" s="407" t="s">
        <v>304</v>
      </c>
      <c r="U178" s="635" t="e">
        <f>C178/C179</f>
        <v>#DIV/0!</v>
      </c>
      <c r="V178" s="360" t="e">
        <f>C178/C180</f>
        <v>#DIV/0!</v>
      </c>
      <c r="W178" s="360" t="e">
        <f>C178/C181</f>
        <v>#DIV/0!</v>
      </c>
      <c r="X178" s="360" t="e">
        <f>C178/C182</f>
        <v>#DIV/0!</v>
      </c>
      <c r="Y178" s="360" t="e">
        <f>C179/C180</f>
        <v>#DIV/0!</v>
      </c>
      <c r="Z178" s="360" t="e">
        <f>C179/C181</f>
        <v>#DIV/0!</v>
      </c>
      <c r="AA178" s="360" t="e">
        <f>C179/C182</f>
        <v>#DIV/0!</v>
      </c>
      <c r="AB178" s="360" t="e">
        <f>C180/C181</f>
        <v>#DIV/0!</v>
      </c>
      <c r="AC178" s="360" t="e">
        <f>C180/C182</f>
        <v>#DIV/0!</v>
      </c>
      <c r="AD178" s="360" t="e">
        <f>C181/C182</f>
        <v>#DIV/0!</v>
      </c>
      <c r="AF178" s="636" t="e">
        <f>H178/H179</f>
        <v>#DIV/0!</v>
      </c>
      <c r="AG178" s="33" t="e">
        <f>H178/H180</f>
        <v>#DIV/0!</v>
      </c>
      <c r="AH178" s="33" t="e">
        <f>H178/H181</f>
        <v>#DIV/0!</v>
      </c>
      <c r="AI178" s="33" t="e">
        <f>H178/H182</f>
        <v>#DIV/0!</v>
      </c>
      <c r="AJ178" s="33" t="e">
        <f>H179/H180</f>
        <v>#DIV/0!</v>
      </c>
      <c r="AK178" s="33" t="e">
        <f>H179/H181</f>
        <v>#DIV/0!</v>
      </c>
      <c r="AL178" s="33" t="e">
        <f>H179/H182</f>
        <v>#DIV/0!</v>
      </c>
      <c r="AM178" s="33" t="e">
        <f>H180/H181</f>
        <v>#DIV/0!</v>
      </c>
      <c r="AN178" s="33" t="e">
        <f>H180/H182</f>
        <v>#DIV/0!</v>
      </c>
      <c r="AO178" s="33" t="e">
        <f>H181/H182</f>
        <v>#DIV/0!</v>
      </c>
    </row>
    <row r="179" spans="1:41" hidden="1">
      <c r="A179" s="782"/>
      <c r="B179" s="558" t="s">
        <v>102</v>
      </c>
      <c r="C179" s="633"/>
      <c r="D179" s="633"/>
      <c r="E179" s="633"/>
      <c r="F179" s="783"/>
      <c r="G179" s="558" t="s">
        <v>80</v>
      </c>
      <c r="H179" s="633"/>
      <c r="I179" s="633"/>
      <c r="J179" s="633"/>
      <c r="K179" s="506"/>
      <c r="L179" s="361" t="e">
        <f t="shared" ref="L179:L182" si="229">AVERAGE(C179:E179)</f>
        <v>#DIV/0!</v>
      </c>
      <c r="M179" s="361" t="e">
        <f t="shared" ref="M179:M182" si="230">STDEVA(C179:E179)</f>
        <v>#DIV/0!</v>
      </c>
      <c r="N179" s="356" t="e">
        <f t="shared" ref="N179:N182" si="231">M179/L179*100</f>
        <v>#DIV/0!</v>
      </c>
      <c r="O179" s="410"/>
      <c r="P179" s="361" t="e">
        <f>AVERAGE(H179:J179)</f>
        <v>#DIV/0!</v>
      </c>
      <c r="Q179" s="361" t="e">
        <f>STDEVA(H179:J179)</f>
        <v>#DIV/0!</v>
      </c>
      <c r="R179" s="356" t="e">
        <f t="shared" ref="R179:R182" si="232">Q179/P179*100</f>
        <v>#DIV/0!</v>
      </c>
      <c r="T179" s="407" t="s">
        <v>305</v>
      </c>
      <c r="U179" s="635" t="e">
        <f>D178/D179</f>
        <v>#DIV/0!</v>
      </c>
      <c r="V179" s="360" t="e">
        <f>D178/D180</f>
        <v>#DIV/0!</v>
      </c>
      <c r="W179" s="360" t="e">
        <f>D178/D181</f>
        <v>#DIV/0!</v>
      </c>
      <c r="X179" s="360" t="e">
        <f>D178/D182</f>
        <v>#DIV/0!</v>
      </c>
      <c r="Y179" s="360" t="e">
        <f>D179/D180</f>
        <v>#DIV/0!</v>
      </c>
      <c r="Z179" s="360" t="e">
        <f>D179/D181</f>
        <v>#DIV/0!</v>
      </c>
      <c r="AA179" s="360" t="e">
        <f>D179/D182</f>
        <v>#DIV/0!</v>
      </c>
      <c r="AB179" s="360" t="e">
        <f>D180/D181</f>
        <v>#DIV/0!</v>
      </c>
      <c r="AC179" s="360" t="e">
        <f>D180/D182</f>
        <v>#DIV/0!</v>
      </c>
      <c r="AD179" s="360" t="e">
        <f>D181/D182</f>
        <v>#DIV/0!</v>
      </c>
      <c r="AF179" s="636" t="e">
        <f>I178/I179</f>
        <v>#DIV/0!</v>
      </c>
      <c r="AG179" s="33" t="e">
        <f>I178/I180</f>
        <v>#DIV/0!</v>
      </c>
      <c r="AH179" s="33" t="e">
        <f>I178/I181</f>
        <v>#DIV/0!</v>
      </c>
      <c r="AI179" s="33" t="e">
        <f>I178/I182</f>
        <v>#DIV/0!</v>
      </c>
      <c r="AJ179" s="33" t="e">
        <f>I179/I180</f>
        <v>#DIV/0!</v>
      </c>
      <c r="AK179" s="33" t="e">
        <f>I179/I181</f>
        <v>#DIV/0!</v>
      </c>
      <c r="AL179" s="33" t="e">
        <f>I179/I182</f>
        <v>#DIV/0!</v>
      </c>
      <c r="AM179" s="33" t="e">
        <f>I180/I181</f>
        <v>#DIV/0!</v>
      </c>
      <c r="AN179" s="33" t="e">
        <f>I180/I182</f>
        <v>#DIV/0!</v>
      </c>
      <c r="AO179" s="33" t="e">
        <f>I181/I182</f>
        <v>#DIV/0!</v>
      </c>
    </row>
    <row r="180" spans="1:41" hidden="1">
      <c r="A180" s="782"/>
      <c r="B180" s="558" t="s">
        <v>103</v>
      </c>
      <c r="C180" s="633"/>
      <c r="D180" s="633"/>
      <c r="E180" s="633"/>
      <c r="F180" s="783"/>
      <c r="G180" s="558" t="s">
        <v>104</v>
      </c>
      <c r="H180" s="633"/>
      <c r="I180" s="633"/>
      <c r="J180" s="633"/>
      <c r="K180" s="506"/>
      <c r="L180" s="361" t="e">
        <f t="shared" si="229"/>
        <v>#DIV/0!</v>
      </c>
      <c r="M180" s="361" t="e">
        <f t="shared" si="230"/>
        <v>#DIV/0!</v>
      </c>
      <c r="N180" s="356" t="e">
        <f t="shared" si="231"/>
        <v>#DIV/0!</v>
      </c>
      <c r="O180" s="410"/>
      <c r="P180" s="361" t="e">
        <f>AVERAGE(H180:J180)</f>
        <v>#DIV/0!</v>
      </c>
      <c r="Q180" s="361" t="e">
        <f>STDEVA(H180:J180)</f>
        <v>#DIV/0!</v>
      </c>
      <c r="R180" s="356" t="e">
        <f t="shared" si="232"/>
        <v>#DIV/0!</v>
      </c>
      <c r="T180" s="407" t="s">
        <v>306</v>
      </c>
      <c r="U180" s="635" t="e">
        <f>E178/E179</f>
        <v>#DIV/0!</v>
      </c>
      <c r="V180" s="360" t="e">
        <f>E178/E180</f>
        <v>#DIV/0!</v>
      </c>
      <c r="W180" s="360" t="e">
        <f>E178/E181</f>
        <v>#DIV/0!</v>
      </c>
      <c r="X180" s="360" t="e">
        <f>E178/E182</f>
        <v>#DIV/0!</v>
      </c>
      <c r="Y180" s="360" t="e">
        <f>E179/E180</f>
        <v>#DIV/0!</v>
      </c>
      <c r="Z180" s="360" t="e">
        <f>E179/E181</f>
        <v>#DIV/0!</v>
      </c>
      <c r="AA180" s="360" t="e">
        <f>E179/E182</f>
        <v>#DIV/0!</v>
      </c>
      <c r="AB180" s="360" t="e">
        <f>E180/E181</f>
        <v>#DIV/0!</v>
      </c>
      <c r="AC180" s="360" t="e">
        <f>E180/E182</f>
        <v>#DIV/0!</v>
      </c>
      <c r="AD180" s="360" t="e">
        <f>E181/E182</f>
        <v>#DIV/0!</v>
      </c>
      <c r="AF180" s="636" t="e">
        <f>J178/J179</f>
        <v>#DIV/0!</v>
      </c>
      <c r="AG180" s="33" t="e">
        <f>J178/J180</f>
        <v>#DIV/0!</v>
      </c>
      <c r="AH180" s="33" t="e">
        <f>J178/J181</f>
        <v>#DIV/0!</v>
      </c>
      <c r="AI180" s="33" t="e">
        <f>J178/J182</f>
        <v>#DIV/0!</v>
      </c>
      <c r="AJ180" s="33" t="e">
        <f>J179/J180</f>
        <v>#DIV/0!</v>
      </c>
      <c r="AK180" s="33" t="e">
        <f>J179/J181</f>
        <v>#DIV/0!</v>
      </c>
      <c r="AL180" s="33" t="e">
        <f>J179/J182</f>
        <v>#DIV/0!</v>
      </c>
      <c r="AM180" s="33" t="e">
        <f>J180/J181</f>
        <v>#DIV/0!</v>
      </c>
      <c r="AN180" s="33" t="e">
        <f>J180/J182</f>
        <v>#DIV/0!</v>
      </c>
      <c r="AO180" s="33" t="e">
        <f>J181/J182</f>
        <v>#DIV/0!</v>
      </c>
    </row>
    <row r="181" spans="1:41" hidden="1">
      <c r="A181" s="782"/>
      <c r="B181" s="558" t="s">
        <v>79</v>
      </c>
      <c r="C181" s="633"/>
      <c r="D181" s="633"/>
      <c r="E181" s="633"/>
      <c r="F181" s="783"/>
      <c r="G181" s="558" t="s">
        <v>105</v>
      </c>
      <c r="H181" s="633"/>
      <c r="I181" s="633"/>
      <c r="J181" s="633"/>
      <c r="K181" s="506"/>
      <c r="L181" s="361" t="e">
        <f t="shared" si="229"/>
        <v>#DIV/0!</v>
      </c>
      <c r="M181" s="361" t="e">
        <f t="shared" si="230"/>
        <v>#DIV/0!</v>
      </c>
      <c r="N181" s="356" t="e">
        <f t="shared" si="231"/>
        <v>#DIV/0!</v>
      </c>
      <c r="O181" s="410"/>
      <c r="P181" s="361" t="e">
        <f>AVERAGE(H181:J181)</f>
        <v>#DIV/0!</v>
      </c>
      <c r="Q181" s="361" t="e">
        <f>STDEVA(H181:J181)</f>
        <v>#DIV/0!</v>
      </c>
      <c r="R181" s="356" t="e">
        <f t="shared" si="232"/>
        <v>#DIV/0!</v>
      </c>
      <c r="T181" s="407" t="s">
        <v>68</v>
      </c>
      <c r="U181" s="636" t="e">
        <f>AVERAGE(U178:U180)</f>
        <v>#DIV/0!</v>
      </c>
      <c r="V181" s="636" t="e">
        <f t="shared" ref="V181:AD181" si="233">AVERAGE(V178:V180)</f>
        <v>#DIV/0!</v>
      </c>
      <c r="W181" s="636" t="e">
        <f t="shared" si="233"/>
        <v>#DIV/0!</v>
      </c>
      <c r="X181" s="636" t="e">
        <f t="shared" si="233"/>
        <v>#DIV/0!</v>
      </c>
      <c r="Y181" s="636" t="e">
        <f t="shared" si="233"/>
        <v>#DIV/0!</v>
      </c>
      <c r="Z181" s="636" t="e">
        <f t="shared" si="233"/>
        <v>#DIV/0!</v>
      </c>
      <c r="AA181" s="636" t="e">
        <f t="shared" si="233"/>
        <v>#DIV/0!</v>
      </c>
      <c r="AB181" s="636" t="e">
        <f t="shared" si="233"/>
        <v>#DIV/0!</v>
      </c>
      <c r="AC181" s="636" t="e">
        <f t="shared" si="233"/>
        <v>#DIV/0!</v>
      </c>
      <c r="AD181" s="636" t="e">
        <f t="shared" si="233"/>
        <v>#DIV/0!</v>
      </c>
      <c r="AF181" s="636" t="e">
        <f>AVERAGE(AF178:AF180)</f>
        <v>#DIV/0!</v>
      </c>
      <c r="AG181" s="636" t="e">
        <f t="shared" ref="AG181:AO181" si="234">AVERAGE(AG178:AG180)</f>
        <v>#DIV/0!</v>
      </c>
      <c r="AH181" s="636" t="e">
        <f t="shared" si="234"/>
        <v>#DIV/0!</v>
      </c>
      <c r="AI181" s="636" t="e">
        <f t="shared" si="234"/>
        <v>#DIV/0!</v>
      </c>
      <c r="AJ181" s="636" t="e">
        <f t="shared" si="234"/>
        <v>#DIV/0!</v>
      </c>
      <c r="AK181" s="636" t="e">
        <f t="shared" si="234"/>
        <v>#DIV/0!</v>
      </c>
      <c r="AL181" s="636" t="e">
        <f t="shared" si="234"/>
        <v>#DIV/0!</v>
      </c>
      <c r="AM181" s="636" t="e">
        <f t="shared" si="234"/>
        <v>#DIV/0!</v>
      </c>
      <c r="AN181" s="636" t="e">
        <f t="shared" si="234"/>
        <v>#DIV/0!</v>
      </c>
      <c r="AO181" s="636" t="e">
        <f t="shared" si="234"/>
        <v>#DIV/0!</v>
      </c>
    </row>
    <row r="182" spans="1:41" hidden="1">
      <c r="A182" s="782"/>
      <c r="B182" s="558" t="s">
        <v>106</v>
      </c>
      <c r="C182" s="633"/>
      <c r="D182" s="633"/>
      <c r="E182" s="633"/>
      <c r="F182" s="783"/>
      <c r="G182" s="558" t="s">
        <v>107</v>
      </c>
      <c r="H182" s="633"/>
      <c r="I182" s="633"/>
      <c r="J182" s="633"/>
      <c r="K182" s="506"/>
      <c r="L182" s="361" t="e">
        <f t="shared" si="229"/>
        <v>#DIV/0!</v>
      </c>
      <c r="M182" s="361" t="e">
        <f t="shared" si="230"/>
        <v>#DIV/0!</v>
      </c>
      <c r="N182" s="356" t="e">
        <f t="shared" si="231"/>
        <v>#DIV/0!</v>
      </c>
      <c r="O182" s="410"/>
      <c r="P182" s="361" t="e">
        <f>AVERAGE(H182:J182)</f>
        <v>#DIV/0!</v>
      </c>
      <c r="Q182" s="361" t="e">
        <f>STDEVA(H182:J182)</f>
        <v>#DIV/0!</v>
      </c>
      <c r="R182" s="356" t="e">
        <f t="shared" si="232"/>
        <v>#DIV/0!</v>
      </c>
      <c r="T182" s="634" t="s">
        <v>48</v>
      </c>
      <c r="U182" s="637" t="e">
        <f>STDEVA(U178:U180)/U181*100</f>
        <v>#DIV/0!</v>
      </c>
      <c r="V182" s="637" t="e">
        <f t="shared" ref="V182:AD182" si="235">STDEVA(V178:V180)/V181*100</f>
        <v>#DIV/0!</v>
      </c>
      <c r="W182" s="637" t="e">
        <f t="shared" si="235"/>
        <v>#DIV/0!</v>
      </c>
      <c r="X182" s="637" t="e">
        <f t="shared" si="235"/>
        <v>#DIV/0!</v>
      </c>
      <c r="Y182" s="637" t="e">
        <f t="shared" si="235"/>
        <v>#DIV/0!</v>
      </c>
      <c r="Z182" s="637" t="e">
        <f t="shared" si="235"/>
        <v>#DIV/0!</v>
      </c>
      <c r="AA182" s="637" t="e">
        <f t="shared" si="235"/>
        <v>#DIV/0!</v>
      </c>
      <c r="AB182" s="637" t="e">
        <f t="shared" si="235"/>
        <v>#DIV/0!</v>
      </c>
      <c r="AC182" s="637" t="e">
        <f t="shared" si="235"/>
        <v>#DIV/0!</v>
      </c>
      <c r="AD182" s="637" t="e">
        <f t="shared" si="235"/>
        <v>#DIV/0!</v>
      </c>
      <c r="AF182" s="637" t="e">
        <f>STDEVA(AF178:AF180)/AF181*100</f>
        <v>#DIV/0!</v>
      </c>
      <c r="AG182" s="637" t="e">
        <f t="shared" ref="AG182:AO182" si="236">STDEVA(AG178:AG180)/AG181*100</f>
        <v>#DIV/0!</v>
      </c>
      <c r="AH182" s="637" t="e">
        <f t="shared" si="236"/>
        <v>#DIV/0!</v>
      </c>
      <c r="AI182" s="637" t="e">
        <f t="shared" si="236"/>
        <v>#DIV/0!</v>
      </c>
      <c r="AJ182" s="637" t="e">
        <f t="shared" si="236"/>
        <v>#DIV/0!</v>
      </c>
      <c r="AK182" s="637" t="e">
        <f t="shared" si="236"/>
        <v>#DIV/0!</v>
      </c>
      <c r="AL182" s="637" t="e">
        <f t="shared" si="236"/>
        <v>#DIV/0!</v>
      </c>
      <c r="AM182" s="637" t="e">
        <f t="shared" si="236"/>
        <v>#DIV/0!</v>
      </c>
      <c r="AN182" s="637" t="e">
        <f t="shared" si="236"/>
        <v>#DIV/0!</v>
      </c>
      <c r="AO182" s="637" t="e">
        <f t="shared" si="236"/>
        <v>#DIV/0!</v>
      </c>
    </row>
    <row r="183" spans="1:41" hidden="1">
      <c r="A183" s="781" t="str">
        <f>C183</f>
        <v>27</v>
      </c>
      <c r="B183" s="558" t="s">
        <v>98</v>
      </c>
      <c r="C183" s="242" t="s">
        <v>244</v>
      </c>
      <c r="D183" s="242"/>
      <c r="E183" s="242"/>
      <c r="F183" s="783" t="str">
        <f t="shared" ref="F183" si="237">LEFT(H183,2)</f>
        <v/>
      </c>
      <c r="G183" s="558" t="s">
        <v>98</v>
      </c>
      <c r="H183" s="239"/>
      <c r="I183" s="239"/>
      <c r="J183" s="239"/>
      <c r="K183" s="506"/>
      <c r="L183" s="559"/>
      <c r="M183" s="559"/>
      <c r="N183" s="559"/>
      <c r="O183" s="559"/>
    </row>
    <row r="184" spans="1:41" hidden="1">
      <c r="A184" s="782"/>
      <c r="B184" s="558" t="s">
        <v>99</v>
      </c>
      <c r="C184" s="633"/>
      <c r="D184" s="633"/>
      <c r="E184" s="633"/>
      <c r="F184" s="783"/>
      <c r="G184" s="558" t="s">
        <v>99</v>
      </c>
      <c r="H184" s="633"/>
      <c r="I184" s="633"/>
      <c r="J184" s="633"/>
      <c r="K184" s="506"/>
      <c r="L184" s="559"/>
      <c r="M184" s="559"/>
      <c r="N184" s="559"/>
      <c r="O184" s="559"/>
    </row>
    <row r="185" spans="1:41" hidden="1">
      <c r="A185" s="782"/>
      <c r="B185" s="558" t="s">
        <v>100</v>
      </c>
      <c r="C185" s="633"/>
      <c r="D185" s="633"/>
      <c r="E185" s="633"/>
      <c r="F185" s="783"/>
      <c r="G185" s="558" t="s">
        <v>101</v>
      </c>
      <c r="H185" s="633"/>
      <c r="I185" s="633"/>
      <c r="J185" s="633"/>
      <c r="K185" s="506"/>
      <c r="L185" s="361" t="e">
        <f>AVERAGE(C185:E185)</f>
        <v>#DIV/0!</v>
      </c>
      <c r="M185" s="361" t="e">
        <f>STDEVA(C185:E185)</f>
        <v>#DIV/0!</v>
      </c>
      <c r="N185" s="411" t="e">
        <f>M185/L185*100</f>
        <v>#DIV/0!</v>
      </c>
      <c r="O185" s="410"/>
      <c r="P185" s="361" t="e">
        <f>AVERAGE(H185:J185)</f>
        <v>#DIV/0!</v>
      </c>
      <c r="Q185" s="361" t="e">
        <f>STDEVA(H185:J185)</f>
        <v>#DIV/0!</v>
      </c>
      <c r="R185" s="356" t="e">
        <f>Q185/P185*100</f>
        <v>#DIV/0!</v>
      </c>
      <c r="T185" s="407" t="s">
        <v>304</v>
      </c>
      <c r="U185" s="635" t="e">
        <f>C185/C186</f>
        <v>#DIV/0!</v>
      </c>
      <c r="V185" s="360" t="e">
        <f>C185/C187</f>
        <v>#DIV/0!</v>
      </c>
      <c r="W185" s="360" t="e">
        <f>C185/C188</f>
        <v>#DIV/0!</v>
      </c>
      <c r="X185" s="360" t="e">
        <f>C185/C189</f>
        <v>#DIV/0!</v>
      </c>
      <c r="Y185" s="360" t="e">
        <f>C186/C187</f>
        <v>#DIV/0!</v>
      </c>
      <c r="Z185" s="360" t="e">
        <f>C186/C188</f>
        <v>#DIV/0!</v>
      </c>
      <c r="AA185" s="360" t="e">
        <f>C186/C189</f>
        <v>#DIV/0!</v>
      </c>
      <c r="AB185" s="360" t="e">
        <f>C187/C188</f>
        <v>#DIV/0!</v>
      </c>
      <c r="AC185" s="360" t="e">
        <f>C187/C189</f>
        <v>#DIV/0!</v>
      </c>
      <c r="AD185" s="360" t="e">
        <f>C188/C189</f>
        <v>#DIV/0!</v>
      </c>
      <c r="AF185" s="636" t="e">
        <f>H185/H186</f>
        <v>#DIV/0!</v>
      </c>
      <c r="AG185" s="33" t="e">
        <f>H185/H187</f>
        <v>#DIV/0!</v>
      </c>
      <c r="AH185" s="33" t="e">
        <f>H185/H188</f>
        <v>#DIV/0!</v>
      </c>
      <c r="AI185" s="33" t="e">
        <f>H185/H189</f>
        <v>#DIV/0!</v>
      </c>
      <c r="AJ185" s="33" t="e">
        <f>H186/H187</f>
        <v>#DIV/0!</v>
      </c>
      <c r="AK185" s="33" t="e">
        <f>H186/H188</f>
        <v>#DIV/0!</v>
      </c>
      <c r="AL185" s="33" t="e">
        <f>H186/H189</f>
        <v>#DIV/0!</v>
      </c>
      <c r="AM185" s="33" t="e">
        <f>H187/H188</f>
        <v>#DIV/0!</v>
      </c>
      <c r="AN185" s="33" t="e">
        <f>H187/H189</f>
        <v>#DIV/0!</v>
      </c>
      <c r="AO185" s="33" t="e">
        <f>H188/H189</f>
        <v>#DIV/0!</v>
      </c>
    </row>
    <row r="186" spans="1:41" hidden="1">
      <c r="A186" s="782"/>
      <c r="B186" s="558" t="s">
        <v>102</v>
      </c>
      <c r="C186" s="633"/>
      <c r="D186" s="633"/>
      <c r="E186" s="633"/>
      <c r="F186" s="783"/>
      <c r="G186" s="558" t="s">
        <v>80</v>
      </c>
      <c r="H186" s="633"/>
      <c r="I186" s="633"/>
      <c r="J186" s="633"/>
      <c r="K186" s="506"/>
      <c r="L186" s="361" t="e">
        <f t="shared" ref="L186:L189" si="238">AVERAGE(C186:E186)</f>
        <v>#DIV/0!</v>
      </c>
      <c r="M186" s="361" t="e">
        <f t="shared" ref="M186:M189" si="239">STDEVA(C186:E186)</f>
        <v>#DIV/0!</v>
      </c>
      <c r="N186" s="356" t="e">
        <f t="shared" ref="N186:N189" si="240">M186/L186*100</f>
        <v>#DIV/0!</v>
      </c>
      <c r="O186" s="410"/>
      <c r="P186" s="361" t="e">
        <f>AVERAGE(H186:J186)</f>
        <v>#DIV/0!</v>
      </c>
      <c r="Q186" s="361" t="e">
        <f>STDEVA(H186:J186)</f>
        <v>#DIV/0!</v>
      </c>
      <c r="R186" s="356" t="e">
        <f t="shared" ref="R186:R189" si="241">Q186/P186*100</f>
        <v>#DIV/0!</v>
      </c>
      <c r="T186" s="407" t="s">
        <v>305</v>
      </c>
      <c r="U186" s="635" t="e">
        <f>D185/D186</f>
        <v>#DIV/0!</v>
      </c>
      <c r="V186" s="360" t="e">
        <f>D185/D187</f>
        <v>#DIV/0!</v>
      </c>
      <c r="W186" s="360" t="e">
        <f>D185/D188</f>
        <v>#DIV/0!</v>
      </c>
      <c r="X186" s="360" t="e">
        <f>D185/D189</f>
        <v>#DIV/0!</v>
      </c>
      <c r="Y186" s="360" t="e">
        <f>D186/D187</f>
        <v>#DIV/0!</v>
      </c>
      <c r="Z186" s="360" t="e">
        <f>D186/D188</f>
        <v>#DIV/0!</v>
      </c>
      <c r="AA186" s="360" t="e">
        <f>D186/D189</f>
        <v>#DIV/0!</v>
      </c>
      <c r="AB186" s="360" t="e">
        <f>D187/D188</f>
        <v>#DIV/0!</v>
      </c>
      <c r="AC186" s="360" t="e">
        <f>D187/D189</f>
        <v>#DIV/0!</v>
      </c>
      <c r="AD186" s="360" t="e">
        <f>D188/D189</f>
        <v>#DIV/0!</v>
      </c>
      <c r="AF186" s="636" t="e">
        <f>I185/I186</f>
        <v>#DIV/0!</v>
      </c>
      <c r="AG186" s="33" t="e">
        <f>I185/I187</f>
        <v>#DIV/0!</v>
      </c>
      <c r="AH186" s="33" t="e">
        <f>I185/I188</f>
        <v>#DIV/0!</v>
      </c>
      <c r="AI186" s="33" t="e">
        <f>I185/I189</f>
        <v>#DIV/0!</v>
      </c>
      <c r="AJ186" s="33" t="e">
        <f>I186/I187</f>
        <v>#DIV/0!</v>
      </c>
      <c r="AK186" s="33" t="e">
        <f>I186/I188</f>
        <v>#DIV/0!</v>
      </c>
      <c r="AL186" s="33" t="e">
        <f>I186/I189</f>
        <v>#DIV/0!</v>
      </c>
      <c r="AM186" s="33" t="e">
        <f>I187/I188</f>
        <v>#DIV/0!</v>
      </c>
      <c r="AN186" s="33" t="e">
        <f>I187/I189</f>
        <v>#DIV/0!</v>
      </c>
      <c r="AO186" s="33" t="e">
        <f>I188/I189</f>
        <v>#DIV/0!</v>
      </c>
    </row>
    <row r="187" spans="1:41" hidden="1">
      <c r="A187" s="782"/>
      <c r="B187" s="558" t="s">
        <v>103</v>
      </c>
      <c r="C187" s="633"/>
      <c r="D187" s="633"/>
      <c r="E187" s="633"/>
      <c r="F187" s="783"/>
      <c r="G187" s="558" t="s">
        <v>104</v>
      </c>
      <c r="H187" s="633"/>
      <c r="I187" s="633"/>
      <c r="J187" s="633"/>
      <c r="K187" s="506"/>
      <c r="L187" s="361" t="e">
        <f t="shared" si="238"/>
        <v>#DIV/0!</v>
      </c>
      <c r="M187" s="361" t="e">
        <f t="shared" si="239"/>
        <v>#DIV/0!</v>
      </c>
      <c r="N187" s="356" t="e">
        <f t="shared" si="240"/>
        <v>#DIV/0!</v>
      </c>
      <c r="O187" s="410"/>
      <c r="P187" s="361" t="e">
        <f>AVERAGE(H187:J187)</f>
        <v>#DIV/0!</v>
      </c>
      <c r="Q187" s="361" t="e">
        <f>STDEVA(H187:J187)</f>
        <v>#DIV/0!</v>
      </c>
      <c r="R187" s="356" t="e">
        <f t="shared" si="241"/>
        <v>#DIV/0!</v>
      </c>
      <c r="T187" s="407" t="s">
        <v>306</v>
      </c>
      <c r="U187" s="635" t="e">
        <f>E185/E186</f>
        <v>#DIV/0!</v>
      </c>
      <c r="V187" s="360" t="e">
        <f>E185/E187</f>
        <v>#DIV/0!</v>
      </c>
      <c r="W187" s="360" t="e">
        <f>E185/E188</f>
        <v>#DIV/0!</v>
      </c>
      <c r="X187" s="360" t="e">
        <f>E185/E189</f>
        <v>#DIV/0!</v>
      </c>
      <c r="Y187" s="360" t="e">
        <f>E186/E187</f>
        <v>#DIV/0!</v>
      </c>
      <c r="Z187" s="360" t="e">
        <f>E186/E188</f>
        <v>#DIV/0!</v>
      </c>
      <c r="AA187" s="360" t="e">
        <f>E186/E189</f>
        <v>#DIV/0!</v>
      </c>
      <c r="AB187" s="360" t="e">
        <f>E187/E188</f>
        <v>#DIV/0!</v>
      </c>
      <c r="AC187" s="360" t="e">
        <f>E187/E189</f>
        <v>#DIV/0!</v>
      </c>
      <c r="AD187" s="360" t="e">
        <f>E188/E189</f>
        <v>#DIV/0!</v>
      </c>
      <c r="AF187" s="636" t="e">
        <f>J185/J186</f>
        <v>#DIV/0!</v>
      </c>
      <c r="AG187" s="33" t="e">
        <f>J185/J187</f>
        <v>#DIV/0!</v>
      </c>
      <c r="AH187" s="33" t="e">
        <f>J185/J188</f>
        <v>#DIV/0!</v>
      </c>
      <c r="AI187" s="33" t="e">
        <f>J185/J189</f>
        <v>#DIV/0!</v>
      </c>
      <c r="AJ187" s="33" t="e">
        <f>J186/J187</f>
        <v>#DIV/0!</v>
      </c>
      <c r="AK187" s="33" t="e">
        <f>J186/J188</f>
        <v>#DIV/0!</v>
      </c>
      <c r="AL187" s="33" t="e">
        <f>J186/J189</f>
        <v>#DIV/0!</v>
      </c>
      <c r="AM187" s="33" t="e">
        <f>J187/J188</f>
        <v>#DIV/0!</v>
      </c>
      <c r="AN187" s="33" t="e">
        <f>J187/J189</f>
        <v>#DIV/0!</v>
      </c>
      <c r="AO187" s="33" t="e">
        <f>J188/J189</f>
        <v>#DIV/0!</v>
      </c>
    </row>
    <row r="188" spans="1:41" hidden="1">
      <c r="A188" s="782"/>
      <c r="B188" s="558" t="s">
        <v>79</v>
      </c>
      <c r="C188" s="633"/>
      <c r="D188" s="633"/>
      <c r="E188" s="633"/>
      <c r="F188" s="783"/>
      <c r="G188" s="558" t="s">
        <v>105</v>
      </c>
      <c r="H188" s="633"/>
      <c r="I188" s="633"/>
      <c r="J188" s="633"/>
      <c r="K188" s="506"/>
      <c r="L188" s="361" t="e">
        <f t="shared" si="238"/>
        <v>#DIV/0!</v>
      </c>
      <c r="M188" s="361" t="e">
        <f t="shared" si="239"/>
        <v>#DIV/0!</v>
      </c>
      <c r="N188" s="356" t="e">
        <f t="shared" si="240"/>
        <v>#DIV/0!</v>
      </c>
      <c r="O188" s="410"/>
      <c r="P188" s="361" t="e">
        <f>AVERAGE(H188:J188)</f>
        <v>#DIV/0!</v>
      </c>
      <c r="Q188" s="361" t="e">
        <f>STDEVA(H188:J188)</f>
        <v>#DIV/0!</v>
      </c>
      <c r="R188" s="356" t="e">
        <f t="shared" si="241"/>
        <v>#DIV/0!</v>
      </c>
      <c r="T188" s="407" t="s">
        <v>68</v>
      </c>
      <c r="U188" s="636" t="e">
        <f>AVERAGE(U185:U187)</f>
        <v>#DIV/0!</v>
      </c>
      <c r="V188" s="636" t="e">
        <f t="shared" ref="V188:AD188" si="242">AVERAGE(V185:V187)</f>
        <v>#DIV/0!</v>
      </c>
      <c r="W188" s="636" t="e">
        <f t="shared" si="242"/>
        <v>#DIV/0!</v>
      </c>
      <c r="X188" s="636" t="e">
        <f t="shared" si="242"/>
        <v>#DIV/0!</v>
      </c>
      <c r="Y188" s="636" t="e">
        <f t="shared" si="242"/>
        <v>#DIV/0!</v>
      </c>
      <c r="Z188" s="636" t="e">
        <f t="shared" si="242"/>
        <v>#DIV/0!</v>
      </c>
      <c r="AA188" s="636" t="e">
        <f t="shared" si="242"/>
        <v>#DIV/0!</v>
      </c>
      <c r="AB188" s="636" t="e">
        <f t="shared" si="242"/>
        <v>#DIV/0!</v>
      </c>
      <c r="AC188" s="636" t="e">
        <f t="shared" si="242"/>
        <v>#DIV/0!</v>
      </c>
      <c r="AD188" s="636" t="e">
        <f t="shared" si="242"/>
        <v>#DIV/0!</v>
      </c>
      <c r="AF188" s="636" t="e">
        <f>AVERAGE(AF185:AF187)</f>
        <v>#DIV/0!</v>
      </c>
      <c r="AG188" s="636" t="e">
        <f t="shared" ref="AG188:AO188" si="243">AVERAGE(AG185:AG187)</f>
        <v>#DIV/0!</v>
      </c>
      <c r="AH188" s="636" t="e">
        <f t="shared" si="243"/>
        <v>#DIV/0!</v>
      </c>
      <c r="AI188" s="636" t="e">
        <f t="shared" si="243"/>
        <v>#DIV/0!</v>
      </c>
      <c r="AJ188" s="636" t="e">
        <f t="shared" si="243"/>
        <v>#DIV/0!</v>
      </c>
      <c r="AK188" s="636" t="e">
        <f t="shared" si="243"/>
        <v>#DIV/0!</v>
      </c>
      <c r="AL188" s="636" t="e">
        <f t="shared" si="243"/>
        <v>#DIV/0!</v>
      </c>
      <c r="AM188" s="636" t="e">
        <f t="shared" si="243"/>
        <v>#DIV/0!</v>
      </c>
      <c r="AN188" s="636" t="e">
        <f t="shared" si="243"/>
        <v>#DIV/0!</v>
      </c>
      <c r="AO188" s="636" t="e">
        <f t="shared" si="243"/>
        <v>#DIV/0!</v>
      </c>
    </row>
    <row r="189" spans="1:41" hidden="1">
      <c r="A189" s="782"/>
      <c r="B189" s="558" t="s">
        <v>106</v>
      </c>
      <c r="C189" s="633"/>
      <c r="D189" s="633"/>
      <c r="E189" s="633"/>
      <c r="F189" s="783"/>
      <c r="G189" s="558" t="s">
        <v>107</v>
      </c>
      <c r="H189" s="633"/>
      <c r="I189" s="633"/>
      <c r="J189" s="633"/>
      <c r="K189" s="506"/>
      <c r="L189" s="361" t="e">
        <f t="shared" si="238"/>
        <v>#DIV/0!</v>
      </c>
      <c r="M189" s="361" t="e">
        <f t="shared" si="239"/>
        <v>#DIV/0!</v>
      </c>
      <c r="N189" s="356" t="e">
        <f t="shared" si="240"/>
        <v>#DIV/0!</v>
      </c>
      <c r="O189" s="410"/>
      <c r="P189" s="361" t="e">
        <f>AVERAGE(H189:J189)</f>
        <v>#DIV/0!</v>
      </c>
      <c r="Q189" s="361" t="e">
        <f>STDEVA(H189:J189)</f>
        <v>#DIV/0!</v>
      </c>
      <c r="R189" s="356" t="e">
        <f t="shared" si="241"/>
        <v>#DIV/0!</v>
      </c>
      <c r="T189" s="634" t="s">
        <v>48</v>
      </c>
      <c r="U189" s="637" t="e">
        <f>STDEVA(U185:U187)/U188*100</f>
        <v>#DIV/0!</v>
      </c>
      <c r="V189" s="637" t="e">
        <f t="shared" ref="V189:AD189" si="244">STDEVA(V185:V187)/V188*100</f>
        <v>#DIV/0!</v>
      </c>
      <c r="W189" s="637" t="e">
        <f t="shared" si="244"/>
        <v>#DIV/0!</v>
      </c>
      <c r="X189" s="637" t="e">
        <f t="shared" si="244"/>
        <v>#DIV/0!</v>
      </c>
      <c r="Y189" s="637" t="e">
        <f t="shared" si="244"/>
        <v>#DIV/0!</v>
      </c>
      <c r="Z189" s="637" t="e">
        <f t="shared" si="244"/>
        <v>#DIV/0!</v>
      </c>
      <c r="AA189" s="637" t="e">
        <f t="shared" si="244"/>
        <v>#DIV/0!</v>
      </c>
      <c r="AB189" s="637" t="e">
        <f t="shared" si="244"/>
        <v>#DIV/0!</v>
      </c>
      <c r="AC189" s="637" t="e">
        <f t="shared" si="244"/>
        <v>#DIV/0!</v>
      </c>
      <c r="AD189" s="637" t="e">
        <f t="shared" si="244"/>
        <v>#DIV/0!</v>
      </c>
      <c r="AF189" s="637" t="e">
        <f>STDEVA(AF185:AF187)/AF188*100</f>
        <v>#DIV/0!</v>
      </c>
      <c r="AG189" s="637" t="e">
        <f t="shared" ref="AG189:AO189" si="245">STDEVA(AG185:AG187)/AG188*100</f>
        <v>#DIV/0!</v>
      </c>
      <c r="AH189" s="637" t="e">
        <f t="shared" si="245"/>
        <v>#DIV/0!</v>
      </c>
      <c r="AI189" s="637" t="e">
        <f t="shared" si="245"/>
        <v>#DIV/0!</v>
      </c>
      <c r="AJ189" s="637" t="e">
        <f t="shared" si="245"/>
        <v>#DIV/0!</v>
      </c>
      <c r="AK189" s="637" t="e">
        <f t="shared" si="245"/>
        <v>#DIV/0!</v>
      </c>
      <c r="AL189" s="637" t="e">
        <f t="shared" si="245"/>
        <v>#DIV/0!</v>
      </c>
      <c r="AM189" s="637" t="e">
        <f t="shared" si="245"/>
        <v>#DIV/0!</v>
      </c>
      <c r="AN189" s="637" t="e">
        <f t="shared" si="245"/>
        <v>#DIV/0!</v>
      </c>
      <c r="AO189" s="637" t="e">
        <f t="shared" si="245"/>
        <v>#DIV/0!</v>
      </c>
    </row>
    <row r="190" spans="1:41" hidden="1">
      <c r="A190" s="781" t="str">
        <f>C190</f>
        <v>28</v>
      </c>
      <c r="B190" s="558" t="s">
        <v>98</v>
      </c>
      <c r="C190" s="242" t="s">
        <v>245</v>
      </c>
      <c r="D190" s="242"/>
      <c r="E190" s="242"/>
      <c r="F190" s="783" t="str">
        <f t="shared" ref="F190" si="246">LEFT(H190,2)</f>
        <v/>
      </c>
      <c r="G190" s="558" t="s">
        <v>98</v>
      </c>
      <c r="H190" s="239"/>
      <c r="I190" s="239"/>
      <c r="J190" s="239"/>
      <c r="K190" s="506"/>
      <c r="L190" s="559"/>
      <c r="M190" s="559"/>
      <c r="N190" s="559"/>
      <c r="O190" s="559"/>
    </row>
    <row r="191" spans="1:41" hidden="1">
      <c r="A191" s="782"/>
      <c r="B191" s="558" t="s">
        <v>99</v>
      </c>
      <c r="C191" s="504"/>
      <c r="D191" s="504"/>
      <c r="E191" s="504"/>
      <c r="F191" s="783"/>
      <c r="G191" s="558" t="s">
        <v>99</v>
      </c>
      <c r="H191" s="504"/>
      <c r="I191" s="504"/>
      <c r="J191" s="504"/>
      <c r="K191" s="506"/>
      <c r="L191" s="559"/>
      <c r="M191" s="559"/>
      <c r="N191" s="559"/>
      <c r="O191" s="559"/>
    </row>
    <row r="192" spans="1:41" hidden="1">
      <c r="A192" s="782"/>
      <c r="B192" s="558" t="s">
        <v>100</v>
      </c>
      <c r="C192" s="504"/>
      <c r="D192" s="504"/>
      <c r="E192" s="504"/>
      <c r="F192" s="783"/>
      <c r="G192" s="558" t="s">
        <v>101</v>
      </c>
      <c r="H192" s="504"/>
      <c r="I192" s="504"/>
      <c r="J192" s="504"/>
      <c r="K192" s="506"/>
      <c r="L192" s="361" t="e">
        <f>AVERAGE(C192:E192)</f>
        <v>#DIV/0!</v>
      </c>
      <c r="M192" s="361" t="e">
        <f>STDEVA(C192:E192)</f>
        <v>#DIV/0!</v>
      </c>
      <c r="N192" s="411" t="e">
        <f>M192/L192*100</f>
        <v>#DIV/0!</v>
      </c>
      <c r="O192" s="410"/>
      <c r="P192" s="361" t="e">
        <f>AVERAGE(H192:J192)</f>
        <v>#DIV/0!</v>
      </c>
      <c r="Q192" s="361" t="e">
        <f>STDEVA(H192:J192)</f>
        <v>#DIV/0!</v>
      </c>
      <c r="R192" s="356" t="e">
        <f>Q192/P192*100</f>
        <v>#DIV/0!</v>
      </c>
      <c r="T192" s="407" t="s">
        <v>304</v>
      </c>
      <c r="U192" s="635" t="e">
        <f>C192/C193</f>
        <v>#DIV/0!</v>
      </c>
      <c r="V192" s="360" t="e">
        <f>C192/C194</f>
        <v>#DIV/0!</v>
      </c>
      <c r="W192" s="360" t="e">
        <f>C192/C195</f>
        <v>#DIV/0!</v>
      </c>
      <c r="X192" s="360" t="e">
        <f>C192/C196</f>
        <v>#DIV/0!</v>
      </c>
      <c r="Y192" s="360" t="e">
        <f>C193/C194</f>
        <v>#DIV/0!</v>
      </c>
      <c r="Z192" s="360" t="e">
        <f>C193/C195</f>
        <v>#DIV/0!</v>
      </c>
      <c r="AA192" s="360" t="e">
        <f>C193/C196</f>
        <v>#DIV/0!</v>
      </c>
      <c r="AB192" s="360" t="e">
        <f>C194/C195</f>
        <v>#DIV/0!</v>
      </c>
      <c r="AC192" s="360" t="e">
        <f>C194/C196</f>
        <v>#DIV/0!</v>
      </c>
      <c r="AD192" s="360" t="e">
        <f>C195/C196</f>
        <v>#DIV/0!</v>
      </c>
      <c r="AF192" s="636" t="e">
        <f>H192/H193</f>
        <v>#DIV/0!</v>
      </c>
      <c r="AG192" s="33" t="e">
        <f>H192/H194</f>
        <v>#DIV/0!</v>
      </c>
      <c r="AH192" s="33" t="e">
        <f>H192/H195</f>
        <v>#DIV/0!</v>
      </c>
      <c r="AI192" s="33" t="e">
        <f>H192/H196</f>
        <v>#DIV/0!</v>
      </c>
      <c r="AJ192" s="33" t="e">
        <f>H193/H194</f>
        <v>#DIV/0!</v>
      </c>
      <c r="AK192" s="33" t="e">
        <f>H193/H195</f>
        <v>#DIV/0!</v>
      </c>
      <c r="AL192" s="33" t="e">
        <f>H193/H196</f>
        <v>#DIV/0!</v>
      </c>
      <c r="AM192" s="33" t="e">
        <f>H194/H195</f>
        <v>#DIV/0!</v>
      </c>
      <c r="AN192" s="33" t="e">
        <f>H194/H196</f>
        <v>#DIV/0!</v>
      </c>
      <c r="AO192" s="33" t="e">
        <f>H195/H196</f>
        <v>#DIV/0!</v>
      </c>
    </row>
    <row r="193" spans="1:41" hidden="1">
      <c r="A193" s="782"/>
      <c r="B193" s="558" t="s">
        <v>102</v>
      </c>
      <c r="C193" s="504"/>
      <c r="D193" s="504"/>
      <c r="E193" s="504"/>
      <c r="F193" s="783"/>
      <c r="G193" s="558" t="s">
        <v>80</v>
      </c>
      <c r="H193" s="504"/>
      <c r="I193" s="504"/>
      <c r="J193" s="504"/>
      <c r="K193" s="506"/>
      <c r="L193" s="361" t="e">
        <f t="shared" ref="L193:L196" si="247">AVERAGE(C193:E193)</f>
        <v>#DIV/0!</v>
      </c>
      <c r="M193" s="361" t="e">
        <f t="shared" ref="M193:M196" si="248">STDEVA(C193:E193)</f>
        <v>#DIV/0!</v>
      </c>
      <c r="N193" s="356" t="e">
        <f t="shared" ref="N193:N196" si="249">M193/L193*100</f>
        <v>#DIV/0!</v>
      </c>
      <c r="O193" s="410"/>
      <c r="P193" s="361" t="e">
        <f>AVERAGE(H193:J193)</f>
        <v>#DIV/0!</v>
      </c>
      <c r="Q193" s="361" t="e">
        <f>STDEVA(H193:J193)</f>
        <v>#DIV/0!</v>
      </c>
      <c r="R193" s="356" t="e">
        <f t="shared" ref="R193:R196" si="250">Q193/P193*100</f>
        <v>#DIV/0!</v>
      </c>
      <c r="T193" s="407" t="s">
        <v>305</v>
      </c>
      <c r="U193" s="635" t="e">
        <f>D192/D193</f>
        <v>#DIV/0!</v>
      </c>
      <c r="V193" s="360" t="e">
        <f>D192/D194</f>
        <v>#DIV/0!</v>
      </c>
      <c r="W193" s="360" t="e">
        <f>D192/D195</f>
        <v>#DIV/0!</v>
      </c>
      <c r="X193" s="360" t="e">
        <f>D192/D196</f>
        <v>#DIV/0!</v>
      </c>
      <c r="Y193" s="360" t="e">
        <f>D193/D194</f>
        <v>#DIV/0!</v>
      </c>
      <c r="Z193" s="360" t="e">
        <f>D193/D195</f>
        <v>#DIV/0!</v>
      </c>
      <c r="AA193" s="360" t="e">
        <f>D193/D196</f>
        <v>#DIV/0!</v>
      </c>
      <c r="AB193" s="360" t="e">
        <f>D194/D195</f>
        <v>#DIV/0!</v>
      </c>
      <c r="AC193" s="360" t="e">
        <f>D194/D196</f>
        <v>#DIV/0!</v>
      </c>
      <c r="AD193" s="360" t="e">
        <f>D195/D196</f>
        <v>#DIV/0!</v>
      </c>
      <c r="AF193" s="636" t="e">
        <f>I192/I193</f>
        <v>#DIV/0!</v>
      </c>
      <c r="AG193" s="33" t="e">
        <f>I192/I194</f>
        <v>#DIV/0!</v>
      </c>
      <c r="AH193" s="33" t="e">
        <f>I192/I195</f>
        <v>#DIV/0!</v>
      </c>
      <c r="AI193" s="33" t="e">
        <f>I192/I196</f>
        <v>#DIV/0!</v>
      </c>
      <c r="AJ193" s="33" t="e">
        <f>I193/I194</f>
        <v>#DIV/0!</v>
      </c>
      <c r="AK193" s="33" t="e">
        <f>I193/I195</f>
        <v>#DIV/0!</v>
      </c>
      <c r="AL193" s="33" t="e">
        <f>I193/I196</f>
        <v>#DIV/0!</v>
      </c>
      <c r="AM193" s="33" t="e">
        <f>I194/I195</f>
        <v>#DIV/0!</v>
      </c>
      <c r="AN193" s="33" t="e">
        <f>I194/I196</f>
        <v>#DIV/0!</v>
      </c>
      <c r="AO193" s="33" t="e">
        <f>I195/I196</f>
        <v>#DIV/0!</v>
      </c>
    </row>
    <row r="194" spans="1:41" hidden="1">
      <c r="A194" s="782"/>
      <c r="B194" s="558" t="s">
        <v>103</v>
      </c>
      <c r="C194" s="504"/>
      <c r="D194" s="504"/>
      <c r="E194" s="504"/>
      <c r="F194" s="783"/>
      <c r="G194" s="558" t="s">
        <v>104</v>
      </c>
      <c r="H194" s="504"/>
      <c r="I194" s="504"/>
      <c r="J194" s="504"/>
      <c r="K194" s="506"/>
      <c r="L194" s="361" t="e">
        <f t="shared" si="247"/>
        <v>#DIV/0!</v>
      </c>
      <c r="M194" s="361" t="e">
        <f t="shared" si="248"/>
        <v>#DIV/0!</v>
      </c>
      <c r="N194" s="356" t="e">
        <f t="shared" si="249"/>
        <v>#DIV/0!</v>
      </c>
      <c r="O194" s="410"/>
      <c r="P194" s="361" t="e">
        <f>AVERAGE(H194:J194)</f>
        <v>#DIV/0!</v>
      </c>
      <c r="Q194" s="361" t="e">
        <f>STDEVA(H194:J194)</f>
        <v>#DIV/0!</v>
      </c>
      <c r="R194" s="356" t="e">
        <f t="shared" si="250"/>
        <v>#DIV/0!</v>
      </c>
      <c r="T194" s="407" t="s">
        <v>306</v>
      </c>
      <c r="U194" s="635" t="e">
        <f>E192/E193</f>
        <v>#DIV/0!</v>
      </c>
      <c r="V194" s="360" t="e">
        <f>E192/E194</f>
        <v>#DIV/0!</v>
      </c>
      <c r="W194" s="360" t="e">
        <f>E192/E195</f>
        <v>#DIV/0!</v>
      </c>
      <c r="X194" s="360" t="e">
        <f>E192/E196</f>
        <v>#DIV/0!</v>
      </c>
      <c r="Y194" s="360" t="e">
        <f>E193/E194</f>
        <v>#DIV/0!</v>
      </c>
      <c r="Z194" s="360" t="e">
        <f>E193/E195</f>
        <v>#DIV/0!</v>
      </c>
      <c r="AA194" s="360" t="e">
        <f>E193/E196</f>
        <v>#DIV/0!</v>
      </c>
      <c r="AB194" s="360" t="e">
        <f>E194/E195</f>
        <v>#DIV/0!</v>
      </c>
      <c r="AC194" s="360" t="e">
        <f>E194/E196</f>
        <v>#DIV/0!</v>
      </c>
      <c r="AD194" s="360" t="e">
        <f>E195/E196</f>
        <v>#DIV/0!</v>
      </c>
      <c r="AF194" s="636" t="e">
        <f>J192/J193</f>
        <v>#DIV/0!</v>
      </c>
      <c r="AG194" s="33" t="e">
        <f>J192/J194</f>
        <v>#DIV/0!</v>
      </c>
      <c r="AH194" s="33" t="e">
        <f>J192/J195</f>
        <v>#DIV/0!</v>
      </c>
      <c r="AI194" s="33" t="e">
        <f>J192/J196</f>
        <v>#DIV/0!</v>
      </c>
      <c r="AJ194" s="33" t="e">
        <f>J193/J194</f>
        <v>#DIV/0!</v>
      </c>
      <c r="AK194" s="33" t="e">
        <f>J193/J195</f>
        <v>#DIV/0!</v>
      </c>
      <c r="AL194" s="33" t="e">
        <f>J193/J196</f>
        <v>#DIV/0!</v>
      </c>
      <c r="AM194" s="33" t="e">
        <f>J194/J195</f>
        <v>#DIV/0!</v>
      </c>
      <c r="AN194" s="33" t="e">
        <f>J194/J196</f>
        <v>#DIV/0!</v>
      </c>
      <c r="AO194" s="33" t="e">
        <f>J195/J196</f>
        <v>#DIV/0!</v>
      </c>
    </row>
    <row r="195" spans="1:41" hidden="1">
      <c r="A195" s="782"/>
      <c r="B195" s="558" t="s">
        <v>79</v>
      </c>
      <c r="C195" s="504"/>
      <c r="D195" s="504"/>
      <c r="E195" s="504"/>
      <c r="F195" s="783"/>
      <c r="G195" s="558" t="s">
        <v>105</v>
      </c>
      <c r="H195" s="504"/>
      <c r="I195" s="504"/>
      <c r="J195" s="504"/>
      <c r="K195" s="506"/>
      <c r="L195" s="361" t="e">
        <f t="shared" si="247"/>
        <v>#DIV/0!</v>
      </c>
      <c r="M195" s="361" t="e">
        <f t="shared" si="248"/>
        <v>#DIV/0!</v>
      </c>
      <c r="N195" s="356" t="e">
        <f t="shared" si="249"/>
        <v>#DIV/0!</v>
      </c>
      <c r="O195" s="410"/>
      <c r="P195" s="361" t="e">
        <f>AVERAGE(H195:J195)</f>
        <v>#DIV/0!</v>
      </c>
      <c r="Q195" s="361" t="e">
        <f>STDEVA(H195:J195)</f>
        <v>#DIV/0!</v>
      </c>
      <c r="R195" s="356" t="e">
        <f t="shared" si="250"/>
        <v>#DIV/0!</v>
      </c>
      <c r="T195" s="407" t="s">
        <v>68</v>
      </c>
      <c r="U195" s="636" t="e">
        <f>AVERAGE(U192:U194)</f>
        <v>#DIV/0!</v>
      </c>
      <c r="V195" s="636" t="e">
        <f t="shared" ref="V195:AD195" si="251">AVERAGE(V192:V194)</f>
        <v>#DIV/0!</v>
      </c>
      <c r="W195" s="636" t="e">
        <f t="shared" si="251"/>
        <v>#DIV/0!</v>
      </c>
      <c r="X195" s="636" t="e">
        <f t="shared" si="251"/>
        <v>#DIV/0!</v>
      </c>
      <c r="Y195" s="636" t="e">
        <f t="shared" si="251"/>
        <v>#DIV/0!</v>
      </c>
      <c r="Z195" s="636" t="e">
        <f t="shared" si="251"/>
        <v>#DIV/0!</v>
      </c>
      <c r="AA195" s="636" t="e">
        <f t="shared" si="251"/>
        <v>#DIV/0!</v>
      </c>
      <c r="AB195" s="636" t="e">
        <f t="shared" si="251"/>
        <v>#DIV/0!</v>
      </c>
      <c r="AC195" s="636" t="e">
        <f t="shared" si="251"/>
        <v>#DIV/0!</v>
      </c>
      <c r="AD195" s="636" t="e">
        <f t="shared" si="251"/>
        <v>#DIV/0!</v>
      </c>
      <c r="AF195" s="636" t="e">
        <f>AVERAGE(AF192:AF194)</f>
        <v>#DIV/0!</v>
      </c>
      <c r="AG195" s="636" t="e">
        <f t="shared" ref="AG195:AO195" si="252">AVERAGE(AG192:AG194)</f>
        <v>#DIV/0!</v>
      </c>
      <c r="AH195" s="636" t="e">
        <f t="shared" si="252"/>
        <v>#DIV/0!</v>
      </c>
      <c r="AI195" s="636" t="e">
        <f t="shared" si="252"/>
        <v>#DIV/0!</v>
      </c>
      <c r="AJ195" s="636" t="e">
        <f t="shared" si="252"/>
        <v>#DIV/0!</v>
      </c>
      <c r="AK195" s="636" t="e">
        <f t="shared" si="252"/>
        <v>#DIV/0!</v>
      </c>
      <c r="AL195" s="636" t="e">
        <f t="shared" si="252"/>
        <v>#DIV/0!</v>
      </c>
      <c r="AM195" s="636" t="e">
        <f t="shared" si="252"/>
        <v>#DIV/0!</v>
      </c>
      <c r="AN195" s="636" t="e">
        <f t="shared" si="252"/>
        <v>#DIV/0!</v>
      </c>
      <c r="AO195" s="636" t="e">
        <f t="shared" si="252"/>
        <v>#DIV/0!</v>
      </c>
    </row>
    <row r="196" spans="1:41" hidden="1">
      <c r="A196" s="782"/>
      <c r="B196" s="558" t="s">
        <v>106</v>
      </c>
      <c r="C196" s="504"/>
      <c r="D196" s="504"/>
      <c r="E196" s="504"/>
      <c r="F196" s="783"/>
      <c r="G196" s="558" t="s">
        <v>107</v>
      </c>
      <c r="H196" s="504"/>
      <c r="I196" s="504"/>
      <c r="J196" s="504"/>
      <c r="K196" s="506"/>
      <c r="L196" s="361" t="e">
        <f t="shared" si="247"/>
        <v>#DIV/0!</v>
      </c>
      <c r="M196" s="361" t="e">
        <f t="shared" si="248"/>
        <v>#DIV/0!</v>
      </c>
      <c r="N196" s="356" t="e">
        <f t="shared" si="249"/>
        <v>#DIV/0!</v>
      </c>
      <c r="O196" s="410"/>
      <c r="P196" s="361" t="e">
        <f>AVERAGE(H196:J196)</f>
        <v>#DIV/0!</v>
      </c>
      <c r="Q196" s="361" t="e">
        <f>STDEVA(H196:J196)</f>
        <v>#DIV/0!</v>
      </c>
      <c r="R196" s="356" t="e">
        <f t="shared" si="250"/>
        <v>#DIV/0!</v>
      </c>
      <c r="T196" s="634" t="s">
        <v>48</v>
      </c>
      <c r="U196" s="637" t="e">
        <f>STDEVA(U192:U194)/U195*100</f>
        <v>#DIV/0!</v>
      </c>
      <c r="V196" s="637" t="e">
        <f t="shared" ref="V196:AD196" si="253">STDEVA(V192:V194)/V195*100</f>
        <v>#DIV/0!</v>
      </c>
      <c r="W196" s="637" t="e">
        <f t="shared" si="253"/>
        <v>#DIV/0!</v>
      </c>
      <c r="X196" s="637" t="e">
        <f t="shared" si="253"/>
        <v>#DIV/0!</v>
      </c>
      <c r="Y196" s="637" t="e">
        <f t="shared" si="253"/>
        <v>#DIV/0!</v>
      </c>
      <c r="Z196" s="637" t="e">
        <f t="shared" si="253"/>
        <v>#DIV/0!</v>
      </c>
      <c r="AA196" s="637" t="e">
        <f t="shared" si="253"/>
        <v>#DIV/0!</v>
      </c>
      <c r="AB196" s="637" t="e">
        <f t="shared" si="253"/>
        <v>#DIV/0!</v>
      </c>
      <c r="AC196" s="637" t="e">
        <f t="shared" si="253"/>
        <v>#DIV/0!</v>
      </c>
      <c r="AD196" s="637" t="e">
        <f t="shared" si="253"/>
        <v>#DIV/0!</v>
      </c>
      <c r="AF196" s="637" t="e">
        <f>STDEVA(AF192:AF194)/AF195*100</f>
        <v>#DIV/0!</v>
      </c>
      <c r="AG196" s="637" t="e">
        <f t="shared" ref="AG196:AO196" si="254">STDEVA(AG192:AG194)/AG195*100</f>
        <v>#DIV/0!</v>
      </c>
      <c r="AH196" s="637" t="e">
        <f t="shared" si="254"/>
        <v>#DIV/0!</v>
      </c>
      <c r="AI196" s="637" t="e">
        <f t="shared" si="254"/>
        <v>#DIV/0!</v>
      </c>
      <c r="AJ196" s="637" t="e">
        <f t="shared" si="254"/>
        <v>#DIV/0!</v>
      </c>
      <c r="AK196" s="637" t="e">
        <f t="shared" si="254"/>
        <v>#DIV/0!</v>
      </c>
      <c r="AL196" s="637" t="e">
        <f t="shared" si="254"/>
        <v>#DIV/0!</v>
      </c>
      <c r="AM196" s="637" t="e">
        <f t="shared" si="254"/>
        <v>#DIV/0!</v>
      </c>
      <c r="AN196" s="637" t="e">
        <f t="shared" si="254"/>
        <v>#DIV/0!</v>
      </c>
      <c r="AO196" s="637" t="e">
        <f t="shared" si="254"/>
        <v>#DIV/0!</v>
      </c>
    </row>
    <row r="197" spans="1:41" hidden="1">
      <c r="A197" s="781" t="str">
        <f>C197</f>
        <v>29</v>
      </c>
      <c r="B197" s="558" t="s">
        <v>98</v>
      </c>
      <c r="C197" s="242" t="s">
        <v>246</v>
      </c>
      <c r="D197" s="242"/>
      <c r="E197" s="242"/>
      <c r="F197" s="783" t="str">
        <f t="shared" ref="F197" si="255">LEFT(H197,2)</f>
        <v/>
      </c>
      <c r="G197" s="558" t="s">
        <v>98</v>
      </c>
      <c r="H197" s="239"/>
      <c r="I197" s="239"/>
      <c r="J197" s="239"/>
      <c r="K197" s="506"/>
      <c r="L197" s="559"/>
      <c r="M197" s="559"/>
      <c r="N197" s="559"/>
      <c r="O197" s="559"/>
    </row>
    <row r="198" spans="1:41" hidden="1">
      <c r="A198" s="782"/>
      <c r="B198" s="558" t="s">
        <v>99</v>
      </c>
      <c r="C198" s="504"/>
      <c r="D198" s="504"/>
      <c r="E198" s="504"/>
      <c r="F198" s="783"/>
      <c r="G198" s="558" t="s">
        <v>99</v>
      </c>
      <c r="H198" s="504"/>
      <c r="I198" s="504"/>
      <c r="J198" s="504"/>
      <c r="K198" s="506"/>
      <c r="L198" s="559"/>
      <c r="M198" s="559"/>
      <c r="N198" s="559"/>
      <c r="O198" s="559"/>
    </row>
    <row r="199" spans="1:41" hidden="1">
      <c r="A199" s="782"/>
      <c r="B199" s="558" t="s">
        <v>100</v>
      </c>
      <c r="C199" s="504"/>
      <c r="D199" s="504"/>
      <c r="E199" s="504"/>
      <c r="F199" s="783"/>
      <c r="G199" s="558" t="s">
        <v>101</v>
      </c>
      <c r="H199" s="504"/>
      <c r="I199" s="504"/>
      <c r="J199" s="504"/>
      <c r="K199" s="506"/>
      <c r="L199" s="361" t="e">
        <f>AVERAGE(C199:E199)</f>
        <v>#DIV/0!</v>
      </c>
      <c r="M199" s="361" t="e">
        <f>STDEVA(C199:E199)</f>
        <v>#DIV/0!</v>
      </c>
      <c r="N199" s="411" t="e">
        <f>M199/L199*100</f>
        <v>#DIV/0!</v>
      </c>
      <c r="O199" s="410"/>
      <c r="P199" s="361" t="e">
        <f>AVERAGE(H199:J199)</f>
        <v>#DIV/0!</v>
      </c>
      <c r="Q199" s="361" t="e">
        <f>STDEVA(H199:J199)</f>
        <v>#DIV/0!</v>
      </c>
      <c r="R199" s="356" t="e">
        <f>Q199/P199*100</f>
        <v>#DIV/0!</v>
      </c>
      <c r="T199" s="407" t="s">
        <v>304</v>
      </c>
      <c r="U199" s="635" t="e">
        <f>C199/C200</f>
        <v>#DIV/0!</v>
      </c>
      <c r="V199" s="360" t="e">
        <f>C199/C201</f>
        <v>#DIV/0!</v>
      </c>
      <c r="W199" s="360" t="e">
        <f>C199/C202</f>
        <v>#DIV/0!</v>
      </c>
      <c r="X199" s="360" t="e">
        <f>C199/C203</f>
        <v>#DIV/0!</v>
      </c>
      <c r="Y199" s="360" t="e">
        <f>C200/C201</f>
        <v>#DIV/0!</v>
      </c>
      <c r="Z199" s="360" t="e">
        <f>C200/C202</f>
        <v>#DIV/0!</v>
      </c>
      <c r="AA199" s="360" t="e">
        <f>C200/C203</f>
        <v>#DIV/0!</v>
      </c>
      <c r="AB199" s="360" t="e">
        <f>C201/C202</f>
        <v>#DIV/0!</v>
      </c>
      <c r="AC199" s="360" t="e">
        <f>C201/C203</f>
        <v>#DIV/0!</v>
      </c>
      <c r="AD199" s="360" t="e">
        <f>C202/C203</f>
        <v>#DIV/0!</v>
      </c>
      <c r="AF199" s="636" t="e">
        <f>H199/H200</f>
        <v>#DIV/0!</v>
      </c>
      <c r="AG199" s="33" t="e">
        <f>H199/H201</f>
        <v>#DIV/0!</v>
      </c>
      <c r="AH199" s="33" t="e">
        <f>H199/H202</f>
        <v>#DIV/0!</v>
      </c>
      <c r="AI199" s="33" t="e">
        <f>H199/H203</f>
        <v>#DIV/0!</v>
      </c>
      <c r="AJ199" s="33" t="e">
        <f>H200/H201</f>
        <v>#DIV/0!</v>
      </c>
      <c r="AK199" s="33" t="e">
        <f>H200/H202</f>
        <v>#DIV/0!</v>
      </c>
      <c r="AL199" s="33" t="e">
        <f>H200/H203</f>
        <v>#DIV/0!</v>
      </c>
      <c r="AM199" s="33" t="e">
        <f>H201/H202</f>
        <v>#DIV/0!</v>
      </c>
      <c r="AN199" s="33" t="e">
        <f>H201/H203</f>
        <v>#DIV/0!</v>
      </c>
      <c r="AO199" s="33" t="e">
        <f>H202/H203</f>
        <v>#DIV/0!</v>
      </c>
    </row>
    <row r="200" spans="1:41" hidden="1">
      <c r="A200" s="782"/>
      <c r="B200" s="558" t="s">
        <v>102</v>
      </c>
      <c r="C200" s="504"/>
      <c r="D200" s="504"/>
      <c r="E200" s="504"/>
      <c r="F200" s="783"/>
      <c r="G200" s="558" t="s">
        <v>80</v>
      </c>
      <c r="H200" s="504"/>
      <c r="I200" s="504"/>
      <c r="J200" s="504"/>
      <c r="K200" s="506"/>
      <c r="L200" s="361" t="e">
        <f t="shared" ref="L200:L203" si="256">AVERAGE(C200:E200)</f>
        <v>#DIV/0!</v>
      </c>
      <c r="M200" s="361" t="e">
        <f t="shared" ref="M200:M203" si="257">STDEVA(C200:E200)</f>
        <v>#DIV/0!</v>
      </c>
      <c r="N200" s="356" t="e">
        <f t="shared" ref="N200:N203" si="258">M200/L200*100</f>
        <v>#DIV/0!</v>
      </c>
      <c r="O200" s="410"/>
      <c r="P200" s="361" t="e">
        <f>AVERAGE(H200:J200)</f>
        <v>#DIV/0!</v>
      </c>
      <c r="Q200" s="361" t="e">
        <f>STDEVA(H200:J200)</f>
        <v>#DIV/0!</v>
      </c>
      <c r="R200" s="356" t="e">
        <f t="shared" ref="R200:R203" si="259">Q200/P200*100</f>
        <v>#DIV/0!</v>
      </c>
      <c r="T200" s="407" t="s">
        <v>305</v>
      </c>
      <c r="U200" s="635" t="e">
        <f>D199/D200</f>
        <v>#DIV/0!</v>
      </c>
      <c r="V200" s="360" t="e">
        <f>D199/D201</f>
        <v>#DIV/0!</v>
      </c>
      <c r="W200" s="360" t="e">
        <f>D199/D202</f>
        <v>#DIV/0!</v>
      </c>
      <c r="X200" s="360" t="e">
        <f>D199/D203</f>
        <v>#DIV/0!</v>
      </c>
      <c r="Y200" s="360" t="e">
        <f>D200/D201</f>
        <v>#DIV/0!</v>
      </c>
      <c r="Z200" s="360" t="e">
        <f>D200/D202</f>
        <v>#DIV/0!</v>
      </c>
      <c r="AA200" s="360" t="e">
        <f>D200/D203</f>
        <v>#DIV/0!</v>
      </c>
      <c r="AB200" s="360" t="e">
        <f>D201/D202</f>
        <v>#DIV/0!</v>
      </c>
      <c r="AC200" s="360" t="e">
        <f>D201/D203</f>
        <v>#DIV/0!</v>
      </c>
      <c r="AD200" s="360" t="e">
        <f>D202/D203</f>
        <v>#DIV/0!</v>
      </c>
      <c r="AF200" s="636" t="e">
        <f>I199/I200</f>
        <v>#DIV/0!</v>
      </c>
      <c r="AG200" s="33" t="e">
        <f>I199/I201</f>
        <v>#DIV/0!</v>
      </c>
      <c r="AH200" s="33" t="e">
        <f>I199/I202</f>
        <v>#DIV/0!</v>
      </c>
      <c r="AI200" s="33" t="e">
        <f>I199/I203</f>
        <v>#DIV/0!</v>
      </c>
      <c r="AJ200" s="33" t="e">
        <f>I200/I201</f>
        <v>#DIV/0!</v>
      </c>
      <c r="AK200" s="33" t="e">
        <f>I200/I202</f>
        <v>#DIV/0!</v>
      </c>
      <c r="AL200" s="33" t="e">
        <f>I200/I203</f>
        <v>#DIV/0!</v>
      </c>
      <c r="AM200" s="33" t="e">
        <f>I201/I202</f>
        <v>#DIV/0!</v>
      </c>
      <c r="AN200" s="33" t="e">
        <f>I201/I203</f>
        <v>#DIV/0!</v>
      </c>
      <c r="AO200" s="33" t="e">
        <f>I202/I203</f>
        <v>#DIV/0!</v>
      </c>
    </row>
    <row r="201" spans="1:41" hidden="1">
      <c r="A201" s="782"/>
      <c r="B201" s="558" t="s">
        <v>103</v>
      </c>
      <c r="C201" s="504"/>
      <c r="D201" s="504"/>
      <c r="E201" s="504"/>
      <c r="F201" s="783"/>
      <c r="G201" s="558" t="s">
        <v>104</v>
      </c>
      <c r="H201" s="504"/>
      <c r="I201" s="504"/>
      <c r="J201" s="504"/>
      <c r="K201" s="506"/>
      <c r="L201" s="361" t="e">
        <f t="shared" si="256"/>
        <v>#DIV/0!</v>
      </c>
      <c r="M201" s="361" t="e">
        <f t="shared" si="257"/>
        <v>#DIV/0!</v>
      </c>
      <c r="N201" s="356" t="e">
        <f t="shared" si="258"/>
        <v>#DIV/0!</v>
      </c>
      <c r="O201" s="410"/>
      <c r="P201" s="361" t="e">
        <f>AVERAGE(H201:J201)</f>
        <v>#DIV/0!</v>
      </c>
      <c r="Q201" s="361" t="e">
        <f>STDEVA(H201:J201)</f>
        <v>#DIV/0!</v>
      </c>
      <c r="R201" s="356" t="e">
        <f t="shared" si="259"/>
        <v>#DIV/0!</v>
      </c>
      <c r="T201" s="407" t="s">
        <v>306</v>
      </c>
      <c r="U201" s="635" t="e">
        <f>E199/E200</f>
        <v>#DIV/0!</v>
      </c>
      <c r="V201" s="360" t="e">
        <f>E199/E201</f>
        <v>#DIV/0!</v>
      </c>
      <c r="W201" s="360" t="e">
        <f>E199/E202</f>
        <v>#DIV/0!</v>
      </c>
      <c r="X201" s="360" t="e">
        <f>E199/E203</f>
        <v>#DIV/0!</v>
      </c>
      <c r="Y201" s="360" t="e">
        <f>E200/E201</f>
        <v>#DIV/0!</v>
      </c>
      <c r="Z201" s="360" t="e">
        <f>E200/E202</f>
        <v>#DIV/0!</v>
      </c>
      <c r="AA201" s="360" t="e">
        <f>E200/E203</f>
        <v>#DIV/0!</v>
      </c>
      <c r="AB201" s="360" t="e">
        <f>E201/E202</f>
        <v>#DIV/0!</v>
      </c>
      <c r="AC201" s="360" t="e">
        <f>E201/E203</f>
        <v>#DIV/0!</v>
      </c>
      <c r="AD201" s="360" t="e">
        <f>E202/E203</f>
        <v>#DIV/0!</v>
      </c>
      <c r="AF201" s="636" t="e">
        <f>J199/J200</f>
        <v>#DIV/0!</v>
      </c>
      <c r="AG201" s="33" t="e">
        <f>J199/J201</f>
        <v>#DIV/0!</v>
      </c>
      <c r="AH201" s="33" t="e">
        <f>J199/J202</f>
        <v>#DIV/0!</v>
      </c>
      <c r="AI201" s="33" t="e">
        <f>J199/J203</f>
        <v>#DIV/0!</v>
      </c>
      <c r="AJ201" s="33" t="e">
        <f>J200/J201</f>
        <v>#DIV/0!</v>
      </c>
      <c r="AK201" s="33" t="e">
        <f>J200/J202</f>
        <v>#DIV/0!</v>
      </c>
      <c r="AL201" s="33" t="e">
        <f>J200/J203</f>
        <v>#DIV/0!</v>
      </c>
      <c r="AM201" s="33" t="e">
        <f>J201/J202</f>
        <v>#DIV/0!</v>
      </c>
      <c r="AN201" s="33" t="e">
        <f>J201/J203</f>
        <v>#DIV/0!</v>
      </c>
      <c r="AO201" s="33" t="e">
        <f>J202/J203</f>
        <v>#DIV/0!</v>
      </c>
    </row>
    <row r="202" spans="1:41" hidden="1">
      <c r="A202" s="782"/>
      <c r="B202" s="558" t="s">
        <v>79</v>
      </c>
      <c r="C202" s="504"/>
      <c r="D202" s="504"/>
      <c r="E202" s="504"/>
      <c r="F202" s="783"/>
      <c r="G202" s="558" t="s">
        <v>105</v>
      </c>
      <c r="H202" s="504"/>
      <c r="I202" s="504"/>
      <c r="J202" s="504"/>
      <c r="K202" s="506"/>
      <c r="L202" s="361" t="e">
        <f t="shared" si="256"/>
        <v>#DIV/0!</v>
      </c>
      <c r="M202" s="361" t="e">
        <f t="shared" si="257"/>
        <v>#DIV/0!</v>
      </c>
      <c r="N202" s="356" t="e">
        <f t="shared" si="258"/>
        <v>#DIV/0!</v>
      </c>
      <c r="O202" s="410"/>
      <c r="P202" s="361" t="e">
        <f>AVERAGE(H202:J202)</f>
        <v>#DIV/0!</v>
      </c>
      <c r="Q202" s="361" t="e">
        <f>STDEVA(H202:J202)</f>
        <v>#DIV/0!</v>
      </c>
      <c r="R202" s="356" t="e">
        <f t="shared" si="259"/>
        <v>#DIV/0!</v>
      </c>
      <c r="T202" s="407" t="s">
        <v>68</v>
      </c>
      <c r="U202" s="636" t="e">
        <f>AVERAGE(U199:U201)</f>
        <v>#DIV/0!</v>
      </c>
      <c r="V202" s="636" t="e">
        <f t="shared" ref="V202:AD202" si="260">AVERAGE(V199:V201)</f>
        <v>#DIV/0!</v>
      </c>
      <c r="W202" s="636" t="e">
        <f t="shared" si="260"/>
        <v>#DIV/0!</v>
      </c>
      <c r="X202" s="636" t="e">
        <f t="shared" si="260"/>
        <v>#DIV/0!</v>
      </c>
      <c r="Y202" s="636" t="e">
        <f t="shared" si="260"/>
        <v>#DIV/0!</v>
      </c>
      <c r="Z202" s="636" t="e">
        <f t="shared" si="260"/>
        <v>#DIV/0!</v>
      </c>
      <c r="AA202" s="636" t="e">
        <f t="shared" si="260"/>
        <v>#DIV/0!</v>
      </c>
      <c r="AB202" s="636" t="e">
        <f t="shared" si="260"/>
        <v>#DIV/0!</v>
      </c>
      <c r="AC202" s="636" t="e">
        <f t="shared" si="260"/>
        <v>#DIV/0!</v>
      </c>
      <c r="AD202" s="636" t="e">
        <f t="shared" si="260"/>
        <v>#DIV/0!</v>
      </c>
      <c r="AF202" s="636" t="e">
        <f>AVERAGE(AF199:AF201)</f>
        <v>#DIV/0!</v>
      </c>
      <c r="AG202" s="636" t="e">
        <f t="shared" ref="AG202:AO202" si="261">AVERAGE(AG199:AG201)</f>
        <v>#DIV/0!</v>
      </c>
      <c r="AH202" s="636" t="e">
        <f t="shared" si="261"/>
        <v>#DIV/0!</v>
      </c>
      <c r="AI202" s="636" t="e">
        <f t="shared" si="261"/>
        <v>#DIV/0!</v>
      </c>
      <c r="AJ202" s="636" t="e">
        <f t="shared" si="261"/>
        <v>#DIV/0!</v>
      </c>
      <c r="AK202" s="636" t="e">
        <f t="shared" si="261"/>
        <v>#DIV/0!</v>
      </c>
      <c r="AL202" s="636" t="e">
        <f t="shared" si="261"/>
        <v>#DIV/0!</v>
      </c>
      <c r="AM202" s="636" t="e">
        <f t="shared" si="261"/>
        <v>#DIV/0!</v>
      </c>
      <c r="AN202" s="636" t="e">
        <f t="shared" si="261"/>
        <v>#DIV/0!</v>
      </c>
      <c r="AO202" s="636" t="e">
        <f t="shared" si="261"/>
        <v>#DIV/0!</v>
      </c>
    </row>
    <row r="203" spans="1:41" hidden="1">
      <c r="A203" s="782"/>
      <c r="B203" s="558" t="s">
        <v>106</v>
      </c>
      <c r="C203" s="504"/>
      <c r="D203" s="504"/>
      <c r="E203" s="504"/>
      <c r="F203" s="783"/>
      <c r="G203" s="558" t="s">
        <v>107</v>
      </c>
      <c r="H203" s="504"/>
      <c r="I203" s="504"/>
      <c r="J203" s="504"/>
      <c r="K203" s="506"/>
      <c r="L203" s="361" t="e">
        <f t="shared" si="256"/>
        <v>#DIV/0!</v>
      </c>
      <c r="M203" s="361" t="e">
        <f t="shared" si="257"/>
        <v>#DIV/0!</v>
      </c>
      <c r="N203" s="356" t="e">
        <f t="shared" si="258"/>
        <v>#DIV/0!</v>
      </c>
      <c r="O203" s="410"/>
      <c r="P203" s="361" t="e">
        <f>AVERAGE(H203:J203)</f>
        <v>#DIV/0!</v>
      </c>
      <c r="Q203" s="361" t="e">
        <f>STDEVA(H203:J203)</f>
        <v>#DIV/0!</v>
      </c>
      <c r="R203" s="356" t="e">
        <f t="shared" si="259"/>
        <v>#DIV/0!</v>
      </c>
      <c r="T203" s="634" t="s">
        <v>48</v>
      </c>
      <c r="U203" s="637" t="e">
        <f>STDEVA(U199:U201)/U202*100</f>
        <v>#DIV/0!</v>
      </c>
      <c r="V203" s="637" t="e">
        <f t="shared" ref="V203:AD203" si="262">STDEVA(V199:V201)/V202*100</f>
        <v>#DIV/0!</v>
      </c>
      <c r="W203" s="637" t="e">
        <f t="shared" si="262"/>
        <v>#DIV/0!</v>
      </c>
      <c r="X203" s="637" t="e">
        <f t="shared" si="262"/>
        <v>#DIV/0!</v>
      </c>
      <c r="Y203" s="637" t="e">
        <f t="shared" si="262"/>
        <v>#DIV/0!</v>
      </c>
      <c r="Z203" s="637" t="e">
        <f t="shared" si="262"/>
        <v>#DIV/0!</v>
      </c>
      <c r="AA203" s="637" t="e">
        <f t="shared" si="262"/>
        <v>#DIV/0!</v>
      </c>
      <c r="AB203" s="637" t="e">
        <f t="shared" si="262"/>
        <v>#DIV/0!</v>
      </c>
      <c r="AC203" s="637" t="e">
        <f t="shared" si="262"/>
        <v>#DIV/0!</v>
      </c>
      <c r="AD203" s="637" t="e">
        <f t="shared" si="262"/>
        <v>#DIV/0!</v>
      </c>
      <c r="AF203" s="637" t="e">
        <f>STDEVA(AF199:AF201)/AF202*100</f>
        <v>#DIV/0!</v>
      </c>
      <c r="AG203" s="637" t="e">
        <f t="shared" ref="AG203:AO203" si="263">STDEVA(AG199:AG201)/AG202*100</f>
        <v>#DIV/0!</v>
      </c>
      <c r="AH203" s="637" t="e">
        <f t="shared" si="263"/>
        <v>#DIV/0!</v>
      </c>
      <c r="AI203" s="637" t="e">
        <f t="shared" si="263"/>
        <v>#DIV/0!</v>
      </c>
      <c r="AJ203" s="637" t="e">
        <f t="shared" si="263"/>
        <v>#DIV/0!</v>
      </c>
      <c r="AK203" s="637" t="e">
        <f t="shared" si="263"/>
        <v>#DIV/0!</v>
      </c>
      <c r="AL203" s="637" t="e">
        <f t="shared" si="263"/>
        <v>#DIV/0!</v>
      </c>
      <c r="AM203" s="637" t="e">
        <f t="shared" si="263"/>
        <v>#DIV/0!</v>
      </c>
      <c r="AN203" s="637" t="e">
        <f t="shared" si="263"/>
        <v>#DIV/0!</v>
      </c>
      <c r="AO203" s="637" t="e">
        <f t="shared" si="263"/>
        <v>#DIV/0!</v>
      </c>
    </row>
    <row r="204" spans="1:41" hidden="1">
      <c r="A204" s="781" t="str">
        <f>C204</f>
        <v>30</v>
      </c>
      <c r="B204" s="558" t="s">
        <v>98</v>
      </c>
      <c r="C204" s="242" t="s">
        <v>247</v>
      </c>
      <c r="D204" s="242"/>
      <c r="E204" s="242"/>
      <c r="F204" s="783" t="str">
        <f t="shared" ref="F204" si="264">LEFT(H204,2)</f>
        <v/>
      </c>
      <c r="G204" s="558" t="s">
        <v>98</v>
      </c>
      <c r="H204" s="239"/>
      <c r="I204" s="239"/>
      <c r="J204" s="239"/>
      <c r="K204" s="506"/>
      <c r="L204" s="559"/>
      <c r="M204" s="559"/>
      <c r="N204" s="559"/>
      <c r="O204" s="559"/>
    </row>
    <row r="205" spans="1:41" hidden="1">
      <c r="A205" s="782"/>
      <c r="B205" s="558" t="s">
        <v>99</v>
      </c>
      <c r="C205" s="504"/>
      <c r="D205" s="504"/>
      <c r="E205" s="504"/>
      <c r="F205" s="783"/>
      <c r="G205" s="558" t="s">
        <v>99</v>
      </c>
      <c r="H205" s="504"/>
      <c r="I205" s="504"/>
      <c r="J205" s="504"/>
      <c r="K205" s="506"/>
      <c r="L205" s="559"/>
      <c r="M205" s="559"/>
      <c r="N205" s="559"/>
      <c r="O205" s="559"/>
    </row>
    <row r="206" spans="1:41" hidden="1">
      <c r="A206" s="782"/>
      <c r="B206" s="558" t="s">
        <v>100</v>
      </c>
      <c r="C206" s="504"/>
      <c r="D206" s="504"/>
      <c r="E206" s="504"/>
      <c r="F206" s="783"/>
      <c r="G206" s="558" t="s">
        <v>101</v>
      </c>
      <c r="H206" s="504"/>
      <c r="I206" s="504"/>
      <c r="J206" s="504"/>
      <c r="K206" s="506"/>
      <c r="L206" s="361" t="e">
        <f>AVERAGE(C206:E206)</f>
        <v>#DIV/0!</v>
      </c>
      <c r="M206" s="361" t="e">
        <f>STDEVA(C206:E206)</f>
        <v>#DIV/0!</v>
      </c>
      <c r="N206" s="411" t="e">
        <f>M206/L206*100</f>
        <v>#DIV/0!</v>
      </c>
      <c r="O206" s="410"/>
      <c r="P206" s="361" t="e">
        <f>AVERAGE(H206:J206)</f>
        <v>#DIV/0!</v>
      </c>
      <c r="Q206" s="361" t="e">
        <f>STDEVA(H206:J206)</f>
        <v>#DIV/0!</v>
      </c>
      <c r="R206" s="356" t="e">
        <f>Q206/P206*100</f>
        <v>#DIV/0!</v>
      </c>
      <c r="T206" s="407" t="s">
        <v>304</v>
      </c>
      <c r="U206" s="635" t="e">
        <f>C206/C207</f>
        <v>#DIV/0!</v>
      </c>
      <c r="V206" s="360" t="e">
        <f>C206/C208</f>
        <v>#DIV/0!</v>
      </c>
      <c r="W206" s="360" t="e">
        <f>C206/C209</f>
        <v>#DIV/0!</v>
      </c>
      <c r="X206" s="360" t="e">
        <f>C206/C210</f>
        <v>#DIV/0!</v>
      </c>
      <c r="Y206" s="360" t="e">
        <f>C207/C208</f>
        <v>#DIV/0!</v>
      </c>
      <c r="Z206" s="360" t="e">
        <f>C207/C209</f>
        <v>#DIV/0!</v>
      </c>
      <c r="AA206" s="360" t="e">
        <f>C207/C210</f>
        <v>#DIV/0!</v>
      </c>
      <c r="AB206" s="360" t="e">
        <f>C208/C209</f>
        <v>#DIV/0!</v>
      </c>
      <c r="AC206" s="360" t="e">
        <f>C208/C210</f>
        <v>#DIV/0!</v>
      </c>
      <c r="AD206" s="360" t="e">
        <f>C209/C210</f>
        <v>#DIV/0!</v>
      </c>
      <c r="AF206" s="636" t="e">
        <f>H206/H207</f>
        <v>#DIV/0!</v>
      </c>
      <c r="AG206" s="33" t="e">
        <f>H206/H208</f>
        <v>#DIV/0!</v>
      </c>
      <c r="AH206" s="33" t="e">
        <f>H206/H209</f>
        <v>#DIV/0!</v>
      </c>
      <c r="AI206" s="33" t="e">
        <f>H206/H210</f>
        <v>#DIV/0!</v>
      </c>
      <c r="AJ206" s="33" t="e">
        <f>H207/H208</f>
        <v>#DIV/0!</v>
      </c>
      <c r="AK206" s="33" t="e">
        <f>H207/H209</f>
        <v>#DIV/0!</v>
      </c>
      <c r="AL206" s="33" t="e">
        <f>H207/H210</f>
        <v>#DIV/0!</v>
      </c>
      <c r="AM206" s="33" t="e">
        <f>H208/H209</f>
        <v>#DIV/0!</v>
      </c>
      <c r="AN206" s="33" t="e">
        <f>H208/H210</f>
        <v>#DIV/0!</v>
      </c>
      <c r="AO206" s="33" t="e">
        <f>H209/H210</f>
        <v>#DIV/0!</v>
      </c>
    </row>
    <row r="207" spans="1:41" hidden="1">
      <c r="A207" s="782"/>
      <c r="B207" s="558" t="s">
        <v>102</v>
      </c>
      <c r="C207" s="504"/>
      <c r="D207" s="504"/>
      <c r="E207" s="504"/>
      <c r="F207" s="783"/>
      <c r="G207" s="558" t="s">
        <v>80</v>
      </c>
      <c r="H207" s="504"/>
      <c r="I207" s="504"/>
      <c r="J207" s="504"/>
      <c r="K207" s="506"/>
      <c r="L207" s="361" t="e">
        <f t="shared" ref="L207:L210" si="265">AVERAGE(C207:E207)</f>
        <v>#DIV/0!</v>
      </c>
      <c r="M207" s="361" t="e">
        <f t="shared" ref="M207:M210" si="266">STDEVA(C207:E207)</f>
        <v>#DIV/0!</v>
      </c>
      <c r="N207" s="356" t="e">
        <f t="shared" ref="N207:N210" si="267">M207/L207*100</f>
        <v>#DIV/0!</v>
      </c>
      <c r="O207" s="410"/>
      <c r="P207" s="361" t="e">
        <f>AVERAGE(H207:J207)</f>
        <v>#DIV/0!</v>
      </c>
      <c r="Q207" s="361" t="e">
        <f>STDEVA(H207:J207)</f>
        <v>#DIV/0!</v>
      </c>
      <c r="R207" s="356" t="e">
        <f t="shared" ref="R207:R210" si="268">Q207/P207*100</f>
        <v>#DIV/0!</v>
      </c>
      <c r="T207" s="407" t="s">
        <v>305</v>
      </c>
      <c r="U207" s="635" t="e">
        <f>D206/D207</f>
        <v>#DIV/0!</v>
      </c>
      <c r="V207" s="360" t="e">
        <f>D206/D208</f>
        <v>#DIV/0!</v>
      </c>
      <c r="W207" s="360" t="e">
        <f>D206/D209</f>
        <v>#DIV/0!</v>
      </c>
      <c r="X207" s="360" t="e">
        <f>D206/D210</f>
        <v>#DIV/0!</v>
      </c>
      <c r="Y207" s="360" t="e">
        <f>D207/D208</f>
        <v>#DIV/0!</v>
      </c>
      <c r="Z207" s="360" t="e">
        <f>D207/D209</f>
        <v>#DIV/0!</v>
      </c>
      <c r="AA207" s="360" t="e">
        <f>D207/D210</f>
        <v>#DIV/0!</v>
      </c>
      <c r="AB207" s="360" t="e">
        <f>D208/D209</f>
        <v>#DIV/0!</v>
      </c>
      <c r="AC207" s="360" t="e">
        <f>D208/D210</f>
        <v>#DIV/0!</v>
      </c>
      <c r="AD207" s="360" t="e">
        <f>D209/D210</f>
        <v>#DIV/0!</v>
      </c>
      <c r="AF207" s="636" t="e">
        <f>I206/I207</f>
        <v>#DIV/0!</v>
      </c>
      <c r="AG207" s="33" t="e">
        <f>I206/I208</f>
        <v>#DIV/0!</v>
      </c>
      <c r="AH207" s="33" t="e">
        <f>I206/I209</f>
        <v>#DIV/0!</v>
      </c>
      <c r="AI207" s="33" t="e">
        <f>I206/I210</f>
        <v>#DIV/0!</v>
      </c>
      <c r="AJ207" s="33" t="e">
        <f>I207/I208</f>
        <v>#DIV/0!</v>
      </c>
      <c r="AK207" s="33" t="e">
        <f>I207/I209</f>
        <v>#DIV/0!</v>
      </c>
      <c r="AL207" s="33" t="e">
        <f>I207/I210</f>
        <v>#DIV/0!</v>
      </c>
      <c r="AM207" s="33" t="e">
        <f>I208/I209</f>
        <v>#DIV/0!</v>
      </c>
      <c r="AN207" s="33" t="e">
        <f>I208/I210</f>
        <v>#DIV/0!</v>
      </c>
      <c r="AO207" s="33" t="e">
        <f>I209/I210</f>
        <v>#DIV/0!</v>
      </c>
    </row>
    <row r="208" spans="1:41" hidden="1">
      <c r="A208" s="782"/>
      <c r="B208" s="558" t="s">
        <v>103</v>
      </c>
      <c r="C208" s="504"/>
      <c r="D208" s="504"/>
      <c r="E208" s="504"/>
      <c r="F208" s="783"/>
      <c r="G208" s="558" t="s">
        <v>104</v>
      </c>
      <c r="H208" s="504"/>
      <c r="I208" s="504"/>
      <c r="J208" s="504"/>
      <c r="K208" s="506"/>
      <c r="L208" s="361" t="e">
        <f t="shared" si="265"/>
        <v>#DIV/0!</v>
      </c>
      <c r="M208" s="361" t="e">
        <f t="shared" si="266"/>
        <v>#DIV/0!</v>
      </c>
      <c r="N208" s="356" t="e">
        <f t="shared" si="267"/>
        <v>#DIV/0!</v>
      </c>
      <c r="O208" s="410"/>
      <c r="P208" s="361" t="e">
        <f>AVERAGE(H208:J208)</f>
        <v>#DIV/0!</v>
      </c>
      <c r="Q208" s="361" t="e">
        <f>STDEVA(H208:J208)</f>
        <v>#DIV/0!</v>
      </c>
      <c r="R208" s="356" t="e">
        <f t="shared" si="268"/>
        <v>#DIV/0!</v>
      </c>
      <c r="T208" s="407" t="s">
        <v>306</v>
      </c>
      <c r="U208" s="635" t="e">
        <f>E206/E207</f>
        <v>#DIV/0!</v>
      </c>
      <c r="V208" s="360" t="e">
        <f>E206/E208</f>
        <v>#DIV/0!</v>
      </c>
      <c r="W208" s="360" t="e">
        <f>E206/E209</f>
        <v>#DIV/0!</v>
      </c>
      <c r="X208" s="360" t="e">
        <f>E206/E210</f>
        <v>#DIV/0!</v>
      </c>
      <c r="Y208" s="360" t="e">
        <f>E207/E208</f>
        <v>#DIV/0!</v>
      </c>
      <c r="Z208" s="360" t="e">
        <f>E207/E209</f>
        <v>#DIV/0!</v>
      </c>
      <c r="AA208" s="360" t="e">
        <f>E207/E210</f>
        <v>#DIV/0!</v>
      </c>
      <c r="AB208" s="360" t="e">
        <f>E208/E209</f>
        <v>#DIV/0!</v>
      </c>
      <c r="AC208" s="360" t="e">
        <f>E208/E210</f>
        <v>#DIV/0!</v>
      </c>
      <c r="AD208" s="360" t="e">
        <f>E209/E210</f>
        <v>#DIV/0!</v>
      </c>
      <c r="AF208" s="636" t="e">
        <f>J206/J207</f>
        <v>#DIV/0!</v>
      </c>
      <c r="AG208" s="33" t="e">
        <f>J206/J208</f>
        <v>#DIV/0!</v>
      </c>
      <c r="AH208" s="33" t="e">
        <f>J206/J209</f>
        <v>#DIV/0!</v>
      </c>
      <c r="AI208" s="33" t="e">
        <f>J206/J210</f>
        <v>#DIV/0!</v>
      </c>
      <c r="AJ208" s="33" t="e">
        <f>J207/J208</f>
        <v>#DIV/0!</v>
      </c>
      <c r="AK208" s="33" t="e">
        <f>J207/J209</f>
        <v>#DIV/0!</v>
      </c>
      <c r="AL208" s="33" t="e">
        <f>J207/J210</f>
        <v>#DIV/0!</v>
      </c>
      <c r="AM208" s="33" t="e">
        <f>J208/J209</f>
        <v>#DIV/0!</v>
      </c>
      <c r="AN208" s="33" t="e">
        <f>J208/J210</f>
        <v>#DIV/0!</v>
      </c>
      <c r="AO208" s="33" t="e">
        <f>J209/J210</f>
        <v>#DIV/0!</v>
      </c>
    </row>
    <row r="209" spans="1:41" hidden="1">
      <c r="A209" s="782"/>
      <c r="B209" s="558" t="s">
        <v>79</v>
      </c>
      <c r="C209" s="504"/>
      <c r="D209" s="504"/>
      <c r="E209" s="504"/>
      <c r="F209" s="783"/>
      <c r="G209" s="558" t="s">
        <v>105</v>
      </c>
      <c r="H209" s="504"/>
      <c r="I209" s="504"/>
      <c r="J209" s="504"/>
      <c r="K209" s="506"/>
      <c r="L209" s="361" t="e">
        <f t="shared" si="265"/>
        <v>#DIV/0!</v>
      </c>
      <c r="M209" s="361" t="e">
        <f t="shared" si="266"/>
        <v>#DIV/0!</v>
      </c>
      <c r="N209" s="356" t="e">
        <f t="shared" si="267"/>
        <v>#DIV/0!</v>
      </c>
      <c r="O209" s="410"/>
      <c r="P209" s="361" t="e">
        <f>AVERAGE(H209:J209)</f>
        <v>#DIV/0!</v>
      </c>
      <c r="Q209" s="361" t="e">
        <f>STDEVA(H209:J209)</f>
        <v>#DIV/0!</v>
      </c>
      <c r="R209" s="356" t="e">
        <f t="shared" si="268"/>
        <v>#DIV/0!</v>
      </c>
      <c r="T209" s="407" t="s">
        <v>68</v>
      </c>
      <c r="U209" s="636" t="e">
        <f>AVERAGE(U206:U208)</f>
        <v>#DIV/0!</v>
      </c>
      <c r="V209" s="636" t="e">
        <f t="shared" ref="V209:AD209" si="269">AVERAGE(V206:V208)</f>
        <v>#DIV/0!</v>
      </c>
      <c r="W209" s="636" t="e">
        <f t="shared" si="269"/>
        <v>#DIV/0!</v>
      </c>
      <c r="X209" s="636" t="e">
        <f t="shared" si="269"/>
        <v>#DIV/0!</v>
      </c>
      <c r="Y209" s="636" t="e">
        <f t="shared" si="269"/>
        <v>#DIV/0!</v>
      </c>
      <c r="Z209" s="636" t="e">
        <f t="shared" si="269"/>
        <v>#DIV/0!</v>
      </c>
      <c r="AA209" s="636" t="e">
        <f t="shared" si="269"/>
        <v>#DIV/0!</v>
      </c>
      <c r="AB209" s="636" t="e">
        <f t="shared" si="269"/>
        <v>#DIV/0!</v>
      </c>
      <c r="AC209" s="636" t="e">
        <f t="shared" si="269"/>
        <v>#DIV/0!</v>
      </c>
      <c r="AD209" s="636" t="e">
        <f t="shared" si="269"/>
        <v>#DIV/0!</v>
      </c>
      <c r="AF209" s="636" t="e">
        <f>AVERAGE(AF206:AF208)</f>
        <v>#DIV/0!</v>
      </c>
      <c r="AG209" s="636" t="e">
        <f t="shared" ref="AG209:AO209" si="270">AVERAGE(AG206:AG208)</f>
        <v>#DIV/0!</v>
      </c>
      <c r="AH209" s="636" t="e">
        <f t="shared" si="270"/>
        <v>#DIV/0!</v>
      </c>
      <c r="AI209" s="636" t="e">
        <f t="shared" si="270"/>
        <v>#DIV/0!</v>
      </c>
      <c r="AJ209" s="636" t="e">
        <f t="shared" si="270"/>
        <v>#DIV/0!</v>
      </c>
      <c r="AK209" s="636" t="e">
        <f t="shared" si="270"/>
        <v>#DIV/0!</v>
      </c>
      <c r="AL209" s="636" t="e">
        <f t="shared" si="270"/>
        <v>#DIV/0!</v>
      </c>
      <c r="AM209" s="636" t="e">
        <f t="shared" si="270"/>
        <v>#DIV/0!</v>
      </c>
      <c r="AN209" s="636" t="e">
        <f t="shared" si="270"/>
        <v>#DIV/0!</v>
      </c>
      <c r="AO209" s="636" t="e">
        <f t="shared" si="270"/>
        <v>#DIV/0!</v>
      </c>
    </row>
    <row r="210" spans="1:41" hidden="1">
      <c r="A210" s="782"/>
      <c r="B210" s="558" t="s">
        <v>106</v>
      </c>
      <c r="C210" s="504"/>
      <c r="D210" s="504"/>
      <c r="E210" s="504"/>
      <c r="F210" s="783"/>
      <c r="G210" s="558" t="s">
        <v>107</v>
      </c>
      <c r="H210" s="504"/>
      <c r="I210" s="504"/>
      <c r="J210" s="504"/>
      <c r="K210" s="506"/>
      <c r="L210" s="361" t="e">
        <f t="shared" si="265"/>
        <v>#DIV/0!</v>
      </c>
      <c r="M210" s="361" t="e">
        <f t="shared" si="266"/>
        <v>#DIV/0!</v>
      </c>
      <c r="N210" s="356" t="e">
        <f t="shared" si="267"/>
        <v>#DIV/0!</v>
      </c>
      <c r="O210" s="410"/>
      <c r="P210" s="361" t="e">
        <f>AVERAGE(H210:J210)</f>
        <v>#DIV/0!</v>
      </c>
      <c r="Q210" s="361" t="e">
        <f>STDEVA(H210:J210)</f>
        <v>#DIV/0!</v>
      </c>
      <c r="R210" s="356" t="e">
        <f t="shared" si="268"/>
        <v>#DIV/0!</v>
      </c>
      <c r="T210" s="634" t="s">
        <v>48</v>
      </c>
      <c r="U210" s="637" t="e">
        <f>STDEVA(U206:U208)/U209*100</f>
        <v>#DIV/0!</v>
      </c>
      <c r="V210" s="637" t="e">
        <f t="shared" ref="V210:AD210" si="271">STDEVA(V206:V208)/V209*100</f>
        <v>#DIV/0!</v>
      </c>
      <c r="W210" s="637" t="e">
        <f t="shared" si="271"/>
        <v>#DIV/0!</v>
      </c>
      <c r="X210" s="637" t="e">
        <f t="shared" si="271"/>
        <v>#DIV/0!</v>
      </c>
      <c r="Y210" s="637" t="e">
        <f t="shared" si="271"/>
        <v>#DIV/0!</v>
      </c>
      <c r="Z210" s="637" t="e">
        <f t="shared" si="271"/>
        <v>#DIV/0!</v>
      </c>
      <c r="AA210" s="637" t="e">
        <f t="shared" si="271"/>
        <v>#DIV/0!</v>
      </c>
      <c r="AB210" s="637" t="e">
        <f t="shared" si="271"/>
        <v>#DIV/0!</v>
      </c>
      <c r="AC210" s="637" t="e">
        <f t="shared" si="271"/>
        <v>#DIV/0!</v>
      </c>
      <c r="AD210" s="637" t="e">
        <f t="shared" si="271"/>
        <v>#DIV/0!</v>
      </c>
      <c r="AF210" s="637" t="e">
        <f>STDEVA(AF206:AF208)/AF209*100</f>
        <v>#DIV/0!</v>
      </c>
      <c r="AG210" s="637" t="e">
        <f t="shared" ref="AG210:AO210" si="272">STDEVA(AG206:AG208)/AG209*100</f>
        <v>#DIV/0!</v>
      </c>
      <c r="AH210" s="637" t="e">
        <f t="shared" si="272"/>
        <v>#DIV/0!</v>
      </c>
      <c r="AI210" s="637" t="e">
        <f t="shared" si="272"/>
        <v>#DIV/0!</v>
      </c>
      <c r="AJ210" s="637" t="e">
        <f t="shared" si="272"/>
        <v>#DIV/0!</v>
      </c>
      <c r="AK210" s="637" t="e">
        <f t="shared" si="272"/>
        <v>#DIV/0!</v>
      </c>
      <c r="AL210" s="637" t="e">
        <f t="shared" si="272"/>
        <v>#DIV/0!</v>
      </c>
      <c r="AM210" s="637" t="e">
        <f t="shared" si="272"/>
        <v>#DIV/0!</v>
      </c>
      <c r="AN210" s="637" t="e">
        <f t="shared" si="272"/>
        <v>#DIV/0!</v>
      </c>
      <c r="AO210" s="637" t="e">
        <f t="shared" si="272"/>
        <v>#DIV/0!</v>
      </c>
    </row>
    <row r="211" spans="1:41" hidden="1">
      <c r="A211" s="781" t="str">
        <f>C211</f>
        <v>31</v>
      </c>
      <c r="B211" s="630" t="s">
        <v>98</v>
      </c>
      <c r="C211" s="242" t="s">
        <v>291</v>
      </c>
      <c r="D211" s="242"/>
      <c r="E211" s="242"/>
      <c r="F211" s="783" t="str">
        <f t="shared" ref="F211" si="273">LEFT(H211,2)</f>
        <v/>
      </c>
      <c r="G211" s="630" t="s">
        <v>98</v>
      </c>
      <c r="H211" s="239"/>
      <c r="I211" s="239"/>
      <c r="J211" s="239"/>
      <c r="K211" s="506"/>
      <c r="L211" s="631"/>
      <c r="M211" s="631"/>
      <c r="N211" s="631"/>
      <c r="O211" s="631"/>
    </row>
    <row r="212" spans="1:41" hidden="1">
      <c r="A212" s="782"/>
      <c r="B212" s="630" t="s">
        <v>99</v>
      </c>
      <c r="C212" s="633"/>
      <c r="D212" s="633"/>
      <c r="E212" s="633"/>
      <c r="F212" s="783"/>
      <c r="G212" s="630" t="s">
        <v>99</v>
      </c>
      <c r="H212" s="633"/>
      <c r="I212" s="633"/>
      <c r="J212" s="633"/>
      <c r="K212" s="506"/>
      <c r="L212" s="631"/>
      <c r="M212" s="631"/>
      <c r="N212" s="631"/>
      <c r="O212" s="631"/>
    </row>
    <row r="213" spans="1:41" hidden="1">
      <c r="A213" s="782"/>
      <c r="B213" s="630" t="s">
        <v>100</v>
      </c>
      <c r="C213" s="633"/>
      <c r="D213" s="633"/>
      <c r="E213" s="633"/>
      <c r="F213" s="783"/>
      <c r="G213" s="630" t="s">
        <v>101</v>
      </c>
      <c r="H213" s="633"/>
      <c r="I213" s="633"/>
      <c r="J213" s="633"/>
      <c r="K213" s="506"/>
      <c r="L213" s="361" t="e">
        <f>AVERAGE(C213:E213)</f>
        <v>#DIV/0!</v>
      </c>
      <c r="M213" s="361" t="e">
        <f>STDEVA(C213:E213)</f>
        <v>#DIV/0!</v>
      </c>
      <c r="N213" s="411" t="e">
        <f>M213/L213*100</f>
        <v>#DIV/0!</v>
      </c>
      <c r="O213" s="410"/>
      <c r="P213" s="361" t="e">
        <f>AVERAGE(H213:J213)</f>
        <v>#DIV/0!</v>
      </c>
      <c r="Q213" s="361" t="e">
        <f>STDEVA(H213:J213)</f>
        <v>#DIV/0!</v>
      </c>
      <c r="R213" s="356" t="e">
        <f>Q213/P213*100</f>
        <v>#DIV/0!</v>
      </c>
      <c r="T213" s="407" t="s">
        <v>304</v>
      </c>
      <c r="U213" s="635" t="e">
        <f>C213/C214</f>
        <v>#DIV/0!</v>
      </c>
      <c r="V213" s="360" t="e">
        <f>C213/C215</f>
        <v>#DIV/0!</v>
      </c>
      <c r="W213" s="360" t="e">
        <f>C213/C216</f>
        <v>#DIV/0!</v>
      </c>
      <c r="X213" s="360" t="e">
        <f>C213/C217</f>
        <v>#DIV/0!</v>
      </c>
      <c r="Y213" s="360" t="e">
        <f>C214/C215</f>
        <v>#DIV/0!</v>
      </c>
      <c r="Z213" s="360" t="e">
        <f>C214/C216</f>
        <v>#DIV/0!</v>
      </c>
      <c r="AA213" s="360" t="e">
        <f>C214/C217</f>
        <v>#DIV/0!</v>
      </c>
      <c r="AB213" s="360" t="e">
        <f>C215/C216</f>
        <v>#DIV/0!</v>
      </c>
      <c r="AC213" s="360" t="e">
        <f>C215/C217</f>
        <v>#DIV/0!</v>
      </c>
      <c r="AD213" s="360" t="e">
        <f>C216/C217</f>
        <v>#DIV/0!</v>
      </c>
      <c r="AF213" s="636" t="e">
        <f>H213/H214</f>
        <v>#DIV/0!</v>
      </c>
      <c r="AG213" s="33" t="e">
        <f>H213/H215</f>
        <v>#DIV/0!</v>
      </c>
      <c r="AH213" s="33" t="e">
        <f>H213/H216</f>
        <v>#DIV/0!</v>
      </c>
      <c r="AI213" s="33" t="e">
        <f>H213/H217</f>
        <v>#DIV/0!</v>
      </c>
      <c r="AJ213" s="33" t="e">
        <f>H214/H215</f>
        <v>#DIV/0!</v>
      </c>
      <c r="AK213" s="33" t="e">
        <f>H214/H216</f>
        <v>#DIV/0!</v>
      </c>
      <c r="AL213" s="33" t="e">
        <f>H214/H217</f>
        <v>#DIV/0!</v>
      </c>
      <c r="AM213" s="33" t="e">
        <f>H215/H216</f>
        <v>#DIV/0!</v>
      </c>
      <c r="AN213" s="33" t="e">
        <f>H215/H217</f>
        <v>#DIV/0!</v>
      </c>
      <c r="AO213" s="33" t="e">
        <f>H216/H217</f>
        <v>#DIV/0!</v>
      </c>
    </row>
    <row r="214" spans="1:41" hidden="1">
      <c r="A214" s="782"/>
      <c r="B214" s="630" t="s">
        <v>102</v>
      </c>
      <c r="C214" s="633"/>
      <c r="D214" s="633"/>
      <c r="E214" s="633"/>
      <c r="F214" s="783"/>
      <c r="G214" s="630" t="s">
        <v>80</v>
      </c>
      <c r="H214" s="633"/>
      <c r="I214" s="633"/>
      <c r="J214" s="633"/>
      <c r="K214" s="506"/>
      <c r="L214" s="361" t="e">
        <f t="shared" ref="L214:L217" si="274">AVERAGE(C214:E214)</f>
        <v>#DIV/0!</v>
      </c>
      <c r="M214" s="361" t="e">
        <f t="shared" ref="M214:M217" si="275">STDEVA(C214:E214)</f>
        <v>#DIV/0!</v>
      </c>
      <c r="N214" s="356" t="e">
        <f t="shared" ref="N214:N217" si="276">M214/L214*100</f>
        <v>#DIV/0!</v>
      </c>
      <c r="O214" s="410"/>
      <c r="P214" s="361" t="e">
        <f>AVERAGE(H214:J214)</f>
        <v>#DIV/0!</v>
      </c>
      <c r="Q214" s="361" t="e">
        <f>STDEVA(H214:J214)</f>
        <v>#DIV/0!</v>
      </c>
      <c r="R214" s="356" t="e">
        <f t="shared" ref="R214:R217" si="277">Q214/P214*100</f>
        <v>#DIV/0!</v>
      </c>
      <c r="T214" s="407" t="s">
        <v>305</v>
      </c>
      <c r="U214" s="635" t="e">
        <f>D213/D214</f>
        <v>#DIV/0!</v>
      </c>
      <c r="V214" s="360" t="e">
        <f>D213/D215</f>
        <v>#DIV/0!</v>
      </c>
      <c r="W214" s="360" t="e">
        <f>D213/D216</f>
        <v>#DIV/0!</v>
      </c>
      <c r="X214" s="360" t="e">
        <f>D213/D217</f>
        <v>#DIV/0!</v>
      </c>
      <c r="Y214" s="360" t="e">
        <f>D214/D215</f>
        <v>#DIV/0!</v>
      </c>
      <c r="Z214" s="360" t="e">
        <f>D214/D216</f>
        <v>#DIV/0!</v>
      </c>
      <c r="AA214" s="360" t="e">
        <f>D214/D217</f>
        <v>#DIV/0!</v>
      </c>
      <c r="AB214" s="360" t="e">
        <f>D215/D216</f>
        <v>#DIV/0!</v>
      </c>
      <c r="AC214" s="360" t="e">
        <f>D215/D217</f>
        <v>#DIV/0!</v>
      </c>
      <c r="AD214" s="360" t="e">
        <f>D216/D217</f>
        <v>#DIV/0!</v>
      </c>
      <c r="AF214" s="636" t="e">
        <f>I213/I214</f>
        <v>#DIV/0!</v>
      </c>
      <c r="AG214" s="33" t="e">
        <f>I213/I215</f>
        <v>#DIV/0!</v>
      </c>
      <c r="AH214" s="33" t="e">
        <f>I213/I216</f>
        <v>#DIV/0!</v>
      </c>
      <c r="AI214" s="33" t="e">
        <f>I213/I217</f>
        <v>#DIV/0!</v>
      </c>
      <c r="AJ214" s="33" t="e">
        <f>I214/I215</f>
        <v>#DIV/0!</v>
      </c>
      <c r="AK214" s="33" t="e">
        <f>I214/I216</f>
        <v>#DIV/0!</v>
      </c>
      <c r="AL214" s="33" t="e">
        <f>I214/I217</f>
        <v>#DIV/0!</v>
      </c>
      <c r="AM214" s="33" t="e">
        <f>I215/I216</f>
        <v>#DIV/0!</v>
      </c>
      <c r="AN214" s="33" t="e">
        <f>I215/I217</f>
        <v>#DIV/0!</v>
      </c>
      <c r="AO214" s="33" t="e">
        <f>I216/I217</f>
        <v>#DIV/0!</v>
      </c>
    </row>
    <row r="215" spans="1:41" hidden="1">
      <c r="A215" s="782"/>
      <c r="B215" s="630" t="s">
        <v>103</v>
      </c>
      <c r="C215" s="633"/>
      <c r="D215" s="633"/>
      <c r="E215" s="633"/>
      <c r="F215" s="783"/>
      <c r="G215" s="630" t="s">
        <v>104</v>
      </c>
      <c r="H215" s="633"/>
      <c r="I215" s="633"/>
      <c r="J215" s="633"/>
      <c r="K215" s="506"/>
      <c r="L215" s="361" t="e">
        <f t="shared" si="274"/>
        <v>#DIV/0!</v>
      </c>
      <c r="M215" s="361" t="e">
        <f t="shared" si="275"/>
        <v>#DIV/0!</v>
      </c>
      <c r="N215" s="356" t="e">
        <f t="shared" si="276"/>
        <v>#DIV/0!</v>
      </c>
      <c r="O215" s="410"/>
      <c r="P215" s="361" t="e">
        <f>AVERAGE(H215:J215)</f>
        <v>#DIV/0!</v>
      </c>
      <c r="Q215" s="361" t="e">
        <f>STDEVA(H215:J215)</f>
        <v>#DIV/0!</v>
      </c>
      <c r="R215" s="356" t="e">
        <f t="shared" si="277"/>
        <v>#DIV/0!</v>
      </c>
      <c r="T215" s="407" t="s">
        <v>306</v>
      </c>
      <c r="U215" s="635" t="e">
        <f>E213/E214</f>
        <v>#DIV/0!</v>
      </c>
      <c r="V215" s="360" t="e">
        <f>E213/E215</f>
        <v>#DIV/0!</v>
      </c>
      <c r="W215" s="360" t="e">
        <f>E213/E216</f>
        <v>#DIV/0!</v>
      </c>
      <c r="X215" s="360" t="e">
        <f>E213/E217</f>
        <v>#DIV/0!</v>
      </c>
      <c r="Y215" s="360" t="e">
        <f>E214/E215</f>
        <v>#DIV/0!</v>
      </c>
      <c r="Z215" s="360" t="e">
        <f>E214/E216</f>
        <v>#DIV/0!</v>
      </c>
      <c r="AA215" s="360" t="e">
        <f>E214/E217</f>
        <v>#DIV/0!</v>
      </c>
      <c r="AB215" s="360" t="e">
        <f>E215/E216</f>
        <v>#DIV/0!</v>
      </c>
      <c r="AC215" s="360" t="e">
        <f>E215/E217</f>
        <v>#DIV/0!</v>
      </c>
      <c r="AD215" s="360" t="e">
        <f>E216/E217</f>
        <v>#DIV/0!</v>
      </c>
      <c r="AF215" s="636" t="e">
        <f>J213/J214</f>
        <v>#DIV/0!</v>
      </c>
      <c r="AG215" s="33" t="e">
        <f>J213/J215</f>
        <v>#DIV/0!</v>
      </c>
      <c r="AH215" s="33" t="e">
        <f>J213/J216</f>
        <v>#DIV/0!</v>
      </c>
      <c r="AI215" s="33" t="e">
        <f>J213/J217</f>
        <v>#DIV/0!</v>
      </c>
      <c r="AJ215" s="33" t="e">
        <f>J214/J215</f>
        <v>#DIV/0!</v>
      </c>
      <c r="AK215" s="33" t="e">
        <f>J214/J216</f>
        <v>#DIV/0!</v>
      </c>
      <c r="AL215" s="33" t="e">
        <f>J214/J217</f>
        <v>#DIV/0!</v>
      </c>
      <c r="AM215" s="33" t="e">
        <f>J215/J216</f>
        <v>#DIV/0!</v>
      </c>
      <c r="AN215" s="33" t="e">
        <f>J215/J217</f>
        <v>#DIV/0!</v>
      </c>
      <c r="AO215" s="33" t="e">
        <f>J216/J217</f>
        <v>#DIV/0!</v>
      </c>
    </row>
    <row r="216" spans="1:41" hidden="1">
      <c r="A216" s="782"/>
      <c r="B216" s="630" t="s">
        <v>79</v>
      </c>
      <c r="C216" s="633"/>
      <c r="D216" s="633"/>
      <c r="E216" s="633"/>
      <c r="F216" s="783"/>
      <c r="G216" s="630" t="s">
        <v>105</v>
      </c>
      <c r="H216" s="633"/>
      <c r="I216" s="633"/>
      <c r="J216" s="633"/>
      <c r="K216" s="506"/>
      <c r="L216" s="361" t="e">
        <f t="shared" si="274"/>
        <v>#DIV/0!</v>
      </c>
      <c r="M216" s="361" t="e">
        <f t="shared" si="275"/>
        <v>#DIV/0!</v>
      </c>
      <c r="N216" s="356" t="e">
        <f t="shared" si="276"/>
        <v>#DIV/0!</v>
      </c>
      <c r="O216" s="410"/>
      <c r="P216" s="361" t="e">
        <f>AVERAGE(H216:J216)</f>
        <v>#DIV/0!</v>
      </c>
      <c r="Q216" s="361" t="e">
        <f>STDEVA(H216:J216)</f>
        <v>#DIV/0!</v>
      </c>
      <c r="R216" s="356" t="e">
        <f t="shared" si="277"/>
        <v>#DIV/0!</v>
      </c>
      <c r="T216" s="407" t="s">
        <v>68</v>
      </c>
      <c r="U216" s="636" t="e">
        <f>AVERAGE(U213:U215)</f>
        <v>#DIV/0!</v>
      </c>
      <c r="V216" s="636" t="e">
        <f t="shared" ref="V216:AD216" si="278">AVERAGE(V213:V215)</f>
        <v>#DIV/0!</v>
      </c>
      <c r="W216" s="636" t="e">
        <f t="shared" si="278"/>
        <v>#DIV/0!</v>
      </c>
      <c r="X216" s="636" t="e">
        <f t="shared" si="278"/>
        <v>#DIV/0!</v>
      </c>
      <c r="Y216" s="636" t="e">
        <f t="shared" si="278"/>
        <v>#DIV/0!</v>
      </c>
      <c r="Z216" s="636" t="e">
        <f t="shared" si="278"/>
        <v>#DIV/0!</v>
      </c>
      <c r="AA216" s="636" t="e">
        <f t="shared" si="278"/>
        <v>#DIV/0!</v>
      </c>
      <c r="AB216" s="636" t="e">
        <f t="shared" si="278"/>
        <v>#DIV/0!</v>
      </c>
      <c r="AC216" s="636" t="e">
        <f t="shared" si="278"/>
        <v>#DIV/0!</v>
      </c>
      <c r="AD216" s="636" t="e">
        <f t="shared" si="278"/>
        <v>#DIV/0!</v>
      </c>
      <c r="AF216" s="636" t="e">
        <f>AVERAGE(AF213:AF215)</f>
        <v>#DIV/0!</v>
      </c>
      <c r="AG216" s="636" t="e">
        <f t="shared" ref="AG216:AO216" si="279">AVERAGE(AG213:AG215)</f>
        <v>#DIV/0!</v>
      </c>
      <c r="AH216" s="636" t="e">
        <f t="shared" si="279"/>
        <v>#DIV/0!</v>
      </c>
      <c r="AI216" s="636" t="e">
        <f t="shared" si="279"/>
        <v>#DIV/0!</v>
      </c>
      <c r="AJ216" s="636" t="e">
        <f t="shared" si="279"/>
        <v>#DIV/0!</v>
      </c>
      <c r="AK216" s="636" t="e">
        <f t="shared" si="279"/>
        <v>#DIV/0!</v>
      </c>
      <c r="AL216" s="636" t="e">
        <f t="shared" si="279"/>
        <v>#DIV/0!</v>
      </c>
      <c r="AM216" s="636" t="e">
        <f t="shared" si="279"/>
        <v>#DIV/0!</v>
      </c>
      <c r="AN216" s="636" t="e">
        <f t="shared" si="279"/>
        <v>#DIV/0!</v>
      </c>
      <c r="AO216" s="636" t="e">
        <f t="shared" si="279"/>
        <v>#DIV/0!</v>
      </c>
    </row>
    <row r="217" spans="1:41" hidden="1">
      <c r="A217" s="782"/>
      <c r="B217" s="630" t="s">
        <v>106</v>
      </c>
      <c r="C217" s="633"/>
      <c r="D217" s="633"/>
      <c r="E217" s="633"/>
      <c r="F217" s="783"/>
      <c r="G217" s="630" t="s">
        <v>107</v>
      </c>
      <c r="H217" s="633"/>
      <c r="I217" s="633"/>
      <c r="J217" s="633"/>
      <c r="K217" s="506"/>
      <c r="L217" s="361" t="e">
        <f t="shared" si="274"/>
        <v>#DIV/0!</v>
      </c>
      <c r="M217" s="361" t="e">
        <f t="shared" si="275"/>
        <v>#DIV/0!</v>
      </c>
      <c r="N217" s="356" t="e">
        <f t="shared" si="276"/>
        <v>#DIV/0!</v>
      </c>
      <c r="O217" s="410"/>
      <c r="P217" s="361" t="e">
        <f>AVERAGE(H217:J217)</f>
        <v>#DIV/0!</v>
      </c>
      <c r="Q217" s="361" t="e">
        <f>STDEVA(H217:J217)</f>
        <v>#DIV/0!</v>
      </c>
      <c r="R217" s="356" t="e">
        <f t="shared" si="277"/>
        <v>#DIV/0!</v>
      </c>
      <c r="T217" s="634" t="s">
        <v>48</v>
      </c>
      <c r="U217" s="637" t="e">
        <f>STDEVA(U213:U215)/U216*100</f>
        <v>#DIV/0!</v>
      </c>
      <c r="V217" s="637" t="e">
        <f t="shared" ref="V217:AD217" si="280">STDEVA(V213:V215)/V216*100</f>
        <v>#DIV/0!</v>
      </c>
      <c r="W217" s="637" t="e">
        <f t="shared" si="280"/>
        <v>#DIV/0!</v>
      </c>
      <c r="X217" s="637" t="e">
        <f t="shared" si="280"/>
        <v>#DIV/0!</v>
      </c>
      <c r="Y217" s="637" t="e">
        <f t="shared" si="280"/>
        <v>#DIV/0!</v>
      </c>
      <c r="Z217" s="637" t="e">
        <f t="shared" si="280"/>
        <v>#DIV/0!</v>
      </c>
      <c r="AA217" s="637" t="e">
        <f t="shared" si="280"/>
        <v>#DIV/0!</v>
      </c>
      <c r="AB217" s="637" t="e">
        <f t="shared" si="280"/>
        <v>#DIV/0!</v>
      </c>
      <c r="AC217" s="637" t="e">
        <f t="shared" si="280"/>
        <v>#DIV/0!</v>
      </c>
      <c r="AD217" s="637" t="e">
        <f t="shared" si="280"/>
        <v>#DIV/0!</v>
      </c>
      <c r="AF217" s="637" t="e">
        <f>STDEVA(AF213:AF215)/AF216*100</f>
        <v>#DIV/0!</v>
      </c>
      <c r="AG217" s="637" t="e">
        <f t="shared" ref="AG217:AO217" si="281">STDEVA(AG213:AG215)/AG216*100</f>
        <v>#DIV/0!</v>
      </c>
      <c r="AH217" s="637" t="e">
        <f t="shared" si="281"/>
        <v>#DIV/0!</v>
      </c>
      <c r="AI217" s="637" t="e">
        <f t="shared" si="281"/>
        <v>#DIV/0!</v>
      </c>
      <c r="AJ217" s="637" t="e">
        <f t="shared" si="281"/>
        <v>#DIV/0!</v>
      </c>
      <c r="AK217" s="637" t="e">
        <f t="shared" si="281"/>
        <v>#DIV/0!</v>
      </c>
      <c r="AL217" s="637" t="e">
        <f t="shared" si="281"/>
        <v>#DIV/0!</v>
      </c>
      <c r="AM217" s="637" t="e">
        <f t="shared" si="281"/>
        <v>#DIV/0!</v>
      </c>
      <c r="AN217" s="637" t="e">
        <f t="shared" si="281"/>
        <v>#DIV/0!</v>
      </c>
      <c r="AO217" s="637" t="e">
        <f t="shared" si="281"/>
        <v>#DIV/0!</v>
      </c>
    </row>
    <row r="218" spans="1:41" hidden="1">
      <c r="A218" s="781" t="str">
        <f>C218</f>
        <v>32</v>
      </c>
      <c r="B218" s="630" t="s">
        <v>98</v>
      </c>
      <c r="C218" s="242" t="s">
        <v>292</v>
      </c>
      <c r="D218" s="242"/>
      <c r="E218" s="242"/>
      <c r="F218" s="783" t="str">
        <f t="shared" ref="F218" si="282">LEFT(H218,2)</f>
        <v/>
      </c>
      <c r="G218" s="630" t="s">
        <v>98</v>
      </c>
      <c r="H218" s="239"/>
      <c r="I218" s="239"/>
      <c r="J218" s="239"/>
      <c r="K218" s="506"/>
      <c r="L218" s="631"/>
      <c r="M218" s="631"/>
      <c r="N218" s="631"/>
      <c r="O218" s="631"/>
    </row>
    <row r="219" spans="1:41" hidden="1">
      <c r="A219" s="782"/>
      <c r="B219" s="630" t="s">
        <v>99</v>
      </c>
      <c r="C219" s="633"/>
      <c r="D219" s="633"/>
      <c r="E219" s="633"/>
      <c r="F219" s="783"/>
      <c r="G219" s="630" t="s">
        <v>99</v>
      </c>
      <c r="H219" s="633"/>
      <c r="I219" s="633"/>
      <c r="J219" s="633"/>
      <c r="K219" s="506"/>
      <c r="L219" s="631"/>
      <c r="M219" s="631"/>
      <c r="N219" s="631"/>
      <c r="O219" s="631"/>
    </row>
    <row r="220" spans="1:41" hidden="1">
      <c r="A220" s="782"/>
      <c r="B220" s="630" t="s">
        <v>100</v>
      </c>
      <c r="C220" s="633"/>
      <c r="D220" s="633"/>
      <c r="E220" s="633"/>
      <c r="F220" s="783"/>
      <c r="G220" s="630" t="s">
        <v>101</v>
      </c>
      <c r="H220" s="633"/>
      <c r="I220" s="633"/>
      <c r="J220" s="633"/>
      <c r="K220" s="506"/>
      <c r="L220" s="361" t="e">
        <f>AVERAGE(C220:E220)</f>
        <v>#DIV/0!</v>
      </c>
      <c r="M220" s="361" t="e">
        <f>STDEVA(C220:E220)</f>
        <v>#DIV/0!</v>
      </c>
      <c r="N220" s="411" t="e">
        <f>M220/L220*100</f>
        <v>#DIV/0!</v>
      </c>
      <c r="O220" s="410"/>
      <c r="P220" s="361" t="e">
        <f>AVERAGE(H220:J220)</f>
        <v>#DIV/0!</v>
      </c>
      <c r="Q220" s="361" t="e">
        <f>STDEVA(H220:J220)</f>
        <v>#DIV/0!</v>
      </c>
      <c r="R220" s="356" t="e">
        <f>Q220/P220*100</f>
        <v>#DIV/0!</v>
      </c>
      <c r="T220" s="407" t="s">
        <v>304</v>
      </c>
      <c r="U220" s="635" t="e">
        <f>C220/C221</f>
        <v>#DIV/0!</v>
      </c>
      <c r="V220" s="360" t="e">
        <f>C220/C222</f>
        <v>#DIV/0!</v>
      </c>
      <c r="W220" s="360" t="e">
        <f>C220/C223</f>
        <v>#DIV/0!</v>
      </c>
      <c r="X220" s="360" t="e">
        <f>C220/C224</f>
        <v>#DIV/0!</v>
      </c>
      <c r="Y220" s="360" t="e">
        <f>C221/C222</f>
        <v>#DIV/0!</v>
      </c>
      <c r="Z220" s="360" t="e">
        <f>C221/C223</f>
        <v>#DIV/0!</v>
      </c>
      <c r="AA220" s="360" t="e">
        <f>C221/C224</f>
        <v>#DIV/0!</v>
      </c>
      <c r="AB220" s="360" t="e">
        <f>C222/C223</f>
        <v>#DIV/0!</v>
      </c>
      <c r="AC220" s="360" t="e">
        <f>C222/C224</f>
        <v>#DIV/0!</v>
      </c>
      <c r="AD220" s="360" t="e">
        <f>C223/C224</f>
        <v>#DIV/0!</v>
      </c>
      <c r="AF220" s="636" t="e">
        <f>H220/H221</f>
        <v>#DIV/0!</v>
      </c>
      <c r="AG220" s="33" t="e">
        <f>H220/H222</f>
        <v>#DIV/0!</v>
      </c>
      <c r="AH220" s="33" t="e">
        <f>H220/H223</f>
        <v>#DIV/0!</v>
      </c>
      <c r="AI220" s="33" t="e">
        <f>H220/H224</f>
        <v>#DIV/0!</v>
      </c>
      <c r="AJ220" s="33" t="e">
        <f>H221/H222</f>
        <v>#DIV/0!</v>
      </c>
      <c r="AK220" s="33" t="e">
        <f>H221/H223</f>
        <v>#DIV/0!</v>
      </c>
      <c r="AL220" s="33" t="e">
        <f>H221/H224</f>
        <v>#DIV/0!</v>
      </c>
      <c r="AM220" s="33" t="e">
        <f>H222/H223</f>
        <v>#DIV/0!</v>
      </c>
      <c r="AN220" s="33" t="e">
        <f>H222/H224</f>
        <v>#DIV/0!</v>
      </c>
      <c r="AO220" s="33" t="e">
        <f>H223/H224</f>
        <v>#DIV/0!</v>
      </c>
    </row>
    <row r="221" spans="1:41" hidden="1">
      <c r="A221" s="782"/>
      <c r="B221" s="630" t="s">
        <v>102</v>
      </c>
      <c r="C221" s="633"/>
      <c r="D221" s="633"/>
      <c r="E221" s="633"/>
      <c r="F221" s="783"/>
      <c r="G221" s="630" t="s">
        <v>80</v>
      </c>
      <c r="H221" s="633"/>
      <c r="I221" s="633"/>
      <c r="J221" s="633"/>
      <c r="K221" s="506"/>
      <c r="L221" s="361" t="e">
        <f t="shared" ref="L221:L224" si="283">AVERAGE(C221:E221)</f>
        <v>#DIV/0!</v>
      </c>
      <c r="M221" s="361" t="e">
        <f t="shared" ref="M221:M224" si="284">STDEVA(C221:E221)</f>
        <v>#DIV/0!</v>
      </c>
      <c r="N221" s="356" t="e">
        <f t="shared" ref="N221:N224" si="285">M221/L221*100</f>
        <v>#DIV/0!</v>
      </c>
      <c r="O221" s="410"/>
      <c r="P221" s="361" t="e">
        <f>AVERAGE(H221:J221)</f>
        <v>#DIV/0!</v>
      </c>
      <c r="Q221" s="361" t="e">
        <f>STDEVA(H221:J221)</f>
        <v>#DIV/0!</v>
      </c>
      <c r="R221" s="356" t="e">
        <f t="shared" ref="R221:R224" si="286">Q221/P221*100</f>
        <v>#DIV/0!</v>
      </c>
      <c r="T221" s="407" t="s">
        <v>305</v>
      </c>
      <c r="U221" s="635" t="e">
        <f>D220/D221</f>
        <v>#DIV/0!</v>
      </c>
      <c r="V221" s="360" t="e">
        <f>D220/D222</f>
        <v>#DIV/0!</v>
      </c>
      <c r="W221" s="360" t="e">
        <f>D220/D223</f>
        <v>#DIV/0!</v>
      </c>
      <c r="X221" s="360" t="e">
        <f>D220/D224</f>
        <v>#DIV/0!</v>
      </c>
      <c r="Y221" s="360" t="e">
        <f>D221/D222</f>
        <v>#DIV/0!</v>
      </c>
      <c r="Z221" s="360" t="e">
        <f>D221/D223</f>
        <v>#DIV/0!</v>
      </c>
      <c r="AA221" s="360" t="e">
        <f>D221/D224</f>
        <v>#DIV/0!</v>
      </c>
      <c r="AB221" s="360" t="e">
        <f>D222/D223</f>
        <v>#DIV/0!</v>
      </c>
      <c r="AC221" s="360" t="e">
        <f>D222/D224</f>
        <v>#DIV/0!</v>
      </c>
      <c r="AD221" s="360" t="e">
        <f>D223/D224</f>
        <v>#DIV/0!</v>
      </c>
      <c r="AF221" s="636" t="e">
        <f>I220/I221</f>
        <v>#DIV/0!</v>
      </c>
      <c r="AG221" s="33" t="e">
        <f>I220/I222</f>
        <v>#DIV/0!</v>
      </c>
      <c r="AH221" s="33" t="e">
        <f>I220/I223</f>
        <v>#DIV/0!</v>
      </c>
      <c r="AI221" s="33" t="e">
        <f>I220/I224</f>
        <v>#DIV/0!</v>
      </c>
      <c r="AJ221" s="33" t="e">
        <f>I221/I222</f>
        <v>#DIV/0!</v>
      </c>
      <c r="AK221" s="33" t="e">
        <f>I221/I223</f>
        <v>#DIV/0!</v>
      </c>
      <c r="AL221" s="33" t="e">
        <f>I221/I224</f>
        <v>#DIV/0!</v>
      </c>
      <c r="AM221" s="33" t="e">
        <f>I222/I223</f>
        <v>#DIV/0!</v>
      </c>
      <c r="AN221" s="33" t="e">
        <f>I222/I224</f>
        <v>#DIV/0!</v>
      </c>
      <c r="AO221" s="33" t="e">
        <f>I223/I224</f>
        <v>#DIV/0!</v>
      </c>
    </row>
    <row r="222" spans="1:41" hidden="1">
      <c r="A222" s="782"/>
      <c r="B222" s="630" t="s">
        <v>103</v>
      </c>
      <c r="C222" s="633"/>
      <c r="D222" s="633"/>
      <c r="E222" s="633"/>
      <c r="F222" s="783"/>
      <c r="G222" s="630" t="s">
        <v>104</v>
      </c>
      <c r="H222" s="633"/>
      <c r="I222" s="633"/>
      <c r="J222" s="633"/>
      <c r="K222" s="506"/>
      <c r="L222" s="361" t="e">
        <f t="shared" si="283"/>
        <v>#DIV/0!</v>
      </c>
      <c r="M222" s="361" t="e">
        <f t="shared" si="284"/>
        <v>#DIV/0!</v>
      </c>
      <c r="N222" s="356" t="e">
        <f t="shared" si="285"/>
        <v>#DIV/0!</v>
      </c>
      <c r="O222" s="410"/>
      <c r="P222" s="361" t="e">
        <f>AVERAGE(H222:J222)</f>
        <v>#DIV/0!</v>
      </c>
      <c r="Q222" s="361" t="e">
        <f>STDEVA(H222:J222)</f>
        <v>#DIV/0!</v>
      </c>
      <c r="R222" s="356" t="e">
        <f t="shared" si="286"/>
        <v>#DIV/0!</v>
      </c>
      <c r="T222" s="407" t="s">
        <v>306</v>
      </c>
      <c r="U222" s="635" t="e">
        <f>E220/E221</f>
        <v>#DIV/0!</v>
      </c>
      <c r="V222" s="360" t="e">
        <f>E220/E222</f>
        <v>#DIV/0!</v>
      </c>
      <c r="W222" s="360" t="e">
        <f>E220/E223</f>
        <v>#DIV/0!</v>
      </c>
      <c r="X222" s="360" t="e">
        <f>E220/E224</f>
        <v>#DIV/0!</v>
      </c>
      <c r="Y222" s="360" t="e">
        <f>E221/E222</f>
        <v>#DIV/0!</v>
      </c>
      <c r="Z222" s="360" t="e">
        <f>E221/E223</f>
        <v>#DIV/0!</v>
      </c>
      <c r="AA222" s="360" t="e">
        <f>E221/E224</f>
        <v>#DIV/0!</v>
      </c>
      <c r="AB222" s="360" t="e">
        <f>E222/E223</f>
        <v>#DIV/0!</v>
      </c>
      <c r="AC222" s="360" t="e">
        <f>E222/E224</f>
        <v>#DIV/0!</v>
      </c>
      <c r="AD222" s="360" t="e">
        <f>E223/E224</f>
        <v>#DIV/0!</v>
      </c>
      <c r="AF222" s="636" t="e">
        <f>J220/J221</f>
        <v>#DIV/0!</v>
      </c>
      <c r="AG222" s="33" t="e">
        <f>J220/J222</f>
        <v>#DIV/0!</v>
      </c>
      <c r="AH222" s="33" t="e">
        <f>J220/J223</f>
        <v>#DIV/0!</v>
      </c>
      <c r="AI222" s="33" t="e">
        <f>J220/J224</f>
        <v>#DIV/0!</v>
      </c>
      <c r="AJ222" s="33" t="e">
        <f>J221/J222</f>
        <v>#DIV/0!</v>
      </c>
      <c r="AK222" s="33" t="e">
        <f>J221/J223</f>
        <v>#DIV/0!</v>
      </c>
      <c r="AL222" s="33" t="e">
        <f>J221/J224</f>
        <v>#DIV/0!</v>
      </c>
      <c r="AM222" s="33" t="e">
        <f>J222/J223</f>
        <v>#DIV/0!</v>
      </c>
      <c r="AN222" s="33" t="e">
        <f>J222/J224</f>
        <v>#DIV/0!</v>
      </c>
      <c r="AO222" s="33" t="e">
        <f>J223/J224</f>
        <v>#DIV/0!</v>
      </c>
    </row>
    <row r="223" spans="1:41" hidden="1">
      <c r="A223" s="782"/>
      <c r="B223" s="630" t="s">
        <v>79</v>
      </c>
      <c r="C223" s="633"/>
      <c r="D223" s="633"/>
      <c r="E223" s="633"/>
      <c r="F223" s="783"/>
      <c r="G223" s="630" t="s">
        <v>105</v>
      </c>
      <c r="H223" s="633"/>
      <c r="I223" s="633"/>
      <c r="J223" s="633"/>
      <c r="K223" s="506"/>
      <c r="L223" s="361" t="e">
        <f t="shared" si="283"/>
        <v>#DIV/0!</v>
      </c>
      <c r="M223" s="361" t="e">
        <f t="shared" si="284"/>
        <v>#DIV/0!</v>
      </c>
      <c r="N223" s="356" t="e">
        <f t="shared" si="285"/>
        <v>#DIV/0!</v>
      </c>
      <c r="O223" s="410"/>
      <c r="P223" s="361" t="e">
        <f>AVERAGE(H223:J223)</f>
        <v>#DIV/0!</v>
      </c>
      <c r="Q223" s="361" t="e">
        <f>STDEVA(H223:J223)</f>
        <v>#DIV/0!</v>
      </c>
      <c r="R223" s="356" t="e">
        <f t="shared" si="286"/>
        <v>#DIV/0!</v>
      </c>
      <c r="T223" s="407" t="s">
        <v>68</v>
      </c>
      <c r="U223" s="636" t="e">
        <f>AVERAGE(U220:U222)</f>
        <v>#DIV/0!</v>
      </c>
      <c r="V223" s="636" t="e">
        <f t="shared" ref="V223:AD223" si="287">AVERAGE(V220:V222)</f>
        <v>#DIV/0!</v>
      </c>
      <c r="W223" s="636" t="e">
        <f t="shared" si="287"/>
        <v>#DIV/0!</v>
      </c>
      <c r="X223" s="636" t="e">
        <f t="shared" si="287"/>
        <v>#DIV/0!</v>
      </c>
      <c r="Y223" s="636" t="e">
        <f t="shared" si="287"/>
        <v>#DIV/0!</v>
      </c>
      <c r="Z223" s="636" t="e">
        <f t="shared" si="287"/>
        <v>#DIV/0!</v>
      </c>
      <c r="AA223" s="636" t="e">
        <f t="shared" si="287"/>
        <v>#DIV/0!</v>
      </c>
      <c r="AB223" s="636" t="e">
        <f t="shared" si="287"/>
        <v>#DIV/0!</v>
      </c>
      <c r="AC223" s="636" t="e">
        <f t="shared" si="287"/>
        <v>#DIV/0!</v>
      </c>
      <c r="AD223" s="636" t="e">
        <f t="shared" si="287"/>
        <v>#DIV/0!</v>
      </c>
      <c r="AF223" s="636" t="e">
        <f>AVERAGE(AF220:AF222)</f>
        <v>#DIV/0!</v>
      </c>
      <c r="AG223" s="636" t="e">
        <f t="shared" ref="AG223:AO223" si="288">AVERAGE(AG220:AG222)</f>
        <v>#DIV/0!</v>
      </c>
      <c r="AH223" s="636" t="e">
        <f t="shared" si="288"/>
        <v>#DIV/0!</v>
      </c>
      <c r="AI223" s="636" t="e">
        <f t="shared" si="288"/>
        <v>#DIV/0!</v>
      </c>
      <c r="AJ223" s="636" t="e">
        <f t="shared" si="288"/>
        <v>#DIV/0!</v>
      </c>
      <c r="AK223" s="636" t="e">
        <f t="shared" si="288"/>
        <v>#DIV/0!</v>
      </c>
      <c r="AL223" s="636" t="e">
        <f t="shared" si="288"/>
        <v>#DIV/0!</v>
      </c>
      <c r="AM223" s="636" t="e">
        <f t="shared" si="288"/>
        <v>#DIV/0!</v>
      </c>
      <c r="AN223" s="636" t="e">
        <f t="shared" si="288"/>
        <v>#DIV/0!</v>
      </c>
      <c r="AO223" s="636" t="e">
        <f t="shared" si="288"/>
        <v>#DIV/0!</v>
      </c>
    </row>
    <row r="224" spans="1:41" hidden="1">
      <c r="A224" s="782"/>
      <c r="B224" s="630" t="s">
        <v>106</v>
      </c>
      <c r="C224" s="633"/>
      <c r="D224" s="633"/>
      <c r="E224" s="633"/>
      <c r="F224" s="783"/>
      <c r="G224" s="630" t="s">
        <v>107</v>
      </c>
      <c r="H224" s="633"/>
      <c r="I224" s="633"/>
      <c r="J224" s="633"/>
      <c r="K224" s="506"/>
      <c r="L224" s="361" t="e">
        <f t="shared" si="283"/>
        <v>#DIV/0!</v>
      </c>
      <c r="M224" s="361" t="e">
        <f t="shared" si="284"/>
        <v>#DIV/0!</v>
      </c>
      <c r="N224" s="356" t="e">
        <f t="shared" si="285"/>
        <v>#DIV/0!</v>
      </c>
      <c r="O224" s="410"/>
      <c r="P224" s="361" t="e">
        <f>AVERAGE(H224:J224)</f>
        <v>#DIV/0!</v>
      </c>
      <c r="Q224" s="361" t="e">
        <f>STDEVA(H224:J224)</f>
        <v>#DIV/0!</v>
      </c>
      <c r="R224" s="356" t="e">
        <f t="shared" si="286"/>
        <v>#DIV/0!</v>
      </c>
      <c r="T224" s="634" t="s">
        <v>48</v>
      </c>
      <c r="U224" s="637" t="e">
        <f>STDEVA(U220:U222)/U223*100</f>
        <v>#DIV/0!</v>
      </c>
      <c r="V224" s="637" t="e">
        <f t="shared" ref="V224:AD224" si="289">STDEVA(V220:V222)/V223*100</f>
        <v>#DIV/0!</v>
      </c>
      <c r="W224" s="637" t="e">
        <f t="shared" si="289"/>
        <v>#DIV/0!</v>
      </c>
      <c r="X224" s="637" t="e">
        <f t="shared" si="289"/>
        <v>#DIV/0!</v>
      </c>
      <c r="Y224" s="637" t="e">
        <f t="shared" si="289"/>
        <v>#DIV/0!</v>
      </c>
      <c r="Z224" s="637" t="e">
        <f t="shared" si="289"/>
        <v>#DIV/0!</v>
      </c>
      <c r="AA224" s="637" t="e">
        <f t="shared" si="289"/>
        <v>#DIV/0!</v>
      </c>
      <c r="AB224" s="637" t="e">
        <f t="shared" si="289"/>
        <v>#DIV/0!</v>
      </c>
      <c r="AC224" s="637" t="e">
        <f t="shared" si="289"/>
        <v>#DIV/0!</v>
      </c>
      <c r="AD224" s="637" t="e">
        <f t="shared" si="289"/>
        <v>#DIV/0!</v>
      </c>
      <c r="AF224" s="637" t="e">
        <f>STDEVA(AF220:AF222)/AF223*100</f>
        <v>#DIV/0!</v>
      </c>
      <c r="AG224" s="637" t="e">
        <f t="shared" ref="AG224:AO224" si="290">STDEVA(AG220:AG222)/AG223*100</f>
        <v>#DIV/0!</v>
      </c>
      <c r="AH224" s="637" t="e">
        <f t="shared" si="290"/>
        <v>#DIV/0!</v>
      </c>
      <c r="AI224" s="637" t="e">
        <f t="shared" si="290"/>
        <v>#DIV/0!</v>
      </c>
      <c r="AJ224" s="637" t="e">
        <f t="shared" si="290"/>
        <v>#DIV/0!</v>
      </c>
      <c r="AK224" s="637" t="e">
        <f t="shared" si="290"/>
        <v>#DIV/0!</v>
      </c>
      <c r="AL224" s="637" t="e">
        <f t="shared" si="290"/>
        <v>#DIV/0!</v>
      </c>
      <c r="AM224" s="637" t="e">
        <f t="shared" si="290"/>
        <v>#DIV/0!</v>
      </c>
      <c r="AN224" s="637" t="e">
        <f t="shared" si="290"/>
        <v>#DIV/0!</v>
      </c>
      <c r="AO224" s="637" t="e">
        <f t="shared" si="290"/>
        <v>#DIV/0!</v>
      </c>
    </row>
    <row r="225" spans="1:41" hidden="1">
      <c r="A225" s="781" t="str">
        <f>C225</f>
        <v>33</v>
      </c>
      <c r="B225" s="630" t="s">
        <v>98</v>
      </c>
      <c r="C225" s="242" t="s">
        <v>293</v>
      </c>
      <c r="D225" s="242"/>
      <c r="E225" s="242"/>
      <c r="F225" s="783" t="str">
        <f t="shared" ref="F225" si="291">LEFT(H225,2)</f>
        <v/>
      </c>
      <c r="G225" s="630" t="s">
        <v>98</v>
      </c>
      <c r="H225" s="239"/>
      <c r="I225" s="239"/>
      <c r="J225" s="239"/>
      <c r="K225" s="506"/>
      <c r="L225" s="631"/>
      <c r="M225" s="631"/>
      <c r="N225" s="631"/>
      <c r="O225" s="631"/>
    </row>
    <row r="226" spans="1:41" hidden="1">
      <c r="A226" s="782"/>
      <c r="B226" s="630" t="s">
        <v>99</v>
      </c>
      <c r="C226" s="633"/>
      <c r="D226" s="633"/>
      <c r="E226" s="633"/>
      <c r="F226" s="783"/>
      <c r="G226" s="630" t="s">
        <v>99</v>
      </c>
      <c r="H226" s="633"/>
      <c r="I226" s="633"/>
      <c r="J226" s="633"/>
      <c r="K226" s="506"/>
      <c r="L226" s="631"/>
      <c r="M226" s="631"/>
      <c r="N226" s="631"/>
      <c r="O226" s="631"/>
    </row>
    <row r="227" spans="1:41" hidden="1">
      <c r="A227" s="782"/>
      <c r="B227" s="630" t="s">
        <v>100</v>
      </c>
      <c r="C227" s="633"/>
      <c r="D227" s="633"/>
      <c r="E227" s="633"/>
      <c r="F227" s="783"/>
      <c r="G227" s="630" t="s">
        <v>101</v>
      </c>
      <c r="H227" s="633"/>
      <c r="I227" s="633"/>
      <c r="J227" s="633"/>
      <c r="K227" s="506"/>
      <c r="L227" s="361" t="e">
        <f>AVERAGE(C227:E227)</f>
        <v>#DIV/0!</v>
      </c>
      <c r="M227" s="361" t="e">
        <f>STDEVA(C227:E227)</f>
        <v>#DIV/0!</v>
      </c>
      <c r="N227" s="411" t="e">
        <f>M227/L227*100</f>
        <v>#DIV/0!</v>
      </c>
      <c r="O227" s="410"/>
      <c r="P227" s="361" t="e">
        <f>AVERAGE(H227:J227)</f>
        <v>#DIV/0!</v>
      </c>
      <c r="Q227" s="361" t="e">
        <f>STDEVA(H227:J227)</f>
        <v>#DIV/0!</v>
      </c>
      <c r="R227" s="356" t="e">
        <f>Q227/P227*100</f>
        <v>#DIV/0!</v>
      </c>
      <c r="T227" s="407" t="s">
        <v>304</v>
      </c>
      <c r="U227" s="635" t="e">
        <f>C227/C228</f>
        <v>#DIV/0!</v>
      </c>
      <c r="V227" s="360" t="e">
        <f>C227/C229</f>
        <v>#DIV/0!</v>
      </c>
      <c r="W227" s="360" t="e">
        <f>C227/C230</f>
        <v>#DIV/0!</v>
      </c>
      <c r="X227" s="360" t="e">
        <f>C227/C231</f>
        <v>#DIV/0!</v>
      </c>
      <c r="Y227" s="360" t="e">
        <f>C228/C229</f>
        <v>#DIV/0!</v>
      </c>
      <c r="Z227" s="360" t="e">
        <f>C228/C230</f>
        <v>#DIV/0!</v>
      </c>
      <c r="AA227" s="360" t="e">
        <f>C228/C231</f>
        <v>#DIV/0!</v>
      </c>
      <c r="AB227" s="360" t="e">
        <f>C229/C230</f>
        <v>#DIV/0!</v>
      </c>
      <c r="AC227" s="360" t="e">
        <f>C229/C231</f>
        <v>#DIV/0!</v>
      </c>
      <c r="AD227" s="360" t="e">
        <f>C230/C231</f>
        <v>#DIV/0!</v>
      </c>
      <c r="AF227" s="636" t="e">
        <f>H227/H228</f>
        <v>#DIV/0!</v>
      </c>
      <c r="AG227" s="33" t="e">
        <f>H227/H229</f>
        <v>#DIV/0!</v>
      </c>
      <c r="AH227" s="33" t="e">
        <f>H227/H230</f>
        <v>#DIV/0!</v>
      </c>
      <c r="AI227" s="33" t="e">
        <f>H227/H231</f>
        <v>#DIV/0!</v>
      </c>
      <c r="AJ227" s="33" t="e">
        <f>H228/H229</f>
        <v>#DIV/0!</v>
      </c>
      <c r="AK227" s="33" t="e">
        <f>H228/H230</f>
        <v>#DIV/0!</v>
      </c>
      <c r="AL227" s="33" t="e">
        <f>H228/H231</f>
        <v>#DIV/0!</v>
      </c>
      <c r="AM227" s="33" t="e">
        <f>H229/H230</f>
        <v>#DIV/0!</v>
      </c>
      <c r="AN227" s="33" t="e">
        <f>H229/H231</f>
        <v>#DIV/0!</v>
      </c>
      <c r="AO227" s="33" t="e">
        <f>H230/H231</f>
        <v>#DIV/0!</v>
      </c>
    </row>
    <row r="228" spans="1:41" hidden="1">
      <c r="A228" s="782"/>
      <c r="B228" s="630" t="s">
        <v>102</v>
      </c>
      <c r="C228" s="633"/>
      <c r="D228" s="633"/>
      <c r="E228" s="633"/>
      <c r="F228" s="783"/>
      <c r="G228" s="630" t="s">
        <v>80</v>
      </c>
      <c r="H228" s="633"/>
      <c r="I228" s="633"/>
      <c r="J228" s="633"/>
      <c r="K228" s="506"/>
      <c r="L228" s="361" t="e">
        <f t="shared" ref="L228:L231" si="292">AVERAGE(C228:E228)</f>
        <v>#DIV/0!</v>
      </c>
      <c r="M228" s="361" t="e">
        <f t="shared" ref="M228:M231" si="293">STDEVA(C228:E228)</f>
        <v>#DIV/0!</v>
      </c>
      <c r="N228" s="356" t="e">
        <f t="shared" ref="N228:N231" si="294">M228/L228*100</f>
        <v>#DIV/0!</v>
      </c>
      <c r="O228" s="410"/>
      <c r="P228" s="361" t="e">
        <f>AVERAGE(H228:J228)</f>
        <v>#DIV/0!</v>
      </c>
      <c r="Q228" s="361" t="e">
        <f>STDEVA(H228:J228)</f>
        <v>#DIV/0!</v>
      </c>
      <c r="R228" s="356" t="e">
        <f t="shared" ref="R228:R231" si="295">Q228/P228*100</f>
        <v>#DIV/0!</v>
      </c>
      <c r="T228" s="407" t="s">
        <v>305</v>
      </c>
      <c r="U228" s="635" t="e">
        <f>D227/D228</f>
        <v>#DIV/0!</v>
      </c>
      <c r="V228" s="360" t="e">
        <f>D227/D229</f>
        <v>#DIV/0!</v>
      </c>
      <c r="W228" s="360" t="e">
        <f>D227/D230</f>
        <v>#DIV/0!</v>
      </c>
      <c r="X228" s="360" t="e">
        <f>D227/D231</f>
        <v>#DIV/0!</v>
      </c>
      <c r="Y228" s="360" t="e">
        <f>D228/D229</f>
        <v>#DIV/0!</v>
      </c>
      <c r="Z228" s="360" t="e">
        <f>D228/D230</f>
        <v>#DIV/0!</v>
      </c>
      <c r="AA228" s="360" t="e">
        <f>D228/D231</f>
        <v>#DIV/0!</v>
      </c>
      <c r="AB228" s="360" t="e">
        <f>D229/D230</f>
        <v>#DIV/0!</v>
      </c>
      <c r="AC228" s="360" t="e">
        <f>D229/D231</f>
        <v>#DIV/0!</v>
      </c>
      <c r="AD228" s="360" t="e">
        <f>D230/D231</f>
        <v>#DIV/0!</v>
      </c>
      <c r="AF228" s="636" t="e">
        <f>I227/I228</f>
        <v>#DIV/0!</v>
      </c>
      <c r="AG228" s="33" t="e">
        <f>I227/I229</f>
        <v>#DIV/0!</v>
      </c>
      <c r="AH228" s="33" t="e">
        <f>I227/I230</f>
        <v>#DIV/0!</v>
      </c>
      <c r="AI228" s="33" t="e">
        <f>I227/I231</f>
        <v>#DIV/0!</v>
      </c>
      <c r="AJ228" s="33" t="e">
        <f>I228/I229</f>
        <v>#DIV/0!</v>
      </c>
      <c r="AK228" s="33" t="e">
        <f>I228/I230</f>
        <v>#DIV/0!</v>
      </c>
      <c r="AL228" s="33" t="e">
        <f>I228/I231</f>
        <v>#DIV/0!</v>
      </c>
      <c r="AM228" s="33" t="e">
        <f>I229/I230</f>
        <v>#DIV/0!</v>
      </c>
      <c r="AN228" s="33" t="e">
        <f>I229/I231</f>
        <v>#DIV/0!</v>
      </c>
      <c r="AO228" s="33" t="e">
        <f>I230/I231</f>
        <v>#DIV/0!</v>
      </c>
    </row>
    <row r="229" spans="1:41" hidden="1">
      <c r="A229" s="782"/>
      <c r="B229" s="630" t="s">
        <v>103</v>
      </c>
      <c r="C229" s="633"/>
      <c r="D229" s="633"/>
      <c r="E229" s="633"/>
      <c r="F229" s="783"/>
      <c r="G229" s="630" t="s">
        <v>104</v>
      </c>
      <c r="H229" s="633"/>
      <c r="I229" s="633"/>
      <c r="J229" s="633"/>
      <c r="K229" s="506"/>
      <c r="L229" s="361" t="e">
        <f t="shared" si="292"/>
        <v>#DIV/0!</v>
      </c>
      <c r="M229" s="361" t="e">
        <f t="shared" si="293"/>
        <v>#DIV/0!</v>
      </c>
      <c r="N229" s="356" t="e">
        <f t="shared" si="294"/>
        <v>#DIV/0!</v>
      </c>
      <c r="O229" s="410"/>
      <c r="P229" s="361" t="e">
        <f>AVERAGE(H229:J229)</f>
        <v>#DIV/0!</v>
      </c>
      <c r="Q229" s="361" t="e">
        <f>STDEVA(H229:J229)</f>
        <v>#DIV/0!</v>
      </c>
      <c r="R229" s="356" t="e">
        <f t="shared" si="295"/>
        <v>#DIV/0!</v>
      </c>
      <c r="T229" s="407" t="s">
        <v>306</v>
      </c>
      <c r="U229" s="635" t="e">
        <f>E227/E228</f>
        <v>#DIV/0!</v>
      </c>
      <c r="V229" s="360" t="e">
        <f>E227/E229</f>
        <v>#DIV/0!</v>
      </c>
      <c r="W229" s="360" t="e">
        <f>E227/E230</f>
        <v>#DIV/0!</v>
      </c>
      <c r="X229" s="360" t="e">
        <f>E227/E231</f>
        <v>#DIV/0!</v>
      </c>
      <c r="Y229" s="360" t="e">
        <f>E228/E229</f>
        <v>#DIV/0!</v>
      </c>
      <c r="Z229" s="360" t="e">
        <f>E228/E230</f>
        <v>#DIV/0!</v>
      </c>
      <c r="AA229" s="360" t="e">
        <f>E228/E231</f>
        <v>#DIV/0!</v>
      </c>
      <c r="AB229" s="360" t="e">
        <f>E229/E230</f>
        <v>#DIV/0!</v>
      </c>
      <c r="AC229" s="360" t="e">
        <f>E229/E231</f>
        <v>#DIV/0!</v>
      </c>
      <c r="AD229" s="360" t="e">
        <f>E230/E231</f>
        <v>#DIV/0!</v>
      </c>
      <c r="AF229" s="636" t="e">
        <f>J227/J228</f>
        <v>#DIV/0!</v>
      </c>
      <c r="AG229" s="33" t="e">
        <f>J227/J229</f>
        <v>#DIV/0!</v>
      </c>
      <c r="AH229" s="33" t="e">
        <f>J227/J230</f>
        <v>#DIV/0!</v>
      </c>
      <c r="AI229" s="33" t="e">
        <f>J227/J231</f>
        <v>#DIV/0!</v>
      </c>
      <c r="AJ229" s="33" t="e">
        <f>J228/J229</f>
        <v>#DIV/0!</v>
      </c>
      <c r="AK229" s="33" t="e">
        <f>J228/J230</f>
        <v>#DIV/0!</v>
      </c>
      <c r="AL229" s="33" t="e">
        <f>J228/J231</f>
        <v>#DIV/0!</v>
      </c>
      <c r="AM229" s="33" t="e">
        <f>J229/J230</f>
        <v>#DIV/0!</v>
      </c>
      <c r="AN229" s="33" t="e">
        <f>J229/J231</f>
        <v>#DIV/0!</v>
      </c>
      <c r="AO229" s="33" t="e">
        <f>J230/J231</f>
        <v>#DIV/0!</v>
      </c>
    </row>
    <row r="230" spans="1:41" hidden="1">
      <c r="A230" s="782"/>
      <c r="B230" s="630" t="s">
        <v>79</v>
      </c>
      <c r="C230" s="633"/>
      <c r="D230" s="633"/>
      <c r="E230" s="633"/>
      <c r="F230" s="783"/>
      <c r="G230" s="630" t="s">
        <v>105</v>
      </c>
      <c r="H230" s="633"/>
      <c r="I230" s="633"/>
      <c r="J230" s="633"/>
      <c r="K230" s="506"/>
      <c r="L230" s="361" t="e">
        <f t="shared" si="292"/>
        <v>#DIV/0!</v>
      </c>
      <c r="M230" s="361" t="e">
        <f t="shared" si="293"/>
        <v>#DIV/0!</v>
      </c>
      <c r="N230" s="356" t="e">
        <f t="shared" si="294"/>
        <v>#DIV/0!</v>
      </c>
      <c r="O230" s="410"/>
      <c r="P230" s="361" t="e">
        <f>AVERAGE(H230:J230)</f>
        <v>#DIV/0!</v>
      </c>
      <c r="Q230" s="361" t="e">
        <f>STDEVA(H230:J230)</f>
        <v>#DIV/0!</v>
      </c>
      <c r="R230" s="356" t="e">
        <f t="shared" si="295"/>
        <v>#DIV/0!</v>
      </c>
      <c r="T230" s="407" t="s">
        <v>68</v>
      </c>
      <c r="U230" s="636" t="e">
        <f>AVERAGE(U227:U229)</f>
        <v>#DIV/0!</v>
      </c>
      <c r="V230" s="636" t="e">
        <f t="shared" ref="V230:AD230" si="296">AVERAGE(V227:V229)</f>
        <v>#DIV/0!</v>
      </c>
      <c r="W230" s="636" t="e">
        <f t="shared" si="296"/>
        <v>#DIV/0!</v>
      </c>
      <c r="X230" s="636" t="e">
        <f t="shared" si="296"/>
        <v>#DIV/0!</v>
      </c>
      <c r="Y230" s="636" t="e">
        <f t="shared" si="296"/>
        <v>#DIV/0!</v>
      </c>
      <c r="Z230" s="636" t="e">
        <f t="shared" si="296"/>
        <v>#DIV/0!</v>
      </c>
      <c r="AA230" s="636" t="e">
        <f t="shared" si="296"/>
        <v>#DIV/0!</v>
      </c>
      <c r="AB230" s="636" t="e">
        <f t="shared" si="296"/>
        <v>#DIV/0!</v>
      </c>
      <c r="AC230" s="636" t="e">
        <f t="shared" si="296"/>
        <v>#DIV/0!</v>
      </c>
      <c r="AD230" s="636" t="e">
        <f t="shared" si="296"/>
        <v>#DIV/0!</v>
      </c>
      <c r="AF230" s="636" t="e">
        <f>AVERAGE(AF227:AF229)</f>
        <v>#DIV/0!</v>
      </c>
      <c r="AG230" s="636" t="e">
        <f t="shared" ref="AG230:AO230" si="297">AVERAGE(AG227:AG229)</f>
        <v>#DIV/0!</v>
      </c>
      <c r="AH230" s="636" t="e">
        <f t="shared" si="297"/>
        <v>#DIV/0!</v>
      </c>
      <c r="AI230" s="636" t="e">
        <f t="shared" si="297"/>
        <v>#DIV/0!</v>
      </c>
      <c r="AJ230" s="636" t="e">
        <f t="shared" si="297"/>
        <v>#DIV/0!</v>
      </c>
      <c r="AK230" s="636" t="e">
        <f t="shared" si="297"/>
        <v>#DIV/0!</v>
      </c>
      <c r="AL230" s="636" t="e">
        <f t="shared" si="297"/>
        <v>#DIV/0!</v>
      </c>
      <c r="AM230" s="636" t="e">
        <f t="shared" si="297"/>
        <v>#DIV/0!</v>
      </c>
      <c r="AN230" s="636" t="e">
        <f t="shared" si="297"/>
        <v>#DIV/0!</v>
      </c>
      <c r="AO230" s="636" t="e">
        <f t="shared" si="297"/>
        <v>#DIV/0!</v>
      </c>
    </row>
    <row r="231" spans="1:41" hidden="1">
      <c r="A231" s="782"/>
      <c r="B231" s="630" t="s">
        <v>106</v>
      </c>
      <c r="C231" s="633"/>
      <c r="D231" s="633"/>
      <c r="E231" s="633"/>
      <c r="F231" s="783"/>
      <c r="G231" s="630" t="s">
        <v>107</v>
      </c>
      <c r="H231" s="633"/>
      <c r="I231" s="633"/>
      <c r="J231" s="633"/>
      <c r="K231" s="506"/>
      <c r="L231" s="361" t="e">
        <f t="shared" si="292"/>
        <v>#DIV/0!</v>
      </c>
      <c r="M231" s="361" t="e">
        <f t="shared" si="293"/>
        <v>#DIV/0!</v>
      </c>
      <c r="N231" s="356" t="e">
        <f t="shared" si="294"/>
        <v>#DIV/0!</v>
      </c>
      <c r="O231" s="410"/>
      <c r="P231" s="361" t="e">
        <f>AVERAGE(H231:J231)</f>
        <v>#DIV/0!</v>
      </c>
      <c r="Q231" s="361" t="e">
        <f>STDEVA(H231:J231)</f>
        <v>#DIV/0!</v>
      </c>
      <c r="R231" s="356" t="e">
        <f t="shared" si="295"/>
        <v>#DIV/0!</v>
      </c>
      <c r="T231" s="409" t="s">
        <v>48</v>
      </c>
      <c r="U231" s="637" t="e">
        <f>STDEVA(U227:U229)/U230*100</f>
        <v>#DIV/0!</v>
      </c>
      <c r="V231" s="637" t="e">
        <f t="shared" ref="V231:AD231" si="298">STDEVA(V227:V229)/V230*100</f>
        <v>#DIV/0!</v>
      </c>
      <c r="W231" s="637" t="e">
        <f t="shared" si="298"/>
        <v>#DIV/0!</v>
      </c>
      <c r="X231" s="637" t="e">
        <f t="shared" si="298"/>
        <v>#DIV/0!</v>
      </c>
      <c r="Y231" s="637" t="e">
        <f t="shared" si="298"/>
        <v>#DIV/0!</v>
      </c>
      <c r="Z231" s="637" t="e">
        <f t="shared" si="298"/>
        <v>#DIV/0!</v>
      </c>
      <c r="AA231" s="637" t="e">
        <f t="shared" si="298"/>
        <v>#DIV/0!</v>
      </c>
      <c r="AB231" s="637" t="e">
        <f t="shared" si="298"/>
        <v>#DIV/0!</v>
      </c>
      <c r="AC231" s="637" t="e">
        <f t="shared" si="298"/>
        <v>#DIV/0!</v>
      </c>
      <c r="AD231" s="637" t="e">
        <f t="shared" si="298"/>
        <v>#DIV/0!</v>
      </c>
      <c r="AF231" s="637" t="e">
        <f>STDEVA(AF227:AF229)/AF230*100</f>
        <v>#DIV/0!</v>
      </c>
      <c r="AG231" s="637" t="e">
        <f t="shared" ref="AG231:AO231" si="299">STDEVA(AG227:AG229)/AG230*100</f>
        <v>#DIV/0!</v>
      </c>
      <c r="AH231" s="637" t="e">
        <f t="shared" si="299"/>
        <v>#DIV/0!</v>
      </c>
      <c r="AI231" s="637" t="e">
        <f t="shared" si="299"/>
        <v>#DIV/0!</v>
      </c>
      <c r="AJ231" s="637" t="e">
        <f t="shared" si="299"/>
        <v>#DIV/0!</v>
      </c>
      <c r="AK231" s="637" t="e">
        <f t="shared" si="299"/>
        <v>#DIV/0!</v>
      </c>
      <c r="AL231" s="637" t="e">
        <f t="shared" si="299"/>
        <v>#DIV/0!</v>
      </c>
      <c r="AM231" s="637" t="e">
        <f t="shared" si="299"/>
        <v>#DIV/0!</v>
      </c>
      <c r="AN231" s="637" t="e">
        <f t="shared" si="299"/>
        <v>#DIV/0!</v>
      </c>
      <c r="AO231" s="637" t="e">
        <f t="shared" si="299"/>
        <v>#DIV/0!</v>
      </c>
    </row>
    <row r="234" spans="1:41">
      <c r="F234" s="238"/>
      <c r="K234" s="238"/>
      <c r="L234" s="238"/>
      <c r="P234" s="361"/>
      <c r="Q234" s="415"/>
    </row>
    <row r="235" spans="1:41">
      <c r="F235" s="238"/>
      <c r="K235" s="238"/>
      <c r="L235" s="238"/>
    </row>
    <row r="236" spans="1:41">
      <c r="F236" s="238"/>
      <c r="K236" s="238"/>
      <c r="L236" s="238"/>
    </row>
    <row r="237" spans="1:41">
      <c r="F237" s="238"/>
      <c r="K237" s="238"/>
      <c r="L237" s="238"/>
    </row>
    <row r="238" spans="1:41">
      <c r="F238" s="238"/>
      <c r="K238" s="238"/>
      <c r="L238" s="238"/>
    </row>
    <row r="239" spans="1:41">
      <c r="F239" s="238"/>
      <c r="K239" s="238"/>
      <c r="L239" s="238"/>
    </row>
    <row r="240" spans="1:41">
      <c r="F240" s="238"/>
      <c r="K240" s="238"/>
      <c r="L240" s="238"/>
    </row>
    <row r="241" spans="6:12">
      <c r="F241" s="238"/>
      <c r="K241" s="238"/>
      <c r="L241" s="238"/>
    </row>
    <row r="242" spans="6:12">
      <c r="F242" s="238"/>
      <c r="K242" s="238"/>
      <c r="L242" s="238"/>
    </row>
    <row r="243" spans="6:12">
      <c r="F243" s="238"/>
      <c r="K243" s="238"/>
      <c r="L243" s="238"/>
    </row>
    <row r="244" spans="6:12">
      <c r="F244" s="238"/>
      <c r="K244" s="238"/>
      <c r="L244" s="238"/>
    </row>
    <row r="245" spans="6:12">
      <c r="F245" s="238"/>
      <c r="K245" s="238"/>
      <c r="L245" s="238"/>
    </row>
    <row r="246" spans="6:12">
      <c r="F246" s="238"/>
      <c r="K246" s="238"/>
      <c r="L246" s="238"/>
    </row>
    <row r="247" spans="6:12">
      <c r="F247" s="238"/>
      <c r="K247" s="238"/>
      <c r="L247" s="238"/>
    </row>
    <row r="248" spans="6:12">
      <c r="F248" s="238"/>
      <c r="K248" s="238"/>
      <c r="L248" s="238"/>
    </row>
  </sheetData>
  <mergeCells count="76">
    <mergeCell ref="A211:A217"/>
    <mergeCell ref="F211:F217"/>
    <mergeCell ref="A218:A224"/>
    <mergeCell ref="F218:F224"/>
    <mergeCell ref="A225:A231"/>
    <mergeCell ref="F225:F231"/>
    <mergeCell ref="A64:A70"/>
    <mergeCell ref="F64:F70"/>
    <mergeCell ref="A71:A77"/>
    <mergeCell ref="F71:F77"/>
    <mergeCell ref="A78:A84"/>
    <mergeCell ref="F78:F84"/>
    <mergeCell ref="F57:F63"/>
    <mergeCell ref="A22:A28"/>
    <mergeCell ref="F22:F28"/>
    <mergeCell ref="A29:A35"/>
    <mergeCell ref="F29:F35"/>
    <mergeCell ref="A36:A42"/>
    <mergeCell ref="F36:F42"/>
    <mergeCell ref="L1:N1"/>
    <mergeCell ref="P1:R1"/>
    <mergeCell ref="A43:A49"/>
    <mergeCell ref="F43:F49"/>
    <mergeCell ref="A50:A56"/>
    <mergeCell ref="F50:F56"/>
    <mergeCell ref="A1:A7"/>
    <mergeCell ref="F1:F7"/>
    <mergeCell ref="A8:A14"/>
    <mergeCell ref="F8:F14"/>
    <mergeCell ref="A15:A21"/>
    <mergeCell ref="F15:F21"/>
    <mergeCell ref="K2:K21"/>
    <mergeCell ref="K23:K42"/>
    <mergeCell ref="K44:K63"/>
    <mergeCell ref="A57:A63"/>
    <mergeCell ref="A155:A161"/>
    <mergeCell ref="F155:F161"/>
    <mergeCell ref="A162:A168"/>
    <mergeCell ref="F162:F168"/>
    <mergeCell ref="A127:A133"/>
    <mergeCell ref="F127:F133"/>
    <mergeCell ref="A134:A140"/>
    <mergeCell ref="F134:F140"/>
    <mergeCell ref="A141:A147"/>
    <mergeCell ref="F141:F147"/>
    <mergeCell ref="F120:F126"/>
    <mergeCell ref="A85:A91"/>
    <mergeCell ref="F85:F91"/>
    <mergeCell ref="A92:A98"/>
    <mergeCell ref="F92:F98"/>
    <mergeCell ref="A99:A105"/>
    <mergeCell ref="F99:F105"/>
    <mergeCell ref="A204:A210"/>
    <mergeCell ref="F204:F210"/>
    <mergeCell ref="A169:A175"/>
    <mergeCell ref="F169:F175"/>
    <mergeCell ref="A176:A182"/>
    <mergeCell ref="F176:F182"/>
    <mergeCell ref="A183:A189"/>
    <mergeCell ref="F183:F189"/>
    <mergeCell ref="U1:AD1"/>
    <mergeCell ref="AF1:AO1"/>
    <mergeCell ref="A190:A196"/>
    <mergeCell ref="F190:F196"/>
    <mergeCell ref="A197:A203"/>
    <mergeCell ref="F197:F203"/>
    <mergeCell ref="K65:K84"/>
    <mergeCell ref="K86:K106"/>
    <mergeCell ref="K107:K127"/>
    <mergeCell ref="A148:A154"/>
    <mergeCell ref="F148:F154"/>
    <mergeCell ref="A106:A112"/>
    <mergeCell ref="F106:F112"/>
    <mergeCell ref="A113:A119"/>
    <mergeCell ref="F113:F119"/>
    <mergeCell ref="A120:A126"/>
  </mergeCells>
  <conditionalFormatting sqref="N3:N105">
    <cfRule type="cellIs" dxfId="41" priority="76" operator="greaterThan">
      <formula>2</formula>
    </cfRule>
  </conditionalFormatting>
  <conditionalFormatting sqref="R3:R105">
    <cfRule type="cellIs" dxfId="40" priority="75" operator="greaterThan">
      <formula>2</formula>
    </cfRule>
  </conditionalFormatting>
  <conditionalFormatting sqref="N108:N168">
    <cfRule type="cellIs" dxfId="39" priority="74" operator="greaterThan">
      <formula>2</formula>
    </cfRule>
  </conditionalFormatting>
  <conditionalFormatting sqref="R108:R168">
    <cfRule type="cellIs" dxfId="38" priority="73" operator="greaterThan">
      <formula>2</formula>
    </cfRule>
  </conditionalFormatting>
  <conditionalFormatting sqref="N169:N170 N176:N210">
    <cfRule type="cellIs" dxfId="37" priority="72" operator="greaterThan">
      <formula>2</formula>
    </cfRule>
  </conditionalFormatting>
  <conditionalFormatting sqref="R169:R210">
    <cfRule type="cellIs" dxfId="36" priority="71" operator="greaterThan">
      <formula>2</formula>
    </cfRule>
  </conditionalFormatting>
  <conditionalFormatting sqref="N171:N175">
    <cfRule type="cellIs" dxfId="35" priority="70" operator="greaterThan">
      <formula>2</formula>
    </cfRule>
  </conditionalFormatting>
  <conditionalFormatting sqref="N211:N231">
    <cfRule type="cellIs" dxfId="34" priority="69" operator="greaterThan">
      <formula>2</formula>
    </cfRule>
  </conditionalFormatting>
  <conditionalFormatting sqref="R211:R231">
    <cfRule type="cellIs" dxfId="33" priority="68" operator="greaterThan">
      <formula>2</formula>
    </cfRule>
  </conditionalFormatting>
  <conditionalFormatting sqref="U231:AO231">
    <cfRule type="cellIs" dxfId="32" priority="34" operator="greaterThan">
      <formula>5</formula>
    </cfRule>
  </conditionalFormatting>
  <conditionalFormatting sqref="U224:AO224">
    <cfRule type="cellIs" dxfId="31" priority="33" operator="greaterThan">
      <formula>5</formula>
    </cfRule>
  </conditionalFormatting>
  <conditionalFormatting sqref="U217:AO217">
    <cfRule type="cellIs" dxfId="30" priority="32" operator="greaterThan">
      <formula>5</formula>
    </cfRule>
  </conditionalFormatting>
  <conditionalFormatting sqref="U210:AO210">
    <cfRule type="cellIs" dxfId="29" priority="31" operator="greaterThan">
      <formula>5</formula>
    </cfRule>
  </conditionalFormatting>
  <conditionalFormatting sqref="U203:AO203">
    <cfRule type="cellIs" dxfId="28" priority="30" operator="greaterThan">
      <formula>5</formula>
    </cfRule>
  </conditionalFormatting>
  <conditionalFormatting sqref="U196:AO196">
    <cfRule type="cellIs" dxfId="27" priority="29" operator="greaterThan">
      <formula>5</formula>
    </cfRule>
  </conditionalFormatting>
  <conditionalFormatting sqref="U189:AO189">
    <cfRule type="cellIs" dxfId="26" priority="28" operator="greaterThan">
      <formula>5</formula>
    </cfRule>
  </conditionalFormatting>
  <conditionalFormatting sqref="U182:AO182">
    <cfRule type="cellIs" dxfId="25" priority="27" operator="greaterThan">
      <formula>5</formula>
    </cfRule>
  </conditionalFormatting>
  <conditionalFormatting sqref="U175:AO175">
    <cfRule type="cellIs" dxfId="24" priority="26" operator="greaterThan">
      <formula>5</formula>
    </cfRule>
  </conditionalFormatting>
  <conditionalFormatting sqref="U168:AO168">
    <cfRule type="cellIs" dxfId="23" priority="25" operator="greaterThan">
      <formula>5</formula>
    </cfRule>
  </conditionalFormatting>
  <conditionalFormatting sqref="U161:AO161">
    <cfRule type="cellIs" dxfId="22" priority="24" operator="greaterThan">
      <formula>5</formula>
    </cfRule>
  </conditionalFormatting>
  <conditionalFormatting sqref="U154:AO154">
    <cfRule type="cellIs" dxfId="21" priority="23" operator="greaterThan">
      <formula>5</formula>
    </cfRule>
  </conditionalFormatting>
  <conditionalFormatting sqref="U147:AO147">
    <cfRule type="cellIs" dxfId="20" priority="22" operator="greaterThan">
      <formula>5</formula>
    </cfRule>
  </conditionalFormatting>
  <conditionalFormatting sqref="U140:AO140">
    <cfRule type="cellIs" dxfId="19" priority="21" operator="greaterThan">
      <formula>5</formula>
    </cfRule>
  </conditionalFormatting>
  <conditionalFormatting sqref="U133:AO133">
    <cfRule type="cellIs" dxfId="18" priority="20" operator="greaterThan">
      <formula>5</formula>
    </cfRule>
  </conditionalFormatting>
  <conditionalFormatting sqref="U126:AO126">
    <cfRule type="cellIs" dxfId="17" priority="19" operator="greaterThan">
      <formula>5</formula>
    </cfRule>
  </conditionalFormatting>
  <conditionalFormatting sqref="U119:AO119">
    <cfRule type="cellIs" dxfId="16" priority="18" operator="greaterThan">
      <formula>5</formula>
    </cfRule>
  </conditionalFormatting>
  <conditionalFormatting sqref="U112:AO112">
    <cfRule type="cellIs" dxfId="15" priority="17" operator="greaterThan">
      <formula>5</formula>
    </cfRule>
  </conditionalFormatting>
  <conditionalFormatting sqref="U105:AO105">
    <cfRule type="cellIs" dxfId="14" priority="15" operator="greaterThan">
      <formula>5</formula>
    </cfRule>
  </conditionalFormatting>
  <conditionalFormatting sqref="U98:AO98">
    <cfRule type="cellIs" dxfId="13" priority="14" operator="greaterThan">
      <formula>5</formula>
    </cfRule>
  </conditionalFormatting>
  <conditionalFormatting sqref="U91:AO91">
    <cfRule type="cellIs" dxfId="12" priority="13" operator="greaterThan">
      <formula>5</formula>
    </cfRule>
  </conditionalFormatting>
  <conditionalFormatting sqref="U84:AO84">
    <cfRule type="cellIs" dxfId="11" priority="12" operator="greaterThan">
      <formula>5</formula>
    </cfRule>
  </conditionalFormatting>
  <conditionalFormatting sqref="U77:AO77">
    <cfRule type="cellIs" dxfId="10" priority="11" operator="greaterThan">
      <formula>5</formula>
    </cfRule>
  </conditionalFormatting>
  <conditionalFormatting sqref="U70:AO70">
    <cfRule type="cellIs" dxfId="9" priority="10" operator="greaterThan">
      <formula>5</formula>
    </cfRule>
  </conditionalFormatting>
  <conditionalFormatting sqref="U63:AO63">
    <cfRule type="cellIs" dxfId="8" priority="9" operator="greaterThan">
      <formula>5</formula>
    </cfRule>
  </conditionalFormatting>
  <conditionalFormatting sqref="U56:AO56">
    <cfRule type="cellIs" dxfId="7" priority="8" operator="greaterThan">
      <formula>5</formula>
    </cfRule>
  </conditionalFormatting>
  <conditionalFormatting sqref="U49:AO49">
    <cfRule type="cellIs" dxfId="6" priority="7" operator="greaterThan">
      <formula>5</formula>
    </cfRule>
  </conditionalFormatting>
  <conditionalFormatting sqref="U42:AO42">
    <cfRule type="cellIs" dxfId="5" priority="6" operator="greaterThan">
      <formula>5</formula>
    </cfRule>
  </conditionalFormatting>
  <conditionalFormatting sqref="U35:AO35">
    <cfRule type="cellIs" dxfId="4" priority="5" operator="greaterThan">
      <formula>5</formula>
    </cfRule>
  </conditionalFormatting>
  <conditionalFormatting sqref="U28:AO28">
    <cfRule type="cellIs" dxfId="3" priority="4" operator="greaterThan">
      <formula>5</formula>
    </cfRule>
  </conditionalFormatting>
  <conditionalFormatting sqref="U21:AO21">
    <cfRule type="cellIs" dxfId="2" priority="3" operator="greaterThan">
      <formula>5</formula>
    </cfRule>
  </conditionalFormatting>
  <conditionalFormatting sqref="U14:AO14">
    <cfRule type="cellIs" dxfId="1" priority="2" operator="greaterThan">
      <formula>5</formula>
    </cfRule>
  </conditionalFormatting>
  <conditionalFormatting sqref="U7:AO7">
    <cfRule type="cellIs" dxfId="0" priority="1" operator="greaterThan">
      <formula>5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463D-5899-425C-8F21-C449ED4F984F}">
  <dimension ref="A1:K27"/>
  <sheetViews>
    <sheetView workbookViewId="0">
      <selection activeCell="H29" sqref="H29"/>
    </sheetView>
  </sheetViews>
  <sheetFormatPr defaultRowHeight="14.4"/>
  <cols>
    <col min="1" max="1" width="9.109375" style="15"/>
    <col min="2" max="2" width="16.33203125" style="15" bestFit="1" customWidth="1"/>
    <col min="3" max="3" width="23.44140625" style="15" bestFit="1" customWidth="1"/>
    <col min="4" max="4" width="11.44140625" style="15" bestFit="1" customWidth="1"/>
    <col min="5" max="5" width="19.88671875" style="15" bestFit="1" customWidth="1"/>
    <col min="6" max="6" width="15.5546875" style="15" bestFit="1" customWidth="1"/>
    <col min="7" max="7" width="20.88671875" style="15" customWidth="1"/>
    <col min="8" max="8" width="3.109375" customWidth="1"/>
    <col min="9" max="9" width="7.6640625" bestFit="1" customWidth="1"/>
  </cols>
  <sheetData>
    <row r="1" spans="1:11">
      <c r="A1" s="809" t="s">
        <v>175</v>
      </c>
      <c r="B1" s="809" t="s">
        <v>176</v>
      </c>
      <c r="C1" s="809"/>
      <c r="D1" s="809" t="s">
        <v>178</v>
      </c>
      <c r="E1" s="809" t="s">
        <v>215</v>
      </c>
      <c r="F1" s="809" t="s">
        <v>177</v>
      </c>
      <c r="G1" s="809" t="s">
        <v>219</v>
      </c>
      <c r="H1" s="502"/>
      <c r="I1" s="502"/>
    </row>
    <row r="2" spans="1:11">
      <c r="A2" s="809"/>
      <c r="B2" s="809"/>
      <c r="C2" s="809"/>
      <c r="D2" s="809"/>
      <c r="E2" s="809"/>
      <c r="F2" s="809"/>
      <c r="G2" s="809"/>
      <c r="H2" s="502"/>
      <c r="I2" s="502"/>
    </row>
    <row r="3" spans="1:11">
      <c r="A3" s="587">
        <v>1</v>
      </c>
      <c r="B3" s="587" t="str">
        <f>'Peak areas'!C2</f>
        <v>EBL t0-1</v>
      </c>
      <c r="C3" s="587"/>
      <c r="D3" s="588">
        <f>G3/1000</f>
        <v>9.9922510000000006E-2</v>
      </c>
      <c r="E3" s="588">
        <v>4.0349999999999997E-2</v>
      </c>
      <c r="F3" s="587">
        <v>200</v>
      </c>
      <c r="G3" s="587">
        <v>99.922510000000003</v>
      </c>
      <c r="H3" s="502"/>
      <c r="I3" s="807"/>
      <c r="J3" s="41"/>
      <c r="K3" t="s">
        <v>373</v>
      </c>
    </row>
    <row r="4" spans="1:11">
      <c r="A4" s="587">
        <v>2</v>
      </c>
      <c r="B4" s="587" t="str">
        <f>'Peak areas'!C9</f>
        <v>EBL t0-2</v>
      </c>
      <c r="C4" s="587"/>
      <c r="D4" s="588">
        <f t="shared" ref="D4:D23" si="0">G4/1000</f>
        <v>0.10287531</v>
      </c>
      <c r="E4" s="588">
        <v>3.7999999999999999E-2</v>
      </c>
      <c r="F4" s="587">
        <v>200</v>
      </c>
      <c r="G4" s="587">
        <v>102.87531</v>
      </c>
      <c r="H4" s="502"/>
      <c r="I4" s="807"/>
    </row>
    <row r="5" spans="1:11" ht="15" thickBot="1">
      <c r="A5" s="589">
        <v>3</v>
      </c>
      <c r="B5" s="632" t="str">
        <f>'Peak areas'!C16</f>
        <v>EBL t0-3</v>
      </c>
      <c r="C5" s="589"/>
      <c r="D5" s="590">
        <f t="shared" si="0"/>
        <v>0.10061548999999999</v>
      </c>
      <c r="E5" s="590">
        <v>4.24E-2</v>
      </c>
      <c r="F5" s="589">
        <v>200</v>
      </c>
      <c r="G5" s="589">
        <v>100.61548999999999</v>
      </c>
      <c r="H5" s="502"/>
      <c r="I5" s="808"/>
    </row>
    <row r="6" spans="1:11">
      <c r="A6" s="585">
        <v>4</v>
      </c>
      <c r="B6" s="585" t="str">
        <f>'Peak areas'!C23</f>
        <v>EBL t1-1</v>
      </c>
      <c r="C6" s="585"/>
      <c r="D6" s="586">
        <f t="shared" si="0"/>
        <v>0.10270216</v>
      </c>
      <c r="E6" s="586">
        <v>3.8769999999999999E-2</v>
      </c>
      <c r="F6" s="585">
        <v>200</v>
      </c>
      <c r="G6" s="585">
        <v>102.70216000000001</v>
      </c>
      <c r="H6" s="502"/>
      <c r="I6" s="810"/>
    </row>
    <row r="7" spans="1:11">
      <c r="A7" s="548">
        <v>5</v>
      </c>
      <c r="B7" s="548" t="str">
        <f>'Peak areas'!C30</f>
        <v>EBL t1-2</v>
      </c>
      <c r="C7" s="548"/>
      <c r="D7" s="549">
        <f t="shared" si="0"/>
        <v>0.10124292</v>
      </c>
      <c r="E7" s="549">
        <v>3.8690000000000002E-2</v>
      </c>
      <c r="F7" s="548">
        <v>200</v>
      </c>
      <c r="G7" s="548">
        <v>101.24292</v>
      </c>
      <c r="H7" s="502"/>
      <c r="I7" s="811"/>
    </row>
    <row r="8" spans="1:11" ht="15" thickBot="1">
      <c r="A8" s="550">
        <v>6</v>
      </c>
      <c r="B8" s="550" t="str">
        <f>'Peak areas'!C37</f>
        <v>EBL t1-3</v>
      </c>
      <c r="C8" s="550"/>
      <c r="D8" s="551">
        <f t="shared" si="0"/>
        <v>0.10029066</v>
      </c>
      <c r="E8" s="551">
        <v>3.8699999999999998E-2</v>
      </c>
      <c r="F8" s="550">
        <v>200</v>
      </c>
      <c r="G8" s="550">
        <v>100.29066</v>
      </c>
      <c r="H8" s="502"/>
      <c r="I8" s="811"/>
    </row>
    <row r="9" spans="1:11">
      <c r="A9" s="591">
        <v>7</v>
      </c>
      <c r="B9" s="591" t="str">
        <f>'Peak areas'!C44</f>
        <v>EBL t2-1</v>
      </c>
      <c r="C9" s="591"/>
      <c r="D9" s="592">
        <f t="shared" si="0"/>
        <v>0.10055800999999999</v>
      </c>
      <c r="E9" s="592">
        <v>3.9949999999999999E-2</v>
      </c>
      <c r="F9" s="591">
        <v>200</v>
      </c>
      <c r="G9" s="591">
        <v>100.55801</v>
      </c>
      <c r="H9" s="502"/>
      <c r="I9" s="807"/>
    </row>
    <row r="10" spans="1:11">
      <c r="A10" s="587">
        <v>8</v>
      </c>
      <c r="B10" s="587" t="str">
        <f>'Peak areas'!C51</f>
        <v>EBL t2-2</v>
      </c>
      <c r="C10" s="587"/>
      <c r="D10" s="588">
        <f t="shared" si="0"/>
        <v>0.1033588</v>
      </c>
      <c r="E10" s="588">
        <v>3.9969999999999999E-2</v>
      </c>
      <c r="F10" s="587">
        <v>200</v>
      </c>
      <c r="G10" s="587">
        <v>103.3588</v>
      </c>
      <c r="H10" s="502"/>
      <c r="I10" s="807"/>
    </row>
    <row r="11" spans="1:11" ht="15" thickBot="1">
      <c r="A11" s="589">
        <v>9</v>
      </c>
      <c r="B11" s="589" t="str">
        <f>'Peak areas'!C58</f>
        <v>EBL t2-3</v>
      </c>
      <c r="C11" s="589"/>
      <c r="D11" s="590">
        <f t="shared" si="0"/>
        <v>0.10240674</v>
      </c>
      <c r="E11" s="590">
        <v>4.002E-2</v>
      </c>
      <c r="F11" s="589">
        <v>200</v>
      </c>
      <c r="G11" s="589">
        <v>102.40674</v>
      </c>
      <c r="H11" s="502"/>
      <c r="I11" s="808"/>
    </row>
    <row r="12" spans="1:11">
      <c r="A12" s="585">
        <v>10</v>
      </c>
      <c r="B12" s="585" t="str">
        <f>'Peak areas'!C65</f>
        <v>EBL t3-1</v>
      </c>
      <c r="C12" s="585"/>
      <c r="D12" s="586">
        <f t="shared" si="0"/>
        <v>0.10132858</v>
      </c>
      <c r="E12" s="586">
        <v>4.002E-2</v>
      </c>
      <c r="F12" s="585">
        <v>200</v>
      </c>
      <c r="G12" s="585">
        <v>101.32858</v>
      </c>
      <c r="H12" s="502"/>
      <c r="I12" s="812"/>
    </row>
    <row r="13" spans="1:11">
      <c r="A13" s="548">
        <v>11</v>
      </c>
      <c r="B13" s="548" t="str">
        <f>'Peak areas'!C72</f>
        <v>EBL t3-2</v>
      </c>
      <c r="C13" s="548"/>
      <c r="D13" s="549">
        <f t="shared" si="0"/>
        <v>0.10043260999999999</v>
      </c>
      <c r="E13" s="549">
        <v>3.9050000000000001E-2</v>
      </c>
      <c r="F13" s="548">
        <v>200</v>
      </c>
      <c r="G13" s="548">
        <v>100.43261</v>
      </c>
      <c r="H13" s="502"/>
      <c r="I13" s="805"/>
    </row>
    <row r="14" spans="1:11" ht="15" thickBot="1">
      <c r="A14" s="550">
        <v>12</v>
      </c>
      <c r="B14" s="550" t="str">
        <f>'Peak areas'!C79</f>
        <v>EBL t3-3</v>
      </c>
      <c r="C14" s="550"/>
      <c r="D14" s="551">
        <f t="shared" si="0"/>
        <v>0.103695</v>
      </c>
      <c r="E14" s="551">
        <v>4.0689999999999997E-2</v>
      </c>
      <c r="F14" s="550">
        <v>200</v>
      </c>
      <c r="G14" s="550">
        <v>103.69499999999999</v>
      </c>
      <c r="H14" s="502"/>
      <c r="I14" s="813"/>
    </row>
    <row r="15" spans="1:11">
      <c r="A15" s="591">
        <v>13</v>
      </c>
      <c r="B15" s="591" t="str">
        <f>'Peak areas'!C86</f>
        <v>EBD t1-1</v>
      </c>
      <c r="C15" s="591"/>
      <c r="D15" s="592">
        <f t="shared" si="0"/>
        <v>0.10159151</v>
      </c>
      <c r="E15" s="592">
        <v>3.9600000000000003E-2</v>
      </c>
      <c r="F15" s="591">
        <v>200</v>
      </c>
      <c r="G15" s="591">
        <v>101.59151</v>
      </c>
      <c r="H15" s="502"/>
      <c r="I15" s="806"/>
    </row>
    <row r="16" spans="1:11">
      <c r="A16" s="587">
        <v>14</v>
      </c>
      <c r="B16" s="587" t="str">
        <f>'Peak areas'!C93</f>
        <v>EBD t1-2</v>
      </c>
      <c r="C16" s="587"/>
      <c r="D16" s="588">
        <f t="shared" si="0"/>
        <v>9.9880730000000001E-2</v>
      </c>
      <c r="E16" s="588">
        <v>3.9419999999999997E-2</v>
      </c>
      <c r="F16" s="587">
        <v>200</v>
      </c>
      <c r="G16" s="587">
        <v>99.88073</v>
      </c>
      <c r="H16" s="502"/>
      <c r="I16" s="807"/>
    </row>
    <row r="17" spans="1:9" ht="15" thickBot="1">
      <c r="A17" s="589">
        <v>15</v>
      </c>
      <c r="B17" s="589" t="str">
        <f>'Peak areas'!C100</f>
        <v>EBD t1-3</v>
      </c>
      <c r="C17" s="589"/>
      <c r="D17" s="590">
        <f t="shared" si="0"/>
        <v>0.101392</v>
      </c>
      <c r="E17" s="590">
        <v>3.9759999999999997E-2</v>
      </c>
      <c r="F17" s="589">
        <v>200</v>
      </c>
      <c r="G17" s="589">
        <v>101.392</v>
      </c>
      <c r="H17" s="502"/>
      <c r="I17" s="808"/>
    </row>
    <row r="18" spans="1:9">
      <c r="A18" s="585">
        <v>16</v>
      </c>
      <c r="B18" s="585" t="str">
        <f>'Peak areas'!C107</f>
        <v>EBD t2-1</v>
      </c>
      <c r="C18" s="585"/>
      <c r="D18" s="586">
        <f t="shared" si="0"/>
        <v>0.10005967</v>
      </c>
      <c r="E18" s="586">
        <v>3.9390000000000001E-2</v>
      </c>
      <c r="F18" s="585">
        <v>200</v>
      </c>
      <c r="G18" s="585">
        <v>100.05967</v>
      </c>
      <c r="H18" s="502"/>
      <c r="I18" s="804"/>
    </row>
    <row r="19" spans="1:9">
      <c r="A19" s="548">
        <v>17</v>
      </c>
      <c r="B19" s="548" t="str">
        <f>'Peak areas'!C114</f>
        <v>EBD t2-2</v>
      </c>
      <c r="C19" s="548"/>
      <c r="D19" s="549">
        <f t="shared" si="0"/>
        <v>0.10156524</v>
      </c>
      <c r="E19" s="549">
        <v>3.9629999999999999E-2</v>
      </c>
      <c r="F19" s="548">
        <v>200</v>
      </c>
      <c r="G19" s="548">
        <v>101.56524</v>
      </c>
      <c r="H19" s="502"/>
      <c r="I19" s="805"/>
    </row>
    <row r="20" spans="1:9" ht="15" thickBot="1">
      <c r="A20" s="550">
        <v>18</v>
      </c>
      <c r="B20" s="550" t="str">
        <f>'Peak areas'!C121</f>
        <v>EBD t2-3</v>
      </c>
      <c r="C20" s="550"/>
      <c r="D20" s="551">
        <f t="shared" si="0"/>
        <v>9.9877300000000002E-2</v>
      </c>
      <c r="E20" s="551">
        <v>3.9460000000000002E-2</v>
      </c>
      <c r="F20" s="550">
        <v>200</v>
      </c>
      <c r="G20" s="550">
        <v>99.877300000000005</v>
      </c>
      <c r="H20" s="502"/>
      <c r="I20" s="805"/>
    </row>
    <row r="21" spans="1:9">
      <c r="A21" s="591">
        <v>19</v>
      </c>
      <c r="B21" s="591" t="str">
        <f>'Peak areas'!C128</f>
        <v>EBD t3-1</v>
      </c>
      <c r="C21" s="591"/>
      <c r="D21" s="592">
        <f t="shared" si="0"/>
        <v>9.9845000000000003E-2</v>
      </c>
      <c r="E21" s="592">
        <v>3.9949999999999999E-2</v>
      </c>
      <c r="F21" s="591">
        <v>200</v>
      </c>
      <c r="G21" s="591">
        <v>99.844999999999999</v>
      </c>
      <c r="H21" s="502"/>
      <c r="I21" s="806"/>
    </row>
    <row r="22" spans="1:9">
      <c r="A22" s="587">
        <v>20</v>
      </c>
      <c r="B22" s="587" t="str">
        <f>'Peak areas'!C135</f>
        <v>EBD t3-2</v>
      </c>
      <c r="C22" s="587"/>
      <c r="D22" s="588">
        <f t="shared" si="0"/>
        <v>0.10061235</v>
      </c>
      <c r="E22" s="588">
        <v>3.9710000000000002E-2</v>
      </c>
      <c r="F22" s="587">
        <v>200</v>
      </c>
      <c r="G22" s="587">
        <v>100.61235000000001</v>
      </c>
      <c r="H22" s="502"/>
      <c r="I22" s="807"/>
    </row>
    <row r="23" spans="1:9" ht="15" thickBot="1">
      <c r="A23" s="589">
        <v>21</v>
      </c>
      <c r="B23" s="589" t="str">
        <f>'Peak areas'!C142</f>
        <v>EBD t3-3</v>
      </c>
      <c r="C23" s="589"/>
      <c r="D23" s="590">
        <f t="shared" si="0"/>
        <v>0.10122795999999999</v>
      </c>
      <c r="E23" s="590">
        <v>3.9300000000000002E-2</v>
      </c>
      <c r="F23" s="589">
        <v>200</v>
      </c>
      <c r="G23" s="589">
        <v>101.22796</v>
      </c>
      <c r="H23" s="502"/>
      <c r="I23" s="808"/>
    </row>
    <row r="25" spans="1:9">
      <c r="D25" s="15" t="s">
        <v>234</v>
      </c>
      <c r="E25" s="738">
        <f>AVERAGE(E3:E23)</f>
        <v>3.9658571428571432E-2</v>
      </c>
      <c r="G25" s="738">
        <f>AVERAGE(G3:G23)</f>
        <v>101.21335952380953</v>
      </c>
      <c r="I25" s="738"/>
    </row>
    <row r="26" spans="1:9">
      <c r="D26" s="15" t="s">
        <v>216</v>
      </c>
      <c r="E26" s="38">
        <f>STDEVA(E3:E23)</f>
        <v>8.8508353116689296E-4</v>
      </c>
      <c r="G26" s="38">
        <f>STDEVA(G3:G23)</f>
        <v>1.1940907473742359</v>
      </c>
      <c r="I26" s="38"/>
    </row>
    <row r="27" spans="1:9">
      <c r="D27" s="15" t="s">
        <v>48</v>
      </c>
      <c r="E27" s="23">
        <f>E26/E25*100</f>
        <v>2.2317584806628905</v>
      </c>
      <c r="G27" s="23">
        <f>G26/G25*100</f>
        <v>1.1797758250414925</v>
      </c>
      <c r="I27" s="23"/>
    </row>
  </sheetData>
  <mergeCells count="14">
    <mergeCell ref="A1:A2"/>
    <mergeCell ref="B1:B2"/>
    <mergeCell ref="C1:C2"/>
    <mergeCell ref="D1:D2"/>
    <mergeCell ref="E1:E2"/>
    <mergeCell ref="I18:I20"/>
    <mergeCell ref="I21:I23"/>
    <mergeCell ref="F1:F2"/>
    <mergeCell ref="G1:G2"/>
    <mergeCell ref="I3:I5"/>
    <mergeCell ref="I6:I8"/>
    <mergeCell ref="I9:I11"/>
    <mergeCell ref="I12:I14"/>
    <mergeCell ref="I15:I1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/>
  </sheetPr>
  <dimension ref="A2:Z73"/>
  <sheetViews>
    <sheetView tabSelected="1" topLeftCell="A31" zoomScaleNormal="100" workbookViewId="0">
      <selection activeCell="J51" sqref="J51"/>
    </sheetView>
  </sheetViews>
  <sheetFormatPr defaultColWidth="9.109375" defaultRowHeight="13.8"/>
  <cols>
    <col min="1" max="1" width="9.109375" style="164"/>
    <col min="2" max="2" width="14.88671875" style="164" customWidth="1"/>
    <col min="3" max="3" width="15.5546875" style="164" bestFit="1" customWidth="1"/>
    <col min="4" max="4" width="6.44140625" style="164" customWidth="1"/>
    <col min="5" max="5" width="12.109375" style="164" customWidth="1"/>
    <col min="6" max="6" width="21.88671875" style="164" customWidth="1"/>
    <col min="7" max="7" width="10.5546875" style="164" customWidth="1"/>
    <col min="8" max="8" width="10.44140625" style="164" bestFit="1" customWidth="1"/>
    <col min="9" max="9" width="9.109375" style="164"/>
    <col min="10" max="10" width="12.5546875" style="164" bestFit="1" customWidth="1"/>
    <col min="11" max="12" width="11.5546875" style="164" bestFit="1" customWidth="1"/>
    <col min="13" max="14" width="10.5546875" style="164" customWidth="1"/>
    <col min="15" max="15" width="10.88671875" style="164" customWidth="1"/>
    <col min="16" max="16" width="11.109375" style="164" customWidth="1"/>
    <col min="17" max="17" width="14.88671875" style="164" bestFit="1" customWidth="1"/>
    <col min="18" max="19" width="9.5546875" style="164" bestFit="1" customWidth="1"/>
    <col min="20" max="20" width="9.109375" style="164"/>
    <col min="21" max="21" width="9.109375" style="165"/>
    <col min="22" max="22" width="6.5546875" style="165" customWidth="1"/>
    <col min="23" max="23" width="9.44140625" style="164" customWidth="1"/>
    <col min="24" max="16384" width="9.109375" style="164"/>
  </cols>
  <sheetData>
    <row r="2" spans="1:25">
      <c r="A2" s="163"/>
      <c r="B2" s="737" t="str">
        <f>'Peak areas'!C2</f>
        <v>EBL t0-1</v>
      </c>
    </row>
    <row r="3" spans="1:25">
      <c r="F3" s="166"/>
    </row>
    <row r="4" spans="1:25">
      <c r="A4" s="158"/>
      <c r="B4" s="167"/>
      <c r="C4" s="167"/>
      <c r="D4" s="167"/>
      <c r="E4" s="167"/>
      <c r="F4" s="167"/>
      <c r="G4" s="196" t="s">
        <v>115</v>
      </c>
      <c r="H4" s="167"/>
      <c r="I4" s="167"/>
      <c r="J4" s="167"/>
      <c r="K4" s="196"/>
      <c r="L4" s="167"/>
      <c r="M4" s="167"/>
      <c r="N4" s="167"/>
      <c r="O4" s="167"/>
      <c r="P4" s="167"/>
      <c r="Q4" s="167"/>
      <c r="R4" s="167"/>
      <c r="S4" s="167"/>
    </row>
    <row r="5" spans="1:25">
      <c r="B5" s="159" t="s">
        <v>12</v>
      </c>
      <c r="C5" s="159" t="s">
        <v>14</v>
      </c>
      <c r="F5" s="163" t="s">
        <v>7</v>
      </c>
      <c r="G5" s="165" t="s">
        <v>125</v>
      </c>
      <c r="H5" s="164" t="s">
        <v>114</v>
      </c>
      <c r="J5" s="164" t="s">
        <v>114</v>
      </c>
      <c r="K5" s="165" t="s">
        <v>126</v>
      </c>
      <c r="O5" s="163" t="s">
        <v>6</v>
      </c>
    </row>
    <row r="6" spans="1:25">
      <c r="A6" s="160"/>
      <c r="B6" s="165" t="s">
        <v>13</v>
      </c>
      <c r="C6" s="165" t="s">
        <v>15</v>
      </c>
      <c r="D6" s="160"/>
      <c r="E6" s="161"/>
      <c r="F6" s="159" t="s">
        <v>0</v>
      </c>
      <c r="G6" s="159" t="s">
        <v>123</v>
      </c>
      <c r="H6" s="159" t="s">
        <v>122</v>
      </c>
      <c r="I6" s="159" t="s">
        <v>1</v>
      </c>
      <c r="J6" s="159" t="s">
        <v>121</v>
      </c>
      <c r="K6" s="159" t="s">
        <v>124</v>
      </c>
      <c r="L6" s="159" t="s">
        <v>5</v>
      </c>
      <c r="M6" s="160"/>
      <c r="N6" s="160"/>
      <c r="O6" s="159" t="s">
        <v>2</v>
      </c>
      <c r="P6" s="159" t="s">
        <v>3</v>
      </c>
      <c r="Q6" s="159" t="s">
        <v>1</v>
      </c>
      <c r="R6" s="159" t="s">
        <v>4</v>
      </c>
      <c r="S6" s="159" t="s">
        <v>67</v>
      </c>
      <c r="U6" s="159"/>
      <c r="V6" s="159"/>
      <c r="W6" s="159"/>
      <c r="X6" s="159"/>
      <c r="Y6" s="159"/>
    </row>
    <row r="7" spans="1:25">
      <c r="A7" s="161">
        <v>196</v>
      </c>
      <c r="B7" s="162">
        <f>F7</f>
        <v>0</v>
      </c>
      <c r="C7" s="823">
        <f>$E$7*(F7/100)+$E$8*(F8/100)+$E$9*(F9/100)+$E$10*(F10/100)+$E$11*(F11/100)+$E$12*(F12/100)+$E$13*(F13/100)</f>
        <v>0</v>
      </c>
      <c r="D7" s="160"/>
      <c r="E7" s="168">
        <v>195.9658144</v>
      </c>
      <c r="F7" s="216"/>
      <c r="G7" s="222">
        <f>Abdces!K14</f>
        <v>0</v>
      </c>
      <c r="H7" s="223">
        <f>Abdces!K112</f>
        <v>0</v>
      </c>
      <c r="I7" s="210">
        <v>0.153</v>
      </c>
      <c r="J7" s="223">
        <f>Abdces!K66</f>
        <v>0</v>
      </c>
      <c r="K7" s="228">
        <f>Abdces!K44</f>
        <v>0</v>
      </c>
      <c r="L7" s="217"/>
      <c r="M7" s="159" t="s">
        <v>248</v>
      </c>
      <c r="N7" s="161">
        <v>198</v>
      </c>
      <c r="O7" s="751">
        <f>G8/G$8</f>
        <v>1</v>
      </c>
      <c r="P7" s="752">
        <f>H8/H$9</f>
        <v>1.5031518983411896E-2</v>
      </c>
      <c r="Q7" s="752">
        <f>I8/I$10</f>
        <v>0.43158988569449253</v>
      </c>
      <c r="R7" s="752">
        <f>J8/J$11</f>
        <v>6.4681143484714241E-4</v>
      </c>
      <c r="S7" s="753">
        <f>K8/K$12</f>
        <v>4.2941225949711824E-4</v>
      </c>
      <c r="T7" s="161"/>
      <c r="U7" s="164"/>
      <c r="V7" s="164"/>
    </row>
    <row r="8" spans="1:25">
      <c r="A8" s="161">
        <v>198</v>
      </c>
      <c r="B8" s="162">
        <f>G8</f>
        <v>92.577723379037153</v>
      </c>
      <c r="C8" s="823">
        <f>$E$7*(G7/100)+$E$8*(G8/100)+$E$9*(G9/100)+$E$10*(G10/100)+$E$11*(G11/100)+$E$12*(G12/100)+$E$13*(G13/100)</f>
        <v>198.08614020270522</v>
      </c>
      <c r="D8" s="160"/>
      <c r="E8" s="168">
        <v>197.9667523</v>
      </c>
      <c r="F8" s="218"/>
      <c r="G8" s="224">
        <f>Abdces!L14</f>
        <v>92.577723379037153</v>
      </c>
      <c r="H8" s="225">
        <f>Abdces!L112</f>
        <v>1.3670878873825461</v>
      </c>
      <c r="I8" s="211">
        <v>9.968</v>
      </c>
      <c r="J8" s="225">
        <f>Abdces!L66</f>
        <v>6.2415049585114915E-2</v>
      </c>
      <c r="K8" s="229">
        <f>Abdces!L44</f>
        <v>4.1985572169622357E-2</v>
      </c>
      <c r="L8" s="219"/>
      <c r="M8" s="159" t="s">
        <v>249</v>
      </c>
      <c r="N8" s="161">
        <v>199</v>
      </c>
      <c r="O8" s="754">
        <f>G9/G$8</f>
        <v>5.5142836573667128E-2</v>
      </c>
      <c r="P8" s="755">
        <f>H9/H$9</f>
        <v>1</v>
      </c>
      <c r="Q8" s="755">
        <f>I9/I$10</f>
        <v>0.73055940422583998</v>
      </c>
      <c r="R8" s="755">
        <f t="shared" ref="R8:R10" si="0">J9/J$11</f>
        <v>1.4523022751013557E-3</v>
      </c>
      <c r="S8" s="756">
        <f t="shared" ref="S8:S11" si="1">K9/K$12</f>
        <v>1.4736423153533021E-3</v>
      </c>
      <c r="T8" s="161"/>
      <c r="U8" s="164"/>
      <c r="V8" s="164"/>
    </row>
    <row r="9" spans="1:25">
      <c r="A9" s="161">
        <v>199</v>
      </c>
      <c r="B9" s="162">
        <f>H9</f>
        <v>90.948086410375581</v>
      </c>
      <c r="C9" s="823">
        <f>$E$7*(H7/100)+$E$8*(H8/100)+$E$9*(H9/100)+$E$10*(H10/100)+$E$11*(H11/100)+$E$12*(H12/100)+$E$13*(H13/100)</f>
        <v>199.10311567194711</v>
      </c>
      <c r="D9" s="160"/>
      <c r="E9" s="168">
        <v>198.96826229999999</v>
      </c>
      <c r="F9" s="218"/>
      <c r="G9" s="224">
        <f>Abdces!M14</f>
        <v>5.1049982706524082</v>
      </c>
      <c r="H9" s="225">
        <f>Abdces!M112</f>
        <v>90.948086410375581</v>
      </c>
      <c r="I9" s="211">
        <v>16.873000000000001</v>
      </c>
      <c r="J9" s="225">
        <f>Abdces!M66</f>
        <v>0.14014210885812201</v>
      </c>
      <c r="K9" s="229">
        <f>Abdces!M44</f>
        <v>0.14408465155590339</v>
      </c>
      <c r="L9" s="219"/>
      <c r="M9" s="159" t="s">
        <v>23</v>
      </c>
      <c r="N9" s="161">
        <v>200</v>
      </c>
      <c r="O9" s="754">
        <f>G10/G$8</f>
        <v>1.2286976348274227E-2</v>
      </c>
      <c r="P9" s="755">
        <f>H10/H$9</f>
        <v>4.6686182148410776E-2</v>
      </c>
      <c r="Q9" s="755">
        <f>I10/I$10</f>
        <v>1</v>
      </c>
      <c r="R9" s="755">
        <f>J10/J$11</f>
        <v>9.2706046984707274E-3</v>
      </c>
      <c r="S9" s="756">
        <f t="shared" si="1"/>
        <v>5.4922642101922024E-3</v>
      </c>
      <c r="T9" s="161"/>
      <c r="U9" s="164"/>
      <c r="V9" s="164"/>
      <c r="W9" s="175"/>
    </row>
    <row r="10" spans="1:25">
      <c r="A10" s="161">
        <v>200</v>
      </c>
      <c r="B10" s="162">
        <f>I10</f>
        <v>23.096</v>
      </c>
      <c r="C10" s="823">
        <f>$E$7*(I7/100)+$E$8*(I8/100)+$E$9*(I9/100)+$E$10*(I10/100)+$E$11*(I11/100)+$E$12*(I12/100)+$E$13*(I13/100)</f>
        <v>200.59690939717999</v>
      </c>
      <c r="D10" s="160"/>
      <c r="E10" s="168">
        <v>199.96830929999999</v>
      </c>
      <c r="F10" s="218"/>
      <c r="G10" s="224">
        <f>Abdces!N14</f>
        <v>1.1375002975353035</v>
      </c>
      <c r="H10" s="225">
        <f>Abdces!N112</f>
        <v>4.2460189282041974</v>
      </c>
      <c r="I10" s="211">
        <v>23.096</v>
      </c>
      <c r="J10" s="225">
        <f>Abdces!N66</f>
        <v>0.89458104907467073</v>
      </c>
      <c r="K10" s="229">
        <f>Abdces!N44</f>
        <v>0.53700342799180412</v>
      </c>
      <c r="L10" s="219"/>
      <c r="M10" s="159" t="s">
        <v>250</v>
      </c>
      <c r="N10" s="161">
        <v>201</v>
      </c>
      <c r="O10" s="754">
        <f>G11/G$8</f>
        <v>4.0219325023480032E-3</v>
      </c>
      <c r="P10" s="755">
        <f t="shared" ref="P10" si="2">H11/H$9</f>
        <v>1.0114881243190087E-2</v>
      </c>
      <c r="Q10" s="755">
        <f>I11/I$10</f>
        <v>0.57070488396259089</v>
      </c>
      <c r="R10" s="755">
        <f>J11/J$11</f>
        <v>1</v>
      </c>
      <c r="S10" s="756">
        <f t="shared" si="1"/>
        <v>1.3232572162855049E-2</v>
      </c>
      <c r="T10" s="161"/>
      <c r="U10" s="164"/>
      <c r="V10" s="164"/>
      <c r="W10" s="175"/>
    </row>
    <row r="11" spans="1:25">
      <c r="A11" s="161">
        <v>201</v>
      </c>
      <c r="B11" s="162">
        <f>J11</f>
        <v>96.496515402305988</v>
      </c>
      <c r="C11" s="823">
        <f>$E$7*(J7/100)+$E$8*(J8/100)+$E$9*(J9/100)+$E$10*(J10/100)+$E$11*(J11/100)+$E$12*(J12/100)+$E$13*(J13/100)</f>
        <v>200.98253277135706</v>
      </c>
      <c r="D11" s="160"/>
      <c r="E11" s="168">
        <v>200.9702853</v>
      </c>
      <c r="F11" s="218"/>
      <c r="G11" s="224">
        <f>Abdces!O14</f>
        <v>0.37234135465153212</v>
      </c>
      <c r="H11" s="225">
        <f>Abdces!O112</f>
        <v>0.91992909333633921</v>
      </c>
      <c r="I11" s="211">
        <v>13.180999999999999</v>
      </c>
      <c r="J11" s="225">
        <f>Abdces!O66</f>
        <v>96.496515402305988</v>
      </c>
      <c r="K11" s="229">
        <f>Abdces!O44</f>
        <v>1.2938082256522414</v>
      </c>
      <c r="L11" s="219"/>
      <c r="M11" s="159" t="s">
        <v>251</v>
      </c>
      <c r="N11" s="161">
        <v>202</v>
      </c>
      <c r="O11" s="757">
        <f>G12/G$8</f>
        <v>7.6533371320116157E-3</v>
      </c>
      <c r="P11" s="758">
        <f>H12/H$9</f>
        <v>2.1086216232587825E-2</v>
      </c>
      <c r="Q11" s="758">
        <f>I12/I$10</f>
        <v>1.2929944579147905</v>
      </c>
      <c r="R11" s="758">
        <f>J12/J$11</f>
        <v>2.3995617750927255E-2</v>
      </c>
      <c r="S11" s="759">
        <f>K12/K$12</f>
        <v>1</v>
      </c>
      <c r="T11" s="161"/>
      <c r="U11" s="164"/>
      <c r="V11" s="164"/>
    </row>
    <row r="12" spans="1:25">
      <c r="A12" s="161">
        <v>202</v>
      </c>
      <c r="B12" s="162">
        <f>K12</f>
        <v>97.774507460013766</v>
      </c>
      <c r="C12" s="823">
        <f>$E$7*(K7/100)+$E$8*(K8/100)+$E$9*(K9/100)+$E$10*(K10/100)+$E$11*(K11/100)+$E$12*(K12/100)+$E$13*(K13/100)</f>
        <v>201.9451014786375</v>
      </c>
      <c r="D12" s="160"/>
      <c r="E12" s="168">
        <v>201.97062529999999</v>
      </c>
      <c r="F12" s="218"/>
      <c r="G12" s="224">
        <f>Abdces!P14</f>
        <v>0.70852852793388488</v>
      </c>
      <c r="H12" s="225">
        <f>Abdces!P112</f>
        <v>1.9177510159892617</v>
      </c>
      <c r="I12" s="211">
        <v>29.863</v>
      </c>
      <c r="J12" s="225">
        <f>Abdces!P66</f>
        <v>2.3154934978901989</v>
      </c>
      <c r="K12" s="229">
        <f>Abdces!P44</f>
        <v>97.774507460013766</v>
      </c>
      <c r="L12" s="219"/>
      <c r="M12" s="159" t="s">
        <v>252</v>
      </c>
      <c r="T12" s="173"/>
      <c r="U12" s="164"/>
      <c r="V12" s="164"/>
    </row>
    <row r="13" spans="1:25">
      <c r="A13" s="161">
        <v>204</v>
      </c>
      <c r="B13" s="162">
        <f>L13</f>
        <v>0</v>
      </c>
      <c r="C13" s="823">
        <f>$E$7*(L7/100)+$E$8*(L8/100)+$E$9*(L9/100)+$E$10*(L10/100)+$E$11*(L11/100)+$E$12*(L12/100)+$E$13*(L13/100)</f>
        <v>0</v>
      </c>
      <c r="D13" s="160"/>
      <c r="E13" s="168">
        <v>203.97347529999999</v>
      </c>
      <c r="F13" s="220"/>
      <c r="G13" s="226">
        <f>Abdces!Q14</f>
        <v>9.8908170189699787E-2</v>
      </c>
      <c r="H13" s="227">
        <f>Abdces!Q112</f>
        <v>0.6011266647120852</v>
      </c>
      <c r="I13" s="212">
        <v>6.8650000000000002</v>
      </c>
      <c r="J13" s="227">
        <f>Abdces!Q66</f>
        <v>9.0852892285894479E-2</v>
      </c>
      <c r="K13" s="230">
        <f>Abdces!Q44</f>
        <v>0.20861066261665936</v>
      </c>
      <c r="L13" s="221"/>
      <c r="M13" s="159" t="s">
        <v>253</v>
      </c>
      <c r="U13" s="173"/>
      <c r="V13" s="164"/>
    </row>
    <row r="14" spans="1:25">
      <c r="G14" s="185">
        <f>SUM(G7:G13)</f>
        <v>99.999999999999972</v>
      </c>
      <c r="H14" s="185">
        <f t="shared" ref="H14:K14" si="3">SUM(H7:H13)</f>
        <v>100.00000000000001</v>
      </c>
      <c r="I14" s="185">
        <f t="shared" si="3"/>
        <v>99.998999999999995</v>
      </c>
      <c r="J14" s="185">
        <f t="shared" si="3"/>
        <v>99.999999999999986</v>
      </c>
      <c r="K14" s="185">
        <f t="shared" si="3"/>
        <v>100</v>
      </c>
      <c r="O14" s="179"/>
      <c r="P14" s="179"/>
      <c r="Q14" s="179"/>
      <c r="S14" s="179"/>
    </row>
    <row r="15" spans="1:25">
      <c r="Q15" s="179"/>
      <c r="T15" s="179"/>
    </row>
    <row r="16" spans="1:25">
      <c r="F16" s="179" t="s">
        <v>127</v>
      </c>
      <c r="G16" s="179"/>
      <c r="H16" s="179"/>
      <c r="I16" s="179"/>
      <c r="J16" s="179"/>
      <c r="L16" s="179" t="s">
        <v>128</v>
      </c>
      <c r="M16" s="179"/>
      <c r="N16" s="179"/>
      <c r="R16" s="180"/>
      <c r="S16" s="180"/>
      <c r="T16" s="180"/>
      <c r="U16" s="180"/>
      <c r="V16" s="164"/>
      <c r="W16" s="179"/>
      <c r="X16" s="165"/>
    </row>
    <row r="17" spans="1:24">
      <c r="A17" s="164" t="s">
        <v>8</v>
      </c>
      <c r="F17" s="750" t="str">
        <f>'Peak areas'!C2</f>
        <v>EBL t0-1</v>
      </c>
      <c r="G17" s="750" t="str">
        <f>'Peak areas'!D2</f>
        <v>EBL t0-1-2</v>
      </c>
      <c r="H17" s="750" t="str">
        <f>'Peak areas'!E2</f>
        <v>EBL t0-1-3</v>
      </c>
      <c r="I17" s="165" t="s">
        <v>383</v>
      </c>
      <c r="J17" s="165"/>
      <c r="K17" s="165"/>
      <c r="L17" s="750" t="str">
        <f>'Peak areas'!H2</f>
        <v>EBL t0-1</v>
      </c>
      <c r="M17" s="750" t="str">
        <f>'Peak areas'!I2</f>
        <v>EBL t0-1-2</v>
      </c>
      <c r="N17" s="750" t="str">
        <f>'Peak areas'!J2</f>
        <v>EBL t0-1-3</v>
      </c>
      <c r="O17" s="165" t="s">
        <v>383</v>
      </c>
      <c r="R17" s="180"/>
      <c r="S17" s="180"/>
      <c r="T17" s="180"/>
      <c r="U17" s="180"/>
      <c r="V17" s="180"/>
      <c r="X17" s="165"/>
    </row>
    <row r="18" spans="1:24">
      <c r="A18" s="161">
        <v>198</v>
      </c>
      <c r="F18" s="750">
        <v>850</v>
      </c>
      <c r="G18" s="750">
        <v>883</v>
      </c>
      <c r="H18" s="750">
        <v>1067</v>
      </c>
      <c r="I18" s="761">
        <f>STDEV(F18:H18)/(AVERAGE(F18:H18))</f>
        <v>0.1252808070386075</v>
      </c>
      <c r="J18" s="760"/>
      <c r="K18" s="760"/>
      <c r="L18" s="750">
        <v>3574829</v>
      </c>
      <c r="M18" s="750">
        <v>3589124</v>
      </c>
      <c r="N18" s="750">
        <v>3447968</v>
      </c>
      <c r="O18" s="761">
        <f>STDEV(L18:N18)/(AVERAGE(L18:N18))</f>
        <v>2.1965661614181856E-2</v>
      </c>
      <c r="P18" s="179"/>
      <c r="R18" s="180"/>
      <c r="S18" s="180"/>
      <c r="T18" s="180"/>
      <c r="U18" s="180"/>
      <c r="V18" s="180"/>
      <c r="W18" s="180"/>
      <c r="X18" s="165"/>
    </row>
    <row r="19" spans="1:24">
      <c r="A19" s="161">
        <v>199</v>
      </c>
      <c r="F19" s="750">
        <v>2133</v>
      </c>
      <c r="G19" s="750">
        <v>2725</v>
      </c>
      <c r="H19" s="750">
        <v>2583</v>
      </c>
      <c r="I19" s="761">
        <f t="shared" ref="I19:I22" si="4">STDEV(F19:H19)/(AVERAGE(F19:H19))</f>
        <v>0.1246063394984267</v>
      </c>
      <c r="J19" s="760"/>
      <c r="K19" s="760"/>
      <c r="L19" s="750">
        <v>4443994</v>
      </c>
      <c r="M19" s="750">
        <v>4463277</v>
      </c>
      <c r="N19" s="750">
        <v>4355223</v>
      </c>
      <c r="O19" s="761">
        <f t="shared" ref="O19:O22" si="5">STDEV(L19:N19)/(AVERAGE(L19:N19))</f>
        <v>1.3036169955326068E-2</v>
      </c>
      <c r="R19" s="180"/>
      <c r="S19" s="180"/>
      <c r="T19" s="180"/>
      <c r="U19" s="180"/>
      <c r="V19" s="180"/>
      <c r="W19" s="180"/>
      <c r="X19" s="165"/>
    </row>
    <row r="20" spans="1:24">
      <c r="A20" s="161">
        <v>200</v>
      </c>
      <c r="F20" s="750">
        <v>5175</v>
      </c>
      <c r="G20" s="750">
        <v>5784</v>
      </c>
      <c r="H20" s="750">
        <v>5867</v>
      </c>
      <c r="I20" s="761">
        <f t="shared" si="4"/>
        <v>6.7369356454055812E-2</v>
      </c>
      <c r="J20" s="760"/>
      <c r="K20" s="760"/>
      <c r="L20" s="750">
        <v>519230</v>
      </c>
      <c r="M20" s="750">
        <v>528084</v>
      </c>
      <c r="N20" s="750">
        <v>501989</v>
      </c>
      <c r="O20" s="761">
        <f t="shared" si="5"/>
        <v>2.5695875803118468E-2</v>
      </c>
      <c r="Q20" s="180"/>
      <c r="U20" s="164"/>
      <c r="V20" s="164"/>
      <c r="W20" s="180"/>
      <c r="X20" s="165"/>
    </row>
    <row r="21" spans="1:24">
      <c r="A21" s="161">
        <v>201</v>
      </c>
      <c r="F21" s="750">
        <v>273477</v>
      </c>
      <c r="G21" s="750">
        <v>275287</v>
      </c>
      <c r="H21" s="750">
        <v>271774</v>
      </c>
      <c r="I21" s="761">
        <f t="shared" si="4"/>
        <v>6.4229989305630564E-3</v>
      </c>
      <c r="J21" s="760"/>
      <c r="K21" s="760"/>
      <c r="L21" s="750">
        <v>232187</v>
      </c>
      <c r="M21" s="750">
        <v>237939</v>
      </c>
      <c r="N21" s="750">
        <v>229666</v>
      </c>
      <c r="O21" s="761">
        <f t="shared" si="5"/>
        <v>1.8178335630950278E-2</v>
      </c>
      <c r="P21" s="179"/>
      <c r="Q21" s="180"/>
      <c r="U21" s="164"/>
      <c r="V21" s="164"/>
      <c r="X21" s="165"/>
    </row>
    <row r="22" spans="1:24">
      <c r="A22" s="161">
        <v>202</v>
      </c>
      <c r="F22" s="750">
        <v>267346</v>
      </c>
      <c r="G22" s="750">
        <v>270522</v>
      </c>
      <c r="H22" s="750">
        <v>266182</v>
      </c>
      <c r="I22" s="761">
        <f t="shared" si="4"/>
        <v>8.381512148689204E-3</v>
      </c>
      <c r="J22" s="760"/>
      <c r="K22" s="760"/>
      <c r="L22" s="750">
        <v>479702</v>
      </c>
      <c r="M22" s="750">
        <v>488039</v>
      </c>
      <c r="N22" s="750">
        <v>467334</v>
      </c>
      <c r="O22" s="761">
        <f t="shared" si="5"/>
        <v>2.1778011797425213E-2</v>
      </c>
      <c r="P22" s="165"/>
      <c r="Q22" s="180"/>
      <c r="R22" s="180"/>
      <c r="U22" s="164"/>
      <c r="V22" s="164"/>
      <c r="X22" s="165"/>
    </row>
    <row r="23" spans="1:24">
      <c r="F23" s="165"/>
      <c r="G23" s="165"/>
      <c r="H23" s="165"/>
      <c r="I23" s="165"/>
      <c r="J23" s="165"/>
      <c r="K23" s="165"/>
      <c r="L23" s="165"/>
      <c r="M23" s="165"/>
      <c r="N23" s="165"/>
      <c r="P23" s="165"/>
      <c r="Q23" s="180"/>
      <c r="U23" s="164"/>
      <c r="V23" s="164"/>
      <c r="X23" s="165"/>
    </row>
    <row r="24" spans="1:24">
      <c r="A24" s="164" t="s">
        <v>9</v>
      </c>
      <c r="F24" s="165"/>
      <c r="G24" s="165"/>
      <c r="H24" s="165"/>
      <c r="I24" s="165"/>
      <c r="J24" s="165"/>
      <c r="K24" s="165"/>
      <c r="L24" s="165"/>
      <c r="M24" s="165"/>
      <c r="N24" s="165"/>
      <c r="P24" s="161"/>
      <c r="R24" s="180"/>
      <c r="S24" s="180"/>
      <c r="T24" s="180"/>
      <c r="U24" s="180"/>
      <c r="V24" s="164"/>
      <c r="X24" s="165"/>
    </row>
    <row r="25" spans="1:24">
      <c r="A25" s="161">
        <v>198</v>
      </c>
      <c r="F25" s="184">
        <f t="array" ref="F25:F29">MMULT(MINVERSE($O$7:$S$11),F$18:F$22)</f>
        <v>25.700395323970042</v>
      </c>
      <c r="G25" s="184">
        <f t="array" ref="G25:G29">MMULT(MINVERSE($O$7:$S$11),G$18:G$22)</f>
        <v>-194.89824625038591</v>
      </c>
      <c r="H25" s="184">
        <f t="array" ref="H25:H29">MMULT(MINVERSE($O$7:$S$11),H$18:H$22)</f>
        <v>-67.805493919408605</v>
      </c>
      <c r="I25" s="187"/>
      <c r="J25" s="187"/>
      <c r="K25" s="187"/>
      <c r="L25" s="187">
        <f t="array" ref="L25:L29">MMULT(MINVERSE($O$7:$S$11),L$18:L$22)</f>
        <v>3389450.2301737606</v>
      </c>
      <c r="M25" s="187">
        <f t="array" ref="M25:M29">MMULT(MINVERSE($O$7:$S$11),M$18:M$22)</f>
        <v>3400043.7171687423</v>
      </c>
      <c r="N25" s="187">
        <f t="array" ref="N25:N29">MMULT(MINVERSE($O$7:$S$11),N$18:N$22)</f>
        <v>3269048.7761638691</v>
      </c>
      <c r="O25" s="180"/>
      <c r="P25" s="180"/>
      <c r="Q25" s="180"/>
      <c r="R25" s="180"/>
      <c r="S25" s="180"/>
      <c r="T25" s="180"/>
      <c r="U25" s="180"/>
      <c r="V25" s="180"/>
      <c r="W25" s="180"/>
      <c r="X25" s="165"/>
    </row>
    <row r="26" spans="1:24">
      <c r="A26" s="161">
        <v>199</v>
      </c>
      <c r="F26" s="184">
        <v>458.03886851151105</v>
      </c>
      <c r="G26" s="184">
        <v>635.13378365472613</v>
      </c>
      <c r="H26" s="184">
        <v>388.0960225941368</v>
      </c>
      <c r="I26" s="187"/>
      <c r="J26" s="187"/>
      <c r="K26" s="187"/>
      <c r="L26" s="187">
        <v>4046248.6265056073</v>
      </c>
      <c r="M26" s="187">
        <v>4059008.0699128974</v>
      </c>
      <c r="N26" s="187">
        <v>3973185.506784982</v>
      </c>
      <c r="O26" s="180"/>
      <c r="P26" s="180"/>
      <c r="Q26" s="180"/>
      <c r="R26" s="180"/>
      <c r="S26" s="180"/>
      <c r="T26" s="180"/>
      <c r="U26" s="180"/>
      <c r="V26" s="180"/>
      <c r="W26" s="180"/>
      <c r="X26" s="165"/>
    </row>
    <row r="27" spans="1:24">
      <c r="A27" s="161">
        <v>200</v>
      </c>
      <c r="F27" s="184">
        <v>1232.3406170742919</v>
      </c>
      <c r="G27" s="184">
        <v>1809.2128127219642</v>
      </c>
      <c r="H27" s="184">
        <v>1959.3964025199161</v>
      </c>
      <c r="I27" s="187"/>
      <c r="J27" s="187"/>
      <c r="K27" s="187"/>
      <c r="L27" s="187">
        <v>288587.05284163792</v>
      </c>
      <c r="M27" s="187">
        <v>296720.20517673763</v>
      </c>
      <c r="N27" s="187">
        <v>276150.2721877101</v>
      </c>
      <c r="O27" s="180"/>
      <c r="P27" s="180"/>
      <c r="U27" s="164"/>
      <c r="V27" s="180"/>
      <c r="W27" s="180"/>
      <c r="X27" s="165"/>
    </row>
    <row r="28" spans="1:24">
      <c r="A28" s="161">
        <v>201</v>
      </c>
      <c r="F28" s="184">
        <v>269338.02211107127</v>
      </c>
      <c r="G28" s="184">
        <v>270786.22461003903</v>
      </c>
      <c r="H28" s="184">
        <v>267248.32122480671</v>
      </c>
      <c r="I28" s="187"/>
      <c r="J28" s="187"/>
      <c r="K28" s="187"/>
      <c r="L28" s="187">
        <v>12995.816516695217</v>
      </c>
      <c r="M28" s="187">
        <v>13968.297412760468</v>
      </c>
      <c r="N28" s="187">
        <v>18715.927245160365</v>
      </c>
      <c r="O28" s="180"/>
      <c r="P28" s="180"/>
      <c r="U28" s="164"/>
      <c r="V28" s="164"/>
      <c r="W28" s="180"/>
      <c r="X28" s="165"/>
    </row>
    <row r="29" spans="1:24">
      <c r="A29" s="161">
        <v>202</v>
      </c>
      <c r="F29" s="184">
        <v>259279.80318707737</v>
      </c>
      <c r="G29" s="184">
        <v>261673.11417568906</v>
      </c>
      <c r="H29" s="184">
        <v>257228.05821164898</v>
      </c>
      <c r="I29" s="187"/>
      <c r="J29" s="187"/>
      <c r="K29" s="187"/>
      <c r="L29" s="187">
        <v>-5011.9813686992275</v>
      </c>
      <c r="M29" s="187">
        <v>-7564.5614532818436</v>
      </c>
      <c r="N29" s="187">
        <v>1025.5471603765036</v>
      </c>
      <c r="O29" s="180"/>
      <c r="P29" s="180"/>
      <c r="U29" s="164"/>
      <c r="V29" s="164"/>
      <c r="W29" s="165"/>
      <c r="X29" s="165"/>
    </row>
    <row r="30" spans="1:24">
      <c r="A30" s="161"/>
      <c r="F30" s="180"/>
      <c r="G30" s="180"/>
      <c r="H30" s="180"/>
      <c r="I30" s="180"/>
      <c r="J30" s="180"/>
      <c r="K30" s="180"/>
      <c r="L30" s="180"/>
      <c r="M30" s="180"/>
      <c r="N30" s="180"/>
      <c r="U30" s="164"/>
      <c r="V30" s="164"/>
      <c r="W30" s="165"/>
      <c r="X30" s="165"/>
    </row>
    <row r="31" spans="1:24">
      <c r="F31" s="231" t="s">
        <v>129</v>
      </c>
      <c r="G31" s="180"/>
      <c r="H31" s="180"/>
      <c r="I31" s="180"/>
      <c r="J31" s="180"/>
      <c r="K31" s="180"/>
      <c r="L31" s="180"/>
      <c r="M31" s="180"/>
      <c r="N31" s="180"/>
      <c r="U31" s="164"/>
      <c r="V31" s="164"/>
      <c r="W31" s="165"/>
      <c r="X31" s="165"/>
    </row>
    <row r="32" spans="1:24">
      <c r="A32" s="161"/>
      <c r="C32" s="164" t="s">
        <v>27</v>
      </c>
      <c r="F32" s="180"/>
      <c r="G32" s="180"/>
      <c r="H32" s="180"/>
      <c r="I32" s="180"/>
      <c r="J32" s="180"/>
      <c r="K32" s="180"/>
      <c r="L32" s="180"/>
      <c r="M32" s="180"/>
      <c r="N32" s="180"/>
      <c r="U32" s="164"/>
      <c r="V32" s="164"/>
      <c r="W32" s="165"/>
      <c r="X32" s="165"/>
    </row>
    <row r="33" spans="1:26">
      <c r="A33" s="161"/>
      <c r="F33" s="180"/>
      <c r="G33" s="180"/>
      <c r="H33" s="180"/>
      <c r="I33" s="180"/>
      <c r="J33" s="180"/>
      <c r="K33" s="180"/>
      <c r="L33" s="180"/>
      <c r="M33" s="180"/>
      <c r="N33" s="180"/>
      <c r="U33" s="164"/>
      <c r="V33" s="164"/>
      <c r="W33" s="165"/>
      <c r="X33" s="165"/>
    </row>
    <row r="34" spans="1:26" ht="14.4" thickBot="1">
      <c r="U34" s="164"/>
      <c r="V34" s="164"/>
      <c r="W34" s="165"/>
      <c r="X34" s="165"/>
    </row>
    <row r="35" spans="1:26" ht="14.4" thickBot="1">
      <c r="A35" s="181" t="s">
        <v>131</v>
      </c>
      <c r="B35" s="181"/>
      <c r="C35" s="182">
        <f>mass_sample_spike!D3</f>
        <v>9.9922510000000006E-2</v>
      </c>
      <c r="F35" s="164">
        <f>$C$35</f>
        <v>9.9922510000000006E-2</v>
      </c>
      <c r="G35" s="164">
        <f>$C$35</f>
        <v>9.9922510000000006E-2</v>
      </c>
      <c r="H35" s="164">
        <f>$C$35</f>
        <v>9.9922510000000006E-2</v>
      </c>
      <c r="L35" s="164">
        <f>$C$35</f>
        <v>9.9922510000000006E-2</v>
      </c>
      <c r="M35" s="164">
        <f t="shared" ref="M35:N35" si="6">$C$35</f>
        <v>9.9922510000000006E-2</v>
      </c>
      <c r="N35" s="164">
        <f t="shared" si="6"/>
        <v>9.9922510000000006E-2</v>
      </c>
      <c r="U35" s="164"/>
      <c r="V35" s="164"/>
      <c r="W35" s="165"/>
      <c r="X35" s="165"/>
    </row>
    <row r="36" spans="1:26">
      <c r="U36" s="164"/>
      <c r="V36" s="164"/>
      <c r="W36" s="165"/>
      <c r="X36" s="165"/>
    </row>
    <row r="37" spans="1:26">
      <c r="F37" s="164" t="s">
        <v>217</v>
      </c>
      <c r="L37" s="164" t="s">
        <v>218</v>
      </c>
      <c r="U37" s="164"/>
      <c r="V37" s="164"/>
      <c r="W37" s="165"/>
      <c r="X37" s="165"/>
    </row>
    <row r="38" spans="1:26" ht="14.4" thickBot="1">
      <c r="C38" s="213" t="s">
        <v>118</v>
      </c>
      <c r="D38" s="164" t="s">
        <v>21</v>
      </c>
      <c r="F38" s="185">
        <f>RIDMS!R22</f>
        <v>0.43668256115527915</v>
      </c>
      <c r="L38" s="503">
        <f>RIDMS!R8</f>
        <v>5.0963849637671981</v>
      </c>
      <c r="U38" s="164"/>
      <c r="V38" s="164"/>
      <c r="W38" s="165"/>
      <c r="X38" s="165"/>
    </row>
    <row r="39" spans="1:26" ht="14.4" thickBot="1">
      <c r="C39" s="213" t="s">
        <v>118</v>
      </c>
      <c r="D39" s="164" t="s">
        <v>22</v>
      </c>
      <c r="F39" s="822">
        <f>mass_sample_spike!E3</f>
        <v>4.0349999999999997E-2</v>
      </c>
      <c r="G39" s="235"/>
      <c r="H39" s="236"/>
      <c r="I39" s="236"/>
      <c r="J39" s="236"/>
      <c r="K39" s="236"/>
      <c r="L39" s="332">
        <f>F39</f>
        <v>4.0349999999999997E-2</v>
      </c>
      <c r="U39" s="164"/>
      <c r="V39" s="164"/>
      <c r="W39" s="165"/>
      <c r="X39" s="165"/>
    </row>
    <row r="40" spans="1:26">
      <c r="C40" s="213" t="s">
        <v>118</v>
      </c>
      <c r="D40" s="164" t="s">
        <v>23</v>
      </c>
      <c r="F40" s="215">
        <f>Abdces!T29</f>
        <v>201.86112210880515</v>
      </c>
      <c r="G40" s="183"/>
      <c r="H40" s="165"/>
      <c r="I40" s="165"/>
      <c r="J40" s="165"/>
      <c r="K40" s="165"/>
      <c r="L40" s="215">
        <f>Abdces!T14</f>
        <v>198.0861479014369</v>
      </c>
      <c r="U40" s="164"/>
      <c r="V40" s="164"/>
      <c r="W40" s="165"/>
      <c r="X40" s="165"/>
    </row>
    <row r="41" spans="1:26">
      <c r="A41" s="164" t="s">
        <v>11</v>
      </c>
      <c r="F41" s="164">
        <f>F38*$F$39/$F$40</f>
        <v>8.7288434536285205E-5</v>
      </c>
      <c r="G41" s="164">
        <f>F41</f>
        <v>8.7288434536285205E-5</v>
      </c>
      <c r="H41" s="164">
        <f>F41</f>
        <v>8.7288434536285205E-5</v>
      </c>
      <c r="L41" s="164">
        <f>$L$39*$L$38/$L$40</f>
        <v>1.0381298009304906E-3</v>
      </c>
      <c r="M41" s="164">
        <f>$L$39*$L$38/$L$40</f>
        <v>1.0381298009304906E-3</v>
      </c>
      <c r="N41" s="164">
        <f>$L$39*$L$38/$L$40</f>
        <v>1.0381298009304906E-3</v>
      </c>
      <c r="U41" s="164"/>
      <c r="V41" s="164"/>
      <c r="W41" s="165"/>
      <c r="X41" s="165"/>
    </row>
    <row r="43" spans="1:26">
      <c r="A43" s="181" t="s">
        <v>130</v>
      </c>
      <c r="B43" s="181"/>
      <c r="C43" s="181"/>
      <c r="X43" s="165" t="s">
        <v>24</v>
      </c>
      <c r="Y43" s="165" t="s">
        <v>25</v>
      </c>
      <c r="Z43" s="165" t="s">
        <v>61</v>
      </c>
    </row>
    <row r="44" spans="1:26" ht="14.4" thickBot="1">
      <c r="A44" s="161"/>
      <c r="F44" s="184"/>
      <c r="G44" s="184"/>
      <c r="H44" s="184"/>
      <c r="I44" s="184"/>
      <c r="J44" s="184"/>
      <c r="K44" s="184"/>
      <c r="L44" s="185"/>
      <c r="M44" s="185"/>
      <c r="N44" s="185"/>
      <c r="R44" s="165" t="s">
        <v>111</v>
      </c>
      <c r="S44" s="165" t="s">
        <v>112</v>
      </c>
      <c r="T44" s="165" t="s">
        <v>113</v>
      </c>
      <c r="Z44" s="165"/>
    </row>
    <row r="45" spans="1:26">
      <c r="A45" s="161">
        <v>198</v>
      </c>
      <c r="F45" s="821">
        <f>(F25/$B8)/(F$29/$B$12)*F$41*$C8/F$35</f>
        <v>1.8114974008201858E-5</v>
      </c>
      <c r="G45" s="821">
        <f>(G25/$B8)/(G$29/$B$12)*G$41*$C8/G$35</f>
        <v>-1.3611795888355689E-4</v>
      </c>
      <c r="H45" s="821">
        <f>(H25/$B8)/(H$29/$B$12)*H$41*$C8/H$35</f>
        <v>-4.817404838106958E-5</v>
      </c>
      <c r="I45" s="184"/>
      <c r="J45" s="184"/>
      <c r="K45" s="184"/>
      <c r="L45" s="185" t="s">
        <v>10</v>
      </c>
      <c r="M45" s="185" t="s">
        <v>10</v>
      </c>
      <c r="N45" s="185" t="s">
        <v>10</v>
      </c>
      <c r="O45" s="185"/>
      <c r="P45" s="185"/>
      <c r="Q45" s="163" t="s">
        <v>380</v>
      </c>
      <c r="R45" s="595">
        <f>((F45*$C$35)/200.59)/L41*100</f>
        <v>8.6924082111082101E-4</v>
      </c>
      <c r="S45" s="595">
        <f t="shared" ref="S45:T45" si="7">((G45*$C$35)/200.59)/M41*100</f>
        <v>-6.5315736193880796E-3</v>
      </c>
      <c r="T45" s="595">
        <f t="shared" si="7"/>
        <v>-2.311615205853114E-3</v>
      </c>
      <c r="X45" s="739">
        <f>AVERAGE(R45:T45)</f>
        <v>-2.6579826680434575E-3</v>
      </c>
      <c r="Y45" s="740">
        <f>STDEV(R45:V45)</f>
        <v>3.7125451390956042E-3</v>
      </c>
      <c r="Z45" s="741">
        <f>Y45/X45*100</f>
        <v>-139.67529524292988</v>
      </c>
    </row>
    <row r="46" spans="1:26">
      <c r="A46" s="161">
        <v>199</v>
      </c>
      <c r="F46" s="821">
        <f>(F26/$B9)/(F$29/$B$12)*F$41*$C9/F$35</f>
        <v>3.303217282397219E-4</v>
      </c>
      <c r="G46" s="821">
        <f t="shared" ref="G46:H48" si="8">(G26/$B9)/(G$29/$B$12)*G$41*$C9/G$35</f>
        <v>4.5384714563636544E-4</v>
      </c>
      <c r="H46" s="821">
        <f t="shared" si="8"/>
        <v>2.8211381239170573E-4</v>
      </c>
      <c r="I46" s="184"/>
      <c r="J46" s="184"/>
      <c r="K46" s="184"/>
      <c r="L46" s="185">
        <f>(L26/$B9)/(L$25/$B$8)*L$41*$C9/L$35</f>
        <v>2.5136373118674209</v>
      </c>
      <c r="M46" s="185">
        <f>(M26/$B9)/(M$25/$B$8)*M$41*$C9/M$35</f>
        <v>2.5137074029029449</v>
      </c>
      <c r="N46" s="185">
        <f t="shared" ref="L46:N49" si="9">(N26/$B9)/(N$25/$B$8)*N$41*$C9/N$35</f>
        <v>2.5591559548827134</v>
      </c>
      <c r="O46" s="185"/>
      <c r="P46" s="185"/>
      <c r="Q46" s="742" t="s">
        <v>26</v>
      </c>
      <c r="R46" s="185">
        <f t="shared" ref="R46:T47" si="10">F46/(L46+F46)*100</f>
        <v>1.3139458274061849E-2</v>
      </c>
      <c r="S46" s="185">
        <f t="shared" si="10"/>
        <v>1.8051632353636653E-2</v>
      </c>
      <c r="T46" s="185">
        <f t="shared" si="10"/>
        <v>1.1022490281842906E-2</v>
      </c>
      <c r="X46" s="743">
        <f>AVERAGE(R46:T46)</f>
        <v>1.4071193636513803E-2</v>
      </c>
      <c r="Y46" s="744">
        <f>STDEV(R46:V46)</f>
        <v>3.6060099355933318E-3</v>
      </c>
      <c r="Z46" s="745">
        <f>Y46/X46*100</f>
        <v>25.626894410975755</v>
      </c>
    </row>
    <row r="47" spans="1:26">
      <c r="A47" s="161">
        <v>200</v>
      </c>
      <c r="B47" s="164" t="s">
        <v>93</v>
      </c>
      <c r="F47" s="821">
        <f>(F27/$B10)/(F$29/$B$12)*F$41*$C10/F$35</f>
        <v>3.5258882853822005E-3</v>
      </c>
      <c r="G47" s="821">
        <f>(G27/$B10)/(G$29/$B$12)*G$41*$C10/G$35</f>
        <v>5.1290510929497875E-3</v>
      </c>
      <c r="H47" s="821">
        <f t="shared" si="8"/>
        <v>5.6508065591951801E-3</v>
      </c>
      <c r="I47" s="185"/>
      <c r="J47" s="185"/>
      <c r="K47" s="184"/>
      <c r="L47" s="185">
        <f>(L27/$B10)/(L$25/$B$8)*L$41*$C10/L$35</f>
        <v>0.71126242905457127</v>
      </c>
      <c r="M47" s="185">
        <f t="shared" si="9"/>
        <v>0.72902917095252318</v>
      </c>
      <c r="N47" s="185">
        <f t="shared" si="9"/>
        <v>0.70567764846272674</v>
      </c>
      <c r="O47" s="185"/>
      <c r="P47" s="185"/>
      <c r="Q47" s="595" t="s">
        <v>95</v>
      </c>
      <c r="R47" s="185">
        <f t="shared" si="10"/>
        <v>0.49327726822727114</v>
      </c>
      <c r="S47" s="185">
        <f t="shared" si="10"/>
        <v>0.69863020517014651</v>
      </c>
      <c r="T47" s="185">
        <f t="shared" si="10"/>
        <v>0.7944018714984532</v>
      </c>
      <c r="X47" s="743">
        <f>AVERAGE(R47:V47)</f>
        <v>0.66210311496529028</v>
      </c>
      <c r="Y47" s="744">
        <f>STDEV(R47:V47)</f>
        <v>0.15384953010305866</v>
      </c>
      <c r="Z47" s="745">
        <f>Y47/X47*100</f>
        <v>23.236490906876941</v>
      </c>
    </row>
    <row r="48" spans="1:26">
      <c r="A48" s="161">
        <v>201</v>
      </c>
      <c r="B48" s="164" t="s">
        <v>94</v>
      </c>
      <c r="F48" s="821">
        <f>(F28/$B11)/(F$29/$B$12)*F$41*$C11/F$35</f>
        <v>0.18479689472403341</v>
      </c>
      <c r="G48" s="821">
        <f>(G28/$B11)/(G$29/$B$12)*G$41*$C11/G$35</f>
        <v>0.18409125364382653</v>
      </c>
      <c r="H48" s="821">
        <f t="shared" si="8"/>
        <v>0.18482569054286452</v>
      </c>
      <c r="I48" s="185"/>
      <c r="J48" s="185"/>
      <c r="K48" s="184"/>
      <c r="L48" s="184">
        <f>(L28/$B11)/(L$25/$B$8)*L$41*$C11/L$35</f>
        <v>7.6809654940669797E-3</v>
      </c>
      <c r="M48" s="184">
        <f t="shared" si="9"/>
        <v>8.2300121533136917E-3</v>
      </c>
      <c r="N48" s="184">
        <f t="shared" si="9"/>
        <v>1.1469155789927667E-2</v>
      </c>
      <c r="O48" s="184"/>
      <c r="P48" s="184"/>
      <c r="Q48" s="595" t="s">
        <v>96</v>
      </c>
      <c r="R48" s="185">
        <f>L48/(L48+F48)*100</f>
        <v>3.9905709079285949</v>
      </c>
      <c r="S48" s="185">
        <f>M48/(M48+G48)*100</f>
        <v>4.2793042772475713</v>
      </c>
      <c r="T48" s="185">
        <f>N48/(N48+H48)*100</f>
        <v>5.842820636504749</v>
      </c>
      <c r="X48" s="743">
        <f>AVERAGE(R48:V48)</f>
        <v>4.7042319405603052</v>
      </c>
      <c r="Y48" s="744">
        <f>STDEV(R48:V48)</f>
        <v>0.99655903163782611</v>
      </c>
      <c r="Z48" s="745">
        <f t="shared" ref="Z48:Z49" si="11">Y48/X48*100</f>
        <v>21.184309027057228</v>
      </c>
    </row>
    <row r="49" spans="1:26" ht="14.4" thickBot="1">
      <c r="A49" s="161">
        <v>202</v>
      </c>
      <c r="F49" s="185" t="s">
        <v>10</v>
      </c>
      <c r="G49" s="185" t="s">
        <v>10</v>
      </c>
      <c r="H49" s="185" t="s">
        <v>10</v>
      </c>
      <c r="I49" s="185"/>
      <c r="J49" s="185"/>
      <c r="K49" s="184"/>
      <c r="L49" s="184">
        <f t="shared" si="9"/>
        <v>-2.9375325866663523E-3</v>
      </c>
      <c r="M49" s="184">
        <f t="shared" si="9"/>
        <v>-4.41979127820534E-3</v>
      </c>
      <c r="N49" s="184">
        <f t="shared" si="9"/>
        <v>6.2321334188351017E-4</v>
      </c>
      <c r="O49" s="184"/>
      <c r="P49" s="184"/>
      <c r="Q49" s="595" t="s">
        <v>381</v>
      </c>
      <c r="R49" s="595">
        <f>((L49*$C$35)/200.59)/F41*100</f>
        <v>-1.6764092351315663</v>
      </c>
      <c r="S49" s="595">
        <f t="shared" ref="S49:T49" si="12">((M49*$C$35)/200.59)/G41*100</f>
        <v>-2.5223137778178266</v>
      </c>
      <c r="T49" s="595">
        <f t="shared" si="12"/>
        <v>0.35565923814188732</v>
      </c>
      <c r="U49" s="186"/>
      <c r="V49" s="186"/>
      <c r="W49" s="187"/>
      <c r="X49" s="746">
        <f>AVERAGE(R49:V49)</f>
        <v>-1.2810212582691685</v>
      </c>
      <c r="Y49" s="747">
        <f>STDEV(R49:V49)</f>
        <v>1.4791656125443045</v>
      </c>
      <c r="Z49" s="748">
        <f t="shared" si="11"/>
        <v>-115.46768665984948</v>
      </c>
    </row>
    <row r="50" spans="1:26">
      <c r="A50" s="161"/>
      <c r="F50" s="185"/>
      <c r="G50" s="185"/>
      <c r="H50" s="185"/>
      <c r="I50" s="185"/>
      <c r="J50" s="185"/>
      <c r="K50" s="184"/>
      <c r="L50" s="184"/>
      <c r="M50" s="184"/>
      <c r="N50" s="184"/>
      <c r="O50" s="184"/>
      <c r="P50" s="184"/>
      <c r="Q50" s="185"/>
      <c r="R50" s="185"/>
      <c r="S50" s="185"/>
      <c r="U50" s="186"/>
      <c r="V50" s="186"/>
      <c r="W50" s="187"/>
      <c r="X50" s="187"/>
    </row>
    <row r="51" spans="1:26">
      <c r="U51" s="164"/>
      <c r="V51" s="186"/>
      <c r="W51" s="187"/>
      <c r="X51" s="187"/>
    </row>
    <row r="52" spans="1:26">
      <c r="A52" s="184"/>
      <c r="B52" s="184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U52" s="185"/>
      <c r="V52" s="185"/>
      <c r="X52" s="187"/>
    </row>
    <row r="53" spans="1:26">
      <c r="A53" s="184"/>
      <c r="C53" s="184"/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U53" s="185"/>
      <c r="V53" s="185"/>
      <c r="X53" s="187"/>
    </row>
    <row r="54" spans="1:26">
      <c r="A54" s="161"/>
      <c r="F54" s="814" t="s">
        <v>16</v>
      </c>
      <c r="G54" s="815"/>
      <c r="H54" s="816"/>
      <c r="I54" s="184"/>
      <c r="J54" s="185"/>
      <c r="L54" s="817" t="s">
        <v>19</v>
      </c>
      <c r="M54" s="818"/>
      <c r="N54" s="819"/>
      <c r="O54" s="185"/>
      <c r="P54" s="185"/>
      <c r="Q54" s="185"/>
      <c r="S54" s="186"/>
      <c r="T54" s="186"/>
      <c r="U54" s="187"/>
      <c r="V54" s="187"/>
    </row>
    <row r="55" spans="1:26">
      <c r="A55" s="188"/>
      <c r="B55" s="189"/>
      <c r="C55" s="189"/>
      <c r="D55" s="189"/>
      <c r="E55" s="189"/>
      <c r="F55" s="189" t="s">
        <v>68</v>
      </c>
      <c r="G55" s="189" t="s">
        <v>25</v>
      </c>
      <c r="H55" s="189" t="s">
        <v>61</v>
      </c>
      <c r="I55" s="189"/>
      <c r="J55" s="189"/>
      <c r="K55" s="189"/>
      <c r="L55" s="189" t="s">
        <v>68</v>
      </c>
      <c r="M55" s="189" t="s">
        <v>25</v>
      </c>
      <c r="N55" s="189" t="s">
        <v>61</v>
      </c>
      <c r="O55" s="189"/>
      <c r="P55" s="190"/>
      <c r="X55" s="167"/>
    </row>
    <row r="56" spans="1:26" s="167" customFormat="1">
      <c r="A56" s="191">
        <v>198</v>
      </c>
      <c r="F56" s="192">
        <f>AVERAGE(F45:H45)</f>
        <v>-5.5392344418808206E-5</v>
      </c>
      <c r="G56" s="193">
        <f>STDEVA(F45:H45)</f>
        <v>7.7369420608950959E-5</v>
      </c>
      <c r="H56" s="194">
        <f>G56/F56*100</f>
        <v>-139.67529524292991</v>
      </c>
      <c r="P56" s="195"/>
      <c r="V56" s="196"/>
    </row>
    <row r="57" spans="1:26" s="167" customFormat="1">
      <c r="A57" s="197">
        <v>199</v>
      </c>
      <c r="B57" s="198"/>
      <c r="C57" s="198"/>
      <c r="D57" s="198"/>
      <c r="E57" s="198"/>
      <c r="F57" s="199">
        <f>AVERAGE(F46:H46)</f>
        <v>3.5542756208926436E-4</v>
      </c>
      <c r="G57" s="200">
        <f>STDEVA(F46:H46)</f>
        <v>8.8576586109371811E-5</v>
      </c>
      <c r="H57" s="201">
        <f>G57/F57*100</f>
        <v>24.921135994266567</v>
      </c>
      <c r="I57" s="198"/>
      <c r="J57" s="198"/>
      <c r="K57" s="198"/>
      <c r="L57" s="202">
        <f>AVERAGE(L46:N46)</f>
        <v>2.5288335565510263</v>
      </c>
      <c r="M57" s="202">
        <f>STDEVA(L46:N46)</f>
        <v>2.6259990644085084E-2</v>
      </c>
      <c r="N57" s="201">
        <f>M57/L57*100</f>
        <v>1.038423053824864</v>
      </c>
      <c r="O57" s="198"/>
      <c r="P57" s="203"/>
      <c r="U57" s="196"/>
      <c r="V57" s="196"/>
    </row>
    <row r="58" spans="1:26" s="167" customFormat="1">
      <c r="A58" s="197">
        <v>200</v>
      </c>
      <c r="B58" s="198"/>
      <c r="C58" s="198"/>
      <c r="D58" s="198"/>
      <c r="E58" s="198"/>
      <c r="F58" s="199">
        <f>AVERAGE(F47:H47)</f>
        <v>4.7685819791757232E-3</v>
      </c>
      <c r="G58" s="200">
        <f>STDEVA(F47:H47)</f>
        <v>1.1073720712050119E-3</v>
      </c>
      <c r="H58" s="201">
        <f>G58/F58*100</f>
        <v>23.222250892212355</v>
      </c>
      <c r="I58" s="198"/>
      <c r="J58" s="198"/>
      <c r="K58" s="198"/>
      <c r="L58" s="202">
        <f>AVERAGE(L47:N47)</f>
        <v>0.71532308282327373</v>
      </c>
      <c r="M58" s="202">
        <f>STDEVA(L47:N47)</f>
        <v>1.2193854288936922E-2</v>
      </c>
      <c r="N58" s="201">
        <f>M58/L58*100</f>
        <v>1.704663889890089</v>
      </c>
      <c r="O58" s="198"/>
      <c r="P58" s="203"/>
      <c r="U58" s="196"/>
      <c r="V58" s="196"/>
    </row>
    <row r="59" spans="1:26" s="167" customFormat="1">
      <c r="A59" s="197">
        <v>201</v>
      </c>
      <c r="B59" s="198"/>
      <c r="C59" s="198"/>
      <c r="D59" s="198"/>
      <c r="E59" s="198"/>
      <c r="F59" s="199">
        <f>AVERAGE(F48:H48)</f>
        <v>0.18457127963690814</v>
      </c>
      <c r="G59" s="200">
        <f>STDEVA(F48:H48)</f>
        <v>4.1596395916117067E-4</v>
      </c>
      <c r="H59" s="201">
        <f>G59/F59*100</f>
        <v>0.22536765198760189</v>
      </c>
      <c r="I59" s="198"/>
      <c r="J59" s="233"/>
      <c r="K59" s="233"/>
      <c r="L59" s="200">
        <f>AVERAGE(L48:N48)</f>
        <v>9.126711145769446E-3</v>
      </c>
      <c r="M59" s="200">
        <f>STDEVA(L48:N48)</f>
        <v>2.0471072863229821E-3</v>
      </c>
      <c r="N59" s="201">
        <f>M59/L59*100</f>
        <v>22.429846344725053</v>
      </c>
      <c r="O59" s="198"/>
      <c r="P59" s="203"/>
      <c r="Q59" s="749">
        <f>SUM(L59,F59)</f>
        <v>0.19369799078267758</v>
      </c>
      <c r="U59" s="196"/>
      <c r="V59" s="196"/>
    </row>
    <row r="60" spans="1:26" s="167" customFormat="1">
      <c r="A60" s="204">
        <v>202</v>
      </c>
      <c r="B60" s="205"/>
      <c r="C60" s="205"/>
      <c r="D60" s="205"/>
      <c r="E60" s="205"/>
      <c r="F60" s="206"/>
      <c r="G60" s="206"/>
      <c r="H60" s="206"/>
      <c r="I60" s="205"/>
      <c r="J60" s="206"/>
      <c r="K60" s="206"/>
      <c r="L60" s="207">
        <f>AVERAGE(L49:N49)</f>
        <v>-2.2447035076627272E-3</v>
      </c>
      <c r="M60" s="207">
        <f>STDEVA(L49:N49)</f>
        <v>2.5919072126706485E-3</v>
      </c>
      <c r="N60" s="206">
        <f>M60/L60*100</f>
        <v>-115.46768665984951</v>
      </c>
      <c r="O60" s="205"/>
      <c r="P60" s="208"/>
      <c r="U60" s="196"/>
      <c r="V60" s="196"/>
    </row>
    <row r="61" spans="1:26" s="167" customFormat="1">
      <c r="A61" s="209"/>
      <c r="F61" s="196"/>
      <c r="G61" s="196"/>
      <c r="H61" s="196"/>
      <c r="J61" s="196"/>
      <c r="K61" s="196"/>
      <c r="L61" s="196"/>
      <c r="U61" s="196"/>
      <c r="V61" s="196"/>
    </row>
    <row r="62" spans="1:26" s="167" customFormat="1">
      <c r="A62" s="209"/>
      <c r="F62" s="194"/>
      <c r="G62" s="194"/>
      <c r="H62" s="194"/>
      <c r="J62" s="194"/>
      <c r="K62" s="194"/>
      <c r="L62" s="194"/>
      <c r="U62" s="196"/>
      <c r="V62" s="196"/>
    </row>
    <row r="63" spans="1:26" s="167" customFormat="1">
      <c r="A63" s="209"/>
      <c r="F63" s="194"/>
      <c r="G63" s="194"/>
      <c r="H63" s="194"/>
      <c r="J63" s="196"/>
      <c r="K63" s="196"/>
      <c r="L63" s="196"/>
      <c r="U63" s="196"/>
      <c r="V63" s="196"/>
    </row>
    <row r="64" spans="1:26" s="167" customFormat="1">
      <c r="A64" s="209"/>
      <c r="F64" s="194"/>
      <c r="G64" s="194"/>
      <c r="H64" s="194"/>
      <c r="J64" s="194"/>
      <c r="K64" s="194"/>
      <c r="L64" s="194"/>
      <c r="U64" s="196"/>
      <c r="V64" s="196"/>
    </row>
    <row r="65" spans="1:24" s="167" customFormat="1">
      <c r="A65" s="209"/>
      <c r="F65" s="194"/>
      <c r="G65" s="194"/>
      <c r="H65" s="194"/>
      <c r="J65" s="194"/>
      <c r="K65" s="194"/>
      <c r="L65" s="194"/>
      <c r="N65" s="164"/>
      <c r="O65" s="164"/>
      <c r="P65" s="164"/>
      <c r="Q65" s="164"/>
      <c r="R65" s="164"/>
      <c r="S65" s="164"/>
      <c r="U65" s="196"/>
      <c r="V65" s="196"/>
    </row>
    <row r="66" spans="1:24" s="167" customFormat="1">
      <c r="N66" s="164"/>
      <c r="O66" s="164"/>
      <c r="P66" s="164"/>
      <c r="Q66" s="164"/>
      <c r="R66" s="164"/>
      <c r="S66" s="164"/>
      <c r="T66" s="164"/>
      <c r="U66" s="196"/>
      <c r="V66" s="196"/>
      <c r="X66" s="164"/>
    </row>
    <row r="69" spans="1:24">
      <c r="E69" s="161"/>
    </row>
    <row r="70" spans="1:24">
      <c r="E70" s="161"/>
    </row>
    <row r="71" spans="1:24">
      <c r="E71" s="161"/>
    </row>
    <row r="72" spans="1:24">
      <c r="E72" s="161"/>
    </row>
    <row r="73" spans="1:24">
      <c r="E73" s="161"/>
    </row>
  </sheetData>
  <mergeCells count="2">
    <mergeCell ref="F54:H54"/>
    <mergeCell ref="L54:N54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/>
  </sheetPr>
  <dimension ref="A2:AH73"/>
  <sheetViews>
    <sheetView topLeftCell="A4" zoomScale="87" zoomScaleNormal="87" workbookViewId="0">
      <selection activeCell="F57" sqref="F57"/>
    </sheetView>
  </sheetViews>
  <sheetFormatPr defaultColWidth="9.109375" defaultRowHeight="14.4"/>
  <cols>
    <col min="1" max="1" width="9.109375" style="164"/>
    <col min="2" max="2" width="14.88671875" style="164" customWidth="1"/>
    <col min="3" max="3" width="15.5546875" style="164" bestFit="1" customWidth="1"/>
    <col min="4" max="4" width="6.44140625" style="164" customWidth="1"/>
    <col min="5" max="5" width="12.109375" style="164" customWidth="1"/>
    <col min="6" max="6" width="11.5546875" style="164" bestFit="1" customWidth="1"/>
    <col min="7" max="7" width="10.5546875" style="164" customWidth="1"/>
    <col min="8" max="9" width="9.109375" style="164"/>
    <col min="10" max="10" width="12.5546875" style="164" bestFit="1" customWidth="1"/>
    <col min="11" max="12" width="11.5546875" style="164" bestFit="1" customWidth="1"/>
    <col min="13" max="14" width="10.5546875" style="164" customWidth="1"/>
    <col min="15" max="15" width="10.88671875" style="164" customWidth="1"/>
    <col min="16" max="16" width="11.109375" style="164" customWidth="1"/>
    <col min="17" max="17" width="13.6640625" style="164" customWidth="1"/>
    <col min="18" max="20" width="9.109375" style="164"/>
    <col min="21" max="21" width="9.109375" style="165"/>
    <col min="22" max="22" width="6.5546875" style="165" customWidth="1"/>
    <col min="23" max="23" width="9.44140625" style="164" customWidth="1"/>
    <col min="24" max="34" width="9.109375" style="164"/>
    <col min="35" max="16384" width="9.109375" style="41"/>
  </cols>
  <sheetData>
    <row r="2" spans="1:25">
      <c r="A2" s="163"/>
      <c r="B2" s="737" t="str">
        <f>'Peak areas'!C9</f>
        <v>EBL t0-2</v>
      </c>
    </row>
    <row r="3" spans="1:25">
      <c r="F3" s="166"/>
    </row>
    <row r="4" spans="1:25">
      <c r="A4" s="158"/>
      <c r="B4" s="167"/>
      <c r="C4" s="167"/>
      <c r="D4" s="167"/>
      <c r="E4" s="167"/>
      <c r="F4" s="167"/>
      <c r="G4" s="196" t="s">
        <v>115</v>
      </c>
      <c r="H4" s="167"/>
      <c r="I4" s="167"/>
      <c r="J4" s="167"/>
      <c r="K4" s="196" t="s">
        <v>115</v>
      </c>
      <c r="L4" s="167"/>
      <c r="M4" s="167"/>
      <c r="N4" s="167"/>
      <c r="O4" s="167"/>
      <c r="P4" s="167"/>
      <c r="Q4" s="167"/>
      <c r="R4" s="167"/>
      <c r="S4" s="167"/>
    </row>
    <row r="5" spans="1:25">
      <c r="B5" s="159" t="s">
        <v>12</v>
      </c>
      <c r="C5" s="159" t="s">
        <v>14</v>
      </c>
      <c r="F5" s="163" t="s">
        <v>7</v>
      </c>
      <c r="G5" s="165" t="s">
        <v>125</v>
      </c>
      <c r="H5" s="164" t="s">
        <v>114</v>
      </c>
      <c r="J5" s="164" t="s">
        <v>114</v>
      </c>
      <c r="K5" s="165" t="s">
        <v>126</v>
      </c>
      <c r="O5" s="163" t="s">
        <v>6</v>
      </c>
    </row>
    <row r="6" spans="1:25">
      <c r="A6" s="160"/>
      <c r="B6" s="165" t="s">
        <v>13</v>
      </c>
      <c r="C6" s="165" t="s">
        <v>15</v>
      </c>
      <c r="D6" s="160"/>
      <c r="E6" s="161"/>
      <c r="F6" s="159" t="s">
        <v>0</v>
      </c>
      <c r="G6" s="159" t="s">
        <v>123</v>
      </c>
      <c r="H6" s="159" t="s">
        <v>122</v>
      </c>
      <c r="I6" s="159" t="s">
        <v>1</v>
      </c>
      <c r="J6" s="159" t="s">
        <v>121</v>
      </c>
      <c r="K6" s="159" t="s">
        <v>124</v>
      </c>
      <c r="L6" s="159" t="s">
        <v>5</v>
      </c>
      <c r="M6" s="160"/>
      <c r="N6" s="160"/>
      <c r="O6" s="159" t="s">
        <v>2</v>
      </c>
      <c r="P6" s="159" t="s">
        <v>3</v>
      </c>
      <c r="Q6" s="159" t="s">
        <v>1</v>
      </c>
      <c r="R6" s="159" t="s">
        <v>4</v>
      </c>
      <c r="S6" s="159" t="s">
        <v>67</v>
      </c>
      <c r="U6" s="159"/>
      <c r="V6" s="159"/>
      <c r="W6" s="159"/>
      <c r="X6" s="159"/>
      <c r="Y6" s="159"/>
    </row>
    <row r="7" spans="1:25">
      <c r="A7" s="161">
        <v>196</v>
      </c>
      <c r="B7" s="162">
        <f>F7</f>
        <v>0</v>
      </c>
      <c r="C7" s="162">
        <f>$E$7*(F7/100)+$E$8*(F8/100)+$E$9*(F9/100)+$E$10*(F10/100)+$E$11*(F11/100)+$E$12*(F12/100)+$E$13*(F13/100)</f>
        <v>0</v>
      </c>
      <c r="D7" s="160"/>
      <c r="E7" s="168">
        <v>195.9658144</v>
      </c>
      <c r="F7" s="216"/>
      <c r="G7" s="222">
        <f>Abdces!K14</f>
        <v>0</v>
      </c>
      <c r="H7" s="223">
        <f>Abdces!K112</f>
        <v>0</v>
      </c>
      <c r="I7" s="210">
        <v>0.153</v>
      </c>
      <c r="J7" s="223">
        <f>Abdces!K66</f>
        <v>0</v>
      </c>
      <c r="K7" s="228">
        <f>Abdces!K44</f>
        <v>0</v>
      </c>
      <c r="L7" s="217"/>
      <c r="M7" s="159" t="s">
        <v>248</v>
      </c>
      <c r="N7" s="161">
        <v>198</v>
      </c>
      <c r="O7" s="169">
        <f>G8/G$8</f>
        <v>1</v>
      </c>
      <c r="P7" s="170">
        <f>H8/H$9</f>
        <v>1.5031518983411896E-2</v>
      </c>
      <c r="Q7" s="170">
        <f>I8/I$10</f>
        <v>0.43158988569449253</v>
      </c>
      <c r="R7" s="170">
        <f>J8/J$11</f>
        <v>6.4681143484714241E-4</v>
      </c>
      <c r="S7" s="171">
        <f>K8/K$12</f>
        <v>4.2941225949711824E-4</v>
      </c>
      <c r="T7" s="161"/>
      <c r="U7" s="164"/>
      <c r="V7" s="164"/>
    </row>
    <row r="8" spans="1:25">
      <c r="A8" s="161">
        <v>198</v>
      </c>
      <c r="B8" s="162">
        <f>G8</f>
        <v>92.577723379037153</v>
      </c>
      <c r="C8" s="162">
        <f>$E$7*(G7/100)+$E$8*(G8/100)+$E$9*(G9/100)+$E$10*(G10/100)+$E$11*(G11/100)+$E$12*(G12/100)+$E$13*(G13/100)</f>
        <v>198.08614020270522</v>
      </c>
      <c r="D8" s="160"/>
      <c r="E8" s="168">
        <v>197.9667523</v>
      </c>
      <c r="F8" s="218"/>
      <c r="G8" s="224">
        <f>Abdces!L14</f>
        <v>92.577723379037153</v>
      </c>
      <c r="H8" s="225">
        <f>Abdces!L112</f>
        <v>1.3670878873825461</v>
      </c>
      <c r="I8" s="211">
        <v>9.968</v>
      </c>
      <c r="J8" s="225">
        <f>Abdces!L66</f>
        <v>6.2415049585114915E-2</v>
      </c>
      <c r="K8" s="229">
        <f>Abdces!L44</f>
        <v>4.1985572169622357E-2</v>
      </c>
      <c r="L8" s="219"/>
      <c r="M8" s="159" t="s">
        <v>249</v>
      </c>
      <c r="N8" s="161">
        <v>199</v>
      </c>
      <c r="O8" s="172">
        <f>G9/G$8</f>
        <v>5.5142836573667128E-2</v>
      </c>
      <c r="P8" s="173">
        <f>H9/H$9</f>
        <v>1</v>
      </c>
      <c r="Q8" s="173">
        <f>I9/I$10</f>
        <v>0.73055940422583998</v>
      </c>
      <c r="R8" s="173">
        <f t="shared" ref="R8:R10" si="0">J9/J$11</f>
        <v>1.4523022751013557E-3</v>
      </c>
      <c r="S8" s="174">
        <f t="shared" ref="S8:S11" si="1">K9/K$12</f>
        <v>1.4736423153533021E-3</v>
      </c>
      <c r="T8" s="161"/>
      <c r="U8" s="164"/>
      <c r="V8" s="164"/>
    </row>
    <row r="9" spans="1:25">
      <c r="A9" s="161">
        <v>199</v>
      </c>
      <c r="B9" s="162">
        <f>H9</f>
        <v>90.948086410375581</v>
      </c>
      <c r="C9" s="162">
        <f>$E$7*(H7/100)+$E$8*(H8/100)+$E$9*(H9/100)+$E$10*(H10/100)+$E$11*(H11/100)+$E$12*(H12/100)+$E$13*(H13/100)</f>
        <v>199.10311567194711</v>
      </c>
      <c r="D9" s="160"/>
      <c r="E9" s="168">
        <v>198.96826229999999</v>
      </c>
      <c r="F9" s="218"/>
      <c r="G9" s="224">
        <f>Abdces!M14</f>
        <v>5.1049982706524082</v>
      </c>
      <c r="H9" s="225">
        <f>Abdces!M112</f>
        <v>90.948086410375581</v>
      </c>
      <c r="I9" s="211">
        <v>16.873000000000001</v>
      </c>
      <c r="J9" s="225">
        <f>Abdces!M66</f>
        <v>0.14014210885812201</v>
      </c>
      <c r="K9" s="229">
        <f>Abdces!M44</f>
        <v>0.14408465155590339</v>
      </c>
      <c r="L9" s="219"/>
      <c r="M9" s="159" t="s">
        <v>23</v>
      </c>
      <c r="N9" s="161">
        <v>200</v>
      </c>
      <c r="O9" s="172">
        <f>G10/G$8</f>
        <v>1.2286976348274227E-2</v>
      </c>
      <c r="P9" s="173">
        <f>H10/H$9</f>
        <v>4.6686182148410776E-2</v>
      </c>
      <c r="Q9" s="173">
        <f t="shared" ref="Q9" si="2">I10/I$10</f>
        <v>1</v>
      </c>
      <c r="R9" s="173">
        <f>J10/J$11</f>
        <v>9.2706046984707274E-3</v>
      </c>
      <c r="S9" s="174">
        <f t="shared" si="1"/>
        <v>5.4922642101922024E-3</v>
      </c>
      <c r="T9" s="161"/>
      <c r="U9" s="164"/>
      <c r="V9" s="164"/>
      <c r="W9" s="175"/>
    </row>
    <row r="10" spans="1:25">
      <c r="A10" s="161">
        <v>200</v>
      </c>
      <c r="B10" s="162">
        <f>I10</f>
        <v>23.096</v>
      </c>
      <c r="C10" s="162">
        <f>$E$7*(I7/100)+$E$8*(I8/100)+$E$9*(I9/100)+$E$10*(I10/100)+$E$11*(I11/100)+$E$12*(I12/100)+$E$13*(I13/100)</f>
        <v>200.59690939717999</v>
      </c>
      <c r="D10" s="160"/>
      <c r="E10" s="168">
        <v>199.96830929999999</v>
      </c>
      <c r="F10" s="218"/>
      <c r="G10" s="224">
        <f>Abdces!N14</f>
        <v>1.1375002975353035</v>
      </c>
      <c r="H10" s="225">
        <f>Abdces!N112</f>
        <v>4.2460189282041974</v>
      </c>
      <c r="I10" s="211">
        <v>23.096</v>
      </c>
      <c r="J10" s="225">
        <f>Abdces!N66</f>
        <v>0.89458104907467073</v>
      </c>
      <c r="K10" s="229">
        <f>Abdces!N44</f>
        <v>0.53700342799180412</v>
      </c>
      <c r="L10" s="219"/>
      <c r="M10" s="159" t="s">
        <v>250</v>
      </c>
      <c r="N10" s="161">
        <v>201</v>
      </c>
      <c r="O10" s="172">
        <f>G11/G$8</f>
        <v>4.0219325023480032E-3</v>
      </c>
      <c r="P10" s="173">
        <f t="shared" ref="P10" si="3">H11/H$9</f>
        <v>1.0114881243190087E-2</v>
      </c>
      <c r="Q10" s="173">
        <f>I11/I$10</f>
        <v>0.57070488396259089</v>
      </c>
      <c r="R10" s="173">
        <f t="shared" si="0"/>
        <v>1</v>
      </c>
      <c r="S10" s="174">
        <f t="shared" si="1"/>
        <v>1.3232572162855049E-2</v>
      </c>
      <c r="T10" s="161"/>
      <c r="U10" s="164"/>
      <c r="V10" s="164"/>
      <c r="W10" s="175"/>
    </row>
    <row r="11" spans="1:25">
      <c r="A11" s="161">
        <v>201</v>
      </c>
      <c r="B11" s="162">
        <f>J11</f>
        <v>96.496515402305988</v>
      </c>
      <c r="C11" s="162">
        <f>$E$7*(J7/100)+$E$8*(J8/100)+$E$9*(J9/100)+$E$10*(J10/100)+$E$11*(J11/100)+$E$12*(J12/100)+$E$13*(J13/100)</f>
        <v>200.98253277135706</v>
      </c>
      <c r="D11" s="160"/>
      <c r="E11" s="168">
        <v>200.9702853</v>
      </c>
      <c r="F11" s="218"/>
      <c r="G11" s="224">
        <f>Abdces!O14</f>
        <v>0.37234135465153212</v>
      </c>
      <c r="H11" s="225">
        <f>Abdces!O112</f>
        <v>0.91992909333633921</v>
      </c>
      <c r="I11" s="211">
        <v>13.180999999999999</v>
      </c>
      <c r="J11" s="225">
        <f>Abdces!O66</f>
        <v>96.496515402305988</v>
      </c>
      <c r="K11" s="229">
        <f>Abdces!O44</f>
        <v>1.2938082256522414</v>
      </c>
      <c r="L11" s="219"/>
      <c r="M11" s="159" t="s">
        <v>251</v>
      </c>
      <c r="N11" s="161">
        <v>202</v>
      </c>
      <c r="O11" s="176">
        <f>G12/G$8</f>
        <v>7.6533371320116157E-3</v>
      </c>
      <c r="P11" s="177">
        <f>H12/H$9</f>
        <v>2.1086216232587825E-2</v>
      </c>
      <c r="Q11" s="177">
        <f>I12/I$10</f>
        <v>1.2929944579147905</v>
      </c>
      <c r="R11" s="177">
        <f>J12/J$11</f>
        <v>2.3995617750927255E-2</v>
      </c>
      <c r="S11" s="178">
        <f t="shared" si="1"/>
        <v>1</v>
      </c>
      <c r="T11" s="161"/>
      <c r="U11" s="164"/>
      <c r="V11" s="164"/>
    </row>
    <row r="12" spans="1:25">
      <c r="A12" s="161">
        <v>202</v>
      </c>
      <c r="B12" s="162">
        <f>K12</f>
        <v>97.774507460013766</v>
      </c>
      <c r="C12" s="162">
        <f>$E$7*(K7/100)+$E$8*(K8/100)+$E$9*(K9/100)+$E$10*(K10/100)+$E$11*(K11/100)+$E$12*(K12/100)+$E$13*(K13/100)</f>
        <v>201.9451014786375</v>
      </c>
      <c r="D12" s="160"/>
      <c r="E12" s="168">
        <v>201.97062529999999</v>
      </c>
      <c r="F12" s="218"/>
      <c r="G12" s="224">
        <f>Abdces!P14</f>
        <v>0.70852852793388488</v>
      </c>
      <c r="H12" s="225">
        <f>Abdces!P112</f>
        <v>1.9177510159892617</v>
      </c>
      <c r="I12" s="211">
        <v>29.863</v>
      </c>
      <c r="J12" s="225">
        <f>Abdces!P66</f>
        <v>2.3154934978901989</v>
      </c>
      <c r="K12" s="229">
        <f>Abdces!P44</f>
        <v>97.774507460013766</v>
      </c>
      <c r="L12" s="219"/>
      <c r="M12" s="159" t="s">
        <v>252</v>
      </c>
      <c r="T12" s="173"/>
      <c r="U12" s="164"/>
      <c r="V12" s="164"/>
    </row>
    <row r="13" spans="1:25">
      <c r="A13" s="161">
        <v>204</v>
      </c>
      <c r="B13" s="162">
        <f>L13</f>
        <v>0</v>
      </c>
      <c r="C13" s="162">
        <f>$E$7*(L7/100)+$E$8*(L8/100)+$E$9*(L9/100)+$E$10*(L10/100)+$E$11*(L11/100)+$E$12*(L12/100)+$E$13*(L13/100)</f>
        <v>0</v>
      </c>
      <c r="D13" s="160"/>
      <c r="E13" s="168">
        <v>203.97347529999999</v>
      </c>
      <c r="F13" s="220"/>
      <c r="G13" s="226">
        <f>Abdces!Q14</f>
        <v>9.8908170189699787E-2</v>
      </c>
      <c r="H13" s="227">
        <f>Abdces!Q112</f>
        <v>0.6011266647120852</v>
      </c>
      <c r="I13" s="212">
        <v>6.8650000000000002</v>
      </c>
      <c r="J13" s="227">
        <f>Abdces!Q66</f>
        <v>9.0852892285894479E-2</v>
      </c>
      <c r="K13" s="230">
        <f>Abdces!Q44</f>
        <v>0.20861066261665936</v>
      </c>
      <c r="L13" s="221"/>
      <c r="M13" s="159" t="s">
        <v>253</v>
      </c>
      <c r="U13" s="173"/>
      <c r="V13" s="164"/>
    </row>
    <row r="14" spans="1:25">
      <c r="G14" s="329">
        <f>SUM(G7:G13)</f>
        <v>99.999999999999972</v>
      </c>
      <c r="H14" s="329">
        <f t="shared" ref="H14:K14" si="4">SUM(H7:H13)</f>
        <v>100.00000000000001</v>
      </c>
      <c r="I14" s="329">
        <f t="shared" si="4"/>
        <v>99.998999999999995</v>
      </c>
      <c r="J14" s="329">
        <f t="shared" si="4"/>
        <v>99.999999999999986</v>
      </c>
      <c r="K14" s="329">
        <f t="shared" si="4"/>
        <v>100</v>
      </c>
      <c r="O14" s="179"/>
      <c r="P14" s="179"/>
      <c r="Q14" s="179"/>
      <c r="S14" s="179"/>
    </row>
    <row r="15" spans="1:25">
      <c r="Q15" s="179"/>
      <c r="T15" s="179"/>
    </row>
    <row r="16" spans="1:25">
      <c r="F16" s="179" t="s">
        <v>127</v>
      </c>
      <c r="G16" s="179"/>
      <c r="H16" s="179"/>
      <c r="I16" s="179"/>
      <c r="J16" s="179"/>
      <c r="L16" s="179" t="s">
        <v>128</v>
      </c>
      <c r="M16" s="179"/>
      <c r="N16" s="179"/>
      <c r="R16" s="180"/>
      <c r="S16" s="180"/>
      <c r="T16" s="180"/>
      <c r="U16" s="180"/>
      <c r="V16" s="164"/>
      <c r="W16" s="179"/>
      <c r="X16" s="165"/>
    </row>
    <row r="17" spans="1:24">
      <c r="A17" s="164" t="s">
        <v>8</v>
      </c>
      <c r="F17" s="736" t="str">
        <f>'Peak areas'!C9</f>
        <v>EBL t0-2</v>
      </c>
      <c r="G17" s="736" t="str">
        <f>'Peak areas'!D9</f>
        <v xml:space="preserve">EBL t0-2-2  </v>
      </c>
      <c r="H17" s="736" t="str">
        <f>'Peak areas'!E9</f>
        <v xml:space="preserve">EBL t0-2-3   </v>
      </c>
      <c r="L17" s="736" t="str">
        <f>'Peak areas'!H9</f>
        <v>EBL t0-2</v>
      </c>
      <c r="M17" s="736" t="str">
        <f>'Peak areas'!I9</f>
        <v xml:space="preserve">EBL t0-2-2  </v>
      </c>
      <c r="N17" s="736" t="str">
        <f>'Peak areas'!J9</f>
        <v xml:space="preserve">EBL t0-2-3   </v>
      </c>
      <c r="Q17" s="179"/>
      <c r="R17" s="180"/>
      <c r="S17" s="180"/>
      <c r="T17" s="180"/>
      <c r="U17" s="180"/>
      <c r="V17" s="180"/>
      <c r="X17" s="165"/>
    </row>
    <row r="18" spans="1:24">
      <c r="A18" s="161">
        <v>198</v>
      </c>
      <c r="F18" s="736">
        <v>583</v>
      </c>
      <c r="G18" s="736">
        <v>767</v>
      </c>
      <c r="H18" s="736">
        <v>1283</v>
      </c>
      <c r="I18" s="232"/>
      <c r="J18" s="232"/>
      <c r="K18" s="232"/>
      <c r="L18" s="736">
        <v>2650019</v>
      </c>
      <c r="M18" s="736">
        <f>'Peak areas'!I10</f>
        <v>2799339</v>
      </c>
      <c r="N18" s="736">
        <v>2816293</v>
      </c>
      <c r="O18" s="180"/>
      <c r="R18" s="180"/>
      <c r="S18" s="180"/>
      <c r="T18" s="180"/>
      <c r="U18" s="180"/>
      <c r="V18" s="180"/>
      <c r="W18" s="180"/>
      <c r="X18" s="165"/>
    </row>
    <row r="19" spans="1:24">
      <c r="A19" s="161">
        <v>199</v>
      </c>
      <c r="F19" s="736">
        <v>1800</v>
      </c>
      <c r="G19" s="736">
        <v>1217</v>
      </c>
      <c r="H19" s="736">
        <v>2100</v>
      </c>
      <c r="I19" s="232"/>
      <c r="J19" s="232"/>
      <c r="K19" s="232"/>
      <c r="L19" s="736">
        <v>2841781</v>
      </c>
      <c r="M19" s="736">
        <v>3001406</v>
      </c>
      <c r="N19" s="736">
        <f>'Peak areas'!J11</f>
        <v>2991271</v>
      </c>
      <c r="O19" s="180"/>
      <c r="Q19" s="165"/>
      <c r="R19" s="180"/>
      <c r="S19" s="180"/>
      <c r="T19" s="180"/>
      <c r="U19" s="180"/>
      <c r="V19" s="180"/>
      <c r="W19" s="180"/>
      <c r="X19" s="165"/>
    </row>
    <row r="20" spans="1:24">
      <c r="A20" s="161">
        <v>200</v>
      </c>
      <c r="F20" s="736">
        <v>3583</v>
      </c>
      <c r="G20" s="736">
        <v>3683</v>
      </c>
      <c r="H20" s="736">
        <v>4484</v>
      </c>
      <c r="I20" s="232"/>
      <c r="J20" s="232"/>
      <c r="K20" s="232"/>
      <c r="L20" s="736">
        <v>292185</v>
      </c>
      <c r="M20" s="736">
        <v>320105</v>
      </c>
      <c r="N20" s="736">
        <v>293190</v>
      </c>
      <c r="O20" s="180"/>
      <c r="P20" s="179"/>
      <c r="Q20" s="165"/>
      <c r="U20" s="164"/>
      <c r="V20" s="164"/>
      <c r="W20" s="180"/>
      <c r="X20" s="165"/>
    </row>
    <row r="21" spans="1:24">
      <c r="A21" s="161">
        <v>201</v>
      </c>
      <c r="F21" s="736">
        <v>229291</v>
      </c>
      <c r="G21" s="736">
        <v>243691</v>
      </c>
      <c r="H21" s="736">
        <v>252350</v>
      </c>
      <c r="I21" s="232"/>
      <c r="J21" s="232"/>
      <c r="K21" s="232"/>
      <c r="L21" s="736">
        <v>170321</v>
      </c>
      <c r="M21" s="736">
        <v>185402</v>
      </c>
      <c r="N21" s="736">
        <v>172962</v>
      </c>
      <c r="O21" s="180"/>
      <c r="P21" s="165"/>
      <c r="U21" s="164"/>
      <c r="V21" s="164"/>
      <c r="X21" s="165"/>
    </row>
    <row r="22" spans="1:24">
      <c r="A22" s="161">
        <v>202</v>
      </c>
      <c r="F22" s="736">
        <v>247513</v>
      </c>
      <c r="G22" s="736">
        <v>263027</v>
      </c>
      <c r="H22" s="736">
        <v>264676</v>
      </c>
      <c r="I22" s="232"/>
      <c r="J22" s="232"/>
      <c r="K22" s="232"/>
      <c r="L22" s="736">
        <v>271831</v>
      </c>
      <c r="M22" s="736">
        <v>263027</v>
      </c>
      <c r="N22" s="736">
        <v>265272</v>
      </c>
      <c r="O22" s="180"/>
      <c r="P22" s="165"/>
      <c r="R22" s="180"/>
      <c r="U22" s="164"/>
      <c r="V22" s="164"/>
      <c r="X22" s="165"/>
    </row>
    <row r="23" spans="1:24">
      <c r="U23" s="164"/>
      <c r="V23" s="164"/>
      <c r="X23" s="165"/>
    </row>
    <row r="24" spans="1:24">
      <c r="A24" s="164" t="s">
        <v>9</v>
      </c>
      <c r="P24" s="161"/>
      <c r="Q24" s="180"/>
      <c r="R24" s="180"/>
      <c r="S24" s="180"/>
      <c r="T24" s="180"/>
      <c r="U24" s="180"/>
      <c r="V24" s="164"/>
      <c r="X24" s="165"/>
    </row>
    <row r="25" spans="1:24">
      <c r="A25" s="161">
        <v>198</v>
      </c>
      <c r="F25" s="180">
        <f t="array" ref="F25:F29">MMULT(MINVERSE($O$7:$S$11),F$18:F$22)</f>
        <v>270.98039208971625</v>
      </c>
      <c r="G25" s="180">
        <f t="array" ref="G25:G29">MMULT(MINVERSE($O$7:$S$11),G$18:G$22)</f>
        <v>487.56425177654052</v>
      </c>
      <c r="H25" s="180">
        <f t="array" ref="H25:H29">MMULT(MINVERSE($O$7:$S$11),H$18:H$22)</f>
        <v>689.39534389107791</v>
      </c>
      <c r="I25" s="180"/>
      <c r="J25" s="180"/>
      <c r="K25" s="180"/>
      <c r="L25" s="180">
        <f t="array" ref="L25:L29">MMULT(MINVERSE($O$7:$S$11),L$18:L$22)</f>
        <v>2550960.6978449202</v>
      </c>
      <c r="M25" s="180">
        <f t="array" ref="M25:M29">MMULT(MINVERSE($O$7:$S$11),M$18:M$22)</f>
        <v>2689601.6846124451</v>
      </c>
      <c r="N25" s="180">
        <f t="array" ref="N25:N29">MMULT(MINVERSE($O$7:$S$11),N$18:N$22)</f>
        <v>2718451.7401064839</v>
      </c>
      <c r="O25" s="180"/>
      <c r="P25" s="180"/>
      <c r="Q25" s="180"/>
      <c r="R25" s="180"/>
      <c r="S25" s="180"/>
      <c r="T25" s="180"/>
      <c r="U25" s="180"/>
      <c r="V25" s="180"/>
      <c r="W25" s="180"/>
      <c r="X25" s="165"/>
    </row>
    <row r="26" spans="1:24">
      <c r="A26" s="161">
        <v>199</v>
      </c>
      <c r="F26" s="180">
        <v>1021.4369950680613</v>
      </c>
      <c r="G26" s="180">
        <v>450.60287737592319</v>
      </c>
      <c r="H26" s="180">
        <v>796.11995120067297</v>
      </c>
      <c r="I26" s="180"/>
      <c r="J26" s="180"/>
      <c r="K26" s="180"/>
      <c r="L26" s="180">
        <v>2599547.4934590412</v>
      </c>
      <c r="M26" s="180">
        <v>2736975.7056237785</v>
      </c>
      <c r="N26" s="180">
        <v>2745576.0470253951</v>
      </c>
      <c r="O26" s="180"/>
      <c r="P26" s="180"/>
      <c r="Q26" s="180"/>
      <c r="R26" s="180"/>
      <c r="S26" s="180"/>
      <c r="T26" s="180"/>
      <c r="U26" s="180"/>
      <c r="V26" s="180"/>
      <c r="W26" s="180"/>
      <c r="X26" s="165"/>
    </row>
    <row r="27" spans="1:24">
      <c r="A27" s="161">
        <v>200</v>
      </c>
      <c r="F27" s="180">
        <v>107.94862223353812</v>
      </c>
      <c r="G27" s="180">
        <v>15.744536053219463</v>
      </c>
      <c r="H27" s="180">
        <v>718.75538750127362</v>
      </c>
      <c r="I27" s="180"/>
      <c r="J27" s="180"/>
      <c r="K27" s="180"/>
      <c r="L27" s="180">
        <v>138883.94935337966</v>
      </c>
      <c r="M27" s="180">
        <v>158876.11476700671</v>
      </c>
      <c r="N27" s="180">
        <v>130971.41341781271</v>
      </c>
      <c r="O27" s="180"/>
      <c r="P27" s="180"/>
      <c r="U27" s="164"/>
      <c r="V27" s="180"/>
      <c r="W27" s="180"/>
      <c r="X27" s="165"/>
    </row>
    <row r="28" spans="1:24">
      <c r="A28" s="161">
        <v>201</v>
      </c>
      <c r="F28" s="180">
        <v>226016.66305027422</v>
      </c>
      <c r="G28" s="180">
        <v>240271.70847537732</v>
      </c>
      <c r="H28" s="180">
        <v>248518.13317021</v>
      </c>
      <c r="I28" s="180"/>
      <c r="J28" s="180"/>
      <c r="K28" s="180"/>
      <c r="L28" s="180">
        <v>54285.496925343061</v>
      </c>
      <c r="M28" s="180">
        <v>56520.85041736452</v>
      </c>
      <c r="N28" s="180">
        <v>59302.233372913892</v>
      </c>
      <c r="O28" s="180"/>
      <c r="P28" s="180"/>
      <c r="U28" s="164"/>
      <c r="V28" s="164"/>
      <c r="W28" s="180"/>
      <c r="X28" s="165"/>
    </row>
    <row r="29" spans="1:24">
      <c r="A29" s="161">
        <v>202</v>
      </c>
      <c r="F29" s="180">
        <v>241926.40143217516</v>
      </c>
      <c r="G29" s="180">
        <v>257227.94132590361</v>
      </c>
      <c r="H29" s="180">
        <v>257761.24380721588</v>
      </c>
      <c r="I29" s="180"/>
      <c r="J29" s="180"/>
      <c r="K29" s="180"/>
      <c r="L29" s="180">
        <v>16614.226374044054</v>
      </c>
      <c r="M29" s="180">
        <v>-22052.078605634335</v>
      </c>
      <c r="N29" s="180">
        <v>15804.656726978836</v>
      </c>
      <c r="O29" s="180"/>
      <c r="P29" s="180"/>
      <c r="U29" s="164"/>
      <c r="V29" s="164"/>
      <c r="W29" s="165"/>
      <c r="X29" s="165"/>
    </row>
    <row r="30" spans="1:24">
      <c r="A30" s="161"/>
      <c r="F30" s="180"/>
      <c r="G30" s="180"/>
      <c r="H30" s="180"/>
      <c r="I30" s="180"/>
      <c r="J30" s="180"/>
      <c r="K30" s="180"/>
      <c r="L30" s="180"/>
      <c r="M30" s="180"/>
      <c r="N30" s="180"/>
      <c r="U30" s="164"/>
      <c r="V30" s="164"/>
      <c r="W30" s="165"/>
      <c r="X30" s="165"/>
    </row>
    <row r="31" spans="1:24">
      <c r="F31" s="231" t="s">
        <v>129</v>
      </c>
      <c r="G31" s="180"/>
      <c r="H31" s="180"/>
      <c r="I31" s="180"/>
      <c r="J31" s="180"/>
      <c r="K31" s="180"/>
      <c r="L31" s="180"/>
      <c r="M31" s="180"/>
      <c r="N31" s="180"/>
      <c r="U31" s="164"/>
      <c r="V31" s="164"/>
      <c r="W31" s="165"/>
      <c r="X31" s="165"/>
    </row>
    <row r="32" spans="1:24">
      <c r="A32" s="161"/>
      <c r="C32" s="164" t="s">
        <v>27</v>
      </c>
      <c r="F32" s="180"/>
      <c r="G32" s="180"/>
      <c r="H32" s="180"/>
      <c r="I32" s="180"/>
      <c r="J32" s="180"/>
      <c r="K32" s="180"/>
      <c r="L32" s="180"/>
      <c r="M32" s="180"/>
      <c r="N32" s="180"/>
      <c r="U32" s="164"/>
      <c r="V32" s="164"/>
      <c r="W32" s="165"/>
      <c r="X32" s="165"/>
    </row>
    <row r="33" spans="1:26">
      <c r="A33" s="161"/>
      <c r="F33" s="180"/>
      <c r="G33" s="180"/>
      <c r="H33" s="180"/>
      <c r="I33" s="180"/>
      <c r="J33" s="180"/>
      <c r="K33" s="180"/>
      <c r="L33" s="180"/>
      <c r="M33" s="180"/>
      <c r="N33" s="180"/>
      <c r="U33" s="164"/>
      <c r="V33" s="164"/>
      <c r="W33" s="165"/>
      <c r="X33" s="165"/>
    </row>
    <row r="34" spans="1:26" ht="15" thickBot="1">
      <c r="U34" s="164"/>
      <c r="V34" s="164"/>
      <c r="W34" s="165"/>
      <c r="X34" s="165"/>
    </row>
    <row r="35" spans="1:26" ht="15" thickBot="1">
      <c r="A35" s="181" t="s">
        <v>131</v>
      </c>
      <c r="B35" s="181"/>
      <c r="C35" s="182">
        <f>mass_sample_spike!D4</f>
        <v>0.10287531</v>
      </c>
      <c r="F35" s="164">
        <f>$C$35</f>
        <v>0.10287531</v>
      </c>
      <c r="G35" s="164">
        <f>$C$35</f>
        <v>0.10287531</v>
      </c>
      <c r="H35" s="164">
        <f>$C$35</f>
        <v>0.10287531</v>
      </c>
      <c r="L35" s="164">
        <f>$C$35</f>
        <v>0.10287531</v>
      </c>
      <c r="M35" s="164">
        <f t="shared" ref="M35:N35" si="5">$C$35</f>
        <v>0.10287531</v>
      </c>
      <c r="N35" s="164">
        <f t="shared" si="5"/>
        <v>0.10287531</v>
      </c>
      <c r="U35" s="164"/>
      <c r="V35" s="164"/>
      <c r="W35" s="165"/>
      <c r="X35" s="165"/>
    </row>
    <row r="36" spans="1:26">
      <c r="U36" s="164"/>
      <c r="V36" s="164"/>
      <c r="W36" s="165"/>
      <c r="X36" s="165"/>
    </row>
    <row r="37" spans="1:26">
      <c r="F37" s="164" t="s">
        <v>132</v>
      </c>
      <c r="L37" s="164" t="s">
        <v>290</v>
      </c>
      <c r="U37" s="164"/>
      <c r="V37" s="164"/>
      <c r="W37" s="165"/>
      <c r="X37" s="165"/>
    </row>
    <row r="38" spans="1:26" ht="15" thickBot="1">
      <c r="C38" s="213" t="s">
        <v>118</v>
      </c>
      <c r="D38" s="164" t="s">
        <v>21</v>
      </c>
      <c r="F38" s="329">
        <f>RIDMS!R22</f>
        <v>0.43668256115527915</v>
      </c>
      <c r="L38" s="214">
        <f>RIDMS!R8</f>
        <v>5.0963849637671981</v>
      </c>
      <c r="U38" s="164"/>
      <c r="V38" s="164"/>
      <c r="W38" s="165"/>
      <c r="X38" s="165"/>
    </row>
    <row r="39" spans="1:26" ht="15" thickBot="1">
      <c r="C39" s="213" t="s">
        <v>118</v>
      </c>
      <c r="D39" s="164" t="s">
        <v>22</v>
      </c>
      <c r="F39" s="331">
        <f>mass_sample_spike!E4</f>
        <v>3.7999999999999999E-2</v>
      </c>
      <c r="G39" s="235"/>
      <c r="H39" s="236"/>
      <c r="I39" s="236"/>
      <c r="J39" s="236"/>
      <c r="K39" s="236"/>
      <c r="L39" s="332">
        <f>F39</f>
        <v>3.7999999999999999E-2</v>
      </c>
      <c r="U39" s="164"/>
      <c r="V39" s="164"/>
      <c r="W39" s="165"/>
      <c r="X39" s="165"/>
    </row>
    <row r="40" spans="1:26">
      <c r="C40" s="213" t="s">
        <v>118</v>
      </c>
      <c r="D40" s="164" t="s">
        <v>23</v>
      </c>
      <c r="F40" s="215">
        <f>Abdces!T29</f>
        <v>201.86112210880515</v>
      </c>
      <c r="G40" s="183"/>
      <c r="H40" s="165"/>
      <c r="I40" s="165"/>
      <c r="J40" s="165"/>
      <c r="K40" s="165"/>
      <c r="L40" s="215">
        <f>Abdces!T14</f>
        <v>198.0861479014369</v>
      </c>
      <c r="U40" s="164"/>
      <c r="V40" s="164"/>
      <c r="W40" s="165"/>
      <c r="X40" s="165"/>
    </row>
    <row r="41" spans="1:26">
      <c r="A41" s="164" t="s">
        <v>11</v>
      </c>
      <c r="F41" s="164">
        <f>F38*$F$39/$F$40</f>
        <v>8.2204721496377645E-5</v>
      </c>
      <c r="G41" s="164">
        <f>F41</f>
        <v>8.2204721496377645E-5</v>
      </c>
      <c r="H41" s="164">
        <f>F41</f>
        <v>8.2204721496377645E-5</v>
      </c>
      <c r="L41" s="164">
        <f>$L$39*$L$38/$L$40</f>
        <v>9.7766870967431595E-4</v>
      </c>
      <c r="M41" s="164">
        <f>$L$39*$L$38/$L$40</f>
        <v>9.7766870967431595E-4</v>
      </c>
      <c r="N41" s="164">
        <f>$L$39*$L$38/$L$40</f>
        <v>9.7766870967431595E-4</v>
      </c>
      <c r="U41" s="164"/>
      <c r="V41" s="164"/>
      <c r="W41" s="165"/>
      <c r="X41" s="165"/>
    </row>
    <row r="43" spans="1:26">
      <c r="A43" s="181" t="s">
        <v>130</v>
      </c>
      <c r="B43" s="181"/>
      <c r="C43" s="181"/>
      <c r="X43" s="165" t="s">
        <v>24</v>
      </c>
      <c r="Y43" s="165" t="s">
        <v>25</v>
      </c>
      <c r="Z43" s="165" t="s">
        <v>61</v>
      </c>
    </row>
    <row r="44" spans="1:26" ht="15" thickBot="1">
      <c r="A44" s="161"/>
      <c r="F44" s="184"/>
      <c r="G44" s="184"/>
      <c r="H44" s="184"/>
      <c r="I44" s="184"/>
      <c r="J44" s="184"/>
      <c r="K44" s="184"/>
      <c r="L44" s="185"/>
      <c r="M44" s="185"/>
      <c r="N44" s="185"/>
      <c r="R44" s="165" t="s">
        <v>111</v>
      </c>
      <c r="S44" s="165" t="s">
        <v>112</v>
      </c>
      <c r="T44" s="165" t="s">
        <v>113</v>
      </c>
      <c r="Z44" s="165"/>
    </row>
    <row r="45" spans="1:26">
      <c r="A45" s="161">
        <v>198</v>
      </c>
      <c r="F45" s="184">
        <f>(F25/$B8)/(F$29/$B$12)*F$41*$C8/F$35</f>
        <v>1.8724638271291327E-4</v>
      </c>
      <c r="G45" s="184">
        <f>(G25/$B8)/(G$29/$B$12)*G$41*$C8/G$35</f>
        <v>3.1686374365415954E-4</v>
      </c>
      <c r="H45" s="184">
        <f>(H25/$B8)/(H$29/$B$12)*H$41*$C8/H$35</f>
        <v>4.4710503687493214E-4</v>
      </c>
      <c r="I45" s="184"/>
      <c r="J45" s="184"/>
      <c r="K45" s="184"/>
      <c r="L45" s="185" t="s">
        <v>10</v>
      </c>
      <c r="M45" s="185" t="s">
        <v>10</v>
      </c>
      <c r="N45" s="185" t="s">
        <v>10</v>
      </c>
      <c r="O45" s="185"/>
      <c r="P45" s="185"/>
      <c r="Q45" s="163" t="s">
        <v>380</v>
      </c>
      <c r="R45" s="595">
        <f>((F45*$C$35)/200.59)/L41*100</f>
        <v>9.8225353250231875E-3</v>
      </c>
      <c r="S45" s="595">
        <f t="shared" ref="S45:T45" si="6">((G45*$C$35)/200.59)/M41*100</f>
        <v>1.6621978326994028E-2</v>
      </c>
      <c r="T45" s="595">
        <f t="shared" si="6"/>
        <v>2.3454151450461879E-2</v>
      </c>
      <c r="X45" s="739">
        <f>AVERAGE(R45:T45)</f>
        <v>1.6632888367493031E-2</v>
      </c>
      <c r="Y45" s="740">
        <f>STDEV(R45:V45)</f>
        <v>6.8158146115903026E-3</v>
      </c>
      <c r="Z45" s="741">
        <f>Y45/X45*100</f>
        <v>40.977937571630605</v>
      </c>
    </row>
    <row r="46" spans="1:26">
      <c r="A46" s="161">
        <v>199</v>
      </c>
      <c r="F46" s="184">
        <f>(F26/$B9)/(F$29/$B$12)*F$41*$C9/F$35</f>
        <v>7.2214440459667103E-4</v>
      </c>
      <c r="G46" s="184">
        <f t="shared" ref="G46:H48" si="7">(G26/$B9)/(G$29/$B$12)*G$41*$C9/G$35</f>
        <v>2.996205185945994E-4</v>
      </c>
      <c r="H46" s="184">
        <f t="shared" si="7"/>
        <v>5.2827081923098736E-4</v>
      </c>
      <c r="I46" s="184"/>
      <c r="J46" s="184"/>
      <c r="K46" s="184"/>
      <c r="L46" s="185">
        <f>(L26/$B9)/(L$25/$B$8)*L$41*$C9/L$35</f>
        <v>1.962752479798431</v>
      </c>
      <c r="M46" s="185">
        <f>(M26/$B9)/(M$25/$B$8)*M$41*$C9/M$35</f>
        <v>1.9599930000255783</v>
      </c>
      <c r="N46" s="185">
        <f t="shared" ref="L46:N49" si="8">(N26/$B9)/(N$25/$B$8)*N$41*$C9/N$35</f>
        <v>1.9452857067038416</v>
      </c>
      <c r="O46" s="185"/>
      <c r="P46" s="185"/>
      <c r="Q46" s="742" t="s">
        <v>26</v>
      </c>
      <c r="R46" s="185">
        <f t="shared" ref="R46:T47" si="9">F46/(L46+F46)*100</f>
        <v>3.6778901835300706E-2</v>
      </c>
      <c r="S46" s="185">
        <f t="shared" si="9"/>
        <v>1.5284479238177481E-2</v>
      </c>
      <c r="T46" s="185">
        <f t="shared" si="9"/>
        <v>2.7149091605532132E-2</v>
      </c>
      <c r="X46" s="743">
        <f>AVERAGE(R46:T46)</f>
        <v>2.640415755967011E-2</v>
      </c>
      <c r="Y46" s="744">
        <f>STDEV(R46:V46)</f>
        <v>1.0766556819403476E-2</v>
      </c>
      <c r="Z46" s="745">
        <f>Y46/X46*100</f>
        <v>40.775990656291142</v>
      </c>
    </row>
    <row r="47" spans="1:26">
      <c r="A47" s="161">
        <v>200</v>
      </c>
      <c r="B47" s="164" t="s">
        <v>93</v>
      </c>
      <c r="F47" s="184">
        <f>(F27/$B10)/(F$29/$B$12)*F$41*$C10/F$35</f>
        <v>3.0278373865515331E-4</v>
      </c>
      <c r="G47" s="184">
        <f>(G27/$B10)/(G$29/$B$12)*G$41*$C10/G$35</f>
        <v>4.1534638484434376E-5</v>
      </c>
      <c r="H47" s="184">
        <f t="shared" si="7"/>
        <v>1.8921789346060219E-3</v>
      </c>
      <c r="I47" s="185"/>
      <c r="J47" s="185"/>
      <c r="K47" s="184"/>
      <c r="L47" s="185">
        <f>(L27/$B10)/(L$25/$B$8)*L$41*$C10/L$35</f>
        <v>0.41602824082165046</v>
      </c>
      <c r="M47" s="185">
        <f t="shared" si="8"/>
        <v>0.45138296496591579</v>
      </c>
      <c r="N47" s="185">
        <f t="shared" si="8"/>
        <v>0.36815390303242612</v>
      </c>
      <c r="O47" s="185"/>
      <c r="P47" s="185"/>
      <c r="Q47" s="595" t="s">
        <v>95</v>
      </c>
      <c r="R47" s="185">
        <f t="shared" si="9"/>
        <v>7.2726681605082985E-2</v>
      </c>
      <c r="S47" s="185">
        <f t="shared" si="9"/>
        <v>9.2007940465864604E-3</v>
      </c>
      <c r="T47" s="185">
        <f t="shared" si="9"/>
        <v>0.51133602727202998</v>
      </c>
      <c r="X47" s="743">
        <f>AVERAGE(R47:V47)</f>
        <v>0.19775450097456648</v>
      </c>
      <c r="Y47" s="744">
        <f>STDEV(R47:V47)</f>
        <v>0.27342076516572178</v>
      </c>
      <c r="Z47" s="745">
        <f>Y47/X47*100</f>
        <v>138.2627266728492</v>
      </c>
    </row>
    <row r="48" spans="1:26">
      <c r="A48" s="161">
        <v>201</v>
      </c>
      <c r="B48" s="164" t="s">
        <v>94</v>
      </c>
      <c r="F48" s="184">
        <f>(F28/$B11)/(F$29/$B$12)*F$41*$C11/F$35</f>
        <v>0.15202503760718039</v>
      </c>
      <c r="G48" s="184">
        <f t="shared" si="7"/>
        <v>0.1519995915537711</v>
      </c>
      <c r="H48" s="184">
        <f t="shared" si="7"/>
        <v>0.15689112973332106</v>
      </c>
      <c r="I48" s="185"/>
      <c r="J48" s="185"/>
      <c r="K48" s="184"/>
      <c r="L48" s="184">
        <f>(L28/$B11)/(L$25/$B$8)*L$41*$C11/L$35</f>
        <v>3.899543683473651E-2</v>
      </c>
      <c r="M48" s="184">
        <f t="shared" si="8"/>
        <v>3.8508309988729873E-2</v>
      </c>
      <c r="N48" s="184">
        <f t="shared" si="8"/>
        <v>3.9974511175513497E-2</v>
      </c>
      <c r="O48" s="184"/>
      <c r="P48" s="184"/>
      <c r="Q48" s="595" t="s">
        <v>96</v>
      </c>
      <c r="R48" s="185">
        <f>L48/(L48+F48)*100</f>
        <v>20.414270746978882</v>
      </c>
      <c r="S48" s="185">
        <f>M48/(M48+G48)*100</f>
        <v>20.213497538388946</v>
      </c>
      <c r="T48" s="185">
        <f>N48/(N48+H48)*100</f>
        <v>20.305478899705548</v>
      </c>
      <c r="X48" s="743">
        <f>AVERAGE(R48:V48)</f>
        <v>20.31108239502446</v>
      </c>
      <c r="Y48" s="744">
        <f>STDEV(R48:V48)</f>
        <v>0.10050382923907084</v>
      </c>
      <c r="Z48" s="745">
        <f t="shared" ref="Z48:Z49" si="10">Y48/X48*100</f>
        <v>0.49482261597092891</v>
      </c>
    </row>
    <row r="49" spans="1:34" ht="15" thickBot="1">
      <c r="A49" s="161">
        <v>202</v>
      </c>
      <c r="F49" s="185" t="s">
        <v>10</v>
      </c>
      <c r="G49" s="185" t="s">
        <v>10</v>
      </c>
      <c r="H49" s="185" t="s">
        <v>10</v>
      </c>
      <c r="I49" s="185"/>
      <c r="J49" s="185"/>
      <c r="K49" s="184"/>
      <c r="L49" s="184">
        <f t="shared" si="8"/>
        <v>1.183507727024022E-2</v>
      </c>
      <c r="M49" s="184">
        <f t="shared" si="8"/>
        <v>-1.4898972052675678E-2</v>
      </c>
      <c r="N49" s="184">
        <f t="shared" si="8"/>
        <v>1.0564724633224458E-2</v>
      </c>
      <c r="O49" s="184"/>
      <c r="P49" s="184"/>
      <c r="Q49" s="595" t="s">
        <v>381</v>
      </c>
      <c r="R49" s="595">
        <f>((L49*$C$35)/200.59)/F41*100</f>
        <v>7.383736910349695</v>
      </c>
      <c r="S49" s="595">
        <f t="shared" ref="S49:T49" si="11">((M49*$C$35)/200.59)/G41*100</f>
        <v>-9.2952574249966897</v>
      </c>
      <c r="T49" s="595">
        <f t="shared" si="11"/>
        <v>6.5911819112640853</v>
      </c>
      <c r="U49" s="186"/>
      <c r="V49" s="186"/>
      <c r="W49" s="187"/>
      <c r="X49" s="746">
        <f>AVERAGE(R49:V49)</f>
        <v>1.5598871322056969</v>
      </c>
      <c r="Y49" s="747">
        <f>STDEV(R49:V49)</f>
        <v>9.4091794740542785</v>
      </c>
      <c r="Z49" s="748">
        <f t="shared" si="10"/>
        <v>603.19617232495523</v>
      </c>
    </row>
    <row r="50" spans="1:34">
      <c r="A50" s="161"/>
      <c r="F50" s="185"/>
      <c r="G50" s="185"/>
      <c r="H50" s="185"/>
      <c r="I50" s="185"/>
      <c r="J50" s="185"/>
      <c r="K50" s="184"/>
      <c r="L50" s="184"/>
      <c r="M50" s="184"/>
      <c r="N50" s="184"/>
      <c r="O50" s="184"/>
      <c r="P50" s="184"/>
      <c r="Q50" s="185"/>
      <c r="R50" s="185"/>
      <c r="S50" s="185"/>
      <c r="U50" s="186"/>
      <c r="V50" s="186"/>
      <c r="W50" s="187"/>
      <c r="X50" s="187"/>
    </row>
    <row r="51" spans="1:34">
      <c r="U51" s="164"/>
      <c r="V51" s="186"/>
      <c r="W51" s="187"/>
      <c r="X51" s="187"/>
    </row>
    <row r="52" spans="1:34">
      <c r="A52" s="184"/>
      <c r="B52" s="184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U52" s="185"/>
      <c r="V52" s="185"/>
      <c r="X52" s="187"/>
    </row>
    <row r="53" spans="1:34">
      <c r="A53" s="184"/>
      <c r="C53" s="184"/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U53" s="185"/>
      <c r="V53" s="185"/>
      <c r="X53" s="187"/>
    </row>
    <row r="54" spans="1:34">
      <c r="A54" s="161"/>
      <c r="F54" s="184"/>
      <c r="G54" s="184"/>
      <c r="H54" s="184"/>
      <c r="I54" s="184"/>
      <c r="J54" s="185"/>
      <c r="N54" s="167"/>
      <c r="O54" s="185"/>
      <c r="P54" s="185"/>
      <c r="Q54" s="185"/>
      <c r="S54" s="186"/>
      <c r="T54" s="186"/>
      <c r="U54" s="187"/>
      <c r="V54" s="187"/>
    </row>
    <row r="55" spans="1:34">
      <c r="A55" s="188"/>
      <c r="B55" s="189"/>
      <c r="C55" s="189"/>
      <c r="D55" s="189"/>
      <c r="E55" s="189"/>
      <c r="F55" s="189" t="s">
        <v>68</v>
      </c>
      <c r="G55" s="189" t="s">
        <v>25</v>
      </c>
      <c r="H55" s="189" t="s">
        <v>61</v>
      </c>
      <c r="I55" s="189"/>
      <c r="J55" s="189"/>
      <c r="K55" s="189"/>
      <c r="L55" s="189" t="s">
        <v>68</v>
      </c>
      <c r="M55" s="189" t="s">
        <v>25</v>
      </c>
      <c r="N55" s="189" t="s">
        <v>61</v>
      </c>
      <c r="O55" s="189"/>
      <c r="P55" s="190"/>
      <c r="X55" s="167"/>
    </row>
    <row r="56" spans="1:34">
      <c r="A56" s="191">
        <v>198</v>
      </c>
      <c r="B56" s="167"/>
      <c r="C56" s="167"/>
      <c r="D56" s="167"/>
      <c r="E56" s="167"/>
      <c r="F56" s="192">
        <f>AVERAGE(F45:H45)</f>
        <v>3.1707172108066836E-4</v>
      </c>
      <c r="G56" s="193">
        <f>STDEVA(F45:H45)</f>
        <v>1.2992945192173092E-4</v>
      </c>
      <c r="H56" s="194">
        <f>G56/F56*100</f>
        <v>40.977937571630576</v>
      </c>
      <c r="I56" s="167"/>
      <c r="J56" s="167"/>
      <c r="K56" s="167"/>
      <c r="L56" s="167"/>
      <c r="M56" s="167"/>
      <c r="N56" s="167"/>
      <c r="O56" s="167"/>
      <c r="P56" s="195"/>
      <c r="Q56" s="167"/>
      <c r="R56" s="167"/>
      <c r="S56" s="167"/>
      <c r="T56" s="167"/>
      <c r="U56" s="167"/>
      <c r="V56" s="196"/>
      <c r="W56" s="167"/>
      <c r="X56" s="167"/>
      <c r="Y56" s="167"/>
      <c r="Z56" s="167"/>
      <c r="AA56" s="167"/>
      <c r="AB56" s="167"/>
      <c r="AC56" s="167"/>
      <c r="AD56" s="167"/>
      <c r="AE56" s="167"/>
      <c r="AF56" s="167"/>
      <c r="AG56" s="167"/>
      <c r="AH56" s="167"/>
    </row>
    <row r="57" spans="1:34">
      <c r="A57" s="197">
        <v>199</v>
      </c>
      <c r="B57" s="198"/>
      <c r="C57" s="198"/>
      <c r="D57" s="198"/>
      <c r="E57" s="198"/>
      <c r="F57" s="199">
        <f>AVERAGE(F46:H46)</f>
        <v>5.1667858080741921E-4</v>
      </c>
      <c r="G57" s="200">
        <f>STDEVA(F46:H46)</f>
        <v>2.1150033937165336E-4</v>
      </c>
      <c r="H57" s="201">
        <f>G57/F57*100</f>
        <v>40.934605619056143</v>
      </c>
      <c r="I57" s="198"/>
      <c r="J57" s="198"/>
      <c r="K57" s="198"/>
      <c r="L57" s="202">
        <f>AVERAGE(L46:N46)</f>
        <v>1.9560103955092838</v>
      </c>
      <c r="M57" s="202">
        <f>STDEVA(L46:N46)</f>
        <v>9.3897760694478926E-3</v>
      </c>
      <c r="N57" s="201">
        <f>M57/L57*100</f>
        <v>0.480047350004144</v>
      </c>
      <c r="O57" s="198"/>
      <c r="P57" s="203"/>
      <c r="Q57" s="167"/>
      <c r="R57" s="167"/>
      <c r="S57" s="167"/>
      <c r="T57" s="167"/>
      <c r="U57" s="196"/>
      <c r="V57" s="196"/>
      <c r="W57" s="167"/>
      <c r="X57" s="167"/>
      <c r="Y57" s="167"/>
      <c r="Z57" s="167"/>
      <c r="AA57" s="167"/>
      <c r="AB57" s="167"/>
      <c r="AC57" s="167"/>
      <c r="AD57" s="167"/>
      <c r="AE57" s="167"/>
      <c r="AF57" s="167"/>
      <c r="AG57" s="167"/>
      <c r="AH57" s="167"/>
    </row>
    <row r="58" spans="1:34">
      <c r="A58" s="197">
        <v>200</v>
      </c>
      <c r="B58" s="198"/>
      <c r="C58" s="198"/>
      <c r="D58" s="198"/>
      <c r="E58" s="198"/>
      <c r="F58" s="199">
        <f>AVERAGE(F47:H47)</f>
        <v>7.4549910391520332E-4</v>
      </c>
      <c r="G58" s="200">
        <f>STDEVA(F47:H47)</f>
        <v>1.0016080813720733E-3</v>
      </c>
      <c r="H58" s="201">
        <f>G58/F58*100</f>
        <v>134.35402887969147</v>
      </c>
      <c r="I58" s="198"/>
      <c r="J58" s="198"/>
      <c r="K58" s="198"/>
      <c r="L58" s="202">
        <f>AVERAGE(L47:N47)</f>
        <v>0.41185503627333081</v>
      </c>
      <c r="M58" s="202">
        <f>STDEVA(L47:N47)</f>
        <v>4.1771173250625265E-2</v>
      </c>
      <c r="N58" s="201">
        <f>M58/L58*100</f>
        <v>10.142202855789167</v>
      </c>
      <c r="O58" s="198"/>
      <c r="P58" s="203"/>
      <c r="Q58" s="167"/>
      <c r="R58" s="167"/>
      <c r="S58" s="167"/>
      <c r="T58" s="167"/>
      <c r="U58" s="196"/>
      <c r="V58" s="196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</row>
    <row r="59" spans="1:34">
      <c r="A59" s="197">
        <v>201</v>
      </c>
      <c r="B59" s="198"/>
      <c r="C59" s="198"/>
      <c r="D59" s="198"/>
      <c r="E59" s="198"/>
      <c r="F59" s="199">
        <f>AVERAGE(F48:H48)</f>
        <v>0.15363858629809088</v>
      </c>
      <c r="G59" s="200">
        <f>STDEVA(F48:H48)</f>
        <v>2.8168139757450928E-3</v>
      </c>
      <c r="H59" s="201">
        <f>G59/F59*100</f>
        <v>1.8334026910921237</v>
      </c>
      <c r="I59" s="198"/>
      <c r="J59" s="233"/>
      <c r="K59" s="233"/>
      <c r="L59" s="202">
        <f>AVERAGE(L48:N48)</f>
        <v>3.9159419332993294E-2</v>
      </c>
      <c r="M59" s="202">
        <f>STDEVA(L48:N48)</f>
        <v>7.4672898352235427E-4</v>
      </c>
      <c r="N59" s="201">
        <f>M59/L59*100</f>
        <v>1.9068949341983905</v>
      </c>
      <c r="O59" s="198"/>
      <c r="P59" s="203"/>
      <c r="Q59" s="193">
        <f>SUM(L59,F59)</f>
        <v>0.19279800563108418</v>
      </c>
      <c r="R59" s="167"/>
      <c r="S59" s="167"/>
      <c r="T59" s="167"/>
      <c r="U59" s="196"/>
      <c r="V59" s="196"/>
      <c r="W59" s="167"/>
      <c r="X59" s="167"/>
      <c r="Y59" s="167"/>
      <c r="Z59" s="167"/>
      <c r="AA59" s="167"/>
      <c r="AB59" s="167"/>
      <c r="AC59" s="167"/>
      <c r="AD59" s="167"/>
      <c r="AE59" s="167"/>
      <c r="AF59" s="167"/>
      <c r="AG59" s="167"/>
      <c r="AH59" s="167"/>
    </row>
    <row r="60" spans="1:34">
      <c r="A60" s="204">
        <v>202</v>
      </c>
      <c r="B60" s="205"/>
      <c r="C60" s="205"/>
      <c r="D60" s="205"/>
      <c r="E60" s="205"/>
      <c r="F60" s="206"/>
      <c r="G60" s="206"/>
      <c r="H60" s="206"/>
      <c r="I60" s="205"/>
      <c r="J60" s="206"/>
      <c r="K60" s="206"/>
      <c r="L60" s="207">
        <f>AVERAGE(L49:N49)</f>
        <v>2.5002766169296667E-3</v>
      </c>
      <c r="M60" s="207">
        <f>STDEVA(L49:N49)</f>
        <v>1.5081572850855634E-2</v>
      </c>
      <c r="N60" s="206">
        <f>M60/L60*100</f>
        <v>603.19617232495523</v>
      </c>
      <c r="O60" s="205"/>
      <c r="P60" s="208"/>
      <c r="Q60" s="167"/>
      <c r="R60" s="167"/>
      <c r="S60" s="167"/>
      <c r="T60" s="167"/>
      <c r="U60" s="196"/>
      <c r="V60" s="196"/>
      <c r="W60" s="167"/>
      <c r="X60" s="167"/>
      <c r="Y60" s="167"/>
      <c r="Z60" s="167"/>
      <c r="AA60" s="167"/>
      <c r="AB60" s="167"/>
      <c r="AC60" s="167"/>
      <c r="AD60" s="167"/>
      <c r="AE60" s="167"/>
      <c r="AF60" s="167"/>
      <c r="AG60" s="167"/>
      <c r="AH60" s="167"/>
    </row>
    <row r="61" spans="1:34" s="11" customFormat="1">
      <c r="A61" s="209"/>
      <c r="B61" s="167"/>
      <c r="C61" s="167"/>
      <c r="D61" s="167"/>
      <c r="E61" s="167"/>
      <c r="F61" s="196"/>
      <c r="G61" s="196"/>
      <c r="H61" s="196"/>
      <c r="I61" s="167"/>
      <c r="J61" s="196"/>
      <c r="K61" s="196"/>
      <c r="L61" s="196"/>
      <c r="M61" s="167"/>
      <c r="N61" s="167"/>
      <c r="O61" s="167"/>
      <c r="P61" s="167"/>
      <c r="Q61" s="167"/>
      <c r="R61" s="167"/>
      <c r="S61" s="167"/>
      <c r="T61" s="167"/>
      <c r="U61" s="196"/>
      <c r="V61" s="196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  <c r="AH61" s="167"/>
    </row>
    <row r="62" spans="1:34" s="11" customFormat="1">
      <c r="A62" s="209"/>
      <c r="B62" s="167"/>
      <c r="C62" s="167"/>
      <c r="D62" s="167"/>
      <c r="E62" s="167"/>
      <c r="F62" s="194"/>
      <c r="G62" s="194"/>
      <c r="H62" s="194"/>
      <c r="I62" s="167"/>
      <c r="J62" s="194"/>
      <c r="K62" s="194"/>
      <c r="L62" s="194"/>
      <c r="M62" s="167"/>
      <c r="N62" s="167"/>
      <c r="O62" s="167"/>
      <c r="P62" s="167"/>
      <c r="Q62" s="167"/>
      <c r="R62" s="167"/>
      <c r="S62" s="167"/>
      <c r="T62" s="167"/>
      <c r="U62" s="196"/>
      <c r="V62" s="196"/>
      <c r="W62" s="167"/>
      <c r="X62" s="167"/>
      <c r="Y62" s="167"/>
      <c r="Z62" s="167"/>
      <c r="AA62" s="167"/>
      <c r="AB62" s="167"/>
      <c r="AC62" s="167"/>
      <c r="AD62" s="167"/>
      <c r="AE62" s="167"/>
      <c r="AF62" s="167"/>
      <c r="AG62" s="167"/>
      <c r="AH62" s="167"/>
    </row>
    <row r="63" spans="1:34" s="11" customFormat="1">
      <c r="A63" s="209"/>
      <c r="B63" s="167"/>
      <c r="C63" s="167"/>
      <c r="D63" s="167"/>
      <c r="E63" s="167"/>
      <c r="F63" s="194"/>
      <c r="G63" s="194"/>
      <c r="H63" s="194"/>
      <c r="I63" s="167"/>
      <c r="J63" s="196"/>
      <c r="K63" s="196"/>
      <c r="L63" s="196"/>
      <c r="M63" s="167"/>
      <c r="N63" s="167"/>
      <c r="O63" s="167"/>
      <c r="P63" s="167"/>
      <c r="Q63" s="167"/>
      <c r="R63" s="167"/>
      <c r="S63" s="167"/>
      <c r="T63" s="167"/>
      <c r="U63" s="196"/>
      <c r="V63" s="196"/>
      <c r="W63" s="167"/>
      <c r="X63" s="167"/>
      <c r="Y63" s="167"/>
      <c r="Z63" s="167"/>
      <c r="AA63" s="167"/>
      <c r="AB63" s="167"/>
      <c r="AC63" s="167"/>
      <c r="AD63" s="167"/>
      <c r="AE63" s="167"/>
      <c r="AF63" s="167"/>
      <c r="AG63" s="167"/>
      <c r="AH63" s="167"/>
    </row>
    <row r="64" spans="1:34" s="11" customFormat="1">
      <c r="A64" s="209"/>
      <c r="B64" s="167"/>
      <c r="C64" s="167"/>
      <c r="D64" s="167"/>
      <c r="E64" s="167"/>
      <c r="F64" s="194"/>
      <c r="G64" s="194"/>
      <c r="H64" s="194"/>
      <c r="I64" s="167"/>
      <c r="J64" s="194"/>
      <c r="K64" s="194"/>
      <c r="L64" s="194"/>
      <c r="M64" s="167"/>
      <c r="N64" s="167"/>
      <c r="O64" s="167"/>
      <c r="P64" s="167"/>
      <c r="Q64" s="167"/>
      <c r="R64" s="167"/>
      <c r="S64" s="167"/>
      <c r="T64" s="167"/>
      <c r="U64" s="196"/>
      <c r="V64" s="196"/>
      <c r="W64" s="167"/>
      <c r="X64" s="167"/>
      <c r="Y64" s="167"/>
      <c r="Z64" s="167"/>
      <c r="AA64" s="167"/>
      <c r="AB64" s="167"/>
      <c r="AC64" s="167"/>
      <c r="AD64" s="167"/>
      <c r="AE64" s="167"/>
      <c r="AF64" s="167"/>
      <c r="AG64" s="167"/>
      <c r="AH64" s="167"/>
    </row>
    <row r="65" spans="1:34" s="11" customFormat="1">
      <c r="A65" s="209"/>
      <c r="B65" s="167"/>
      <c r="C65" s="167"/>
      <c r="D65" s="167"/>
      <c r="E65" s="167"/>
      <c r="F65" s="194"/>
      <c r="G65" s="194"/>
      <c r="H65" s="194"/>
      <c r="I65" s="167"/>
      <c r="J65" s="194"/>
      <c r="K65" s="194"/>
      <c r="L65" s="194"/>
      <c r="M65" s="167"/>
      <c r="N65" s="164"/>
      <c r="O65" s="164"/>
      <c r="P65" s="164"/>
      <c r="Q65" s="164"/>
      <c r="R65" s="164"/>
      <c r="S65" s="164"/>
      <c r="T65" s="167"/>
      <c r="U65" s="196"/>
      <c r="V65" s="196"/>
      <c r="W65" s="167"/>
      <c r="X65" s="167"/>
      <c r="Y65" s="167"/>
      <c r="Z65" s="167"/>
      <c r="AA65" s="167"/>
      <c r="AB65" s="167"/>
      <c r="AC65" s="167"/>
      <c r="AD65" s="167"/>
      <c r="AE65" s="167"/>
      <c r="AF65" s="167"/>
      <c r="AG65" s="167"/>
      <c r="AH65" s="167"/>
    </row>
    <row r="66" spans="1:34" s="11" customFormat="1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4"/>
      <c r="O66" s="164"/>
      <c r="P66" s="164"/>
      <c r="Q66" s="164"/>
      <c r="R66" s="164"/>
      <c r="S66" s="164"/>
      <c r="T66" s="164"/>
      <c r="U66" s="196"/>
      <c r="V66" s="196"/>
      <c r="W66" s="167"/>
      <c r="X66" s="164"/>
      <c r="Y66" s="167"/>
      <c r="Z66" s="167"/>
      <c r="AA66" s="167"/>
      <c r="AB66" s="167"/>
      <c r="AC66" s="167"/>
      <c r="AD66" s="167"/>
      <c r="AE66" s="167"/>
      <c r="AF66" s="167"/>
      <c r="AG66" s="167"/>
      <c r="AH66" s="167"/>
    </row>
    <row r="67" spans="1:34" s="11" customFormat="1">
      <c r="A67" s="164"/>
      <c r="B67" s="164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5"/>
      <c r="V67" s="165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</row>
    <row r="68" spans="1:34" s="11" customFormat="1">
      <c r="A68" s="164"/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5"/>
      <c r="V68" s="165"/>
      <c r="W68" s="164"/>
      <c r="X68" s="164"/>
      <c r="Y68" s="164"/>
      <c r="Z68" s="164"/>
      <c r="AA68" s="164"/>
      <c r="AB68" s="164"/>
      <c r="AC68" s="164"/>
      <c r="AD68" s="164"/>
      <c r="AE68" s="164"/>
      <c r="AF68" s="164"/>
      <c r="AG68" s="164"/>
      <c r="AH68" s="164"/>
    </row>
    <row r="69" spans="1:34" s="11" customFormat="1">
      <c r="A69" s="164"/>
      <c r="B69" s="164"/>
      <c r="C69" s="164"/>
      <c r="D69" s="164"/>
      <c r="E69" s="161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5"/>
      <c r="V69" s="165"/>
      <c r="W69" s="164"/>
      <c r="X69" s="164"/>
      <c r="Y69" s="164"/>
      <c r="Z69" s="164"/>
      <c r="AA69" s="164"/>
      <c r="AB69" s="164"/>
      <c r="AC69" s="164"/>
      <c r="AD69" s="164"/>
      <c r="AE69" s="164"/>
      <c r="AF69" s="164"/>
      <c r="AG69" s="164"/>
      <c r="AH69" s="164"/>
    </row>
    <row r="70" spans="1:34" s="11" customFormat="1">
      <c r="A70" s="164"/>
      <c r="B70" s="164"/>
      <c r="C70" s="164"/>
      <c r="D70" s="164"/>
      <c r="E70" s="161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5"/>
      <c r="V70" s="165"/>
      <c r="W70" s="164"/>
      <c r="X70" s="164"/>
      <c r="Y70" s="164"/>
      <c r="Z70" s="164"/>
      <c r="AA70" s="164"/>
      <c r="AB70" s="164"/>
      <c r="AC70" s="164"/>
      <c r="AD70" s="164"/>
      <c r="AE70" s="164"/>
      <c r="AF70" s="164"/>
      <c r="AG70" s="164"/>
      <c r="AH70" s="164"/>
    </row>
    <row r="71" spans="1:34" s="11" customFormat="1">
      <c r="A71" s="164"/>
      <c r="B71" s="164"/>
      <c r="C71" s="164"/>
      <c r="D71" s="164"/>
      <c r="E71" s="161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5"/>
      <c r="V71" s="165"/>
      <c r="W71" s="164"/>
      <c r="X71" s="164"/>
      <c r="Y71" s="164"/>
      <c r="Z71" s="164"/>
      <c r="AA71" s="164"/>
      <c r="AB71" s="164"/>
      <c r="AC71" s="164"/>
      <c r="AD71" s="164"/>
      <c r="AE71" s="164"/>
      <c r="AF71" s="164"/>
      <c r="AG71" s="164"/>
      <c r="AH71" s="164"/>
    </row>
    <row r="72" spans="1:34">
      <c r="E72" s="161"/>
    </row>
    <row r="73" spans="1:34">
      <c r="E73" s="16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/>
  </sheetPr>
  <dimension ref="A2:AA73"/>
  <sheetViews>
    <sheetView topLeftCell="A43" zoomScale="99" zoomScaleNormal="99" workbookViewId="0">
      <selection activeCell="G23" sqref="G23"/>
    </sheetView>
  </sheetViews>
  <sheetFormatPr defaultColWidth="9.109375" defaultRowHeight="14.4"/>
  <cols>
    <col min="1" max="1" width="9.109375" style="164"/>
    <col min="2" max="2" width="14.88671875" style="164" customWidth="1"/>
    <col min="3" max="3" width="15.5546875" style="164" bestFit="1" customWidth="1"/>
    <col min="4" max="4" width="6.44140625" style="164" customWidth="1"/>
    <col min="5" max="5" width="12.109375" style="164" customWidth="1"/>
    <col min="6" max="6" width="11.5546875" style="164" bestFit="1" customWidth="1"/>
    <col min="7" max="7" width="10.5546875" style="164" customWidth="1"/>
    <col min="8" max="9" width="9.109375" style="164"/>
    <col min="10" max="10" width="12.5546875" style="164" bestFit="1" customWidth="1"/>
    <col min="11" max="12" width="11.5546875" style="164" bestFit="1" customWidth="1"/>
    <col min="13" max="14" width="10.5546875" style="164" customWidth="1"/>
    <col min="15" max="15" width="10.88671875" style="164" customWidth="1"/>
    <col min="16" max="16" width="11.109375" style="164" customWidth="1"/>
    <col min="17" max="20" width="9.109375" style="164"/>
    <col min="21" max="21" width="9.109375" style="165"/>
    <col min="22" max="22" width="6.5546875" style="165" customWidth="1"/>
    <col min="23" max="23" width="9.44140625" style="164" customWidth="1"/>
    <col min="24" max="27" width="9.109375" style="164"/>
    <col min="28" max="16384" width="9.109375" style="41"/>
  </cols>
  <sheetData>
    <row r="2" spans="1:25">
      <c r="A2" s="163"/>
      <c r="B2" s="737" t="str">
        <f>'Peak areas'!C16</f>
        <v>EBL t0-3</v>
      </c>
    </row>
    <row r="3" spans="1:25">
      <c r="F3" s="166"/>
    </row>
    <row r="4" spans="1:25">
      <c r="A4" s="158"/>
      <c r="B4" s="167"/>
      <c r="C4" s="167"/>
      <c r="D4" s="167"/>
      <c r="E4" s="167"/>
      <c r="F4" s="167"/>
      <c r="G4" s="196" t="s">
        <v>115</v>
      </c>
      <c r="H4" s="167"/>
      <c r="I4" s="167"/>
      <c r="J4" s="167"/>
      <c r="K4" s="196" t="s">
        <v>115</v>
      </c>
      <c r="L4" s="167"/>
      <c r="M4" s="167"/>
      <c r="N4" s="167"/>
      <c r="O4" s="167"/>
      <c r="P4" s="167"/>
      <c r="Q4" s="167"/>
      <c r="R4" s="167"/>
      <c r="S4" s="167"/>
    </row>
    <row r="5" spans="1:25">
      <c r="B5" s="159" t="s">
        <v>12</v>
      </c>
      <c r="C5" s="159" t="s">
        <v>14</v>
      </c>
      <c r="F5" s="163" t="s">
        <v>7</v>
      </c>
      <c r="G5" s="165" t="s">
        <v>125</v>
      </c>
      <c r="H5" s="164" t="s">
        <v>114</v>
      </c>
      <c r="J5" s="164" t="s">
        <v>114</v>
      </c>
      <c r="K5" s="165" t="s">
        <v>126</v>
      </c>
      <c r="O5" s="163" t="s">
        <v>6</v>
      </c>
    </row>
    <row r="6" spans="1:25">
      <c r="A6" s="160"/>
      <c r="B6" s="165" t="s">
        <v>13</v>
      </c>
      <c r="C6" s="165" t="s">
        <v>15</v>
      </c>
      <c r="D6" s="160"/>
      <c r="E6" s="161"/>
      <c r="F6" s="159" t="s">
        <v>0</v>
      </c>
      <c r="G6" s="159" t="s">
        <v>123</v>
      </c>
      <c r="H6" s="159" t="s">
        <v>122</v>
      </c>
      <c r="I6" s="159" t="s">
        <v>1</v>
      </c>
      <c r="J6" s="159" t="s">
        <v>121</v>
      </c>
      <c r="K6" s="159" t="s">
        <v>124</v>
      </c>
      <c r="L6" s="159" t="s">
        <v>5</v>
      </c>
      <c r="M6" s="160"/>
      <c r="N6" s="160"/>
      <c r="O6" s="159" t="s">
        <v>2</v>
      </c>
      <c r="P6" s="159" t="s">
        <v>3</v>
      </c>
      <c r="Q6" s="159" t="s">
        <v>1</v>
      </c>
      <c r="R6" s="159" t="s">
        <v>4</v>
      </c>
      <c r="S6" s="159" t="s">
        <v>67</v>
      </c>
      <c r="U6" s="159"/>
      <c r="V6" s="159"/>
      <c r="W6" s="159"/>
      <c r="X6" s="159"/>
      <c r="Y6" s="159"/>
    </row>
    <row r="7" spans="1:25">
      <c r="A7" s="161">
        <v>196</v>
      </c>
      <c r="B7" s="162">
        <f>F7</f>
        <v>0</v>
      </c>
      <c r="C7" s="162">
        <f>$E$7*(F7/100)+$E$8*(F8/100)+$E$9*(F9/100)+$E$10*(F10/100)+$E$11*(F11/100)+$E$12*(F12/100)+$E$13*(F13/100)</f>
        <v>0</v>
      </c>
      <c r="D7" s="160"/>
      <c r="E7" s="168">
        <v>195.9658144</v>
      </c>
      <c r="F7" s="216"/>
      <c r="G7" s="222">
        <f>Abdces!K14</f>
        <v>0</v>
      </c>
      <c r="H7" s="223">
        <f>Abdces!K112</f>
        <v>0</v>
      </c>
      <c r="I7" s="210">
        <v>0.153</v>
      </c>
      <c r="J7" s="223">
        <f>Abdces!K66</f>
        <v>0</v>
      </c>
      <c r="K7" s="228">
        <f>Abdces!K44</f>
        <v>0</v>
      </c>
      <c r="L7" s="217"/>
      <c r="M7" s="159" t="s">
        <v>248</v>
      </c>
      <c r="N7" s="161">
        <v>198</v>
      </c>
      <c r="O7" s="169">
        <f>G8/G$8</f>
        <v>1</v>
      </c>
      <c r="P7" s="170">
        <f>H8/H$9</f>
        <v>1.5031518983411896E-2</v>
      </c>
      <c r="Q7" s="170">
        <f>I8/I$10</f>
        <v>0.43158988569449253</v>
      </c>
      <c r="R7" s="170">
        <f>J8/J$11</f>
        <v>6.4681143484714241E-4</v>
      </c>
      <c r="S7" s="171">
        <f>K8/K$12</f>
        <v>4.2941225949711824E-4</v>
      </c>
      <c r="T7" s="161"/>
      <c r="U7" s="164"/>
      <c r="V7" s="164"/>
    </row>
    <row r="8" spans="1:25">
      <c r="A8" s="161">
        <v>198</v>
      </c>
      <c r="B8" s="162">
        <f>G8</f>
        <v>92.577723379037153</v>
      </c>
      <c r="C8" s="162">
        <f>$E$7*(G7/100)+$E$8*(G8/100)+$E$9*(G9/100)+$E$10*(G10/100)+$E$11*(G11/100)+$E$12*(G12/100)+$E$13*(G13/100)</f>
        <v>198.08614020270522</v>
      </c>
      <c r="D8" s="160"/>
      <c r="E8" s="168">
        <v>197.9667523</v>
      </c>
      <c r="F8" s="218"/>
      <c r="G8" s="224">
        <f>Abdces!L14</f>
        <v>92.577723379037153</v>
      </c>
      <c r="H8" s="225">
        <f>Abdces!L112</f>
        <v>1.3670878873825461</v>
      </c>
      <c r="I8" s="211">
        <v>9.968</v>
      </c>
      <c r="J8" s="225">
        <f>Abdces!L66</f>
        <v>6.2415049585114915E-2</v>
      </c>
      <c r="K8" s="229">
        <f>Abdces!L44</f>
        <v>4.1985572169622357E-2</v>
      </c>
      <c r="L8" s="219"/>
      <c r="M8" s="159" t="s">
        <v>249</v>
      </c>
      <c r="N8" s="161">
        <v>199</v>
      </c>
      <c r="O8" s="172">
        <f>G9/G$8</f>
        <v>5.5142836573667128E-2</v>
      </c>
      <c r="P8" s="173">
        <f>H9/H$9</f>
        <v>1</v>
      </c>
      <c r="Q8" s="173">
        <f>I9/I$10</f>
        <v>0.73055940422583998</v>
      </c>
      <c r="R8" s="173">
        <f t="shared" ref="R8:R10" si="0">J9/J$11</f>
        <v>1.4523022751013557E-3</v>
      </c>
      <c r="S8" s="174">
        <f t="shared" ref="S8:S11" si="1">K9/K$12</f>
        <v>1.4736423153533021E-3</v>
      </c>
      <c r="T8" s="161"/>
      <c r="U8" s="164"/>
      <c r="V8" s="164"/>
    </row>
    <row r="9" spans="1:25">
      <c r="A9" s="161">
        <v>199</v>
      </c>
      <c r="B9" s="162">
        <f>H9</f>
        <v>90.948086410375581</v>
      </c>
      <c r="C9" s="162">
        <f>$E$7*(H7/100)+$E$8*(H8/100)+$E$9*(H9/100)+$E$10*(H10/100)+$E$11*(H11/100)+$E$12*(H12/100)+$E$13*(H13/100)</f>
        <v>199.10311567194711</v>
      </c>
      <c r="D9" s="160"/>
      <c r="E9" s="168">
        <v>198.96826229999999</v>
      </c>
      <c r="F9" s="218"/>
      <c r="G9" s="224">
        <f>Abdces!M14</f>
        <v>5.1049982706524082</v>
      </c>
      <c r="H9" s="225">
        <f>Abdces!M112</f>
        <v>90.948086410375581</v>
      </c>
      <c r="I9" s="211">
        <v>16.873000000000001</v>
      </c>
      <c r="J9" s="225">
        <f>Abdces!M66</f>
        <v>0.14014210885812201</v>
      </c>
      <c r="K9" s="229">
        <f>Abdces!M44</f>
        <v>0.14408465155590339</v>
      </c>
      <c r="L9" s="219"/>
      <c r="M9" s="159" t="s">
        <v>23</v>
      </c>
      <c r="N9" s="161">
        <v>200</v>
      </c>
      <c r="O9" s="172">
        <f>G10/G$8</f>
        <v>1.2286976348274227E-2</v>
      </c>
      <c r="P9" s="173">
        <f>H10/H$9</f>
        <v>4.6686182148410776E-2</v>
      </c>
      <c r="Q9" s="173">
        <f t="shared" ref="Q9" si="2">I10/I$10</f>
        <v>1</v>
      </c>
      <c r="R9" s="173">
        <f>J10/J$11</f>
        <v>9.2706046984707274E-3</v>
      </c>
      <c r="S9" s="174">
        <f t="shared" si="1"/>
        <v>5.4922642101922024E-3</v>
      </c>
      <c r="T9" s="161"/>
      <c r="U9" s="164"/>
      <c r="V9" s="164"/>
      <c r="W9" s="175"/>
    </row>
    <row r="10" spans="1:25">
      <c r="A10" s="161">
        <v>200</v>
      </c>
      <c r="B10" s="162">
        <f>I10</f>
        <v>23.096</v>
      </c>
      <c r="C10" s="162">
        <f>$E$7*(I7/100)+$E$8*(I8/100)+$E$9*(I9/100)+$E$10*(I10/100)+$E$11*(I11/100)+$E$12*(I12/100)+$E$13*(I13/100)</f>
        <v>200.59690939717999</v>
      </c>
      <c r="D10" s="160"/>
      <c r="E10" s="168">
        <v>199.96830929999999</v>
      </c>
      <c r="F10" s="218"/>
      <c r="G10" s="224">
        <f>Abdces!N14</f>
        <v>1.1375002975353035</v>
      </c>
      <c r="H10" s="225">
        <f>Abdces!N112</f>
        <v>4.2460189282041974</v>
      </c>
      <c r="I10" s="211">
        <v>23.096</v>
      </c>
      <c r="J10" s="225">
        <f>Abdces!N66</f>
        <v>0.89458104907467073</v>
      </c>
      <c r="K10" s="229">
        <f>Abdces!N44</f>
        <v>0.53700342799180412</v>
      </c>
      <c r="L10" s="219"/>
      <c r="M10" s="159" t="s">
        <v>250</v>
      </c>
      <c r="N10" s="161">
        <v>201</v>
      </c>
      <c r="O10" s="172">
        <f>G11/G$8</f>
        <v>4.0219325023480032E-3</v>
      </c>
      <c r="P10" s="173">
        <f t="shared" ref="P10" si="3">H11/H$9</f>
        <v>1.0114881243190087E-2</v>
      </c>
      <c r="Q10" s="173">
        <f>I11/I$10</f>
        <v>0.57070488396259089</v>
      </c>
      <c r="R10" s="173">
        <f t="shared" si="0"/>
        <v>1</v>
      </c>
      <c r="S10" s="174">
        <f t="shared" si="1"/>
        <v>1.3232572162855049E-2</v>
      </c>
      <c r="T10" s="161"/>
      <c r="U10" s="164"/>
      <c r="V10" s="164"/>
      <c r="W10" s="175"/>
    </row>
    <row r="11" spans="1:25">
      <c r="A11" s="161">
        <v>201</v>
      </c>
      <c r="B11" s="162">
        <f>J11</f>
        <v>96.496515402305988</v>
      </c>
      <c r="C11" s="162">
        <f>$E$7*(J7/100)+$E$8*(J8/100)+$E$9*(J9/100)+$E$10*(J10/100)+$E$11*(J11/100)+$E$12*(J12/100)+$E$13*(J13/100)</f>
        <v>200.98253277135706</v>
      </c>
      <c r="D11" s="160"/>
      <c r="E11" s="168">
        <v>200.9702853</v>
      </c>
      <c r="F11" s="218"/>
      <c r="G11" s="224">
        <f>Abdces!O14</f>
        <v>0.37234135465153212</v>
      </c>
      <c r="H11" s="225">
        <f>Abdces!O112</f>
        <v>0.91992909333633921</v>
      </c>
      <c r="I11" s="211">
        <v>13.180999999999999</v>
      </c>
      <c r="J11" s="225">
        <f>Abdces!O66</f>
        <v>96.496515402305988</v>
      </c>
      <c r="K11" s="229">
        <f>Abdces!O44</f>
        <v>1.2938082256522414</v>
      </c>
      <c r="L11" s="219"/>
      <c r="M11" s="159" t="s">
        <v>251</v>
      </c>
      <c r="N11" s="161">
        <v>202</v>
      </c>
      <c r="O11" s="176">
        <f>G12/G$8</f>
        <v>7.6533371320116157E-3</v>
      </c>
      <c r="P11" s="177">
        <f>H12/H$9</f>
        <v>2.1086216232587825E-2</v>
      </c>
      <c r="Q11" s="177">
        <f>I12/I$10</f>
        <v>1.2929944579147905</v>
      </c>
      <c r="R11" s="177">
        <f>J12/J$11</f>
        <v>2.3995617750927255E-2</v>
      </c>
      <c r="S11" s="178">
        <f t="shared" si="1"/>
        <v>1</v>
      </c>
      <c r="T11" s="161"/>
      <c r="U11" s="164"/>
      <c r="V11" s="164"/>
    </row>
    <row r="12" spans="1:25">
      <c r="A12" s="161">
        <v>202</v>
      </c>
      <c r="B12" s="162">
        <f>K12</f>
        <v>97.774507460013766</v>
      </c>
      <c r="C12" s="162">
        <f>$E$7*(K7/100)+$E$8*(K8/100)+$E$9*(K9/100)+$E$10*(K10/100)+$E$11*(K11/100)+$E$12*(K12/100)+$E$13*(K13/100)</f>
        <v>201.9451014786375</v>
      </c>
      <c r="D12" s="160"/>
      <c r="E12" s="168">
        <v>201.97062529999999</v>
      </c>
      <c r="F12" s="218"/>
      <c r="G12" s="224">
        <f>Abdces!P14</f>
        <v>0.70852852793388488</v>
      </c>
      <c r="H12" s="225">
        <f>Abdces!P112</f>
        <v>1.9177510159892617</v>
      </c>
      <c r="I12" s="211">
        <v>29.863</v>
      </c>
      <c r="J12" s="225">
        <f>Abdces!P66</f>
        <v>2.3154934978901989</v>
      </c>
      <c r="K12" s="229">
        <f>Abdces!P44</f>
        <v>97.774507460013766</v>
      </c>
      <c r="L12" s="219"/>
      <c r="M12" s="159" t="s">
        <v>252</v>
      </c>
      <c r="T12" s="173"/>
      <c r="U12" s="164"/>
      <c r="V12" s="164"/>
    </row>
    <row r="13" spans="1:25">
      <c r="A13" s="161">
        <v>204</v>
      </c>
      <c r="B13" s="162">
        <f>L13</f>
        <v>0</v>
      </c>
      <c r="C13" s="162">
        <f>$E$7*(L7/100)+$E$8*(L8/100)+$E$9*(L9/100)+$E$10*(L10/100)+$E$11*(L11/100)+$E$12*(L12/100)+$E$13*(L13/100)</f>
        <v>0</v>
      </c>
      <c r="D13" s="160"/>
      <c r="E13" s="168">
        <v>203.97347529999999</v>
      </c>
      <c r="F13" s="220"/>
      <c r="G13" s="226">
        <f>Abdces!Q14</f>
        <v>9.8908170189699787E-2</v>
      </c>
      <c r="H13" s="227">
        <f>Abdces!Q112</f>
        <v>0.6011266647120852</v>
      </c>
      <c r="I13" s="212">
        <v>6.8650000000000002</v>
      </c>
      <c r="J13" s="227">
        <f>Abdces!Q66</f>
        <v>9.0852892285894479E-2</v>
      </c>
      <c r="K13" s="230">
        <f>Abdces!Q44</f>
        <v>0.20861066261665936</v>
      </c>
      <c r="L13" s="221"/>
      <c r="M13" s="159" t="s">
        <v>253</v>
      </c>
      <c r="U13" s="173"/>
      <c r="V13" s="164"/>
    </row>
    <row r="14" spans="1:25">
      <c r="G14" s="185">
        <f>SUM(G7:G13)</f>
        <v>99.999999999999972</v>
      </c>
      <c r="H14" s="185">
        <f t="shared" ref="H14:K14" si="4">SUM(H7:H13)</f>
        <v>100.00000000000001</v>
      </c>
      <c r="I14" s="185">
        <f t="shared" si="4"/>
        <v>99.998999999999995</v>
      </c>
      <c r="J14" s="185">
        <f t="shared" si="4"/>
        <v>99.999999999999986</v>
      </c>
      <c r="K14" s="185">
        <f t="shared" si="4"/>
        <v>100</v>
      </c>
      <c r="O14" s="179"/>
      <c r="P14" s="179"/>
      <c r="Q14" s="179"/>
      <c r="S14" s="179"/>
    </row>
    <row r="15" spans="1:25">
      <c r="Q15" s="179"/>
      <c r="T15" s="179"/>
    </row>
    <row r="16" spans="1:25">
      <c r="F16" s="179" t="s">
        <v>127</v>
      </c>
      <c r="G16" s="179"/>
      <c r="H16" s="179"/>
      <c r="I16" s="179"/>
      <c r="J16" s="179"/>
      <c r="L16" s="179" t="s">
        <v>128</v>
      </c>
      <c r="M16" s="179"/>
      <c r="N16" s="179"/>
      <c r="R16" s="180"/>
      <c r="S16" s="180"/>
      <c r="T16" s="180"/>
      <c r="U16" s="180"/>
      <c r="V16" s="164"/>
      <c r="W16" s="179"/>
      <c r="X16" s="165"/>
    </row>
    <row r="17" spans="1:24">
      <c r="A17" s="164" t="s">
        <v>8</v>
      </c>
      <c r="F17" s="736" t="str">
        <f>'Peak areas'!C16</f>
        <v>EBL t0-3</v>
      </c>
      <c r="G17" s="736" t="str">
        <f>'Peak areas'!D16</f>
        <v xml:space="preserve">EBL t0-3-2  </v>
      </c>
      <c r="H17" s="736" t="str">
        <f>'Peak areas'!E16</f>
        <v xml:space="preserve">EBL t0-3-3   </v>
      </c>
      <c r="L17" s="736" t="str">
        <f>'Peak areas'!H16</f>
        <v>EBL t0-3</v>
      </c>
      <c r="M17" s="736" t="str">
        <f>'Peak areas'!I16</f>
        <v xml:space="preserve">EBL t0-3-2  </v>
      </c>
      <c r="N17" s="736" t="str">
        <f>'Peak areas'!J16</f>
        <v xml:space="preserve">EBL t0-3-3   </v>
      </c>
      <c r="Q17" s="179"/>
      <c r="R17" s="180"/>
      <c r="S17" s="180"/>
      <c r="T17" s="180"/>
      <c r="U17" s="180"/>
      <c r="V17" s="180"/>
      <c r="X17" s="165"/>
    </row>
    <row r="18" spans="1:24">
      <c r="A18" s="161">
        <v>198</v>
      </c>
      <c r="F18" s="736">
        <v>1125</v>
      </c>
      <c r="G18" s="736">
        <v>667</v>
      </c>
      <c r="H18" s="736">
        <v>1333</v>
      </c>
      <c r="I18" s="232"/>
      <c r="J18" s="232"/>
      <c r="K18" s="232"/>
      <c r="L18" s="736">
        <f>'Peak areas'!H17</f>
        <v>2826264</v>
      </c>
      <c r="M18" s="736">
        <v>2782163</v>
      </c>
      <c r="N18" s="736">
        <v>2983039</v>
      </c>
      <c r="O18" s="180"/>
      <c r="R18" s="180"/>
      <c r="S18" s="180"/>
      <c r="T18" s="180"/>
      <c r="U18" s="180"/>
      <c r="V18" s="180"/>
      <c r="W18" s="180"/>
      <c r="X18" s="165"/>
    </row>
    <row r="19" spans="1:24">
      <c r="A19" s="161">
        <v>199</v>
      </c>
      <c r="F19" s="736">
        <v>1300</v>
      </c>
      <c r="G19" s="736">
        <v>2319</v>
      </c>
      <c r="H19" s="736">
        <v>1600</v>
      </c>
      <c r="I19" s="232"/>
      <c r="J19" s="232"/>
      <c r="K19" s="232"/>
      <c r="L19" s="736">
        <v>2427330</v>
      </c>
      <c r="M19" s="736">
        <v>2408950</v>
      </c>
      <c r="N19" s="736">
        <v>2557547</v>
      </c>
      <c r="O19" s="180"/>
      <c r="Q19" s="165"/>
      <c r="R19" s="180"/>
      <c r="S19" s="180"/>
      <c r="T19" s="180"/>
      <c r="U19" s="180"/>
      <c r="V19" s="180"/>
      <c r="W19" s="180"/>
      <c r="X19" s="165"/>
    </row>
    <row r="20" spans="1:24">
      <c r="A20" s="161">
        <v>200</v>
      </c>
      <c r="F20" s="736">
        <v>4000</v>
      </c>
      <c r="G20" s="736">
        <v>4350</v>
      </c>
      <c r="H20" s="736">
        <f>'Peak areas'!E19</f>
        <v>5984</v>
      </c>
      <c r="I20" s="232"/>
      <c r="J20" s="232"/>
      <c r="K20" s="232"/>
      <c r="L20" s="736">
        <v>228713</v>
      </c>
      <c r="M20" s="736">
        <v>224409</v>
      </c>
      <c r="N20" s="736">
        <v>237784</v>
      </c>
      <c r="O20" s="180"/>
      <c r="P20" s="179"/>
      <c r="Q20" s="165"/>
      <c r="U20" s="164"/>
      <c r="V20" s="164"/>
      <c r="W20" s="180"/>
      <c r="X20" s="165"/>
    </row>
    <row r="21" spans="1:24">
      <c r="A21" s="161">
        <v>201</v>
      </c>
      <c r="F21" s="736">
        <v>222554</v>
      </c>
      <c r="G21" s="736">
        <v>217858</v>
      </c>
      <c r="H21" s="736">
        <v>233539</v>
      </c>
      <c r="I21" s="232"/>
      <c r="J21" s="232"/>
      <c r="K21" s="232"/>
      <c r="L21" s="736">
        <v>126689</v>
      </c>
      <c r="M21" s="736">
        <v>130389</v>
      </c>
      <c r="N21" s="736">
        <v>131024</v>
      </c>
      <c r="O21" s="180"/>
      <c r="P21" s="165"/>
      <c r="U21" s="164"/>
      <c r="V21" s="164"/>
      <c r="X21" s="165"/>
    </row>
    <row r="22" spans="1:24">
      <c r="A22" s="161">
        <v>202</v>
      </c>
      <c r="F22" s="736">
        <v>269840</v>
      </c>
      <c r="G22" s="736">
        <v>269959</v>
      </c>
      <c r="H22" s="736">
        <f>'Peak areas'!E21</f>
        <v>292581</v>
      </c>
      <c r="I22" s="232"/>
      <c r="J22" s="232"/>
      <c r="K22" s="232"/>
      <c r="L22" s="736">
        <v>198833</v>
      </c>
      <c r="M22" s="736">
        <v>191775</v>
      </c>
      <c r="N22" s="736">
        <v>177201</v>
      </c>
      <c r="O22" s="180"/>
      <c r="P22" s="165"/>
      <c r="R22" s="180"/>
      <c r="U22" s="164"/>
      <c r="V22" s="164"/>
      <c r="X22" s="165"/>
    </row>
    <row r="23" spans="1:24">
      <c r="U23" s="164"/>
      <c r="V23" s="164"/>
      <c r="X23" s="165"/>
    </row>
    <row r="24" spans="1:24">
      <c r="A24" s="164" t="s">
        <v>9</v>
      </c>
      <c r="P24" s="161"/>
      <c r="Q24" s="180"/>
      <c r="R24" s="180"/>
      <c r="S24" s="180"/>
      <c r="T24" s="180"/>
      <c r="U24" s="180"/>
      <c r="V24" s="164"/>
      <c r="X24" s="165"/>
    </row>
    <row r="25" spans="1:24">
      <c r="A25" s="161">
        <v>198</v>
      </c>
      <c r="F25" s="180">
        <f t="array" ref="F25:F29">MMULT(MINVERSE($O$7:$S$11),F$18:F$22)</f>
        <v>649.14088860266725</v>
      </c>
      <c r="G25" s="180">
        <f t="array" ref="G25:G29">MMULT(MINVERSE($O$7:$S$11),G$18:G$22)</f>
        <v>23.875521919518405</v>
      </c>
      <c r="H25" s="180">
        <f t="array" ref="H25:H29">MMULT(MINVERSE($O$7:$S$11),H$18:H$22)</f>
        <v>63.957094156472635</v>
      </c>
      <c r="I25" s="180"/>
      <c r="J25" s="180"/>
      <c r="K25" s="180"/>
      <c r="L25" s="180">
        <f t="array" ref="L25:L29">MMULT(MINVERSE($O$7:$S$11),L$18:L$22)</f>
        <v>2753620.7107278095</v>
      </c>
      <c r="M25" s="180">
        <f t="array" ref="M25:M29">MMULT(MINVERSE($O$7:$S$11),M$18:M$22)</f>
        <v>2711096.4351534392</v>
      </c>
      <c r="N25" s="180">
        <f t="array" ref="N25:N29">MMULT(MINVERSE($O$7:$S$11),N$18:N$22)</f>
        <v>2907868.3648086195</v>
      </c>
      <c r="O25" s="180"/>
      <c r="P25" s="180"/>
      <c r="Q25" s="180"/>
      <c r="R25" s="180"/>
      <c r="S25" s="180"/>
      <c r="T25" s="180"/>
      <c r="U25" s="180"/>
      <c r="V25" s="180"/>
      <c r="W25" s="180"/>
      <c r="X25" s="165"/>
    </row>
    <row r="26" spans="1:24">
      <c r="A26" s="161">
        <v>199</v>
      </c>
      <c r="F26" s="180">
        <v>188.21028445328398</v>
      </c>
      <c r="G26" s="180">
        <v>980.66077117451914</v>
      </c>
      <c r="H26" s="180">
        <v>-867.53135310988023</v>
      </c>
      <c r="I26" s="180"/>
      <c r="J26" s="180"/>
      <c r="K26" s="180"/>
      <c r="L26" s="180">
        <v>2208697.6536872224</v>
      </c>
      <c r="M26" s="180">
        <v>2194982.2856917614</v>
      </c>
      <c r="N26" s="180">
        <v>2329217.3488470535</v>
      </c>
      <c r="O26" s="180"/>
      <c r="P26" s="180"/>
      <c r="Q26" s="180"/>
      <c r="R26" s="180"/>
      <c r="S26" s="180"/>
      <c r="T26" s="180"/>
      <c r="U26" s="180"/>
      <c r="V26" s="180"/>
      <c r="W26" s="180"/>
      <c r="X26" s="165"/>
    </row>
    <row r="27" spans="1:24">
      <c r="A27" s="161">
        <v>200</v>
      </c>
      <c r="F27" s="180">
        <v>505.55905510143407</v>
      </c>
      <c r="G27" s="180">
        <v>873.12022484919476</v>
      </c>
      <c r="H27" s="180">
        <v>2345.5834628998336</v>
      </c>
      <c r="I27" s="180"/>
      <c r="J27" s="180"/>
      <c r="K27" s="180"/>
      <c r="L27" s="180">
        <v>91316.973492140794</v>
      </c>
      <c r="M27" s="180">
        <v>88135.039879961696</v>
      </c>
      <c r="N27" s="180">
        <v>92999.969752587378</v>
      </c>
      <c r="O27" s="180"/>
      <c r="P27" s="180"/>
      <c r="U27" s="164"/>
      <c r="V27" s="180"/>
      <c r="W27" s="180"/>
      <c r="X27" s="165"/>
    </row>
    <row r="28" spans="1:24">
      <c r="A28" s="161">
        <v>201</v>
      </c>
      <c r="F28" s="180">
        <v>218768.51556889754</v>
      </c>
      <c r="G28" s="180">
        <v>213860.55940889518</v>
      </c>
      <c r="H28" s="180">
        <v>228449.71732969375</v>
      </c>
      <c r="I28" s="180"/>
      <c r="J28" s="180"/>
      <c r="K28" s="180"/>
      <c r="L28" s="180">
        <v>40997.862624843925</v>
      </c>
      <c r="M28" s="180">
        <v>46856.247182238527</v>
      </c>
      <c r="N28" s="180">
        <v>42897.847305233809</v>
      </c>
      <c r="O28" s="180"/>
      <c r="P28" s="180"/>
      <c r="U28" s="164"/>
      <c r="V28" s="164"/>
      <c r="W28" s="180"/>
      <c r="X28" s="165"/>
    </row>
    <row r="29" spans="1:24">
      <c r="A29" s="161">
        <v>202</v>
      </c>
      <c r="F29" s="180">
        <v>263927.89253125433</v>
      </c>
      <c r="G29" s="180">
        <v>263677.48300011107</v>
      </c>
      <c r="H29" s="180">
        <v>284084.18495803984</v>
      </c>
      <c r="I29" s="180"/>
      <c r="J29" s="180"/>
      <c r="K29" s="180"/>
      <c r="L29" s="180">
        <v>12129.42637001173</v>
      </c>
      <c r="M29" s="180">
        <v>9659.7311720620492</v>
      </c>
      <c r="N29" s="180">
        <v>-15446.083424488315</v>
      </c>
      <c r="O29" s="180"/>
      <c r="P29" s="180"/>
      <c r="U29" s="164"/>
      <c r="V29" s="164"/>
      <c r="W29" s="165"/>
      <c r="X29" s="165"/>
    </row>
    <row r="30" spans="1:24">
      <c r="A30" s="161"/>
      <c r="F30" s="180"/>
      <c r="G30" s="180"/>
      <c r="H30" s="180"/>
      <c r="I30" s="180"/>
      <c r="J30" s="180"/>
      <c r="K30" s="180"/>
      <c r="L30" s="180"/>
      <c r="M30" s="180"/>
      <c r="N30" s="180"/>
      <c r="U30" s="164"/>
      <c r="V30" s="164"/>
      <c r="W30" s="165"/>
      <c r="X30" s="165"/>
    </row>
    <row r="31" spans="1:24">
      <c r="F31" s="231" t="s">
        <v>129</v>
      </c>
      <c r="G31" s="180"/>
      <c r="H31" s="180"/>
      <c r="I31" s="180"/>
      <c r="J31" s="180"/>
      <c r="K31" s="180"/>
      <c r="L31" s="180"/>
      <c r="M31" s="180"/>
      <c r="N31" s="180"/>
      <c r="U31" s="164"/>
      <c r="V31" s="164"/>
      <c r="W31" s="165"/>
      <c r="X31" s="165"/>
    </row>
    <row r="32" spans="1:24">
      <c r="A32" s="161"/>
      <c r="C32" s="164" t="s">
        <v>27</v>
      </c>
      <c r="F32" s="180"/>
      <c r="G32" s="180"/>
      <c r="H32" s="180"/>
      <c r="I32" s="180"/>
      <c r="J32" s="180"/>
      <c r="K32" s="180"/>
      <c r="L32" s="180"/>
      <c r="M32" s="180"/>
      <c r="N32" s="180"/>
      <c r="U32" s="164"/>
      <c r="V32" s="164"/>
      <c r="W32" s="165"/>
      <c r="X32" s="165"/>
    </row>
    <row r="33" spans="1:26">
      <c r="A33" s="161"/>
      <c r="F33" s="180"/>
      <c r="G33" s="180"/>
      <c r="H33" s="180"/>
      <c r="I33" s="180"/>
      <c r="J33" s="180"/>
      <c r="K33" s="180"/>
      <c r="L33" s="180"/>
      <c r="M33" s="180"/>
      <c r="N33" s="180"/>
      <c r="U33" s="164"/>
      <c r="V33" s="164"/>
      <c r="W33" s="165"/>
      <c r="X33" s="165"/>
    </row>
    <row r="34" spans="1:26" ht="15" thickBot="1">
      <c r="U34" s="164"/>
      <c r="V34" s="164"/>
      <c r="W34" s="165"/>
      <c r="X34" s="165"/>
    </row>
    <row r="35" spans="1:26" ht="15" thickBot="1">
      <c r="A35" s="181" t="s">
        <v>131</v>
      </c>
      <c r="B35" s="181"/>
      <c r="C35" s="182">
        <f>mass_sample_spike!D5</f>
        <v>0.10061548999999999</v>
      </c>
      <c r="F35" s="164">
        <f>$C$35</f>
        <v>0.10061548999999999</v>
      </c>
      <c r="G35" s="164">
        <f>$C$35</f>
        <v>0.10061548999999999</v>
      </c>
      <c r="H35" s="164">
        <f>$C$35</f>
        <v>0.10061548999999999</v>
      </c>
      <c r="L35" s="164">
        <f>$C$35</f>
        <v>0.10061548999999999</v>
      </c>
      <c r="M35" s="164">
        <f t="shared" ref="M35:N35" si="5">$C$35</f>
        <v>0.10061548999999999</v>
      </c>
      <c r="N35" s="164">
        <f t="shared" si="5"/>
        <v>0.10061548999999999</v>
      </c>
      <c r="U35" s="164"/>
      <c r="V35" s="164"/>
      <c r="W35" s="165"/>
      <c r="X35" s="165"/>
    </row>
    <row r="36" spans="1:26">
      <c r="U36" s="164"/>
      <c r="V36" s="164"/>
      <c r="W36" s="165"/>
      <c r="X36" s="165"/>
    </row>
    <row r="37" spans="1:26">
      <c r="F37" s="164" t="s">
        <v>217</v>
      </c>
      <c r="L37" s="164" t="s">
        <v>218</v>
      </c>
      <c r="U37" s="164"/>
      <c r="V37" s="164"/>
      <c r="W37" s="165"/>
      <c r="X37" s="165"/>
    </row>
    <row r="38" spans="1:26" ht="15" thickBot="1">
      <c r="C38" s="213" t="s">
        <v>118</v>
      </c>
      <c r="D38" s="164" t="s">
        <v>21</v>
      </c>
      <c r="F38" s="329">
        <f>RIDMS!R22</f>
        <v>0.43668256115527915</v>
      </c>
      <c r="L38" s="214">
        <f>RIDMS!R8</f>
        <v>5.0963849637671981</v>
      </c>
      <c r="U38" s="164"/>
      <c r="V38" s="164"/>
      <c r="W38" s="165"/>
      <c r="X38" s="165"/>
    </row>
    <row r="39" spans="1:26" ht="15" thickBot="1">
      <c r="C39" s="213" t="s">
        <v>118</v>
      </c>
      <c r="D39" s="164" t="s">
        <v>22</v>
      </c>
      <c r="F39" s="234">
        <f>mass_sample_spike!E5</f>
        <v>4.24E-2</v>
      </c>
      <c r="G39" s="235"/>
      <c r="H39" s="236"/>
      <c r="I39" s="236"/>
      <c r="J39" s="236"/>
      <c r="K39" s="236"/>
      <c r="L39" s="237">
        <f>F39</f>
        <v>4.24E-2</v>
      </c>
      <c r="U39" s="164"/>
      <c r="V39" s="164"/>
      <c r="W39" s="165"/>
      <c r="X39" s="165"/>
    </row>
    <row r="40" spans="1:26">
      <c r="C40" s="213" t="s">
        <v>118</v>
      </c>
      <c r="D40" s="164" t="s">
        <v>23</v>
      </c>
      <c r="F40" s="215">
        <f>Abdces!T29</f>
        <v>201.86112210880515</v>
      </c>
      <c r="G40" s="183"/>
      <c r="H40" s="165"/>
      <c r="I40" s="165"/>
      <c r="J40" s="165"/>
      <c r="K40" s="165"/>
      <c r="L40" s="215">
        <f>Abdces!T14</f>
        <v>198.0861479014369</v>
      </c>
      <c r="U40" s="164"/>
      <c r="V40" s="164"/>
      <c r="W40" s="165"/>
      <c r="X40" s="165"/>
    </row>
    <row r="41" spans="1:26">
      <c r="A41" s="164" t="s">
        <v>11</v>
      </c>
      <c r="F41" s="164">
        <f>F38*$F$39/$F$40</f>
        <v>9.1723162932800324E-5</v>
      </c>
      <c r="G41" s="164">
        <f>F41</f>
        <v>9.1723162932800324E-5</v>
      </c>
      <c r="H41" s="164">
        <f>F41</f>
        <v>9.1723162932800324E-5</v>
      </c>
      <c r="L41" s="164">
        <f>$L$39*$L$38/$L$40</f>
        <v>1.0908724550050262E-3</v>
      </c>
      <c r="M41" s="164">
        <f>$L$39*$L$38/$L$40</f>
        <v>1.0908724550050262E-3</v>
      </c>
      <c r="N41" s="164">
        <f>$L$39*$L$38/$L$40</f>
        <v>1.0908724550050262E-3</v>
      </c>
      <c r="U41" s="164"/>
      <c r="V41" s="164"/>
      <c r="W41" s="165"/>
      <c r="X41" s="165"/>
    </row>
    <row r="43" spans="1:26">
      <c r="A43" s="181" t="s">
        <v>130</v>
      </c>
      <c r="B43" s="181"/>
      <c r="C43" s="181"/>
      <c r="X43" s="165" t="s">
        <v>24</v>
      </c>
      <c r="Y43" s="165" t="s">
        <v>25</v>
      </c>
      <c r="Z43" s="165" t="s">
        <v>61</v>
      </c>
    </row>
    <row r="44" spans="1:26" ht="15" thickBot="1">
      <c r="A44" s="161"/>
      <c r="F44" s="184"/>
      <c r="G44" s="184"/>
      <c r="H44" s="184"/>
      <c r="I44" s="184"/>
      <c r="J44" s="184"/>
      <c r="K44" s="184"/>
      <c r="L44" s="185"/>
      <c r="M44" s="185"/>
      <c r="N44" s="185"/>
      <c r="R44" s="165" t="s">
        <v>111</v>
      </c>
      <c r="S44" s="165" t="s">
        <v>112</v>
      </c>
      <c r="T44" s="165" t="s">
        <v>113</v>
      </c>
      <c r="Z44" s="165"/>
    </row>
    <row r="45" spans="1:26">
      <c r="A45" s="161">
        <v>198</v>
      </c>
      <c r="F45" s="184">
        <f>(F25/$B8)/(F$29/$B$12)*F$41*$C8/F$35</f>
        <v>4.6907369755235206E-4</v>
      </c>
      <c r="G45" s="184">
        <f>(G25/$B8)/(G$29/$B$12)*G$41*$C8/G$35</f>
        <v>1.726900182053491E-5</v>
      </c>
      <c r="H45" s="184">
        <f>(H25/$B8)/(H$29/$B$12)*H$41*$C8/H$35</f>
        <v>4.2936740485904131E-5</v>
      </c>
      <c r="I45" s="184"/>
      <c r="J45" s="184"/>
      <c r="K45" s="184"/>
      <c r="L45" s="185" t="s">
        <v>10</v>
      </c>
      <c r="M45" s="185" t="s">
        <v>10</v>
      </c>
      <c r="N45" s="185" t="s">
        <v>10</v>
      </c>
      <c r="O45" s="185"/>
      <c r="P45" s="185"/>
      <c r="Q45" s="163" t="s">
        <v>380</v>
      </c>
      <c r="R45" s="595">
        <f>((F45*$C$35)/200.59)/L41*100</f>
        <v>2.1568635631724255E-2</v>
      </c>
      <c r="S45" s="595">
        <f t="shared" ref="S45:T45" si="6">((G45*$C$35)/200.59)/M41*100</f>
        <v>7.9405178745740683E-4</v>
      </c>
      <c r="T45" s="595">
        <f t="shared" si="6"/>
        <v>1.9742887217653279E-3</v>
      </c>
      <c r="X45" s="739">
        <f>AVERAGE(R45:T45)</f>
        <v>8.1123253803156627E-3</v>
      </c>
      <c r="Y45" s="740">
        <f>STDEV(R45:V45)</f>
        <v>1.1668438369889053E-2</v>
      </c>
      <c r="Z45" s="741">
        <f>Y45/X45*100</f>
        <v>143.83592648049105</v>
      </c>
    </row>
    <row r="46" spans="1:26">
      <c r="A46" s="161">
        <v>199</v>
      </c>
      <c r="F46" s="184">
        <f>(F26/$B9)/(F$29/$B$12)*F$41*$C9/F$35</f>
        <v>1.3914972877572315E-4</v>
      </c>
      <c r="G46" s="184">
        <f t="shared" ref="G46:H48" si="7">(G26/$B9)/(G$29/$B$12)*G$41*$C9/G$35</f>
        <v>7.2572162016018094E-4</v>
      </c>
      <c r="H46" s="184">
        <f t="shared" si="7"/>
        <v>-5.9588496171662959E-4</v>
      </c>
      <c r="I46" s="184"/>
      <c r="J46" s="184"/>
      <c r="K46" s="184"/>
      <c r="L46" s="185">
        <f>(L26/$B9)/(L$25/$B$8)*L$41*$C9/L$35</f>
        <v>1.7625127471212692</v>
      </c>
      <c r="M46" s="185">
        <f>(M26/$B9)/(M$25/$B$8)*M$41*$C9/M$35</f>
        <v>1.7790418725236568</v>
      </c>
      <c r="N46" s="185">
        <f t="shared" ref="L46:N49" si="8">(N26/$B9)/(N$25/$B$8)*N$41*$C9/N$35</f>
        <v>1.760092084293861</v>
      </c>
      <c r="O46" s="185"/>
      <c r="P46" s="185"/>
      <c r="Q46" s="742" t="s">
        <v>26</v>
      </c>
      <c r="R46" s="185">
        <f t="shared" ref="R46:T47" si="9">F46/(L46+F46)*100</f>
        <v>7.894339717580726E-3</v>
      </c>
      <c r="S46" s="185">
        <f t="shared" si="9"/>
        <v>4.0776201485413596E-2</v>
      </c>
      <c r="T46" s="185">
        <f t="shared" si="9"/>
        <v>-3.3866794480306973E-2</v>
      </c>
      <c r="X46" s="743">
        <f>AVERAGE(R46:T46)</f>
        <v>4.9345822408957823E-3</v>
      </c>
      <c r="Y46" s="744">
        <f>STDEV(R46:V46)</f>
        <v>3.7409415057245127E-2</v>
      </c>
      <c r="Z46" s="745">
        <f>Y46/X46*100</f>
        <v>758.1070338074685</v>
      </c>
    </row>
    <row r="47" spans="1:26">
      <c r="A47" s="161">
        <v>200</v>
      </c>
      <c r="B47" s="164" t="s">
        <v>93</v>
      </c>
      <c r="F47" s="184">
        <f>(F27/$B10)/(F$29/$B$12)*F$41*$C10/F$35</f>
        <v>1.4829068892614724E-3</v>
      </c>
      <c r="G47" s="184">
        <f>(G27/$B10)/(G$29/$B$12)*G$41*$C10/G$35</f>
        <v>2.5634702590102781E-3</v>
      </c>
      <c r="H47" s="184">
        <f t="shared" si="7"/>
        <v>6.3919167978562889E-3</v>
      </c>
      <c r="I47" s="185"/>
      <c r="J47" s="185"/>
      <c r="K47" s="184"/>
      <c r="L47" s="185">
        <f>(L27/$B10)/(L$25/$B$8)*L$41*$C10/L$35</f>
        <v>0.28910159143997893</v>
      </c>
      <c r="M47" s="185">
        <f t="shared" si="8"/>
        <v>0.28340449353534708</v>
      </c>
      <c r="N47" s="185">
        <f t="shared" si="8"/>
        <v>0.27881180442273334</v>
      </c>
      <c r="O47" s="185"/>
      <c r="P47" s="185"/>
      <c r="Q47" s="595" t="s">
        <v>95</v>
      </c>
      <c r="R47" s="185">
        <f t="shared" si="9"/>
        <v>0.5103186500958139</v>
      </c>
      <c r="S47" s="185">
        <f t="shared" si="9"/>
        <v>0.89641868445575146</v>
      </c>
      <c r="T47" s="185">
        <f t="shared" si="9"/>
        <v>2.2411758060170919</v>
      </c>
      <c r="X47" s="743">
        <f>AVERAGE(R47:V47)</f>
        <v>1.215971046856219</v>
      </c>
      <c r="Y47" s="744">
        <f>STDEV(R47:V47)</f>
        <v>0.90859887067273204</v>
      </c>
      <c r="Z47" s="745">
        <f>Y47/X47*100</f>
        <v>74.72208100857587</v>
      </c>
    </row>
    <row r="48" spans="1:26">
      <c r="A48" s="161">
        <v>201</v>
      </c>
      <c r="B48" s="164" t="s">
        <v>94</v>
      </c>
      <c r="F48" s="184">
        <f>(F28/$B11)/(F$29/$B$12)*F$41*$C11/F$35</f>
        <v>0.15388136382955478</v>
      </c>
      <c r="G48" s="184">
        <f t="shared" si="7"/>
        <v>0.15057197635937283</v>
      </c>
      <c r="H48" s="184">
        <f t="shared" si="7"/>
        <v>0.14928977538984969</v>
      </c>
      <c r="I48" s="185"/>
      <c r="J48" s="185"/>
      <c r="K48" s="184"/>
      <c r="L48" s="184">
        <f>(L28/$B11)/(L$25/$B$8)*L$41*$C11/L$35</f>
        <v>3.112572000640219E-2</v>
      </c>
      <c r="M48" s="184">
        <f t="shared" si="8"/>
        <v>3.613140469203751E-2</v>
      </c>
      <c r="N48" s="184">
        <f t="shared" si="8"/>
        <v>3.0840617587160037E-2</v>
      </c>
      <c r="O48" s="184"/>
      <c r="P48" s="184"/>
      <c r="Q48" s="595" t="s">
        <v>96</v>
      </c>
      <c r="R48" s="185">
        <f>L48/(L48+F48)*100</f>
        <v>16.824069306449317</v>
      </c>
      <c r="S48" s="185">
        <f>M48/(M48+G48)*100</f>
        <v>19.352303364066248</v>
      </c>
      <c r="T48" s="185">
        <f>N48/(N48+H48)*100</f>
        <v>17.121273693716009</v>
      </c>
      <c r="X48" s="743">
        <f>AVERAGE(R48:V48)</f>
        <v>17.765882121410524</v>
      </c>
      <c r="Y48" s="744">
        <f>STDEV(R48:V48)</f>
        <v>1.3818943090246227</v>
      </c>
      <c r="Z48" s="745">
        <f t="shared" ref="Z48:Z49" si="10">Y48/X48*100</f>
        <v>7.7783602276592561</v>
      </c>
    </row>
    <row r="49" spans="1:27" ht="15" thickBot="1">
      <c r="A49" s="161">
        <v>202</v>
      </c>
      <c r="F49" s="185" t="s">
        <v>10</v>
      </c>
      <c r="G49" s="185" t="s">
        <v>10</v>
      </c>
      <c r="H49" s="185" t="s">
        <v>10</v>
      </c>
      <c r="I49" s="185"/>
      <c r="J49" s="185"/>
      <c r="K49" s="184"/>
      <c r="L49" s="184">
        <f t="shared" si="8"/>
        <v>9.1318644243712846E-3</v>
      </c>
      <c r="M49" s="184">
        <f t="shared" si="8"/>
        <v>7.3865796701982111E-3</v>
      </c>
      <c r="N49" s="184">
        <f t="shared" si="8"/>
        <v>-1.1012018833701799E-2</v>
      </c>
      <c r="O49" s="184"/>
      <c r="P49" s="184"/>
      <c r="Q49" s="595" t="s">
        <v>381</v>
      </c>
      <c r="R49" s="595">
        <f>((L49*$C$35)/200.59)/F41*100</f>
        <v>4.9938558379849054</v>
      </c>
      <c r="S49" s="595">
        <f t="shared" ref="S49:T49" si="11">((M49*$C$35)/200.59)/G41*100</f>
        <v>4.0394285651365891</v>
      </c>
      <c r="T49" s="595">
        <f t="shared" si="11"/>
        <v>-6.0220379963062811</v>
      </c>
      <c r="U49" s="186"/>
      <c r="V49" s="186"/>
      <c r="W49" s="187"/>
      <c r="X49" s="746">
        <f>AVERAGE(R49:V49)</f>
        <v>1.003748802271738</v>
      </c>
      <c r="Y49" s="747">
        <f>STDEV(R49:V49)</f>
        <v>6.1031953073037108</v>
      </c>
      <c r="Z49" s="748">
        <f t="shared" si="10"/>
        <v>608.04010858998106</v>
      </c>
    </row>
    <row r="50" spans="1:27">
      <c r="A50" s="161"/>
      <c r="F50" s="185"/>
      <c r="G50" s="185"/>
      <c r="H50" s="185"/>
      <c r="I50" s="185"/>
      <c r="J50" s="185"/>
      <c r="K50" s="184"/>
      <c r="L50" s="184"/>
      <c r="M50" s="184"/>
      <c r="N50" s="184"/>
      <c r="O50" s="184"/>
      <c r="P50" s="184"/>
      <c r="Q50" s="185"/>
      <c r="R50" s="185"/>
      <c r="S50" s="185"/>
      <c r="U50" s="186"/>
      <c r="V50" s="186"/>
      <c r="W50" s="187"/>
      <c r="X50" s="187"/>
    </row>
    <row r="51" spans="1:27">
      <c r="U51" s="164"/>
      <c r="V51" s="186"/>
      <c r="W51" s="187"/>
      <c r="X51" s="187"/>
    </row>
    <row r="52" spans="1:27">
      <c r="A52" s="184"/>
      <c r="B52" s="184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U52" s="185"/>
      <c r="V52" s="185"/>
      <c r="X52" s="187"/>
    </row>
    <row r="53" spans="1:27">
      <c r="A53" s="184"/>
      <c r="C53" s="184"/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U53" s="185"/>
      <c r="V53" s="185"/>
      <c r="X53" s="187"/>
    </row>
    <row r="54" spans="1:27">
      <c r="A54" s="161"/>
      <c r="F54" s="184"/>
      <c r="G54" s="184"/>
      <c r="H54" s="184"/>
      <c r="I54" s="184"/>
      <c r="J54" s="185"/>
      <c r="N54" s="167"/>
      <c r="O54" s="185"/>
      <c r="P54" s="185"/>
      <c r="Q54" s="185"/>
      <c r="S54" s="186"/>
      <c r="T54" s="186"/>
      <c r="U54" s="187"/>
      <c r="V54" s="187"/>
    </row>
    <row r="55" spans="1:27">
      <c r="A55" s="188"/>
      <c r="B55" s="189"/>
      <c r="C55" s="189"/>
      <c r="D55" s="189"/>
      <c r="E55" s="189"/>
      <c r="F55" s="189" t="s">
        <v>68</v>
      </c>
      <c r="G55" s="189" t="s">
        <v>25</v>
      </c>
      <c r="H55" s="189" t="s">
        <v>61</v>
      </c>
      <c r="I55" s="189"/>
      <c r="J55" s="189"/>
      <c r="K55" s="189"/>
      <c r="L55" s="189" t="s">
        <v>68</v>
      </c>
      <c r="M55" s="189" t="s">
        <v>25</v>
      </c>
      <c r="N55" s="189" t="s">
        <v>61</v>
      </c>
      <c r="O55" s="189"/>
      <c r="P55" s="190"/>
      <c r="X55" s="167"/>
    </row>
    <row r="56" spans="1:27">
      <c r="A56" s="191">
        <v>198</v>
      </c>
      <c r="B56" s="167"/>
      <c r="C56" s="167"/>
      <c r="D56" s="167"/>
      <c r="E56" s="167"/>
      <c r="F56" s="192">
        <f>AVERAGE(F45:H45)</f>
        <v>1.7642647995293038E-4</v>
      </c>
      <c r="G56" s="193">
        <f>STDEVA(F45:H45)</f>
        <v>2.537646619972152E-4</v>
      </c>
      <c r="H56" s="194">
        <f>G56/F56*100</f>
        <v>143.83592648049103</v>
      </c>
      <c r="I56" s="167"/>
      <c r="J56" s="167"/>
      <c r="K56" s="167"/>
      <c r="L56" s="167"/>
      <c r="M56" s="167"/>
      <c r="N56" s="167"/>
      <c r="O56" s="167"/>
      <c r="P56" s="195"/>
      <c r="Q56" s="167"/>
      <c r="R56" s="167"/>
      <c r="S56" s="167"/>
      <c r="T56" s="167"/>
      <c r="U56" s="167"/>
      <c r="V56" s="196"/>
      <c r="W56" s="167"/>
      <c r="X56" s="167"/>
      <c r="Y56" s="167"/>
      <c r="Z56" s="167"/>
      <c r="AA56" s="167"/>
    </row>
    <row r="57" spans="1:27">
      <c r="A57" s="197">
        <v>199</v>
      </c>
      <c r="B57" s="198"/>
      <c r="C57" s="198"/>
      <c r="D57" s="198"/>
      <c r="E57" s="198"/>
      <c r="F57" s="199">
        <f>AVERAGE(F46:H46)</f>
        <v>8.9662129073091485E-5</v>
      </c>
      <c r="G57" s="200">
        <f>STDEVA(F46:H46)</f>
        <v>6.6219163103158638E-4</v>
      </c>
      <c r="H57" s="201">
        <f>G57/F57*100</f>
        <v>738.54105169839966</v>
      </c>
      <c r="I57" s="198"/>
      <c r="J57" s="198"/>
      <c r="K57" s="198"/>
      <c r="L57" s="202">
        <f>AVERAGE(L46:N46)</f>
        <v>1.7672155679795958</v>
      </c>
      <c r="M57" s="202">
        <f>STDEVA(L46:N46)</f>
        <v>1.0313147507316059E-2</v>
      </c>
      <c r="N57" s="201">
        <f>M57/L57*100</f>
        <v>0.58358174827006359</v>
      </c>
      <c r="O57" s="198"/>
      <c r="P57" s="203"/>
      <c r="Q57" s="167"/>
      <c r="R57" s="167"/>
      <c r="S57" s="167"/>
      <c r="T57" s="167"/>
      <c r="U57" s="196"/>
      <c r="V57" s="196"/>
      <c r="W57" s="167"/>
      <c r="X57" s="167"/>
      <c r="Y57" s="167"/>
      <c r="Z57" s="167"/>
      <c r="AA57" s="167"/>
    </row>
    <row r="58" spans="1:27">
      <c r="A58" s="197">
        <v>200</v>
      </c>
      <c r="B58" s="198"/>
      <c r="C58" s="198"/>
      <c r="D58" s="198"/>
      <c r="E58" s="198"/>
      <c r="F58" s="199">
        <f>AVERAGE(F47:H47)</f>
        <v>3.4794313153760129E-3</v>
      </c>
      <c r="G58" s="200">
        <f>STDEVA(F47:H47)</f>
        <v>2.5795024836689925E-3</v>
      </c>
      <c r="H58" s="201">
        <f>G58/F58*100</f>
        <v>74.13574949072482</v>
      </c>
      <c r="I58" s="198"/>
      <c r="J58" s="198"/>
      <c r="K58" s="198"/>
      <c r="L58" s="202">
        <f>AVERAGE(L47:N47)</f>
        <v>0.28377262979935314</v>
      </c>
      <c r="M58" s="202">
        <f>STDEVA(L47:N47)</f>
        <v>5.154762113495269E-3</v>
      </c>
      <c r="N58" s="201">
        <f>M58/L58*100</f>
        <v>1.8165113799523378</v>
      </c>
      <c r="O58" s="198"/>
      <c r="P58" s="203"/>
      <c r="Q58" s="167"/>
      <c r="R58" s="167"/>
      <c r="S58" s="167"/>
      <c r="T58" s="167"/>
      <c r="U58" s="196"/>
      <c r="V58" s="196"/>
      <c r="W58" s="167"/>
      <c r="X58" s="167"/>
      <c r="Y58" s="167"/>
      <c r="Z58" s="167"/>
      <c r="AA58" s="167"/>
    </row>
    <row r="59" spans="1:27">
      <c r="A59" s="197">
        <v>201</v>
      </c>
      <c r="B59" s="198"/>
      <c r="C59" s="198"/>
      <c r="D59" s="198"/>
      <c r="E59" s="198"/>
      <c r="F59" s="199">
        <f>AVERAGE(F48:H48)</f>
        <v>0.15124770519292577</v>
      </c>
      <c r="G59" s="200">
        <f>STDEVA(F48:H48)</f>
        <v>2.3692041263427372E-3</v>
      </c>
      <c r="H59" s="201">
        <f>G59/F59*100</f>
        <v>1.5664397177601281</v>
      </c>
      <c r="I59" s="198"/>
      <c r="J59" s="233"/>
      <c r="K59" s="233"/>
      <c r="L59" s="202">
        <f>AVERAGE(L48:N48)</f>
        <v>3.2699247428533244E-2</v>
      </c>
      <c r="M59" s="202">
        <f>STDEVA(L48:N48)</f>
        <v>2.9757517467747943E-3</v>
      </c>
      <c r="N59" s="201">
        <f>M59/L59*100</f>
        <v>9.1003676866831018</v>
      </c>
      <c r="O59" s="198"/>
      <c r="P59" s="203"/>
      <c r="Q59" s="193">
        <f>SUM(L59,F59)</f>
        <v>0.18394695262145902</v>
      </c>
      <c r="R59" s="167"/>
      <c r="S59" s="167"/>
      <c r="T59" s="167"/>
      <c r="U59" s="196"/>
      <c r="V59" s="196"/>
      <c r="W59" s="167"/>
      <c r="X59" s="167"/>
      <c r="Y59" s="167"/>
      <c r="Z59" s="167"/>
      <c r="AA59" s="167"/>
    </row>
    <row r="60" spans="1:27">
      <c r="A60" s="204">
        <v>202</v>
      </c>
      <c r="B60" s="205"/>
      <c r="C60" s="205"/>
      <c r="D60" s="205"/>
      <c r="E60" s="205"/>
      <c r="F60" s="206"/>
      <c r="G60" s="206"/>
      <c r="H60" s="206"/>
      <c r="I60" s="205"/>
      <c r="J60" s="206"/>
      <c r="K60" s="206"/>
      <c r="L60" s="207">
        <f>AVERAGE(L49:N49)</f>
        <v>1.8354750869558987E-3</v>
      </c>
      <c r="M60" s="207">
        <f>STDEVA(L49:N49)</f>
        <v>1.1160424711868703E-2</v>
      </c>
      <c r="N60" s="206">
        <f>M60/L60*100</f>
        <v>608.0401085899814</v>
      </c>
      <c r="O60" s="205"/>
      <c r="P60" s="208"/>
      <c r="Q60" s="167"/>
      <c r="R60" s="167"/>
      <c r="S60" s="167"/>
      <c r="T60" s="167"/>
      <c r="U60" s="196"/>
      <c r="V60" s="196"/>
      <c r="W60" s="167"/>
      <c r="X60" s="167"/>
      <c r="Y60" s="167"/>
      <c r="Z60" s="167"/>
      <c r="AA60" s="167"/>
    </row>
    <row r="61" spans="1:27" s="11" customFormat="1">
      <c r="A61" s="209"/>
      <c r="B61" s="167"/>
      <c r="C61" s="167"/>
      <c r="D61" s="167"/>
      <c r="E61" s="167"/>
      <c r="F61" s="196"/>
      <c r="G61" s="196"/>
      <c r="H61" s="196"/>
      <c r="I61" s="167"/>
      <c r="J61" s="196"/>
      <c r="K61" s="196"/>
      <c r="L61" s="196"/>
      <c r="M61" s="167"/>
      <c r="N61" s="167"/>
      <c r="O61" s="167"/>
      <c r="P61" s="167"/>
      <c r="Q61" s="167"/>
      <c r="R61" s="167"/>
      <c r="S61" s="167"/>
      <c r="T61" s="167"/>
      <c r="U61" s="196"/>
      <c r="V61" s="196"/>
      <c r="W61" s="167"/>
      <c r="X61" s="167"/>
      <c r="Y61" s="167"/>
      <c r="Z61" s="167"/>
      <c r="AA61" s="167"/>
    </row>
    <row r="62" spans="1:27" s="11" customFormat="1">
      <c r="A62" s="209"/>
      <c r="B62" s="167"/>
      <c r="C62" s="167"/>
      <c r="D62" s="167"/>
      <c r="E62" s="167"/>
      <c r="F62" s="194"/>
      <c r="G62" s="194"/>
      <c r="H62" s="194"/>
      <c r="I62" s="167"/>
      <c r="J62" s="194"/>
      <c r="K62" s="194"/>
      <c r="L62" s="194"/>
      <c r="M62" s="167"/>
      <c r="N62" s="167"/>
      <c r="O62" s="167"/>
      <c r="P62" s="167"/>
      <c r="Q62" s="167"/>
      <c r="R62" s="167"/>
      <c r="S62" s="167"/>
      <c r="T62" s="167"/>
      <c r="U62" s="196"/>
      <c r="V62" s="196"/>
      <c r="W62" s="167"/>
      <c r="X62" s="167"/>
      <c r="Y62" s="167"/>
      <c r="Z62" s="167"/>
      <c r="AA62" s="167"/>
    </row>
    <row r="63" spans="1:27" s="11" customFormat="1">
      <c r="A63" s="209"/>
      <c r="B63" s="167"/>
      <c r="C63" s="167"/>
      <c r="D63" s="167"/>
      <c r="E63" s="167"/>
      <c r="F63" s="194"/>
      <c r="G63" s="194"/>
      <c r="H63" s="194"/>
      <c r="I63" s="167"/>
      <c r="J63" s="196"/>
      <c r="K63" s="196"/>
      <c r="L63" s="196"/>
      <c r="M63" s="167"/>
      <c r="N63" s="167"/>
      <c r="O63" s="167"/>
      <c r="P63" s="167"/>
      <c r="Q63" s="167"/>
      <c r="R63" s="167"/>
      <c r="S63" s="167"/>
      <c r="T63" s="167"/>
      <c r="U63" s="196"/>
      <c r="V63" s="196"/>
      <c r="W63" s="167"/>
      <c r="X63" s="167"/>
      <c r="Y63" s="167"/>
      <c r="Z63" s="167"/>
      <c r="AA63" s="167"/>
    </row>
    <row r="64" spans="1:27" s="11" customFormat="1">
      <c r="A64" s="209"/>
      <c r="B64" s="167"/>
      <c r="C64" s="167"/>
      <c r="D64" s="167"/>
      <c r="E64" s="167"/>
      <c r="F64" s="194"/>
      <c r="G64" s="194"/>
      <c r="H64" s="194"/>
      <c r="I64" s="167"/>
      <c r="J64" s="194"/>
      <c r="K64" s="194"/>
      <c r="L64" s="194"/>
      <c r="M64" s="167"/>
      <c r="N64" s="167"/>
      <c r="O64" s="167"/>
      <c r="P64" s="167"/>
      <c r="Q64" s="167"/>
      <c r="R64" s="167"/>
      <c r="S64" s="167"/>
      <c r="T64" s="167"/>
      <c r="U64" s="196"/>
      <c r="V64" s="196"/>
      <c r="W64" s="167"/>
      <c r="X64" s="167"/>
      <c r="Y64" s="167"/>
      <c r="Z64" s="167"/>
      <c r="AA64" s="167"/>
    </row>
    <row r="65" spans="1:27" s="11" customFormat="1">
      <c r="A65" s="209"/>
      <c r="B65" s="167"/>
      <c r="C65" s="167"/>
      <c r="D65" s="167"/>
      <c r="E65" s="167"/>
      <c r="F65" s="194"/>
      <c r="G65" s="194"/>
      <c r="H65" s="194"/>
      <c r="I65" s="167"/>
      <c r="J65" s="194"/>
      <c r="K65" s="194"/>
      <c r="L65" s="194"/>
      <c r="M65" s="167"/>
      <c r="N65" s="164"/>
      <c r="O65" s="164"/>
      <c r="P65" s="164"/>
      <c r="Q65" s="164"/>
      <c r="R65" s="164"/>
      <c r="S65" s="164"/>
      <c r="T65" s="167"/>
      <c r="U65" s="196"/>
      <c r="V65" s="196"/>
      <c r="W65" s="167"/>
      <c r="X65" s="167"/>
      <c r="Y65" s="167"/>
      <c r="Z65" s="167"/>
      <c r="AA65" s="167"/>
    </row>
    <row r="66" spans="1:27" s="11" customFormat="1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4"/>
      <c r="O66" s="164"/>
      <c r="P66" s="164"/>
      <c r="Q66" s="164"/>
      <c r="R66" s="164"/>
      <c r="S66" s="164"/>
      <c r="T66" s="164"/>
      <c r="U66" s="196"/>
      <c r="V66" s="196"/>
      <c r="W66" s="167"/>
      <c r="X66" s="164"/>
      <c r="Y66" s="167"/>
      <c r="Z66" s="167"/>
      <c r="AA66" s="167"/>
    </row>
    <row r="67" spans="1:27" s="11" customFormat="1">
      <c r="A67" s="164"/>
      <c r="B67" s="164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5"/>
      <c r="V67" s="165"/>
      <c r="W67" s="164"/>
      <c r="X67" s="164"/>
      <c r="Y67" s="164"/>
      <c r="Z67" s="164"/>
      <c r="AA67" s="164"/>
    </row>
    <row r="68" spans="1:27" s="11" customFormat="1">
      <c r="A68" s="164"/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5"/>
      <c r="V68" s="165"/>
      <c r="W68" s="164"/>
      <c r="X68" s="164"/>
      <c r="Y68" s="164"/>
      <c r="Z68" s="164"/>
      <c r="AA68" s="164"/>
    </row>
    <row r="69" spans="1:27" s="11" customFormat="1">
      <c r="A69" s="164"/>
      <c r="B69" s="164"/>
      <c r="C69" s="164"/>
      <c r="D69" s="164"/>
      <c r="E69" s="161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5"/>
      <c r="V69" s="165"/>
      <c r="W69" s="164"/>
      <c r="X69" s="164"/>
      <c r="Y69" s="164"/>
      <c r="Z69" s="164"/>
      <c r="AA69" s="164"/>
    </row>
    <row r="70" spans="1:27" s="11" customFormat="1">
      <c r="A70" s="164"/>
      <c r="B70" s="164"/>
      <c r="C70" s="164"/>
      <c r="D70" s="164"/>
      <c r="E70" s="161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5"/>
      <c r="V70" s="165"/>
      <c r="W70" s="164"/>
      <c r="X70" s="164"/>
      <c r="Y70" s="164"/>
      <c r="Z70" s="164"/>
      <c r="AA70" s="164"/>
    </row>
    <row r="71" spans="1:27" s="11" customFormat="1">
      <c r="A71" s="164"/>
      <c r="B71" s="164"/>
      <c r="C71" s="164"/>
      <c r="D71" s="164"/>
      <c r="E71" s="161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5"/>
      <c r="V71" s="165"/>
      <c r="W71" s="164"/>
      <c r="X71" s="164"/>
      <c r="Y71" s="164"/>
      <c r="Z71" s="164"/>
      <c r="AA71" s="164"/>
    </row>
    <row r="72" spans="1:27">
      <c r="E72" s="161"/>
    </row>
    <row r="73" spans="1:27">
      <c r="E73" s="16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Z78"/>
  <sheetViews>
    <sheetView topLeftCell="A40" zoomScale="99" zoomScaleNormal="99" workbookViewId="0">
      <selection activeCell="K52" sqref="K52"/>
    </sheetView>
  </sheetViews>
  <sheetFormatPr defaultColWidth="9.109375" defaultRowHeight="14.4"/>
  <cols>
    <col min="1" max="1" width="9.109375" style="41"/>
    <col min="2" max="2" width="14.88671875" style="41" customWidth="1"/>
    <col min="3" max="3" width="15.5546875" style="41" bestFit="1" customWidth="1"/>
    <col min="4" max="4" width="6.44140625" style="41" customWidth="1"/>
    <col min="5" max="5" width="12.109375" style="41" customWidth="1"/>
    <col min="6" max="6" width="9.5546875" style="41" bestFit="1" customWidth="1"/>
    <col min="7" max="9" width="9.109375" style="41"/>
    <col min="10" max="10" width="12.5546875" style="41" bestFit="1" customWidth="1"/>
    <col min="11" max="12" width="11.5546875" style="41" bestFit="1" customWidth="1"/>
    <col min="13" max="14" width="10.5546875" style="41" customWidth="1"/>
    <col min="15" max="15" width="10.88671875" style="41" customWidth="1"/>
    <col min="16" max="16" width="11.109375" style="41" customWidth="1"/>
    <col min="17" max="20" width="9.109375" style="41"/>
    <col min="21" max="21" width="9.109375" style="15"/>
    <col min="22" max="22" width="6.5546875" style="15" customWidth="1"/>
    <col min="23" max="23" width="9.44140625" style="41" customWidth="1"/>
    <col min="24" max="16384" width="9.109375" style="41"/>
  </cols>
  <sheetData>
    <row r="2" spans="1:25" ht="18">
      <c r="A2" s="16"/>
    </row>
    <row r="3" spans="1:25">
      <c r="F3" s="19"/>
    </row>
    <row r="4" spans="1:25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5">
      <c r="B5" s="17" t="s">
        <v>12</v>
      </c>
      <c r="C5" s="17" t="s">
        <v>14</v>
      </c>
      <c r="F5" s="13" t="s">
        <v>7</v>
      </c>
      <c r="O5" s="13" t="s">
        <v>6</v>
      </c>
    </row>
    <row r="6" spans="1:25">
      <c r="A6" s="1"/>
      <c r="B6" s="15" t="s">
        <v>13</v>
      </c>
      <c r="C6" s="15" t="s">
        <v>15</v>
      </c>
      <c r="D6" s="1"/>
      <c r="E6" s="2"/>
      <c r="F6" s="3" t="s">
        <v>0</v>
      </c>
      <c r="G6" s="3" t="s">
        <v>2</v>
      </c>
      <c r="H6" s="3" t="s">
        <v>3</v>
      </c>
      <c r="I6" s="3" t="s">
        <v>1</v>
      </c>
      <c r="J6" s="3" t="s">
        <v>4</v>
      </c>
      <c r="K6" s="3" t="s">
        <v>67</v>
      </c>
      <c r="L6" s="3" t="s">
        <v>5</v>
      </c>
      <c r="M6" s="1"/>
      <c r="N6" s="10"/>
      <c r="O6" s="3" t="s">
        <v>2</v>
      </c>
      <c r="P6" s="3" t="s">
        <v>3</v>
      </c>
      <c r="Q6" s="3" t="s">
        <v>1</v>
      </c>
      <c r="R6" s="3" t="s">
        <v>4</v>
      </c>
      <c r="S6" s="3" t="s">
        <v>67</v>
      </c>
      <c r="U6" s="3"/>
      <c r="V6" s="3"/>
      <c r="W6" s="3"/>
      <c r="X6" s="3"/>
      <c r="Y6" s="3"/>
    </row>
    <row r="7" spans="1:25">
      <c r="A7" s="4">
        <v>196</v>
      </c>
      <c r="B7" s="5">
        <f>F7</f>
        <v>0</v>
      </c>
      <c r="C7" s="5">
        <f>$E$7*(F7/100)+$E$8*(F8/100)+$E$9*(F9/100)+$E$10*(F10/100)+$E$11*(F11/100)+$E$12*(F12/100)+$E$13*(F13/100)</f>
        <v>0</v>
      </c>
      <c r="D7" s="1"/>
      <c r="E7" s="49">
        <v>195.9658144</v>
      </c>
      <c r="F7" s="18"/>
      <c r="G7" s="112">
        <v>0</v>
      </c>
      <c r="H7" s="113">
        <v>0</v>
      </c>
      <c r="I7" s="114">
        <v>0.153</v>
      </c>
      <c r="J7" s="113">
        <v>0</v>
      </c>
      <c r="K7" s="115">
        <v>4.3963613413907955E-2</v>
      </c>
      <c r="L7" s="18"/>
      <c r="M7" s="1"/>
      <c r="N7" s="4">
        <v>198</v>
      </c>
      <c r="O7" s="43">
        <f>G8/G$8</f>
        <v>1</v>
      </c>
      <c r="P7" s="44">
        <f>H8/H$9</f>
        <v>1.670308256743001E-2</v>
      </c>
      <c r="Q7" s="44">
        <f>I8/I$10</f>
        <v>0.43158988569449253</v>
      </c>
      <c r="R7" s="44">
        <f>J8/J$11</f>
        <v>0</v>
      </c>
      <c r="S7" s="45">
        <f>K8/K$12</f>
        <v>1.308128969823501E-3</v>
      </c>
      <c r="T7" s="4"/>
      <c r="U7" s="41"/>
      <c r="V7" s="41"/>
    </row>
    <row r="8" spans="1:25">
      <c r="A8" s="4">
        <v>198</v>
      </c>
      <c r="B8" s="5">
        <f>G8</f>
        <v>92.915777492316806</v>
      </c>
      <c r="C8" s="5">
        <f>$E$7*(G7/100)+$E$8*(G8/100)+$E$9*(G9/100)+$E$10*(G10/100)+$E$11*(G11/100)+$E$12*(G12/100)+$E$13*(G13/100)</f>
        <v>198.08064125491882</v>
      </c>
      <c r="D8" s="1"/>
      <c r="E8" s="49">
        <v>197.9667523</v>
      </c>
      <c r="F8" s="18"/>
      <c r="G8" s="116">
        <v>92.915777492316806</v>
      </c>
      <c r="H8" s="117">
        <v>1.5383336622084547</v>
      </c>
      <c r="I8" s="85">
        <v>9.968</v>
      </c>
      <c r="J8" s="117">
        <v>0</v>
      </c>
      <c r="K8" s="118">
        <v>0.12562629886687843</v>
      </c>
      <c r="L8" s="18"/>
      <c r="M8" s="1"/>
      <c r="N8" s="4">
        <v>199</v>
      </c>
      <c r="O8" s="46">
        <f>G9/G$8</f>
        <v>5.2274279484909515E-2</v>
      </c>
      <c r="P8" s="6">
        <f>H9/H$9</f>
        <v>1</v>
      </c>
      <c r="Q8" s="6">
        <f>I9/I$10</f>
        <v>0.73055940422583998</v>
      </c>
      <c r="R8" s="6">
        <f t="shared" ref="R8:R11" si="0">J9/J$11</f>
        <v>0</v>
      </c>
      <c r="S8" s="7">
        <f t="shared" ref="S8:S11" si="1">K9/K$12</f>
        <v>1.4055608905968277E-2</v>
      </c>
      <c r="T8" s="4"/>
      <c r="U8" s="41"/>
      <c r="V8" s="41"/>
    </row>
    <row r="9" spans="1:25">
      <c r="A9" s="4">
        <v>199</v>
      </c>
      <c r="B9" s="5">
        <f>H9</f>
        <v>92.098788112806872</v>
      </c>
      <c r="C9" s="5">
        <f>$E$7*(H7/100)+$E$8*(H8/100)+$E$9*(H9/100)+$E$10*(H10/100)+$E$11*(H11/100)+$E$12*(H12/100)+$E$13*(H13/100)</f>
        <v>199.04359185302849</v>
      </c>
      <c r="D9" s="1"/>
      <c r="E9" s="49">
        <v>198.96826229999999</v>
      </c>
      <c r="F9" s="18"/>
      <c r="G9" s="116">
        <v>4.8571053211910336</v>
      </c>
      <c r="H9" s="117">
        <v>92.098788112806872</v>
      </c>
      <c r="I9" s="85">
        <v>16.873000000000001</v>
      </c>
      <c r="J9" s="117">
        <v>0</v>
      </c>
      <c r="K9" s="118">
        <v>1.3498318330304793</v>
      </c>
      <c r="L9" s="18"/>
      <c r="M9" s="1"/>
      <c r="N9" s="4">
        <v>200</v>
      </c>
      <c r="O9" s="46">
        <f>G10/G$8</f>
        <v>1.1905860390792578E-2</v>
      </c>
      <c r="P9" s="6">
        <f>H10/H$9</f>
        <v>5.2044662200648129E-2</v>
      </c>
      <c r="Q9" s="6">
        <f t="shared" ref="Q9" si="2">I10/I$10</f>
        <v>1</v>
      </c>
      <c r="R9" s="6">
        <f t="shared" si="0"/>
        <v>1.8856633914163295E-2</v>
      </c>
      <c r="S9" s="7">
        <f t="shared" si="1"/>
        <v>9.4547400848962043E-3</v>
      </c>
      <c r="T9" s="4"/>
      <c r="U9" s="41"/>
      <c r="V9" s="41"/>
      <c r="W9" s="22"/>
    </row>
    <row r="10" spans="1:25">
      <c r="A10" s="4">
        <v>200</v>
      </c>
      <c r="B10" s="5">
        <f>I10</f>
        <v>23.096</v>
      </c>
      <c r="C10" s="50">
        <f>$E$7*(I7/100)+$E$8*(I8/100)+$E$9*(I9/100)+$E$10*(I10/100)+$E$11*(I11/100)+$E$12*(I12/100)+$E$13*(I13/100)</f>
        <v>200.59690939717999</v>
      </c>
      <c r="D10" s="1"/>
      <c r="E10" s="49">
        <v>199.96830929999999</v>
      </c>
      <c r="F10" s="18"/>
      <c r="G10" s="116">
        <v>1.1062422749254712</v>
      </c>
      <c r="H10" s="117">
        <v>4.7932503164201012</v>
      </c>
      <c r="I10" s="85">
        <v>23.096</v>
      </c>
      <c r="J10" s="117">
        <v>1.7875625775780957</v>
      </c>
      <c r="K10" s="118">
        <v>0.90798692714074269</v>
      </c>
      <c r="L10" s="18"/>
      <c r="M10" s="1"/>
      <c r="N10" s="4">
        <v>201</v>
      </c>
      <c r="O10" s="46">
        <f>G11/G$8</f>
        <v>3.9760161826214134E-3</v>
      </c>
      <c r="P10" s="6">
        <f t="shared" ref="P10:P11" si="3">H11/H$9</f>
        <v>7.3266472058999095E-3</v>
      </c>
      <c r="Q10" s="6">
        <f>I11/I$10</f>
        <v>0.57070488396259089</v>
      </c>
      <c r="R10" s="6">
        <f t="shared" si="0"/>
        <v>1</v>
      </c>
      <c r="S10" s="7">
        <f t="shared" si="1"/>
        <v>6.6804848572649071E-3</v>
      </c>
      <c r="T10" s="4"/>
      <c r="U10" s="41"/>
      <c r="V10" s="41"/>
      <c r="W10" s="22"/>
    </row>
    <row r="11" spans="1:25">
      <c r="A11" s="4">
        <v>201</v>
      </c>
      <c r="B11" s="5">
        <f>J11</f>
        <v>94.797543703462907</v>
      </c>
      <c r="C11" s="5">
        <f>$E$7*(J7/100)+$E$8*(J8/100)+$E$9*(J9/100)+$E$10*(J10/100)+$E$11*(J11/100)+$E$12*(J12/100)+$E$13*(J13/100)</f>
        <v>200.98653489981587</v>
      </c>
      <c r="D11" s="1"/>
      <c r="E11" s="49">
        <v>200.9702853</v>
      </c>
      <c r="F11" s="18"/>
      <c r="G11" s="116">
        <v>0.3694346349303021</v>
      </c>
      <c r="H11" s="117">
        <v>0.67477532859346423</v>
      </c>
      <c r="I11" s="85">
        <v>13.180999999999999</v>
      </c>
      <c r="J11" s="117">
        <v>94.797543703462907</v>
      </c>
      <c r="K11" s="118">
        <v>0.64156104376134393</v>
      </c>
      <c r="L11" s="18"/>
      <c r="M11" s="1"/>
      <c r="N11" s="4">
        <v>202</v>
      </c>
      <c r="O11" s="47">
        <f>G12/G$8</f>
        <v>7.0557731631067586E-3</v>
      </c>
      <c r="P11" s="6">
        <f t="shared" si="3"/>
        <v>8.4013160520923086E-3</v>
      </c>
      <c r="Q11" s="8">
        <f>I12/I$10</f>
        <v>1.2929944579147905</v>
      </c>
      <c r="R11" s="8">
        <f t="shared" si="0"/>
        <v>3.6023019010293617E-2</v>
      </c>
      <c r="S11" s="9">
        <f t="shared" si="1"/>
        <v>1</v>
      </c>
      <c r="T11" s="4"/>
      <c r="U11" s="41"/>
      <c r="V11" s="41"/>
    </row>
    <row r="12" spans="1:25">
      <c r="A12" s="4">
        <v>202</v>
      </c>
      <c r="B12" s="5">
        <f>K12</f>
        <v>96.035101862952033</v>
      </c>
      <c r="C12" s="5">
        <f>$E$7*(K7/100)+$E$8*(K8/100)+$E$9*(K9/100)+$E$10*(K10/100)+$E$11*(K11/100)+$E$12*(K12/100)+$E$13*(K13/100)</f>
        <v>201.9157741422828</v>
      </c>
      <c r="D12" s="1"/>
      <c r="E12" s="49">
        <v>201.97062529999999</v>
      </c>
      <c r="F12" s="18"/>
      <c r="G12" s="116">
        <v>0.6555926492594879</v>
      </c>
      <c r="H12" s="117">
        <v>0.77375102695037268</v>
      </c>
      <c r="I12" s="85">
        <v>29.863</v>
      </c>
      <c r="J12" s="117">
        <v>3.4148937189589841</v>
      </c>
      <c r="K12" s="118">
        <v>96.035101862952033</v>
      </c>
      <c r="L12" s="18"/>
      <c r="M12" s="1"/>
      <c r="T12" s="6"/>
      <c r="U12" s="41"/>
      <c r="V12" s="41"/>
    </row>
    <row r="13" spans="1:25">
      <c r="A13" s="4">
        <v>204</v>
      </c>
      <c r="B13" s="5">
        <f>L13</f>
        <v>0</v>
      </c>
      <c r="C13" s="5">
        <f>$E$7*(L7/100)+$E$8*(L8/100)+$E$9*(L9/100)+$E$10*(L10/100)+$E$11*(L11/100)+$E$12*(L12/100)+$E$13*(L13/100)</f>
        <v>0</v>
      </c>
      <c r="D13" s="1"/>
      <c r="E13" s="49">
        <v>203.97347529999999</v>
      </c>
      <c r="F13" s="18"/>
      <c r="G13" s="119">
        <v>9.5847627376895256E-2</v>
      </c>
      <c r="H13" s="120">
        <v>0.12110155302073561</v>
      </c>
      <c r="I13" s="121">
        <v>6.8650000000000002</v>
      </c>
      <c r="J13" s="120">
        <v>0</v>
      </c>
      <c r="K13" s="122">
        <v>0.89592842083461299</v>
      </c>
      <c r="L13" s="18"/>
      <c r="M13" s="1"/>
      <c r="U13" s="6"/>
      <c r="V13" s="41"/>
    </row>
    <row r="14" spans="1:25">
      <c r="O14" s="21"/>
      <c r="P14" s="21"/>
      <c r="Q14" s="21"/>
      <c r="S14" s="21"/>
    </row>
    <row r="15" spans="1:25">
      <c r="T15" s="21"/>
    </row>
    <row r="16" spans="1:25">
      <c r="F16" s="21" t="s">
        <v>16</v>
      </c>
      <c r="G16" s="21"/>
      <c r="H16" s="21"/>
      <c r="I16" s="21"/>
      <c r="J16" s="21"/>
      <c r="L16" s="21" t="s">
        <v>19</v>
      </c>
      <c r="M16" s="21"/>
      <c r="N16" s="21"/>
      <c r="P16" s="4"/>
      <c r="Q16" s="14"/>
      <c r="R16" s="14"/>
      <c r="S16" s="14"/>
      <c r="T16" s="14"/>
      <c r="U16" s="14"/>
      <c r="V16" s="41"/>
      <c r="W16" s="21"/>
      <c r="X16" s="15"/>
    </row>
    <row r="17" spans="1:24">
      <c r="A17" s="41" t="s">
        <v>8</v>
      </c>
      <c r="F17" s="41" t="s">
        <v>17</v>
      </c>
      <c r="G17" s="41" t="s">
        <v>18</v>
      </c>
      <c r="L17" s="41" t="s">
        <v>17</v>
      </c>
      <c r="M17" s="41" t="s">
        <v>18</v>
      </c>
      <c r="Q17" s="14"/>
      <c r="R17" s="14"/>
      <c r="S17" s="14"/>
      <c r="T17" s="14"/>
      <c r="U17" s="14"/>
      <c r="V17" s="14"/>
      <c r="X17" s="15"/>
    </row>
    <row r="18" spans="1:24">
      <c r="A18" s="4">
        <v>198</v>
      </c>
      <c r="F18" s="123" t="e">
        <f>'Peak areas'!#REF!</f>
        <v>#REF!</v>
      </c>
      <c r="G18" s="123" t="e">
        <f>'Peak areas'!#REF!</f>
        <v>#REF!</v>
      </c>
      <c r="H18" s="123"/>
      <c r="I18" s="14"/>
      <c r="J18" s="14"/>
      <c r="K18" s="14"/>
      <c r="L18" s="123" t="e">
        <f>'Peak areas'!#REF!</f>
        <v>#REF!</v>
      </c>
      <c r="M18" s="123" t="e">
        <f>'Peak areas'!#REF!</f>
        <v>#REF!</v>
      </c>
      <c r="N18" s="123"/>
      <c r="O18" s="14"/>
      <c r="P18" s="14"/>
      <c r="Q18" s="14"/>
      <c r="R18" s="14"/>
      <c r="S18" s="14"/>
      <c r="T18" s="14"/>
      <c r="U18" s="14"/>
      <c r="V18" s="14"/>
      <c r="W18" s="14"/>
      <c r="X18" s="15"/>
    </row>
    <row r="19" spans="1:24">
      <c r="A19" s="4">
        <v>199</v>
      </c>
      <c r="F19" s="123" t="e">
        <f>'Peak areas'!#REF!</f>
        <v>#REF!</v>
      </c>
      <c r="G19" s="123" t="e">
        <f>'Peak areas'!#REF!</f>
        <v>#REF!</v>
      </c>
      <c r="H19" s="123"/>
      <c r="I19" s="14"/>
      <c r="J19" s="14"/>
      <c r="K19" s="14"/>
      <c r="L19" s="123" t="e">
        <f>'Peak areas'!#REF!</f>
        <v>#REF!</v>
      </c>
      <c r="M19" s="123" t="e">
        <f>'Peak areas'!#REF!</f>
        <v>#REF!</v>
      </c>
      <c r="N19" s="123"/>
      <c r="O19" s="14"/>
      <c r="P19" s="14"/>
      <c r="Q19" s="14"/>
      <c r="R19" s="14"/>
      <c r="S19" s="14"/>
      <c r="T19" s="14"/>
      <c r="U19" s="14"/>
      <c r="V19" s="14"/>
      <c r="W19" s="14"/>
      <c r="X19" s="15"/>
    </row>
    <row r="20" spans="1:24">
      <c r="A20" s="4">
        <v>200</v>
      </c>
      <c r="F20" s="123" t="e">
        <f>'Peak areas'!#REF!</f>
        <v>#REF!</v>
      </c>
      <c r="G20" s="123" t="e">
        <f>'Peak areas'!#REF!</f>
        <v>#REF!</v>
      </c>
      <c r="H20" s="123"/>
      <c r="I20" s="14"/>
      <c r="J20" s="14"/>
      <c r="K20" s="14"/>
      <c r="L20" s="123" t="e">
        <f>'Peak areas'!#REF!</f>
        <v>#REF!</v>
      </c>
      <c r="M20" s="123" t="e">
        <f>'Peak areas'!#REF!</f>
        <v>#REF!</v>
      </c>
      <c r="N20" s="123"/>
      <c r="O20" s="14"/>
      <c r="P20" s="14"/>
      <c r="U20" s="41"/>
      <c r="V20" s="41"/>
      <c r="W20" s="14"/>
      <c r="X20" s="15"/>
    </row>
    <row r="21" spans="1:24">
      <c r="A21" s="4">
        <v>201</v>
      </c>
      <c r="F21" s="123" t="e">
        <f>'Peak areas'!#REF!</f>
        <v>#REF!</v>
      </c>
      <c r="G21" s="123" t="e">
        <f>'Peak areas'!#REF!</f>
        <v>#REF!</v>
      </c>
      <c r="H21" s="123"/>
      <c r="I21" s="14"/>
      <c r="J21" s="14"/>
      <c r="K21" s="14"/>
      <c r="L21" s="123" t="e">
        <f>'Peak areas'!#REF!</f>
        <v>#REF!</v>
      </c>
      <c r="M21" s="123" t="e">
        <f>'Peak areas'!#REF!</f>
        <v>#REF!</v>
      </c>
      <c r="N21" s="123"/>
      <c r="O21" s="14"/>
      <c r="P21" s="14"/>
      <c r="U21" s="41"/>
      <c r="V21" s="41"/>
      <c r="X21" s="15"/>
    </row>
    <row r="22" spans="1:24">
      <c r="A22" s="4">
        <v>202</v>
      </c>
      <c r="F22" s="123" t="e">
        <f>'Peak areas'!#REF!</f>
        <v>#REF!</v>
      </c>
      <c r="G22" s="123" t="e">
        <f>'Peak areas'!#REF!</f>
        <v>#REF!</v>
      </c>
      <c r="H22" s="123"/>
      <c r="I22" s="14"/>
      <c r="J22" s="14"/>
      <c r="K22" s="14"/>
      <c r="L22" s="123" t="e">
        <f>'Peak areas'!#REF!</f>
        <v>#REF!</v>
      </c>
      <c r="M22" s="123" t="e">
        <f>'Peak areas'!#REF!</f>
        <v>#REF!</v>
      </c>
      <c r="N22" s="123"/>
      <c r="O22" s="14"/>
      <c r="P22" s="14"/>
      <c r="R22" s="14"/>
      <c r="U22" s="41"/>
      <c r="V22" s="41"/>
      <c r="X22" s="15"/>
    </row>
    <row r="23" spans="1:24">
      <c r="U23" s="41"/>
      <c r="V23" s="41"/>
      <c r="X23" s="15"/>
    </row>
    <row r="24" spans="1:24">
      <c r="A24" s="41" t="s">
        <v>9</v>
      </c>
      <c r="P24" s="4"/>
      <c r="Q24" s="14"/>
      <c r="R24" s="14"/>
      <c r="S24" s="14"/>
      <c r="T24" s="14"/>
      <c r="U24" s="14"/>
      <c r="V24" s="41"/>
      <c r="X24" s="15"/>
    </row>
    <row r="25" spans="1:24">
      <c r="A25" s="4">
        <v>198</v>
      </c>
      <c r="F25" s="14" t="e">
        <f t="array" ref="F25:F29">MMULT(MINVERSE($O$7:$S$11),F$18:F$22)</f>
        <v>#REF!</v>
      </c>
      <c r="G25" s="14" t="e">
        <f t="array" ref="G25:G29">MMULT(MINVERSE($O$7:$S$11),G$18:G$22)</f>
        <v>#REF!</v>
      </c>
      <c r="H25" s="14"/>
      <c r="I25" s="14"/>
      <c r="J25" s="14"/>
      <c r="K25" s="14"/>
      <c r="L25" s="14" t="e">
        <f t="array" ref="L25:L29">MMULT(MINVERSE($O$7:$S$11),L$18:L$22)</f>
        <v>#REF!</v>
      </c>
      <c r="M25" s="14" t="e">
        <f t="array" ref="M25:M29">MMULT(MINVERSE($O$7:$S$11),M$18:M$22)</f>
        <v>#REF!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</row>
    <row r="26" spans="1:24">
      <c r="A26" s="4">
        <v>199</v>
      </c>
      <c r="F26" s="14" t="e">
        <v>#REF!</v>
      </c>
      <c r="G26" s="14" t="e">
        <v>#REF!</v>
      </c>
      <c r="H26" s="14"/>
      <c r="I26" s="14"/>
      <c r="J26" s="14"/>
      <c r="K26" s="14"/>
      <c r="L26" s="14" t="e">
        <v>#REF!</v>
      </c>
      <c r="M26" s="14" t="e">
        <v>#REF!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</row>
    <row r="27" spans="1:24">
      <c r="A27" s="4">
        <v>200</v>
      </c>
      <c r="F27" s="14" t="e">
        <v>#REF!</v>
      </c>
      <c r="G27" s="14" t="e">
        <v>#REF!</v>
      </c>
      <c r="H27" s="14"/>
      <c r="I27" s="14"/>
      <c r="J27" s="14"/>
      <c r="K27" s="14"/>
      <c r="L27" s="14" t="e">
        <v>#REF!</v>
      </c>
      <c r="M27" s="14" t="e">
        <v>#REF!</v>
      </c>
      <c r="N27" s="14"/>
      <c r="O27" s="14"/>
      <c r="P27" s="14"/>
      <c r="U27" s="41"/>
      <c r="V27" s="14"/>
      <c r="W27" s="14"/>
      <c r="X27" s="15"/>
    </row>
    <row r="28" spans="1:24">
      <c r="A28" s="4">
        <v>201</v>
      </c>
      <c r="F28" s="14" t="e">
        <v>#REF!</v>
      </c>
      <c r="G28" s="14" t="e">
        <v>#REF!</v>
      </c>
      <c r="H28" s="14"/>
      <c r="I28" s="14"/>
      <c r="J28" s="14"/>
      <c r="K28" s="14"/>
      <c r="L28" s="14" t="e">
        <v>#REF!</v>
      </c>
      <c r="M28" s="14" t="e">
        <v>#REF!</v>
      </c>
      <c r="N28" s="14"/>
      <c r="O28" s="14"/>
      <c r="P28" s="14"/>
      <c r="U28" s="41"/>
      <c r="V28" s="41"/>
      <c r="W28" s="14"/>
      <c r="X28" s="15"/>
    </row>
    <row r="29" spans="1:24">
      <c r="A29" s="4">
        <v>202</v>
      </c>
      <c r="F29" s="14" t="e">
        <v>#REF!</v>
      </c>
      <c r="G29" s="14" t="e">
        <v>#REF!</v>
      </c>
      <c r="H29" s="14"/>
      <c r="I29" s="14"/>
      <c r="J29" s="14"/>
      <c r="K29" s="14"/>
      <c r="L29" s="14" t="e">
        <v>#REF!</v>
      </c>
      <c r="M29" s="14" t="e">
        <v>#REF!</v>
      </c>
      <c r="N29" s="14"/>
      <c r="O29" s="14"/>
      <c r="P29" s="14"/>
      <c r="U29" s="41"/>
      <c r="V29" s="41"/>
      <c r="W29" s="15"/>
      <c r="X29" s="15"/>
    </row>
    <row r="30" spans="1:24">
      <c r="A30" s="4"/>
      <c r="F30" s="14"/>
      <c r="G30" s="14"/>
      <c r="H30" s="14"/>
      <c r="I30" s="14"/>
      <c r="J30" s="14"/>
      <c r="K30" s="14"/>
      <c r="L30" s="14"/>
      <c r="M30" s="14"/>
      <c r="N30" s="14"/>
      <c r="U30" s="41"/>
      <c r="V30" s="41"/>
      <c r="W30" s="15"/>
      <c r="X30" s="15"/>
    </row>
    <row r="31" spans="1:24">
      <c r="A31" s="4"/>
      <c r="F31" s="14"/>
      <c r="G31" s="14"/>
      <c r="H31" s="14"/>
      <c r="I31" s="14"/>
      <c r="J31" s="14"/>
      <c r="K31" s="14"/>
      <c r="L31" s="14"/>
      <c r="M31" s="14"/>
      <c r="N31" s="14"/>
      <c r="U31" s="41"/>
      <c r="V31" s="41"/>
      <c r="W31" s="15"/>
      <c r="X31" s="15"/>
    </row>
    <row r="32" spans="1:24">
      <c r="A32" s="4"/>
      <c r="C32" s="41" t="s">
        <v>27</v>
      </c>
      <c r="F32" s="14"/>
      <c r="G32" s="14"/>
      <c r="H32" s="14"/>
      <c r="I32" s="14"/>
      <c r="J32" s="14"/>
      <c r="K32" s="14"/>
      <c r="L32" s="14"/>
      <c r="M32" s="14"/>
      <c r="N32" s="14"/>
      <c r="U32" s="41"/>
      <c r="V32" s="41"/>
      <c r="W32" s="15"/>
      <c r="X32" s="15"/>
    </row>
    <row r="33" spans="1:24">
      <c r="A33" s="4"/>
      <c r="F33" s="14"/>
      <c r="G33" s="14"/>
      <c r="H33" s="14"/>
      <c r="I33" s="14"/>
      <c r="J33" s="14"/>
      <c r="K33" s="14"/>
      <c r="L33" s="14"/>
      <c r="M33" s="14"/>
      <c r="N33" s="14"/>
      <c r="U33" s="41"/>
      <c r="V33" s="41"/>
      <c r="W33" s="15"/>
      <c r="X33" s="15"/>
    </row>
    <row r="34" spans="1:24" ht="15" thickBot="1">
      <c r="U34" s="41"/>
      <c r="V34" s="41"/>
      <c r="W34" s="15"/>
      <c r="X34" s="15"/>
    </row>
    <row r="35" spans="1:24" ht="15" thickBot="1">
      <c r="A35" s="126" t="s">
        <v>20</v>
      </c>
      <c r="B35" s="126"/>
      <c r="C35" s="130">
        <v>1.20251</v>
      </c>
      <c r="F35" s="41">
        <f>$C$35</f>
        <v>1.20251</v>
      </c>
      <c r="G35" s="41">
        <f t="shared" ref="G35" si="4">$C$35</f>
        <v>1.20251</v>
      </c>
      <c r="L35" s="41">
        <f>$C$35</f>
        <v>1.20251</v>
      </c>
      <c r="M35" s="41">
        <f t="shared" ref="M35" si="5">$C$35</f>
        <v>1.20251</v>
      </c>
      <c r="U35" s="41"/>
      <c r="V35" s="41"/>
      <c r="W35" s="15"/>
      <c r="X35" s="15"/>
    </row>
    <row r="36" spans="1:24">
      <c r="A36" s="41" t="s">
        <v>108</v>
      </c>
      <c r="U36" s="41"/>
      <c r="V36" s="41"/>
      <c r="W36" s="15"/>
      <c r="X36" s="15"/>
    </row>
    <row r="37" spans="1:24">
      <c r="F37" s="41" t="s">
        <v>91</v>
      </c>
      <c r="L37" s="41" t="s">
        <v>92</v>
      </c>
      <c r="U37" s="41"/>
      <c r="V37" s="41"/>
      <c r="W37" s="15"/>
      <c r="X37" s="15"/>
    </row>
    <row r="38" spans="1:24" ht="15" thickBot="1">
      <c r="D38" s="41" t="s">
        <v>21</v>
      </c>
      <c r="F38" s="41" t="e">
        <f>#REF!</f>
        <v>#REF!</v>
      </c>
      <c r="L38" s="27" t="e">
        <f>#REF!</f>
        <v>#REF!</v>
      </c>
      <c r="U38" s="41"/>
      <c r="V38" s="41"/>
      <c r="W38" s="15"/>
      <c r="X38" s="15"/>
    </row>
    <row r="39" spans="1:24" ht="15" thickBot="1">
      <c r="D39" s="41" t="s">
        <v>22</v>
      </c>
      <c r="F39" s="129">
        <v>2.5499999999999998E-2</v>
      </c>
      <c r="G39" s="125"/>
      <c r="L39" s="129">
        <f>F39</f>
        <v>2.5499999999999998E-2</v>
      </c>
      <c r="U39" s="41"/>
      <c r="V39" s="41"/>
      <c r="W39" s="15"/>
      <c r="X39" s="15"/>
    </row>
    <row r="40" spans="1:24">
      <c r="D40" s="41" t="s">
        <v>23</v>
      </c>
      <c r="F40" s="124" t="e">
        <f>#REF!</f>
        <v>#REF!</v>
      </c>
      <c r="G40" s="24"/>
      <c r="L40" s="124" t="e">
        <f>#REF!</f>
        <v>#REF!</v>
      </c>
      <c r="U40" s="41"/>
      <c r="V40" s="41"/>
      <c r="W40" s="15"/>
      <c r="X40" s="15"/>
    </row>
    <row r="41" spans="1:24">
      <c r="A41" s="41" t="s">
        <v>11</v>
      </c>
      <c r="F41" s="41" t="e">
        <f>F38*$F$39/$F$40</f>
        <v>#REF!</v>
      </c>
      <c r="G41" s="41" t="e">
        <f>F41</f>
        <v>#REF!</v>
      </c>
      <c r="L41" s="41" t="e">
        <f>$L$39*$L$38/$L$40</f>
        <v>#REF!</v>
      </c>
      <c r="M41" s="41" t="e">
        <f t="shared" ref="M41" si="6">$L$39*$L$38/$L$40</f>
        <v>#REF!</v>
      </c>
      <c r="U41" s="41"/>
      <c r="V41" s="41"/>
      <c r="W41" s="15"/>
      <c r="X41" s="15"/>
    </row>
    <row r="43" spans="1:24">
      <c r="A43" s="41" t="s">
        <v>71</v>
      </c>
    </row>
    <row r="44" spans="1:24">
      <c r="A44" s="4"/>
      <c r="F44" s="38"/>
      <c r="G44" s="38"/>
      <c r="H44" s="38"/>
      <c r="I44" s="38"/>
      <c r="J44" s="38"/>
      <c r="K44" s="38"/>
      <c r="L44" s="28"/>
      <c r="M44" s="28"/>
      <c r="N44" s="28"/>
    </row>
    <row r="45" spans="1:24">
      <c r="A45" s="4">
        <v>198</v>
      </c>
      <c r="F45" s="38" t="e">
        <f>(F25/$B8)/(F$29/$B$12)*F$41*$C8/F$35</f>
        <v>#REF!</v>
      </c>
      <c r="G45" s="38" t="e">
        <f t="shared" ref="F45:G48" si="7">(G25/$B8)/(G$29/$B$12)*G$41*$C8/G$35</f>
        <v>#REF!</v>
      </c>
      <c r="H45" s="38"/>
      <c r="I45" s="38"/>
      <c r="J45" s="38"/>
      <c r="K45" s="38"/>
      <c r="L45" s="28" t="s">
        <v>10</v>
      </c>
      <c r="M45" s="28" t="s">
        <v>10</v>
      </c>
      <c r="N45" s="28"/>
      <c r="O45" s="28"/>
      <c r="P45" s="28"/>
    </row>
    <row r="46" spans="1:24">
      <c r="A46" s="4">
        <v>199</v>
      </c>
      <c r="F46" s="38" t="e">
        <f t="shared" si="7"/>
        <v>#REF!</v>
      </c>
      <c r="G46" s="38" t="e">
        <f t="shared" si="7"/>
        <v>#REF!</v>
      </c>
      <c r="H46" s="38"/>
      <c r="I46" s="38"/>
      <c r="J46" s="38"/>
      <c r="K46" s="38"/>
      <c r="L46" s="28" t="e">
        <f t="shared" ref="L46:M49" si="8">(L26/$B9)/(L$25/$B$8)*L$41*$C9/L$35</f>
        <v>#REF!</v>
      </c>
      <c r="M46" s="28" t="e">
        <f t="shared" si="8"/>
        <v>#REF!</v>
      </c>
      <c r="N46" s="28"/>
      <c r="O46" s="28"/>
      <c r="P46" s="28"/>
    </row>
    <row r="47" spans="1:24">
      <c r="A47" s="4">
        <v>200</v>
      </c>
      <c r="F47" s="38" t="e">
        <f t="shared" si="7"/>
        <v>#REF!</v>
      </c>
      <c r="G47" s="38" t="e">
        <f t="shared" si="7"/>
        <v>#REF!</v>
      </c>
      <c r="H47" s="38"/>
      <c r="I47" s="28"/>
      <c r="J47" s="28"/>
      <c r="K47" s="38"/>
      <c r="L47" s="28" t="e">
        <f t="shared" si="8"/>
        <v>#REF!</v>
      </c>
      <c r="M47" s="28" t="e">
        <f t="shared" si="8"/>
        <v>#REF!</v>
      </c>
      <c r="N47" s="28"/>
      <c r="O47" s="28"/>
      <c r="P47" s="28"/>
    </row>
    <row r="48" spans="1:24">
      <c r="A48" s="4">
        <v>201</v>
      </c>
      <c r="F48" s="38" t="e">
        <f>(F28/$B11)/(F$29/$B$12)*F$41*$C11/F$35</f>
        <v>#REF!</v>
      </c>
      <c r="G48" s="38" t="e">
        <f t="shared" si="7"/>
        <v>#REF!</v>
      </c>
      <c r="H48" s="38"/>
      <c r="I48" s="28"/>
      <c r="J48" s="28"/>
      <c r="K48" s="38"/>
      <c r="L48" s="38" t="e">
        <f t="shared" si="8"/>
        <v>#REF!</v>
      </c>
      <c r="M48" s="38" t="e">
        <f t="shared" si="8"/>
        <v>#REF!</v>
      </c>
      <c r="N48" s="38"/>
      <c r="O48" s="38"/>
      <c r="P48" s="38"/>
    </row>
    <row r="49" spans="1:26">
      <c r="A49" s="4">
        <v>202</v>
      </c>
      <c r="F49" s="28" t="s">
        <v>10</v>
      </c>
      <c r="G49" s="28" t="s">
        <v>10</v>
      </c>
      <c r="H49" s="28"/>
      <c r="I49" s="28"/>
      <c r="J49" s="28"/>
      <c r="K49" s="38"/>
      <c r="L49" s="38" t="e">
        <f t="shared" si="8"/>
        <v>#REF!</v>
      </c>
      <c r="M49" s="38" t="e">
        <f t="shared" si="8"/>
        <v>#REF!</v>
      </c>
      <c r="N49" s="38"/>
      <c r="O49" s="38"/>
      <c r="P49" s="38"/>
      <c r="Q49" s="28"/>
      <c r="R49" s="28"/>
      <c r="S49" s="28"/>
      <c r="U49" s="23"/>
      <c r="V49" s="23"/>
      <c r="W49" s="26"/>
      <c r="X49" s="26"/>
    </row>
    <row r="50" spans="1:26">
      <c r="A50" s="4"/>
      <c r="F50" s="28"/>
      <c r="G50" s="28"/>
      <c r="H50" s="28"/>
      <c r="I50" s="28"/>
      <c r="J50" s="28"/>
      <c r="K50" s="38"/>
      <c r="L50" s="38"/>
      <c r="M50" s="38"/>
      <c r="N50" s="38"/>
      <c r="O50" s="38"/>
      <c r="P50" s="38"/>
      <c r="Q50" s="28"/>
      <c r="R50" s="28"/>
      <c r="S50" s="28"/>
      <c r="U50" s="23"/>
      <c r="V50" s="23"/>
      <c r="W50" s="26"/>
      <c r="X50" s="26"/>
    </row>
    <row r="51" spans="1:26" ht="15" thickBot="1">
      <c r="K51" s="127"/>
      <c r="U51" s="41"/>
      <c r="V51" s="23"/>
      <c r="W51" s="26"/>
      <c r="X51" s="26"/>
    </row>
    <row r="52" spans="1:26" ht="15" thickBot="1">
      <c r="A52" s="128" t="s">
        <v>72</v>
      </c>
      <c r="B52" s="128"/>
      <c r="C52" s="128"/>
      <c r="D52" s="41" t="s">
        <v>73</v>
      </c>
      <c r="F52" s="130">
        <v>0.25169999999999998</v>
      </c>
      <c r="I52" s="41" t="s">
        <v>74</v>
      </c>
      <c r="K52" s="130">
        <v>6.3098999999999998</v>
      </c>
      <c r="O52" s="820"/>
      <c r="P52" s="820"/>
      <c r="Q52" s="820"/>
      <c r="S52" s="77"/>
      <c r="T52" s="77"/>
      <c r="U52" s="41"/>
      <c r="X52" s="15" t="s">
        <v>24</v>
      </c>
      <c r="Y52" s="15" t="s">
        <v>25</v>
      </c>
      <c r="Z52" s="15" t="s">
        <v>61</v>
      </c>
    </row>
    <row r="53" spans="1:26">
      <c r="A53" s="4"/>
      <c r="F53" s="28"/>
      <c r="G53" s="28"/>
      <c r="H53" s="28"/>
      <c r="I53" s="28"/>
      <c r="J53" s="28"/>
      <c r="K53" s="38"/>
      <c r="L53" s="38"/>
      <c r="M53" s="38"/>
      <c r="N53" s="38"/>
      <c r="O53" s="38"/>
      <c r="P53" s="38"/>
      <c r="Q53" s="28"/>
      <c r="U53" s="41"/>
      <c r="Z53" s="15"/>
    </row>
    <row r="54" spans="1:26">
      <c r="A54" s="4">
        <v>198</v>
      </c>
      <c r="F54" s="28" t="e">
        <f>F45*$K$52/$F$52</f>
        <v>#REF!</v>
      </c>
      <c r="G54" s="28" t="e">
        <f t="shared" ref="G54" si="9">G45*$K$52/$F$52</f>
        <v>#REF!</v>
      </c>
      <c r="H54" s="28"/>
      <c r="I54" s="28"/>
      <c r="J54" s="28"/>
      <c r="K54" s="38"/>
      <c r="L54" s="28" t="s">
        <v>10</v>
      </c>
      <c r="M54" s="28" t="s">
        <v>10</v>
      </c>
      <c r="N54" s="28"/>
      <c r="O54" s="38"/>
      <c r="P54" s="38"/>
      <c r="Q54" s="28"/>
      <c r="U54" s="41"/>
      <c r="Z54" s="15"/>
    </row>
    <row r="55" spans="1:26">
      <c r="A55" s="4">
        <v>199</v>
      </c>
      <c r="B55" s="41" t="s">
        <v>97</v>
      </c>
      <c r="F55" s="28" t="e">
        <f t="shared" ref="F55:G57" si="10">F46*$K$52/$F$52</f>
        <v>#REF!</v>
      </c>
      <c r="G55" s="28" t="e">
        <f t="shared" si="10"/>
        <v>#REF!</v>
      </c>
      <c r="H55" s="28"/>
      <c r="I55" s="28"/>
      <c r="J55" s="28"/>
      <c r="K55" s="38"/>
      <c r="L55" s="28" t="e">
        <f t="shared" ref="L55:M58" si="11">L46*$K$52/$F$52</f>
        <v>#REF!</v>
      </c>
      <c r="M55" s="28" t="e">
        <f t="shared" si="11"/>
        <v>#REF!</v>
      </c>
      <c r="N55" s="28"/>
      <c r="O55" s="38"/>
      <c r="P55" s="38"/>
      <c r="Q55" s="48" t="s">
        <v>26</v>
      </c>
      <c r="R55" s="28" t="e">
        <f>F55/(L55+F55)*100</f>
        <v>#REF!</v>
      </c>
      <c r="S55" s="28" t="e">
        <f t="shared" ref="S55:S56" si="12">G55/(M55+G55)*100</f>
        <v>#REF!</v>
      </c>
      <c r="T55" s="28"/>
      <c r="U55" s="28"/>
      <c r="V55" s="28"/>
      <c r="W55" s="48" t="s">
        <v>26</v>
      </c>
      <c r="X55" s="146" t="e">
        <f>AVERAGE(R55:T55)</f>
        <v>#REF!</v>
      </c>
      <c r="Y55" s="146" t="e">
        <f>STDEV(R55:V55)</f>
        <v>#REF!</v>
      </c>
      <c r="Z55" s="147" t="e">
        <f>Y55/X55*100</f>
        <v>#REF!</v>
      </c>
    </row>
    <row r="56" spans="1:26">
      <c r="A56" s="4">
        <v>200</v>
      </c>
      <c r="B56" s="41" t="s">
        <v>93</v>
      </c>
      <c r="F56" s="28" t="e">
        <f t="shared" si="10"/>
        <v>#REF!</v>
      </c>
      <c r="G56" s="28" t="e">
        <f t="shared" si="10"/>
        <v>#REF!</v>
      </c>
      <c r="H56" s="28"/>
      <c r="I56" s="28"/>
      <c r="J56" s="28"/>
      <c r="K56" s="38"/>
      <c r="L56" s="28" t="e">
        <f t="shared" si="11"/>
        <v>#REF!</v>
      </c>
      <c r="M56" s="28" t="e">
        <f t="shared" si="11"/>
        <v>#REF!</v>
      </c>
      <c r="N56" s="28"/>
      <c r="O56" s="38"/>
      <c r="P56" s="38"/>
      <c r="Q56" s="28" t="s">
        <v>95</v>
      </c>
      <c r="R56" s="28" t="e">
        <f>F56/(L56+F56)*100</f>
        <v>#REF!</v>
      </c>
      <c r="S56" s="28" t="e">
        <f t="shared" si="12"/>
        <v>#REF!</v>
      </c>
      <c r="T56" s="28"/>
      <c r="U56" s="28"/>
      <c r="V56" s="28"/>
      <c r="W56" s="61" t="s">
        <v>95</v>
      </c>
      <c r="X56" s="146" t="e">
        <f>AVERAGE(R56:S56)</f>
        <v>#REF!</v>
      </c>
      <c r="Y56" s="146" t="e">
        <f>STDEV(R56:V56)</f>
        <v>#REF!</v>
      </c>
      <c r="Z56" s="147" t="e">
        <f>Y56/X56*100</f>
        <v>#REF!</v>
      </c>
    </row>
    <row r="57" spans="1:26">
      <c r="A57" s="4">
        <v>201</v>
      </c>
      <c r="B57" s="41" t="s">
        <v>94</v>
      </c>
      <c r="F57" s="28" t="e">
        <f t="shared" si="10"/>
        <v>#REF!</v>
      </c>
      <c r="G57" s="28" t="e">
        <f t="shared" si="10"/>
        <v>#REF!</v>
      </c>
      <c r="H57" s="28"/>
      <c r="I57" s="28"/>
      <c r="J57" s="28"/>
      <c r="K57" s="38"/>
      <c r="L57" s="28" t="e">
        <f t="shared" si="11"/>
        <v>#REF!</v>
      </c>
      <c r="M57" s="28" t="e">
        <f t="shared" si="11"/>
        <v>#REF!</v>
      </c>
      <c r="N57" s="28"/>
      <c r="O57" s="38"/>
      <c r="P57" s="38"/>
      <c r="Q57" s="28" t="s">
        <v>96</v>
      </c>
      <c r="R57" s="28" t="e">
        <f>L57/(L57+F57)*100</f>
        <v>#REF!</v>
      </c>
      <c r="S57" s="28" t="e">
        <f t="shared" ref="S57" si="13">M57/(M57+G57)*100</f>
        <v>#REF!</v>
      </c>
      <c r="T57" s="28"/>
      <c r="U57" s="28"/>
      <c r="V57" s="28"/>
      <c r="W57" s="61" t="s">
        <v>96</v>
      </c>
      <c r="X57" s="144" t="e">
        <f t="shared" ref="X57" si="14">AVERAGE(R57:V57)</f>
        <v>#REF!</v>
      </c>
      <c r="Y57" s="144" t="e">
        <f t="shared" ref="Y57" si="15">STDEV(R57:V57)</f>
        <v>#REF!</v>
      </c>
      <c r="Z57" s="145" t="e">
        <f t="shared" ref="Z57" si="16">Y57/X57*100</f>
        <v>#REF!</v>
      </c>
    </row>
    <row r="58" spans="1:26">
      <c r="A58" s="4">
        <v>202</v>
      </c>
      <c r="F58" s="28" t="s">
        <v>10</v>
      </c>
      <c r="G58" s="28" t="s">
        <v>10</v>
      </c>
      <c r="H58" s="28"/>
      <c r="I58" s="28"/>
      <c r="J58" s="28"/>
      <c r="K58" s="38"/>
      <c r="L58" s="28" t="e">
        <f t="shared" si="11"/>
        <v>#REF!</v>
      </c>
      <c r="M58" s="28" t="e">
        <f t="shared" si="11"/>
        <v>#REF!</v>
      </c>
      <c r="N58" s="28"/>
      <c r="O58" s="38"/>
      <c r="P58" s="38"/>
      <c r="Q58" s="28"/>
      <c r="R58" s="28"/>
      <c r="S58" s="28"/>
      <c r="T58" s="28"/>
      <c r="U58" s="28"/>
      <c r="V58" s="28"/>
      <c r="X58" s="23"/>
      <c r="Y58" s="23"/>
      <c r="Z58" s="26"/>
    </row>
    <row r="59" spans="1:26">
      <c r="A59" s="4"/>
      <c r="F59" s="38"/>
      <c r="G59" s="38"/>
      <c r="H59" s="38"/>
      <c r="I59" s="38"/>
      <c r="J59" s="28"/>
      <c r="N59" s="11"/>
      <c r="O59" s="28"/>
      <c r="P59" s="28"/>
      <c r="Q59" s="28"/>
      <c r="S59" s="23"/>
      <c r="T59" s="23"/>
      <c r="U59" s="26"/>
      <c r="V59" s="26"/>
    </row>
    <row r="60" spans="1:26">
      <c r="A60" s="51"/>
      <c r="B60" s="52"/>
      <c r="C60" s="52"/>
      <c r="D60" s="52"/>
      <c r="E60" s="52"/>
      <c r="F60" s="52" t="s">
        <v>68</v>
      </c>
      <c r="G60" s="52" t="s">
        <v>25</v>
      </c>
      <c r="H60" s="52" t="s">
        <v>61</v>
      </c>
      <c r="I60" s="52"/>
      <c r="J60" s="52"/>
      <c r="K60" s="52"/>
      <c r="L60" s="52" t="s">
        <v>68</v>
      </c>
      <c r="M60" s="52" t="s">
        <v>25</v>
      </c>
      <c r="N60" s="52" t="s">
        <v>61</v>
      </c>
      <c r="O60" s="52"/>
      <c r="P60" s="53"/>
      <c r="X60" s="11"/>
    </row>
    <row r="61" spans="1:26" s="11" customFormat="1">
      <c r="A61" s="54">
        <v>198</v>
      </c>
      <c r="F61" s="55" t="e">
        <f>AVERAGE(F54:H54)</f>
        <v>#REF!</v>
      </c>
      <c r="G61" s="57" t="e">
        <f>STDEVA(F54:H54)</f>
        <v>#REF!</v>
      </c>
      <c r="H61" s="40" t="e">
        <f>G61/F61*100</f>
        <v>#REF!</v>
      </c>
      <c r="P61" s="56"/>
      <c r="V61" s="25"/>
    </row>
    <row r="62" spans="1:26" s="11" customFormat="1">
      <c r="A62" s="131">
        <v>199</v>
      </c>
      <c r="B62" s="132"/>
      <c r="C62" s="132"/>
      <c r="D62" s="132"/>
      <c r="E62" s="132"/>
      <c r="F62" s="133" t="e">
        <f>AVERAGE(F55:H55)</f>
        <v>#REF!</v>
      </c>
      <c r="G62" s="134" t="e">
        <f>STDEVA(F55:H55)</f>
        <v>#REF!</v>
      </c>
      <c r="H62" s="135" t="e">
        <f>G62/F62*100</f>
        <v>#REF!</v>
      </c>
      <c r="I62" s="132"/>
      <c r="J62" s="132"/>
      <c r="K62" s="132"/>
      <c r="L62" s="136" t="e">
        <f>AVERAGE(L55:N55)</f>
        <v>#REF!</v>
      </c>
      <c r="M62" s="136" t="e">
        <f>STDEVA(L55:N55)</f>
        <v>#REF!</v>
      </c>
      <c r="N62" s="135" t="e">
        <f>M62/L62*100</f>
        <v>#REF!</v>
      </c>
      <c r="O62" s="132"/>
      <c r="P62" s="137"/>
      <c r="U62" s="25"/>
      <c r="V62" s="25"/>
    </row>
    <row r="63" spans="1:26" s="11" customFormat="1">
      <c r="A63" s="131">
        <v>200</v>
      </c>
      <c r="B63" s="132"/>
      <c r="C63" s="132"/>
      <c r="D63" s="132"/>
      <c r="E63" s="132"/>
      <c r="F63" s="133" t="e">
        <f>AVERAGE(F56:H56)</f>
        <v>#REF!</v>
      </c>
      <c r="G63" s="134" t="e">
        <f>STDEVA(F56:H56)</f>
        <v>#REF!</v>
      </c>
      <c r="H63" s="135" t="e">
        <f>G63/F63*100</f>
        <v>#REF!</v>
      </c>
      <c r="I63" s="132"/>
      <c r="J63" s="132"/>
      <c r="K63" s="132"/>
      <c r="L63" s="136" t="e">
        <f t="shared" ref="L63:L65" si="17">AVERAGE(L56:N56)</f>
        <v>#REF!</v>
      </c>
      <c r="M63" s="136" t="e">
        <f t="shared" ref="M63:M65" si="18">STDEVA(L56:N56)</f>
        <v>#REF!</v>
      </c>
      <c r="N63" s="135" t="e">
        <f>M63/L63*100</f>
        <v>#REF!</v>
      </c>
      <c r="O63" s="132"/>
      <c r="P63" s="137"/>
      <c r="U63" s="25"/>
      <c r="V63" s="25"/>
    </row>
    <row r="64" spans="1:26" s="11" customFormat="1">
      <c r="A64" s="131">
        <v>201</v>
      </c>
      <c r="B64" s="132"/>
      <c r="C64" s="132"/>
      <c r="D64" s="132"/>
      <c r="E64" s="132"/>
      <c r="F64" s="138" t="e">
        <f>AVERAGE(F57:H57)</f>
        <v>#REF!</v>
      </c>
      <c r="G64" s="139" t="e">
        <f>STDEVA(F57:H57)</f>
        <v>#REF!</v>
      </c>
      <c r="H64" s="140" t="e">
        <f>G64/F64*100</f>
        <v>#REF!</v>
      </c>
      <c r="I64" s="141"/>
      <c r="J64" s="142"/>
      <c r="K64" s="142"/>
      <c r="L64" s="143" t="e">
        <f t="shared" si="17"/>
        <v>#REF!</v>
      </c>
      <c r="M64" s="143" t="e">
        <f t="shared" si="18"/>
        <v>#REF!</v>
      </c>
      <c r="N64" s="140" t="e">
        <f>M64/L64*100</f>
        <v>#REF!</v>
      </c>
      <c r="O64" s="132"/>
      <c r="P64" s="137"/>
      <c r="U64" s="25"/>
      <c r="V64" s="25"/>
    </row>
    <row r="65" spans="1:24" s="11" customFormat="1">
      <c r="A65" s="58">
        <v>202</v>
      </c>
      <c r="B65" s="20"/>
      <c r="C65" s="20"/>
      <c r="D65" s="20"/>
      <c r="E65" s="20"/>
      <c r="F65" s="59"/>
      <c r="G65" s="59"/>
      <c r="H65" s="59"/>
      <c r="I65" s="20"/>
      <c r="J65" s="59"/>
      <c r="K65" s="59"/>
      <c r="L65" s="62" t="e">
        <f t="shared" si="17"/>
        <v>#REF!</v>
      </c>
      <c r="M65" s="62" t="e">
        <f t="shared" si="18"/>
        <v>#REF!</v>
      </c>
      <c r="N65" s="59" t="e">
        <f>M65/L65*100</f>
        <v>#REF!</v>
      </c>
      <c r="O65" s="20"/>
      <c r="P65" s="60"/>
      <c r="U65" s="25"/>
      <c r="V65" s="25"/>
    </row>
    <row r="66" spans="1:24" s="11" customFormat="1">
      <c r="A66" s="39"/>
      <c r="F66" s="25"/>
      <c r="G66" s="25"/>
      <c r="H66" s="25"/>
      <c r="J66" s="25"/>
      <c r="K66" s="25"/>
      <c r="L66" s="25"/>
      <c r="U66" s="25"/>
      <c r="V66" s="25"/>
    </row>
    <row r="67" spans="1:24" s="11" customFormat="1">
      <c r="A67" s="39"/>
      <c r="F67" s="40"/>
      <c r="G67" s="40"/>
      <c r="H67" s="40"/>
      <c r="J67" s="40"/>
      <c r="K67" s="40"/>
      <c r="L67" s="40"/>
      <c r="U67" s="25"/>
      <c r="V67" s="25"/>
    </row>
    <row r="68" spans="1:24" s="11" customFormat="1">
      <c r="A68" s="39"/>
      <c r="F68" s="40"/>
      <c r="G68" s="40"/>
      <c r="H68" s="40"/>
      <c r="J68" s="25"/>
      <c r="K68" s="25"/>
      <c r="L68" s="25"/>
      <c r="U68" s="25"/>
      <c r="V68" s="25"/>
    </row>
    <row r="69" spans="1:24" s="11" customFormat="1">
      <c r="A69" s="39"/>
      <c r="F69" s="40"/>
      <c r="G69" s="40"/>
      <c r="H69" s="40"/>
      <c r="J69" s="40"/>
      <c r="K69" s="40"/>
      <c r="L69" s="40"/>
      <c r="U69" s="25"/>
      <c r="V69" s="25"/>
    </row>
    <row r="70" spans="1:24" s="11" customFormat="1">
      <c r="A70" s="39"/>
      <c r="F70" s="40"/>
      <c r="G70" s="40"/>
      <c r="H70" s="40"/>
      <c r="J70" s="40"/>
      <c r="K70" s="40"/>
      <c r="L70" s="40"/>
      <c r="N70" s="41"/>
      <c r="O70" s="41"/>
      <c r="P70" s="41"/>
      <c r="Q70" s="41"/>
      <c r="R70" s="41"/>
      <c r="S70" s="41"/>
      <c r="U70" s="25"/>
      <c r="V70" s="25"/>
    </row>
    <row r="71" spans="1:24" s="11" customFormat="1">
      <c r="N71" s="41"/>
      <c r="O71" s="41"/>
      <c r="P71" s="41"/>
      <c r="Q71" s="41"/>
      <c r="R71" s="41"/>
      <c r="S71" s="41"/>
      <c r="T71" s="41"/>
      <c r="U71" s="25"/>
      <c r="V71" s="25"/>
      <c r="X71" s="41"/>
    </row>
    <row r="74" spans="1:24">
      <c r="E74" s="4"/>
    </row>
    <row r="75" spans="1:24">
      <c r="E75" s="4"/>
    </row>
    <row r="76" spans="1:24">
      <c r="E76" s="4"/>
    </row>
    <row r="77" spans="1:24">
      <c r="E77" s="4"/>
    </row>
    <row r="78" spans="1:24">
      <c r="E78" s="4"/>
    </row>
  </sheetData>
  <mergeCells count="1">
    <mergeCell ref="O52:Q5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Z78"/>
  <sheetViews>
    <sheetView topLeftCell="A34" zoomScale="99" zoomScaleNormal="99" workbookViewId="0">
      <selection activeCell="K52" sqref="K52"/>
    </sheetView>
  </sheetViews>
  <sheetFormatPr defaultColWidth="9.109375" defaultRowHeight="14.4"/>
  <cols>
    <col min="1" max="1" width="9.109375" style="41"/>
    <col min="2" max="2" width="14.88671875" style="41" customWidth="1"/>
    <col min="3" max="3" width="15.5546875" style="41" bestFit="1" customWidth="1"/>
    <col min="4" max="4" width="6.44140625" style="41" customWidth="1"/>
    <col min="5" max="5" width="12.109375" style="41" customWidth="1"/>
    <col min="6" max="6" width="9.5546875" style="41" bestFit="1" customWidth="1"/>
    <col min="7" max="9" width="9.109375" style="41"/>
    <col min="10" max="10" width="12.5546875" style="41" bestFit="1" customWidth="1"/>
    <col min="11" max="12" width="11.5546875" style="41" bestFit="1" customWidth="1"/>
    <col min="13" max="14" width="10.5546875" style="41" customWidth="1"/>
    <col min="15" max="15" width="10.88671875" style="41" customWidth="1"/>
    <col min="16" max="16" width="11.109375" style="41" customWidth="1"/>
    <col min="17" max="20" width="9.109375" style="41"/>
    <col min="21" max="21" width="9.109375" style="15"/>
    <col min="22" max="22" width="6.5546875" style="15" customWidth="1"/>
    <col min="23" max="23" width="9.44140625" style="41" customWidth="1"/>
    <col min="24" max="16384" width="9.109375" style="41"/>
  </cols>
  <sheetData>
    <row r="2" spans="1:25" ht="18">
      <c r="A2" s="16"/>
    </row>
    <row r="3" spans="1:25">
      <c r="F3" s="19"/>
    </row>
    <row r="4" spans="1:25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5">
      <c r="B5" s="17" t="s">
        <v>12</v>
      </c>
      <c r="C5" s="17" t="s">
        <v>14</v>
      </c>
      <c r="F5" s="13" t="s">
        <v>7</v>
      </c>
      <c r="O5" s="13" t="s">
        <v>6</v>
      </c>
    </row>
    <row r="6" spans="1:25">
      <c r="A6" s="1"/>
      <c r="B6" s="15" t="s">
        <v>13</v>
      </c>
      <c r="C6" s="15" t="s">
        <v>15</v>
      </c>
      <c r="D6" s="1"/>
      <c r="E6" s="2"/>
      <c r="F6" s="3" t="s">
        <v>0</v>
      </c>
      <c r="G6" s="3" t="s">
        <v>2</v>
      </c>
      <c r="H6" s="3" t="s">
        <v>3</v>
      </c>
      <c r="I6" s="3" t="s">
        <v>1</v>
      </c>
      <c r="J6" s="3" t="s">
        <v>4</v>
      </c>
      <c r="K6" s="3" t="s">
        <v>67</v>
      </c>
      <c r="L6" s="3" t="s">
        <v>5</v>
      </c>
      <c r="M6" s="1"/>
      <c r="N6" s="10"/>
      <c r="O6" s="3" t="s">
        <v>2</v>
      </c>
      <c r="P6" s="3" t="s">
        <v>3</v>
      </c>
      <c r="Q6" s="3" t="s">
        <v>1</v>
      </c>
      <c r="R6" s="3" t="s">
        <v>4</v>
      </c>
      <c r="S6" s="3" t="s">
        <v>67</v>
      </c>
      <c r="U6" s="3"/>
      <c r="V6" s="3"/>
      <c r="W6" s="3"/>
      <c r="X6" s="3"/>
      <c r="Y6" s="3"/>
    </row>
    <row r="7" spans="1:25">
      <c r="A7" s="4">
        <v>196</v>
      </c>
      <c r="B7" s="5">
        <f>F7</f>
        <v>0</v>
      </c>
      <c r="C7" s="5">
        <f>$E$7*(F7/100)+$E$8*(F8/100)+$E$9*(F9/100)+$E$10*(F10/100)+$E$11*(F11/100)+$E$12*(F12/100)+$E$13*(F13/100)</f>
        <v>0</v>
      </c>
      <c r="D7" s="1"/>
      <c r="E7" s="49">
        <v>195.9658144</v>
      </c>
      <c r="F7" s="18"/>
      <c r="G7" s="112">
        <v>0</v>
      </c>
      <c r="H7" s="113">
        <v>0</v>
      </c>
      <c r="I7" s="114">
        <v>0.153</v>
      </c>
      <c r="J7" s="113">
        <v>0</v>
      </c>
      <c r="K7" s="115">
        <v>4.3963613413907955E-2</v>
      </c>
      <c r="L7" s="18"/>
      <c r="M7" s="1"/>
      <c r="N7" s="4">
        <v>198</v>
      </c>
      <c r="O7" s="43">
        <f>G8/G$8</f>
        <v>1</v>
      </c>
      <c r="P7" s="44">
        <f>H8/H$9</f>
        <v>1.670308256743001E-2</v>
      </c>
      <c r="Q7" s="44">
        <f>I8/I$10</f>
        <v>0.43158988569449253</v>
      </c>
      <c r="R7" s="44">
        <f>J8/J$11</f>
        <v>0</v>
      </c>
      <c r="S7" s="45">
        <f>K8/K$12</f>
        <v>1.308128969823501E-3</v>
      </c>
      <c r="T7" s="4"/>
      <c r="U7" s="41"/>
      <c r="V7" s="41"/>
    </row>
    <row r="8" spans="1:25">
      <c r="A8" s="4">
        <v>198</v>
      </c>
      <c r="B8" s="5">
        <f>G8</f>
        <v>92.915777492316806</v>
      </c>
      <c r="C8" s="5">
        <f>$E$7*(G7/100)+$E$8*(G8/100)+$E$9*(G9/100)+$E$10*(G10/100)+$E$11*(G11/100)+$E$12*(G12/100)+$E$13*(G13/100)</f>
        <v>198.08064125491882</v>
      </c>
      <c r="D8" s="1"/>
      <c r="E8" s="49">
        <v>197.9667523</v>
      </c>
      <c r="F8" s="18"/>
      <c r="G8" s="116">
        <v>92.915777492316806</v>
      </c>
      <c r="H8" s="117">
        <v>1.5383336622084547</v>
      </c>
      <c r="I8" s="85">
        <v>9.968</v>
      </c>
      <c r="J8" s="117">
        <v>0</v>
      </c>
      <c r="K8" s="118">
        <v>0.12562629886687843</v>
      </c>
      <c r="L8" s="18"/>
      <c r="M8" s="1"/>
      <c r="N8" s="4">
        <v>199</v>
      </c>
      <c r="O8" s="46">
        <f>G9/G$8</f>
        <v>5.2274279484909515E-2</v>
      </c>
      <c r="P8" s="6">
        <f>H9/H$9</f>
        <v>1</v>
      </c>
      <c r="Q8" s="6">
        <f>I9/I$10</f>
        <v>0.73055940422583998</v>
      </c>
      <c r="R8" s="6">
        <f t="shared" ref="R8:R11" si="0">J9/J$11</f>
        <v>0</v>
      </c>
      <c r="S8" s="7">
        <f t="shared" ref="S8:S11" si="1">K9/K$12</f>
        <v>1.4055608905968277E-2</v>
      </c>
      <c r="T8" s="4"/>
      <c r="U8" s="41"/>
      <c r="V8" s="41"/>
    </row>
    <row r="9" spans="1:25">
      <c r="A9" s="4">
        <v>199</v>
      </c>
      <c r="B9" s="5">
        <f>H9</f>
        <v>92.098788112806872</v>
      </c>
      <c r="C9" s="5">
        <f>$E$7*(H7/100)+$E$8*(H8/100)+$E$9*(H9/100)+$E$10*(H10/100)+$E$11*(H11/100)+$E$12*(H12/100)+$E$13*(H13/100)</f>
        <v>199.04359185302849</v>
      </c>
      <c r="D9" s="1"/>
      <c r="E9" s="49">
        <v>198.96826229999999</v>
      </c>
      <c r="F9" s="18"/>
      <c r="G9" s="116">
        <v>4.8571053211910336</v>
      </c>
      <c r="H9" s="117">
        <v>92.098788112806872</v>
      </c>
      <c r="I9" s="85">
        <v>16.873000000000001</v>
      </c>
      <c r="J9" s="117">
        <v>0</v>
      </c>
      <c r="K9" s="118">
        <v>1.3498318330304793</v>
      </c>
      <c r="L9" s="18"/>
      <c r="M9" s="1"/>
      <c r="N9" s="4">
        <v>200</v>
      </c>
      <c r="O9" s="46">
        <f>G10/G$8</f>
        <v>1.1905860390792578E-2</v>
      </c>
      <c r="P9" s="6">
        <f>H10/H$9</f>
        <v>5.2044662200648129E-2</v>
      </c>
      <c r="Q9" s="6">
        <f t="shared" ref="Q9" si="2">I10/I$10</f>
        <v>1</v>
      </c>
      <c r="R9" s="6">
        <f t="shared" si="0"/>
        <v>1.8856633914163295E-2</v>
      </c>
      <c r="S9" s="7">
        <f t="shared" si="1"/>
        <v>9.4547400848962043E-3</v>
      </c>
      <c r="T9" s="4"/>
      <c r="U9" s="41"/>
      <c r="V9" s="41"/>
      <c r="W9" s="22"/>
    </row>
    <row r="10" spans="1:25">
      <c r="A10" s="4">
        <v>200</v>
      </c>
      <c r="B10" s="5">
        <f>I10</f>
        <v>23.096</v>
      </c>
      <c r="C10" s="50">
        <f>$E$7*(I7/100)+$E$8*(I8/100)+$E$9*(I9/100)+$E$10*(I10/100)+$E$11*(I11/100)+$E$12*(I12/100)+$E$13*(I13/100)</f>
        <v>200.59690939717999</v>
      </c>
      <c r="D10" s="1"/>
      <c r="E10" s="49">
        <v>199.96830929999999</v>
      </c>
      <c r="F10" s="18"/>
      <c r="G10" s="116">
        <v>1.1062422749254712</v>
      </c>
      <c r="H10" s="117">
        <v>4.7932503164201012</v>
      </c>
      <c r="I10" s="85">
        <v>23.096</v>
      </c>
      <c r="J10" s="117">
        <v>1.7875625775780957</v>
      </c>
      <c r="K10" s="118">
        <v>0.90798692714074269</v>
      </c>
      <c r="L10" s="18"/>
      <c r="M10" s="1"/>
      <c r="N10" s="4">
        <v>201</v>
      </c>
      <c r="O10" s="46">
        <f>G11/G$8</f>
        <v>3.9760161826214134E-3</v>
      </c>
      <c r="P10" s="6">
        <f t="shared" ref="P10:P11" si="3">H11/H$9</f>
        <v>7.3266472058999095E-3</v>
      </c>
      <c r="Q10" s="6">
        <f>I11/I$10</f>
        <v>0.57070488396259089</v>
      </c>
      <c r="R10" s="6">
        <f t="shared" si="0"/>
        <v>1</v>
      </c>
      <c r="S10" s="7">
        <f t="shared" si="1"/>
        <v>6.6804848572649071E-3</v>
      </c>
      <c r="T10" s="4"/>
      <c r="U10" s="41"/>
      <c r="V10" s="41"/>
      <c r="W10" s="22"/>
    </row>
    <row r="11" spans="1:25">
      <c r="A11" s="4">
        <v>201</v>
      </c>
      <c r="B11" s="5">
        <f>J11</f>
        <v>94.797543703462907</v>
      </c>
      <c r="C11" s="5">
        <f>$E$7*(J7/100)+$E$8*(J8/100)+$E$9*(J9/100)+$E$10*(J10/100)+$E$11*(J11/100)+$E$12*(J12/100)+$E$13*(J13/100)</f>
        <v>200.98653489981587</v>
      </c>
      <c r="D11" s="1"/>
      <c r="E11" s="49">
        <v>200.9702853</v>
      </c>
      <c r="F11" s="18"/>
      <c r="G11" s="116">
        <v>0.3694346349303021</v>
      </c>
      <c r="H11" s="117">
        <v>0.67477532859346423</v>
      </c>
      <c r="I11" s="85">
        <v>13.180999999999999</v>
      </c>
      <c r="J11" s="117">
        <v>94.797543703462907</v>
      </c>
      <c r="K11" s="118">
        <v>0.64156104376134393</v>
      </c>
      <c r="L11" s="18"/>
      <c r="M11" s="1"/>
      <c r="N11" s="4">
        <v>202</v>
      </c>
      <c r="O11" s="47">
        <f>G12/G$8</f>
        <v>7.0557731631067586E-3</v>
      </c>
      <c r="P11" s="6">
        <f t="shared" si="3"/>
        <v>8.4013160520923086E-3</v>
      </c>
      <c r="Q11" s="8">
        <f>I12/I$10</f>
        <v>1.2929944579147905</v>
      </c>
      <c r="R11" s="8">
        <f t="shared" si="0"/>
        <v>3.6023019010293617E-2</v>
      </c>
      <c r="S11" s="9">
        <f t="shared" si="1"/>
        <v>1</v>
      </c>
      <c r="T11" s="4"/>
      <c r="U11" s="41"/>
      <c r="V11" s="41"/>
    </row>
    <row r="12" spans="1:25">
      <c r="A12" s="4">
        <v>202</v>
      </c>
      <c r="B12" s="5">
        <f>K12</f>
        <v>96.035101862952033</v>
      </c>
      <c r="C12" s="5">
        <f>$E$7*(K7/100)+$E$8*(K8/100)+$E$9*(K9/100)+$E$10*(K10/100)+$E$11*(K11/100)+$E$12*(K12/100)+$E$13*(K13/100)</f>
        <v>201.9157741422828</v>
      </c>
      <c r="D12" s="1"/>
      <c r="E12" s="49">
        <v>201.97062529999999</v>
      </c>
      <c r="F12" s="18"/>
      <c r="G12" s="116">
        <v>0.6555926492594879</v>
      </c>
      <c r="H12" s="117">
        <v>0.77375102695037268</v>
      </c>
      <c r="I12" s="85">
        <v>29.863</v>
      </c>
      <c r="J12" s="117">
        <v>3.4148937189589841</v>
      </c>
      <c r="K12" s="118">
        <v>96.035101862952033</v>
      </c>
      <c r="L12" s="18"/>
      <c r="M12" s="1"/>
      <c r="T12" s="6"/>
      <c r="U12" s="41"/>
      <c r="V12" s="41"/>
    </row>
    <row r="13" spans="1:25">
      <c r="A13" s="4">
        <v>204</v>
      </c>
      <c r="B13" s="5">
        <f>L13</f>
        <v>0</v>
      </c>
      <c r="C13" s="5">
        <f>$E$7*(L7/100)+$E$8*(L8/100)+$E$9*(L9/100)+$E$10*(L10/100)+$E$11*(L11/100)+$E$12*(L12/100)+$E$13*(L13/100)</f>
        <v>0</v>
      </c>
      <c r="D13" s="1"/>
      <c r="E13" s="49">
        <v>203.97347529999999</v>
      </c>
      <c r="F13" s="18"/>
      <c r="G13" s="119">
        <v>9.5847627376895256E-2</v>
      </c>
      <c r="H13" s="120">
        <v>0.12110155302073561</v>
      </c>
      <c r="I13" s="121">
        <v>6.8650000000000002</v>
      </c>
      <c r="J13" s="120">
        <v>0</v>
      </c>
      <c r="K13" s="122">
        <v>0.89592842083461299</v>
      </c>
      <c r="L13" s="18"/>
      <c r="M13" s="1"/>
      <c r="U13" s="6"/>
      <c r="V13" s="41"/>
    </row>
    <row r="14" spans="1:25">
      <c r="O14" s="21"/>
      <c r="P14" s="21"/>
      <c r="Q14" s="21"/>
      <c r="S14" s="21"/>
    </row>
    <row r="15" spans="1:25">
      <c r="T15" s="21"/>
    </row>
    <row r="16" spans="1:25">
      <c r="F16" s="21" t="s">
        <v>16</v>
      </c>
      <c r="G16" s="21"/>
      <c r="H16" s="21"/>
      <c r="I16" s="21"/>
      <c r="J16" s="21"/>
      <c r="L16" s="21" t="s">
        <v>19</v>
      </c>
      <c r="M16" s="21"/>
      <c r="N16" s="21"/>
      <c r="P16" s="4"/>
      <c r="Q16" s="14"/>
      <c r="R16" s="14"/>
      <c r="S16" s="14"/>
      <c r="T16" s="14"/>
      <c r="U16" s="14"/>
      <c r="V16" s="41"/>
      <c r="W16" s="21"/>
      <c r="X16" s="15"/>
    </row>
    <row r="17" spans="1:24">
      <c r="A17" s="41" t="s">
        <v>8</v>
      </c>
      <c r="F17" s="41" t="s">
        <v>17</v>
      </c>
      <c r="G17" s="41" t="s">
        <v>18</v>
      </c>
      <c r="L17" s="41" t="s">
        <v>17</v>
      </c>
      <c r="M17" s="41" t="s">
        <v>18</v>
      </c>
      <c r="Q17" s="14"/>
      <c r="R17" s="14"/>
      <c r="S17" s="14"/>
      <c r="T17" s="14"/>
      <c r="U17" s="14"/>
      <c r="V17" s="14"/>
      <c r="X17" s="15"/>
    </row>
    <row r="18" spans="1:24">
      <c r="A18" s="4">
        <v>198</v>
      </c>
      <c r="F18" s="123" t="e">
        <f>'Peak areas'!#REF!</f>
        <v>#REF!</v>
      </c>
      <c r="G18" s="123" t="e">
        <f>'Peak areas'!#REF!</f>
        <v>#REF!</v>
      </c>
      <c r="H18" s="123"/>
      <c r="I18" s="14"/>
      <c r="J18" s="14"/>
      <c r="K18" s="14"/>
      <c r="L18" s="123" t="e">
        <f>'Peak areas'!#REF!</f>
        <v>#REF!</v>
      </c>
      <c r="M18" s="123" t="e">
        <f>'Peak areas'!#REF!</f>
        <v>#REF!</v>
      </c>
      <c r="N18" s="123"/>
      <c r="O18" s="14"/>
      <c r="P18" s="14"/>
      <c r="Q18" s="14"/>
      <c r="R18" s="14"/>
      <c r="S18" s="14"/>
      <c r="T18" s="14"/>
      <c r="U18" s="14"/>
      <c r="V18" s="14"/>
      <c r="W18" s="14"/>
      <c r="X18" s="15"/>
    </row>
    <row r="19" spans="1:24">
      <c r="A19" s="4">
        <v>199</v>
      </c>
      <c r="F19" s="123" t="e">
        <f>'Peak areas'!#REF!</f>
        <v>#REF!</v>
      </c>
      <c r="G19" s="123" t="e">
        <f>'Peak areas'!#REF!</f>
        <v>#REF!</v>
      </c>
      <c r="H19" s="123"/>
      <c r="I19" s="14"/>
      <c r="J19" s="14"/>
      <c r="K19" s="14"/>
      <c r="L19" s="123" t="e">
        <f>'Peak areas'!#REF!</f>
        <v>#REF!</v>
      </c>
      <c r="M19" s="123" t="e">
        <f>'Peak areas'!#REF!</f>
        <v>#REF!</v>
      </c>
      <c r="N19" s="123"/>
      <c r="O19" s="14"/>
      <c r="P19" s="14"/>
      <c r="Q19" s="14"/>
      <c r="R19" s="14"/>
      <c r="S19" s="14"/>
      <c r="T19" s="14"/>
      <c r="U19" s="14"/>
      <c r="V19" s="14"/>
      <c r="W19" s="14"/>
      <c r="X19" s="15"/>
    </row>
    <row r="20" spans="1:24">
      <c r="A20" s="4">
        <v>200</v>
      </c>
      <c r="F20" s="123" t="e">
        <f>'Peak areas'!#REF!</f>
        <v>#REF!</v>
      </c>
      <c r="G20" s="123" t="e">
        <f>'Peak areas'!#REF!</f>
        <v>#REF!</v>
      </c>
      <c r="H20" s="123"/>
      <c r="I20" s="14"/>
      <c r="J20" s="14"/>
      <c r="K20" s="14"/>
      <c r="L20" s="123" t="e">
        <f>'Peak areas'!#REF!</f>
        <v>#REF!</v>
      </c>
      <c r="M20" s="123" t="e">
        <f>'Peak areas'!#REF!</f>
        <v>#REF!</v>
      </c>
      <c r="N20" s="123"/>
      <c r="O20" s="14"/>
      <c r="P20" s="14"/>
      <c r="U20" s="41"/>
      <c r="V20" s="41"/>
      <c r="W20" s="14"/>
      <c r="X20" s="15"/>
    </row>
    <row r="21" spans="1:24">
      <c r="A21" s="4">
        <v>201</v>
      </c>
      <c r="F21" s="123" t="e">
        <f>'Peak areas'!#REF!</f>
        <v>#REF!</v>
      </c>
      <c r="G21" s="123" t="e">
        <f>'Peak areas'!#REF!</f>
        <v>#REF!</v>
      </c>
      <c r="H21" s="123"/>
      <c r="I21" s="14"/>
      <c r="J21" s="14"/>
      <c r="K21" s="14"/>
      <c r="L21" s="123" t="e">
        <f>'Peak areas'!#REF!</f>
        <v>#REF!</v>
      </c>
      <c r="M21" s="123" t="e">
        <f>'Peak areas'!#REF!</f>
        <v>#REF!</v>
      </c>
      <c r="N21" s="123"/>
      <c r="O21" s="14"/>
      <c r="P21" s="14"/>
      <c r="U21" s="41"/>
      <c r="V21" s="41"/>
      <c r="X21" s="15"/>
    </row>
    <row r="22" spans="1:24">
      <c r="A22" s="4">
        <v>202</v>
      </c>
      <c r="F22" s="123" t="e">
        <f>'Peak areas'!#REF!</f>
        <v>#REF!</v>
      </c>
      <c r="G22" s="123" t="e">
        <f>'Peak areas'!#REF!</f>
        <v>#REF!</v>
      </c>
      <c r="H22" s="123"/>
      <c r="I22" s="14"/>
      <c r="J22" s="14"/>
      <c r="K22" s="14"/>
      <c r="L22" s="123" t="e">
        <f>'Peak areas'!#REF!</f>
        <v>#REF!</v>
      </c>
      <c r="M22" s="123" t="e">
        <f>'Peak areas'!#REF!</f>
        <v>#REF!</v>
      </c>
      <c r="N22" s="123"/>
      <c r="O22" s="14"/>
      <c r="P22" s="14"/>
      <c r="R22" s="14"/>
      <c r="U22" s="41"/>
      <c r="V22" s="41"/>
      <c r="X22" s="15"/>
    </row>
    <row r="23" spans="1:24">
      <c r="U23" s="41"/>
      <c r="V23" s="41"/>
      <c r="X23" s="15"/>
    </row>
    <row r="24" spans="1:24">
      <c r="A24" s="41" t="s">
        <v>9</v>
      </c>
      <c r="P24" s="4"/>
      <c r="Q24" s="14"/>
      <c r="R24" s="14"/>
      <c r="S24" s="14"/>
      <c r="T24" s="14"/>
      <c r="U24" s="14"/>
      <c r="V24" s="41"/>
      <c r="X24" s="15"/>
    </row>
    <row r="25" spans="1:24">
      <c r="A25" s="4">
        <v>198</v>
      </c>
      <c r="F25" s="14" t="e">
        <f t="array" ref="F25:F29">MMULT(MINVERSE($O$7:$S$11),F$18:F$22)</f>
        <v>#REF!</v>
      </c>
      <c r="G25" s="14" t="e">
        <f t="array" ref="G25:G29">MMULT(MINVERSE($O$7:$S$11),G$18:G$22)</f>
        <v>#REF!</v>
      </c>
      <c r="H25" s="14"/>
      <c r="I25" s="14"/>
      <c r="J25" s="14"/>
      <c r="K25" s="14"/>
      <c r="L25" s="14" t="e">
        <f t="array" ref="L25:L29">MMULT(MINVERSE($O$7:$S$11),L$18:L$22)</f>
        <v>#REF!</v>
      </c>
      <c r="M25" s="14" t="e">
        <f t="array" ref="M25:M29">MMULT(MINVERSE($O$7:$S$11),M$18:M$22)</f>
        <v>#REF!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</row>
    <row r="26" spans="1:24">
      <c r="A26" s="4">
        <v>199</v>
      </c>
      <c r="F26" s="14" t="e">
        <v>#REF!</v>
      </c>
      <c r="G26" s="14" t="e">
        <v>#REF!</v>
      </c>
      <c r="H26" s="14"/>
      <c r="I26" s="14"/>
      <c r="J26" s="14"/>
      <c r="K26" s="14"/>
      <c r="L26" s="14" t="e">
        <v>#REF!</v>
      </c>
      <c r="M26" s="14" t="e">
        <v>#REF!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</row>
    <row r="27" spans="1:24">
      <c r="A27" s="4">
        <v>200</v>
      </c>
      <c r="F27" s="14" t="e">
        <v>#REF!</v>
      </c>
      <c r="G27" s="14" t="e">
        <v>#REF!</v>
      </c>
      <c r="H27" s="14"/>
      <c r="I27" s="14"/>
      <c r="J27" s="14"/>
      <c r="K27" s="14"/>
      <c r="L27" s="14" t="e">
        <v>#REF!</v>
      </c>
      <c r="M27" s="14" t="e">
        <v>#REF!</v>
      </c>
      <c r="N27" s="14"/>
      <c r="O27" s="14"/>
      <c r="P27" s="14"/>
      <c r="U27" s="41"/>
      <c r="V27" s="14"/>
      <c r="W27" s="14"/>
      <c r="X27" s="15"/>
    </row>
    <row r="28" spans="1:24">
      <c r="A28" s="4">
        <v>201</v>
      </c>
      <c r="F28" s="14" t="e">
        <v>#REF!</v>
      </c>
      <c r="G28" s="14" t="e">
        <v>#REF!</v>
      </c>
      <c r="H28" s="14"/>
      <c r="I28" s="14"/>
      <c r="J28" s="14"/>
      <c r="K28" s="14"/>
      <c r="L28" s="14" t="e">
        <v>#REF!</v>
      </c>
      <c r="M28" s="14" t="e">
        <v>#REF!</v>
      </c>
      <c r="N28" s="14"/>
      <c r="O28" s="14"/>
      <c r="P28" s="14"/>
      <c r="U28" s="41"/>
      <c r="V28" s="41"/>
      <c r="W28" s="14"/>
      <c r="X28" s="15"/>
    </row>
    <row r="29" spans="1:24">
      <c r="A29" s="4">
        <v>202</v>
      </c>
      <c r="F29" s="14" t="e">
        <v>#REF!</v>
      </c>
      <c r="G29" s="14" t="e">
        <v>#REF!</v>
      </c>
      <c r="H29" s="14"/>
      <c r="I29" s="14"/>
      <c r="J29" s="14"/>
      <c r="K29" s="14"/>
      <c r="L29" s="14" t="e">
        <v>#REF!</v>
      </c>
      <c r="M29" s="14" t="e">
        <v>#REF!</v>
      </c>
      <c r="N29" s="14"/>
      <c r="O29" s="14"/>
      <c r="P29" s="14"/>
      <c r="U29" s="41"/>
      <c r="V29" s="41"/>
      <c r="W29" s="15"/>
      <c r="X29" s="15"/>
    </row>
    <row r="30" spans="1:24">
      <c r="A30" s="4"/>
      <c r="F30" s="14"/>
      <c r="G30" s="14"/>
      <c r="H30" s="14"/>
      <c r="I30" s="14"/>
      <c r="J30" s="14"/>
      <c r="K30" s="14"/>
      <c r="L30" s="14"/>
      <c r="M30" s="14"/>
      <c r="N30" s="14"/>
      <c r="U30" s="41"/>
      <c r="V30" s="41"/>
      <c r="W30" s="15"/>
      <c r="X30" s="15"/>
    </row>
    <row r="31" spans="1:24">
      <c r="A31" s="4"/>
      <c r="F31" s="14"/>
      <c r="G31" s="14"/>
      <c r="H31" s="14"/>
      <c r="I31" s="14"/>
      <c r="J31" s="14"/>
      <c r="K31" s="14"/>
      <c r="L31" s="14"/>
      <c r="M31" s="14"/>
      <c r="N31" s="14"/>
      <c r="U31" s="41"/>
      <c r="V31" s="41"/>
      <c r="W31" s="15"/>
      <c r="X31" s="15"/>
    </row>
    <row r="32" spans="1:24">
      <c r="A32" s="4"/>
      <c r="C32" s="41" t="s">
        <v>27</v>
      </c>
      <c r="F32" s="14"/>
      <c r="G32" s="14"/>
      <c r="H32" s="14"/>
      <c r="I32" s="14"/>
      <c r="J32" s="14"/>
      <c r="K32" s="14"/>
      <c r="L32" s="14"/>
      <c r="M32" s="14"/>
      <c r="N32" s="14"/>
      <c r="U32" s="41"/>
      <c r="V32" s="41"/>
      <c r="W32" s="15"/>
      <c r="X32" s="15"/>
    </row>
    <row r="33" spans="1:24">
      <c r="A33" s="4"/>
      <c r="F33" s="14"/>
      <c r="G33" s="14"/>
      <c r="H33" s="14"/>
      <c r="I33" s="14"/>
      <c r="J33" s="14"/>
      <c r="K33" s="14"/>
      <c r="L33" s="14"/>
      <c r="M33" s="14"/>
      <c r="N33" s="14"/>
      <c r="U33" s="41"/>
      <c r="V33" s="41"/>
      <c r="W33" s="15"/>
      <c r="X33" s="15"/>
    </row>
    <row r="34" spans="1:24" ht="15" thickBot="1">
      <c r="U34" s="41"/>
      <c r="V34" s="41"/>
      <c r="W34" s="15"/>
      <c r="X34" s="15"/>
    </row>
    <row r="35" spans="1:24" ht="15" thickBot="1">
      <c r="A35" s="126" t="s">
        <v>20</v>
      </c>
      <c r="B35" s="126"/>
      <c r="C35" s="130">
        <v>1.20607</v>
      </c>
      <c r="F35" s="41">
        <f>$C$35</f>
        <v>1.20607</v>
      </c>
      <c r="G35" s="41">
        <f t="shared" ref="G35" si="4">$C$35</f>
        <v>1.20607</v>
      </c>
      <c r="L35" s="41">
        <f>$C$35</f>
        <v>1.20607</v>
      </c>
      <c r="M35" s="41">
        <f t="shared" ref="M35" si="5">$C$35</f>
        <v>1.20607</v>
      </c>
      <c r="U35" s="41"/>
      <c r="V35" s="41"/>
      <c r="W35" s="15"/>
      <c r="X35" s="15"/>
    </row>
    <row r="36" spans="1:24">
      <c r="A36" s="41" t="s">
        <v>108</v>
      </c>
      <c r="U36" s="41"/>
      <c r="V36" s="41"/>
      <c r="W36" s="15"/>
      <c r="X36" s="15"/>
    </row>
    <row r="37" spans="1:24">
      <c r="F37" s="41" t="s">
        <v>91</v>
      </c>
      <c r="L37" s="41" t="s">
        <v>92</v>
      </c>
      <c r="U37" s="41"/>
      <c r="V37" s="41"/>
      <c r="W37" s="15"/>
      <c r="X37" s="15"/>
    </row>
    <row r="38" spans="1:24" ht="15" thickBot="1">
      <c r="D38" s="41" t="s">
        <v>21</v>
      </c>
      <c r="F38" s="41" t="e">
        <f>#REF!</f>
        <v>#REF!</v>
      </c>
      <c r="L38" s="27" t="e">
        <f>#REF!</f>
        <v>#REF!</v>
      </c>
      <c r="U38" s="41"/>
      <c r="V38" s="41"/>
      <c r="W38" s="15"/>
      <c r="X38" s="15"/>
    </row>
    <row r="39" spans="1:24" ht="15" thickBot="1">
      <c r="D39" s="41" t="s">
        <v>22</v>
      </c>
      <c r="F39" s="129">
        <v>2.5319999999999999E-2</v>
      </c>
      <c r="G39" s="125"/>
      <c r="L39" s="129">
        <f>F39</f>
        <v>2.5319999999999999E-2</v>
      </c>
      <c r="U39" s="41"/>
      <c r="V39" s="41"/>
      <c r="W39" s="15"/>
      <c r="X39" s="15"/>
    </row>
    <row r="40" spans="1:24">
      <c r="D40" s="41" t="s">
        <v>23</v>
      </c>
      <c r="F40" s="124" t="e">
        <f>#REF!</f>
        <v>#REF!</v>
      </c>
      <c r="G40" s="24"/>
      <c r="L40" s="124" t="e">
        <f>#REF!</f>
        <v>#REF!</v>
      </c>
      <c r="U40" s="41"/>
      <c r="V40" s="41"/>
      <c r="W40" s="15"/>
      <c r="X40" s="15"/>
    </row>
    <row r="41" spans="1:24">
      <c r="A41" s="41" t="s">
        <v>11</v>
      </c>
      <c r="F41" s="41" t="e">
        <f>F38*$F$39/$F$40</f>
        <v>#REF!</v>
      </c>
      <c r="G41" s="41" t="e">
        <f>F41</f>
        <v>#REF!</v>
      </c>
      <c r="L41" s="41" t="e">
        <f>$L$39*$L$38/$L$40</f>
        <v>#REF!</v>
      </c>
      <c r="M41" s="41" t="e">
        <f t="shared" ref="M41" si="6">$L$39*$L$38/$L$40</f>
        <v>#REF!</v>
      </c>
      <c r="U41" s="41"/>
      <c r="V41" s="41"/>
      <c r="W41" s="15"/>
      <c r="X41" s="15"/>
    </row>
    <row r="43" spans="1:24">
      <c r="A43" s="41" t="s">
        <v>71</v>
      </c>
    </row>
    <row r="44" spans="1:24">
      <c r="A44" s="4"/>
      <c r="F44" s="38"/>
      <c r="G44" s="38"/>
      <c r="H44" s="38"/>
      <c r="I44" s="38"/>
      <c r="J44" s="38"/>
      <c r="K44" s="38"/>
      <c r="L44" s="28"/>
      <c r="M44" s="28"/>
      <c r="N44" s="28"/>
    </row>
    <row r="45" spans="1:24">
      <c r="A45" s="4">
        <v>198</v>
      </c>
      <c r="F45" s="38" t="e">
        <f>(F25/$B8)/(F$29/$B$12)*F$41*$C8/F$35</f>
        <v>#REF!</v>
      </c>
      <c r="G45" s="38" t="e">
        <f t="shared" ref="F45:G48" si="7">(G25/$B8)/(G$29/$B$12)*G$41*$C8/G$35</f>
        <v>#REF!</v>
      </c>
      <c r="H45" s="38"/>
      <c r="I45" s="38"/>
      <c r="J45" s="38"/>
      <c r="K45" s="38"/>
      <c r="L45" s="28" t="s">
        <v>10</v>
      </c>
      <c r="M45" s="28" t="s">
        <v>10</v>
      </c>
      <c r="N45" s="28"/>
      <c r="O45" s="28"/>
      <c r="P45" s="28"/>
    </row>
    <row r="46" spans="1:24">
      <c r="A46" s="4">
        <v>199</v>
      </c>
      <c r="F46" s="38" t="e">
        <f t="shared" si="7"/>
        <v>#REF!</v>
      </c>
      <c r="G46" s="38" t="e">
        <f t="shared" si="7"/>
        <v>#REF!</v>
      </c>
      <c r="H46" s="38"/>
      <c r="I46" s="38"/>
      <c r="J46" s="38"/>
      <c r="K46" s="38"/>
      <c r="L46" s="28" t="e">
        <f t="shared" ref="L46:M49" si="8">(L26/$B9)/(L$25/$B$8)*L$41*$C9/L$35</f>
        <v>#REF!</v>
      </c>
      <c r="M46" s="28" t="e">
        <f t="shared" si="8"/>
        <v>#REF!</v>
      </c>
      <c r="N46" s="28"/>
      <c r="O46" s="28"/>
      <c r="P46" s="28"/>
    </row>
    <row r="47" spans="1:24">
      <c r="A47" s="4">
        <v>200</v>
      </c>
      <c r="F47" s="38" t="e">
        <f t="shared" si="7"/>
        <v>#REF!</v>
      </c>
      <c r="G47" s="38" t="e">
        <f t="shared" si="7"/>
        <v>#REF!</v>
      </c>
      <c r="H47" s="38"/>
      <c r="I47" s="28"/>
      <c r="J47" s="28"/>
      <c r="K47" s="38"/>
      <c r="L47" s="28" t="e">
        <f t="shared" si="8"/>
        <v>#REF!</v>
      </c>
      <c r="M47" s="28" t="e">
        <f t="shared" si="8"/>
        <v>#REF!</v>
      </c>
      <c r="N47" s="28"/>
      <c r="O47" s="28"/>
      <c r="P47" s="28"/>
    </row>
    <row r="48" spans="1:24">
      <c r="A48" s="4">
        <v>201</v>
      </c>
      <c r="F48" s="38" t="e">
        <f>(F28/$B11)/(F$29/$B$12)*F$41*$C11/F$35</f>
        <v>#REF!</v>
      </c>
      <c r="G48" s="38" t="e">
        <f t="shared" si="7"/>
        <v>#REF!</v>
      </c>
      <c r="H48" s="38"/>
      <c r="I48" s="28"/>
      <c r="J48" s="28"/>
      <c r="K48" s="38"/>
      <c r="L48" s="38" t="e">
        <f t="shared" si="8"/>
        <v>#REF!</v>
      </c>
      <c r="M48" s="38" t="e">
        <f t="shared" si="8"/>
        <v>#REF!</v>
      </c>
      <c r="N48" s="38"/>
      <c r="O48" s="38"/>
      <c r="P48" s="38"/>
    </row>
    <row r="49" spans="1:26">
      <c r="A49" s="4">
        <v>202</v>
      </c>
      <c r="F49" s="28" t="s">
        <v>10</v>
      </c>
      <c r="G49" s="28" t="s">
        <v>10</v>
      </c>
      <c r="H49" s="28"/>
      <c r="I49" s="28"/>
      <c r="J49" s="28"/>
      <c r="K49" s="38"/>
      <c r="L49" s="38" t="e">
        <f t="shared" si="8"/>
        <v>#REF!</v>
      </c>
      <c r="M49" s="38" t="e">
        <f t="shared" si="8"/>
        <v>#REF!</v>
      </c>
      <c r="N49" s="38"/>
      <c r="O49" s="38"/>
      <c r="P49" s="38"/>
      <c r="Q49" s="28"/>
      <c r="R49" s="28"/>
      <c r="S49" s="28"/>
      <c r="U49" s="23"/>
      <c r="V49" s="23"/>
      <c r="W49" s="26"/>
      <c r="X49" s="26"/>
    </row>
    <row r="50" spans="1:26">
      <c r="A50" s="4"/>
      <c r="F50" s="28"/>
      <c r="G50" s="28"/>
      <c r="H50" s="28"/>
      <c r="I50" s="28"/>
      <c r="J50" s="28"/>
      <c r="K50" s="38"/>
      <c r="L50" s="38"/>
      <c r="M50" s="38"/>
      <c r="N50" s="38"/>
      <c r="O50" s="38"/>
      <c r="P50" s="38"/>
      <c r="Q50" s="28"/>
      <c r="R50" s="28"/>
      <c r="S50" s="28"/>
      <c r="U50" s="23"/>
      <c r="V50" s="23"/>
      <c r="W50" s="26"/>
      <c r="X50" s="26"/>
    </row>
    <row r="51" spans="1:26" ht="15" thickBot="1">
      <c r="K51" s="127"/>
      <c r="U51" s="41"/>
      <c r="V51" s="23"/>
      <c r="W51" s="26"/>
      <c r="X51" s="26"/>
    </row>
    <row r="52" spans="1:26" ht="15" thickBot="1">
      <c r="A52" s="128" t="s">
        <v>72</v>
      </c>
      <c r="B52" s="128"/>
      <c r="C52" s="128"/>
      <c r="D52" s="41" t="s">
        <v>73</v>
      </c>
      <c r="F52" s="130">
        <v>0.25019999999999998</v>
      </c>
      <c r="I52" s="41" t="s">
        <v>74</v>
      </c>
      <c r="K52" s="130">
        <v>6.28</v>
      </c>
      <c r="O52" s="820"/>
      <c r="P52" s="820"/>
      <c r="Q52" s="820"/>
      <c r="S52" s="77"/>
      <c r="T52" s="77"/>
      <c r="U52" s="41"/>
      <c r="X52" s="15" t="s">
        <v>24</v>
      </c>
      <c r="Y52" s="15" t="s">
        <v>25</v>
      </c>
      <c r="Z52" s="15" t="s">
        <v>61</v>
      </c>
    </row>
    <row r="53" spans="1:26">
      <c r="A53" s="4"/>
      <c r="F53" s="28"/>
      <c r="G53" s="28"/>
      <c r="H53" s="28"/>
      <c r="I53" s="28"/>
      <c r="J53" s="28"/>
      <c r="K53" s="38"/>
      <c r="L53" s="38"/>
      <c r="M53" s="38"/>
      <c r="N53" s="38"/>
      <c r="O53" s="38"/>
      <c r="P53" s="38"/>
      <c r="Q53" s="28"/>
      <c r="U53" s="41"/>
      <c r="Z53" s="15"/>
    </row>
    <row r="54" spans="1:26">
      <c r="A54" s="4">
        <v>198</v>
      </c>
      <c r="F54" s="28" t="e">
        <f>F45*$K$52/$F$52</f>
        <v>#REF!</v>
      </c>
      <c r="G54" s="28" t="e">
        <f t="shared" ref="G54" si="9">G45*$K$52/$F$52</f>
        <v>#REF!</v>
      </c>
      <c r="H54" s="28"/>
      <c r="I54" s="28"/>
      <c r="J54" s="28"/>
      <c r="K54" s="38"/>
      <c r="L54" s="28" t="s">
        <v>10</v>
      </c>
      <c r="M54" s="28" t="s">
        <v>10</v>
      </c>
      <c r="N54" s="28"/>
      <c r="O54" s="38"/>
      <c r="P54" s="38"/>
      <c r="Q54" s="28"/>
      <c r="U54" s="41"/>
      <c r="Z54" s="15"/>
    </row>
    <row r="55" spans="1:26">
      <c r="A55" s="4">
        <v>199</v>
      </c>
      <c r="B55" s="41" t="s">
        <v>97</v>
      </c>
      <c r="F55" s="28" t="e">
        <f t="shared" ref="F55:G57" si="10">F46*$K$52/$F$52</f>
        <v>#REF!</v>
      </c>
      <c r="G55" s="28" t="e">
        <f t="shared" si="10"/>
        <v>#REF!</v>
      </c>
      <c r="H55" s="28"/>
      <c r="I55" s="28"/>
      <c r="J55" s="28"/>
      <c r="K55" s="38"/>
      <c r="L55" s="28" t="e">
        <f t="shared" ref="L55:M58" si="11">L46*$K$52/$F$52</f>
        <v>#REF!</v>
      </c>
      <c r="M55" s="28" t="e">
        <f t="shared" si="11"/>
        <v>#REF!</v>
      </c>
      <c r="N55" s="28"/>
      <c r="O55" s="38"/>
      <c r="P55" s="38"/>
      <c r="Q55" s="48" t="s">
        <v>26</v>
      </c>
      <c r="R55" s="28" t="e">
        <f>F55/(L55+F55)*100</f>
        <v>#REF!</v>
      </c>
      <c r="S55" s="28" t="e">
        <f t="shared" ref="S55:S56" si="12">G55/(M55+G55)*100</f>
        <v>#REF!</v>
      </c>
      <c r="T55" s="28"/>
      <c r="U55" s="28"/>
      <c r="V55" s="28"/>
      <c r="W55" s="48" t="s">
        <v>26</v>
      </c>
      <c r="X55" s="146" t="e">
        <f>AVERAGE(R55:T55)</f>
        <v>#REF!</v>
      </c>
      <c r="Y55" s="146" t="e">
        <f>STDEV(R55:V55)</f>
        <v>#REF!</v>
      </c>
      <c r="Z55" s="147" t="e">
        <f>Y55/X55*100</f>
        <v>#REF!</v>
      </c>
    </row>
    <row r="56" spans="1:26">
      <c r="A56" s="4">
        <v>200</v>
      </c>
      <c r="B56" s="41" t="s">
        <v>93</v>
      </c>
      <c r="F56" s="28" t="e">
        <f t="shared" si="10"/>
        <v>#REF!</v>
      </c>
      <c r="G56" s="28" t="e">
        <f t="shared" si="10"/>
        <v>#REF!</v>
      </c>
      <c r="H56" s="28"/>
      <c r="I56" s="28"/>
      <c r="J56" s="28"/>
      <c r="K56" s="38"/>
      <c r="L56" s="28" t="e">
        <f t="shared" si="11"/>
        <v>#REF!</v>
      </c>
      <c r="M56" s="28" t="e">
        <f t="shared" si="11"/>
        <v>#REF!</v>
      </c>
      <c r="N56" s="28"/>
      <c r="O56" s="38"/>
      <c r="P56" s="38"/>
      <c r="Q56" s="28" t="s">
        <v>95</v>
      </c>
      <c r="R56" s="28" t="e">
        <f>F56/(L56+F56)*100</f>
        <v>#REF!</v>
      </c>
      <c r="S56" s="28" t="e">
        <f t="shared" si="12"/>
        <v>#REF!</v>
      </c>
      <c r="T56" s="28"/>
      <c r="U56" s="28"/>
      <c r="V56" s="28"/>
      <c r="W56" s="61" t="s">
        <v>95</v>
      </c>
      <c r="X56" s="146" t="e">
        <f>AVERAGE(R56:S56)</f>
        <v>#REF!</v>
      </c>
      <c r="Y56" s="146" t="e">
        <f>STDEV(R56:V56)</f>
        <v>#REF!</v>
      </c>
      <c r="Z56" s="147" t="e">
        <f>Y56/X56*100</f>
        <v>#REF!</v>
      </c>
    </row>
    <row r="57" spans="1:26">
      <c r="A57" s="4">
        <v>201</v>
      </c>
      <c r="B57" s="41" t="s">
        <v>94</v>
      </c>
      <c r="F57" s="28" t="e">
        <f t="shared" si="10"/>
        <v>#REF!</v>
      </c>
      <c r="G57" s="28" t="e">
        <f t="shared" si="10"/>
        <v>#REF!</v>
      </c>
      <c r="H57" s="28"/>
      <c r="I57" s="28"/>
      <c r="J57" s="28"/>
      <c r="K57" s="38"/>
      <c r="L57" s="28" t="e">
        <f t="shared" si="11"/>
        <v>#REF!</v>
      </c>
      <c r="M57" s="28" t="e">
        <f t="shared" si="11"/>
        <v>#REF!</v>
      </c>
      <c r="N57" s="28"/>
      <c r="O57" s="38"/>
      <c r="P57" s="38"/>
      <c r="Q57" s="28" t="s">
        <v>96</v>
      </c>
      <c r="R57" s="28" t="e">
        <f>L57/(L57+F57)*100</f>
        <v>#REF!</v>
      </c>
      <c r="S57" s="28" t="e">
        <f t="shared" ref="S57" si="13">M57/(M57+G57)*100</f>
        <v>#REF!</v>
      </c>
      <c r="T57" s="28"/>
      <c r="U57" s="28"/>
      <c r="V57" s="28"/>
      <c r="W57" s="61" t="s">
        <v>96</v>
      </c>
      <c r="X57" s="144" t="e">
        <f t="shared" ref="X57" si="14">AVERAGE(R57:V57)</f>
        <v>#REF!</v>
      </c>
      <c r="Y57" s="144" t="e">
        <f t="shared" ref="Y57" si="15">STDEV(R57:V57)</f>
        <v>#REF!</v>
      </c>
      <c r="Z57" s="145" t="e">
        <f t="shared" ref="Z57" si="16">Y57/X57*100</f>
        <v>#REF!</v>
      </c>
    </row>
    <row r="58" spans="1:26">
      <c r="A58" s="4">
        <v>202</v>
      </c>
      <c r="F58" s="28" t="s">
        <v>10</v>
      </c>
      <c r="G58" s="28" t="s">
        <v>10</v>
      </c>
      <c r="H58" s="28"/>
      <c r="I58" s="28"/>
      <c r="J58" s="28"/>
      <c r="K58" s="38"/>
      <c r="L58" s="28" t="e">
        <f t="shared" si="11"/>
        <v>#REF!</v>
      </c>
      <c r="M58" s="28" t="e">
        <f t="shared" si="11"/>
        <v>#REF!</v>
      </c>
      <c r="N58" s="28"/>
      <c r="O58" s="38"/>
      <c r="P58" s="38"/>
      <c r="Q58" s="28"/>
      <c r="R58" s="28"/>
      <c r="S58" s="28"/>
      <c r="T58" s="28"/>
      <c r="U58" s="28"/>
      <c r="V58" s="28"/>
      <c r="X58" s="23"/>
      <c r="Y58" s="23"/>
      <c r="Z58" s="26"/>
    </row>
    <row r="59" spans="1:26">
      <c r="A59" s="4"/>
      <c r="F59" s="38"/>
      <c r="G59" s="38"/>
      <c r="H59" s="38"/>
      <c r="I59" s="38"/>
      <c r="J59" s="28"/>
      <c r="N59" s="11"/>
      <c r="O59" s="28"/>
      <c r="P59" s="28"/>
      <c r="Q59" s="28"/>
      <c r="S59" s="23"/>
      <c r="T59" s="23"/>
      <c r="U59" s="26"/>
      <c r="V59" s="26"/>
    </row>
    <row r="60" spans="1:26">
      <c r="A60" s="51"/>
      <c r="B60" s="52"/>
      <c r="C60" s="52"/>
      <c r="D60" s="52"/>
      <c r="E60" s="52"/>
      <c r="F60" s="52" t="s">
        <v>68</v>
      </c>
      <c r="G60" s="52" t="s">
        <v>25</v>
      </c>
      <c r="H60" s="52" t="s">
        <v>61</v>
      </c>
      <c r="I60" s="52"/>
      <c r="J60" s="52"/>
      <c r="K60" s="52"/>
      <c r="L60" s="52" t="s">
        <v>68</v>
      </c>
      <c r="M60" s="52" t="s">
        <v>25</v>
      </c>
      <c r="N60" s="52" t="s">
        <v>61</v>
      </c>
      <c r="O60" s="52"/>
      <c r="P60" s="53"/>
      <c r="X60" s="11"/>
    </row>
    <row r="61" spans="1:26" s="11" customFormat="1">
      <c r="A61" s="54">
        <v>198</v>
      </c>
      <c r="F61" s="55" t="e">
        <f>AVERAGE(F54:H54)</f>
        <v>#REF!</v>
      </c>
      <c r="G61" s="57" t="e">
        <f>STDEVA(F54:H54)</f>
        <v>#REF!</v>
      </c>
      <c r="H61" s="40" t="e">
        <f>G61/F61*100</f>
        <v>#REF!</v>
      </c>
      <c r="P61" s="56"/>
      <c r="V61" s="25"/>
    </row>
    <row r="62" spans="1:26" s="11" customFormat="1">
      <c r="A62" s="131">
        <v>199</v>
      </c>
      <c r="B62" s="132"/>
      <c r="C62" s="132"/>
      <c r="D62" s="132"/>
      <c r="E62" s="132"/>
      <c r="F62" s="133" t="e">
        <f>AVERAGE(F55:H55)</f>
        <v>#REF!</v>
      </c>
      <c r="G62" s="134" t="e">
        <f>STDEVA(F55:H55)</f>
        <v>#REF!</v>
      </c>
      <c r="H62" s="135" t="e">
        <f>G62/F62*100</f>
        <v>#REF!</v>
      </c>
      <c r="I62" s="132"/>
      <c r="J62" s="132"/>
      <c r="K62" s="132"/>
      <c r="L62" s="136" t="e">
        <f>AVERAGE(L55:N55)</f>
        <v>#REF!</v>
      </c>
      <c r="M62" s="136" t="e">
        <f>STDEVA(L55:N55)</f>
        <v>#REF!</v>
      </c>
      <c r="N62" s="135" t="e">
        <f>M62/L62*100</f>
        <v>#REF!</v>
      </c>
      <c r="O62" s="132"/>
      <c r="P62" s="137"/>
      <c r="U62" s="25"/>
      <c r="V62" s="25"/>
    </row>
    <row r="63" spans="1:26" s="11" customFormat="1">
      <c r="A63" s="131">
        <v>200</v>
      </c>
      <c r="B63" s="132"/>
      <c r="C63" s="132"/>
      <c r="D63" s="132"/>
      <c r="E63" s="132"/>
      <c r="F63" s="133" t="e">
        <f>AVERAGE(F56:H56)</f>
        <v>#REF!</v>
      </c>
      <c r="G63" s="134" t="e">
        <f>STDEVA(F56:H56)</f>
        <v>#REF!</v>
      </c>
      <c r="H63" s="135" t="e">
        <f>G63/F63*100</f>
        <v>#REF!</v>
      </c>
      <c r="I63" s="132"/>
      <c r="J63" s="132"/>
      <c r="K63" s="132"/>
      <c r="L63" s="136" t="e">
        <f t="shared" ref="L63:L65" si="17">AVERAGE(L56:N56)</f>
        <v>#REF!</v>
      </c>
      <c r="M63" s="136" t="e">
        <f t="shared" ref="M63:M65" si="18">STDEVA(L56:N56)</f>
        <v>#REF!</v>
      </c>
      <c r="N63" s="135" t="e">
        <f>M63/L63*100</f>
        <v>#REF!</v>
      </c>
      <c r="O63" s="132"/>
      <c r="P63" s="137"/>
      <c r="U63" s="25"/>
      <c r="V63" s="25"/>
    </row>
    <row r="64" spans="1:26" s="11" customFormat="1">
      <c r="A64" s="131">
        <v>201</v>
      </c>
      <c r="B64" s="132"/>
      <c r="C64" s="132"/>
      <c r="D64" s="132"/>
      <c r="E64" s="132"/>
      <c r="F64" s="138" t="e">
        <f>AVERAGE(F57:H57)</f>
        <v>#REF!</v>
      </c>
      <c r="G64" s="139" t="e">
        <f>STDEVA(F57:H57)</f>
        <v>#REF!</v>
      </c>
      <c r="H64" s="140" t="e">
        <f>G64/F64*100</f>
        <v>#REF!</v>
      </c>
      <c r="I64" s="141"/>
      <c r="J64" s="142"/>
      <c r="K64" s="142"/>
      <c r="L64" s="143" t="e">
        <f t="shared" si="17"/>
        <v>#REF!</v>
      </c>
      <c r="M64" s="143" t="e">
        <f t="shared" si="18"/>
        <v>#REF!</v>
      </c>
      <c r="N64" s="140" t="e">
        <f>M64/L64*100</f>
        <v>#REF!</v>
      </c>
      <c r="O64" s="132"/>
      <c r="P64" s="137"/>
      <c r="U64" s="25"/>
      <c r="V64" s="25"/>
    </row>
    <row r="65" spans="1:24" s="11" customFormat="1">
      <c r="A65" s="58">
        <v>202</v>
      </c>
      <c r="B65" s="20"/>
      <c r="C65" s="20"/>
      <c r="D65" s="20"/>
      <c r="E65" s="20"/>
      <c r="F65" s="59"/>
      <c r="G65" s="59"/>
      <c r="H65" s="59"/>
      <c r="I65" s="20"/>
      <c r="J65" s="59"/>
      <c r="K65" s="59"/>
      <c r="L65" s="62" t="e">
        <f t="shared" si="17"/>
        <v>#REF!</v>
      </c>
      <c r="M65" s="62" t="e">
        <f t="shared" si="18"/>
        <v>#REF!</v>
      </c>
      <c r="N65" s="59" t="e">
        <f>M65/L65*100</f>
        <v>#REF!</v>
      </c>
      <c r="O65" s="20"/>
      <c r="P65" s="60"/>
      <c r="U65" s="25"/>
      <c r="V65" s="25"/>
    </row>
    <row r="66" spans="1:24" s="11" customFormat="1">
      <c r="A66" s="39"/>
      <c r="F66" s="25"/>
      <c r="G66" s="25"/>
      <c r="H66" s="25"/>
      <c r="J66" s="25"/>
      <c r="K66" s="25"/>
      <c r="L66" s="25"/>
      <c r="U66" s="25"/>
      <c r="V66" s="25"/>
    </row>
    <row r="67" spans="1:24" s="11" customFormat="1">
      <c r="A67" s="39"/>
      <c r="F67" s="40"/>
      <c r="G67" s="40"/>
      <c r="H67" s="40"/>
      <c r="J67" s="40"/>
      <c r="K67" s="40"/>
      <c r="L67" s="40"/>
      <c r="U67" s="25"/>
      <c r="V67" s="25"/>
    </row>
    <row r="68" spans="1:24" s="11" customFormat="1">
      <c r="A68" s="39"/>
      <c r="F68" s="40"/>
      <c r="G68" s="40"/>
      <c r="H68" s="40"/>
      <c r="J68" s="25"/>
      <c r="K68" s="25"/>
      <c r="L68" s="25"/>
      <c r="U68" s="25"/>
      <c r="V68" s="25"/>
    </row>
    <row r="69" spans="1:24" s="11" customFormat="1">
      <c r="A69" s="39"/>
      <c r="F69" s="40"/>
      <c r="G69" s="40"/>
      <c r="H69" s="40"/>
      <c r="J69" s="40"/>
      <c r="K69" s="40"/>
      <c r="L69" s="40"/>
      <c r="U69" s="25"/>
      <c r="V69" s="25"/>
    </row>
    <row r="70" spans="1:24" s="11" customFormat="1">
      <c r="A70" s="39"/>
      <c r="F70" s="40"/>
      <c r="G70" s="40"/>
      <c r="H70" s="40"/>
      <c r="J70" s="40"/>
      <c r="K70" s="40"/>
      <c r="L70" s="40"/>
      <c r="N70" s="41"/>
      <c r="O70" s="41"/>
      <c r="P70" s="41"/>
      <c r="Q70" s="41"/>
      <c r="R70" s="41"/>
      <c r="S70" s="41"/>
      <c r="U70" s="25"/>
      <c r="V70" s="25"/>
    </row>
    <row r="71" spans="1:24" s="11" customFormat="1">
      <c r="N71" s="41"/>
      <c r="O71" s="41"/>
      <c r="P71" s="41"/>
      <c r="Q71" s="41"/>
      <c r="R71" s="41"/>
      <c r="S71" s="41"/>
      <c r="T71" s="41"/>
      <c r="U71" s="25"/>
      <c r="V71" s="25"/>
      <c r="X71" s="41"/>
    </row>
    <row r="74" spans="1:24">
      <c r="E74" s="4"/>
    </row>
    <row r="75" spans="1:24">
      <c r="E75" s="4"/>
    </row>
    <row r="76" spans="1:24">
      <c r="E76" s="4"/>
    </row>
    <row r="77" spans="1:24">
      <c r="E77" s="4"/>
    </row>
    <row r="78" spans="1:24">
      <c r="E78" s="4"/>
    </row>
  </sheetData>
  <mergeCells count="1">
    <mergeCell ref="O52:Q5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Z78"/>
  <sheetViews>
    <sheetView topLeftCell="A37" zoomScale="99" zoomScaleNormal="99" workbookViewId="0">
      <selection activeCell="K52" sqref="K52"/>
    </sheetView>
  </sheetViews>
  <sheetFormatPr defaultColWidth="9.109375" defaultRowHeight="14.4"/>
  <cols>
    <col min="1" max="1" width="9.109375" style="41"/>
    <col min="2" max="2" width="14.88671875" style="41" customWidth="1"/>
    <col min="3" max="3" width="15.5546875" style="41" bestFit="1" customWidth="1"/>
    <col min="4" max="4" width="6.44140625" style="41" customWidth="1"/>
    <col min="5" max="5" width="12.109375" style="41" customWidth="1"/>
    <col min="6" max="6" width="9.5546875" style="41" bestFit="1" customWidth="1"/>
    <col min="7" max="9" width="9.109375" style="41"/>
    <col min="10" max="10" width="12.5546875" style="41" bestFit="1" customWidth="1"/>
    <col min="11" max="12" width="11.5546875" style="41" bestFit="1" customWidth="1"/>
    <col min="13" max="14" width="10.5546875" style="41" customWidth="1"/>
    <col min="15" max="15" width="10.88671875" style="41" customWidth="1"/>
    <col min="16" max="16" width="11.109375" style="41" customWidth="1"/>
    <col min="17" max="20" width="9.109375" style="41"/>
    <col min="21" max="21" width="9.109375" style="15"/>
    <col min="22" max="22" width="6.5546875" style="15" customWidth="1"/>
    <col min="23" max="23" width="9.44140625" style="41" customWidth="1"/>
    <col min="24" max="16384" width="9.109375" style="41"/>
  </cols>
  <sheetData>
    <row r="2" spans="1:25" ht="18">
      <c r="A2" s="16"/>
    </row>
    <row r="3" spans="1:25">
      <c r="F3" s="19"/>
    </row>
    <row r="4" spans="1:25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5">
      <c r="B5" s="17" t="s">
        <v>12</v>
      </c>
      <c r="C5" s="17" t="s">
        <v>14</v>
      </c>
      <c r="F5" s="13" t="s">
        <v>7</v>
      </c>
      <c r="O5" s="13" t="s">
        <v>6</v>
      </c>
    </row>
    <row r="6" spans="1:25">
      <c r="A6" s="1"/>
      <c r="B6" s="15" t="s">
        <v>13</v>
      </c>
      <c r="C6" s="15" t="s">
        <v>15</v>
      </c>
      <c r="D6" s="1"/>
      <c r="E6" s="2"/>
      <c r="F6" s="3" t="s">
        <v>0</v>
      </c>
      <c r="G6" s="3" t="s">
        <v>2</v>
      </c>
      <c r="H6" s="3" t="s">
        <v>3</v>
      </c>
      <c r="I6" s="3" t="s">
        <v>1</v>
      </c>
      <c r="J6" s="3" t="s">
        <v>4</v>
      </c>
      <c r="K6" s="3" t="s">
        <v>67</v>
      </c>
      <c r="L6" s="3" t="s">
        <v>5</v>
      </c>
      <c r="M6" s="1"/>
      <c r="N6" s="10"/>
      <c r="O6" s="3" t="s">
        <v>2</v>
      </c>
      <c r="P6" s="3" t="s">
        <v>3</v>
      </c>
      <c r="Q6" s="3" t="s">
        <v>1</v>
      </c>
      <c r="R6" s="3" t="s">
        <v>4</v>
      </c>
      <c r="S6" s="3" t="s">
        <v>67</v>
      </c>
      <c r="U6" s="3"/>
      <c r="V6" s="3"/>
      <c r="W6" s="3"/>
      <c r="X6" s="3"/>
      <c r="Y6" s="3"/>
    </row>
    <row r="7" spans="1:25">
      <c r="A7" s="4">
        <v>196</v>
      </c>
      <c r="B7" s="5">
        <f>F7</f>
        <v>0</v>
      </c>
      <c r="C7" s="5">
        <f>$E$7*(F7/100)+$E$8*(F8/100)+$E$9*(F9/100)+$E$10*(F10/100)+$E$11*(F11/100)+$E$12*(F12/100)+$E$13*(F13/100)</f>
        <v>0</v>
      </c>
      <c r="D7" s="1"/>
      <c r="E7" s="49">
        <v>195.9658144</v>
      </c>
      <c r="F7" s="18"/>
      <c r="G7" s="112">
        <v>0</v>
      </c>
      <c r="H7" s="113">
        <v>0</v>
      </c>
      <c r="I7" s="114">
        <v>0.153</v>
      </c>
      <c r="J7" s="113">
        <v>0</v>
      </c>
      <c r="K7" s="115">
        <v>4.3963613413907955E-2</v>
      </c>
      <c r="L7" s="18"/>
      <c r="M7" s="1"/>
      <c r="N7" s="4">
        <v>198</v>
      </c>
      <c r="O7" s="43">
        <f>G8/G$8</f>
        <v>1</v>
      </c>
      <c r="P7" s="44">
        <f>H8/H$9</f>
        <v>1.670308256743001E-2</v>
      </c>
      <c r="Q7" s="44">
        <f>I8/I$10</f>
        <v>0.43158988569449253</v>
      </c>
      <c r="R7" s="44">
        <f>J8/J$11</f>
        <v>0</v>
      </c>
      <c r="S7" s="45">
        <f>K8/K$12</f>
        <v>1.308128969823501E-3</v>
      </c>
      <c r="T7" s="4"/>
      <c r="U7" s="41"/>
      <c r="V7" s="41"/>
    </row>
    <row r="8" spans="1:25">
      <c r="A8" s="4">
        <v>198</v>
      </c>
      <c r="B8" s="5">
        <f>G8</f>
        <v>92.915777492316806</v>
      </c>
      <c r="C8" s="5">
        <f>$E$7*(G7/100)+$E$8*(G8/100)+$E$9*(G9/100)+$E$10*(G10/100)+$E$11*(G11/100)+$E$12*(G12/100)+$E$13*(G13/100)</f>
        <v>198.08064125491882</v>
      </c>
      <c r="D8" s="1"/>
      <c r="E8" s="49">
        <v>197.9667523</v>
      </c>
      <c r="F8" s="18"/>
      <c r="G8" s="116">
        <v>92.915777492316806</v>
      </c>
      <c r="H8" s="117">
        <v>1.5383336622084547</v>
      </c>
      <c r="I8" s="85">
        <v>9.968</v>
      </c>
      <c r="J8" s="117">
        <v>0</v>
      </c>
      <c r="K8" s="118">
        <v>0.12562629886687843</v>
      </c>
      <c r="L8" s="18"/>
      <c r="M8" s="1"/>
      <c r="N8" s="4">
        <v>199</v>
      </c>
      <c r="O8" s="46">
        <f>G9/G$8</f>
        <v>5.2274279484909515E-2</v>
      </c>
      <c r="P8" s="6">
        <f>H9/H$9</f>
        <v>1</v>
      </c>
      <c r="Q8" s="6">
        <f>I9/I$10</f>
        <v>0.73055940422583998</v>
      </c>
      <c r="R8" s="6">
        <f t="shared" ref="R8:R11" si="0">J9/J$11</f>
        <v>0</v>
      </c>
      <c r="S8" s="7">
        <f t="shared" ref="S8:S11" si="1">K9/K$12</f>
        <v>1.4055608905968277E-2</v>
      </c>
      <c r="T8" s="4"/>
      <c r="U8" s="41"/>
      <c r="V8" s="41"/>
    </row>
    <row r="9" spans="1:25">
      <c r="A9" s="4">
        <v>199</v>
      </c>
      <c r="B9" s="5">
        <f>H9</f>
        <v>92.098788112806872</v>
      </c>
      <c r="C9" s="5">
        <f>$E$7*(H7/100)+$E$8*(H8/100)+$E$9*(H9/100)+$E$10*(H10/100)+$E$11*(H11/100)+$E$12*(H12/100)+$E$13*(H13/100)</f>
        <v>199.04359185302849</v>
      </c>
      <c r="D9" s="1"/>
      <c r="E9" s="49">
        <v>198.96826229999999</v>
      </c>
      <c r="F9" s="18"/>
      <c r="G9" s="116">
        <v>4.8571053211910336</v>
      </c>
      <c r="H9" s="117">
        <v>92.098788112806872</v>
      </c>
      <c r="I9" s="85">
        <v>16.873000000000001</v>
      </c>
      <c r="J9" s="117">
        <v>0</v>
      </c>
      <c r="K9" s="118">
        <v>1.3498318330304793</v>
      </c>
      <c r="L9" s="18"/>
      <c r="M9" s="1"/>
      <c r="N9" s="4">
        <v>200</v>
      </c>
      <c r="O9" s="46">
        <f>G10/G$8</f>
        <v>1.1905860390792578E-2</v>
      </c>
      <c r="P9" s="6">
        <f>H10/H$9</f>
        <v>5.2044662200648129E-2</v>
      </c>
      <c r="Q9" s="6">
        <f t="shared" ref="Q9" si="2">I10/I$10</f>
        <v>1</v>
      </c>
      <c r="R9" s="6">
        <f t="shared" si="0"/>
        <v>1.8856633914163295E-2</v>
      </c>
      <c r="S9" s="7">
        <f t="shared" si="1"/>
        <v>9.4547400848962043E-3</v>
      </c>
      <c r="T9" s="4"/>
      <c r="U9" s="41"/>
      <c r="V9" s="41"/>
      <c r="W9" s="22"/>
    </row>
    <row r="10" spans="1:25">
      <c r="A10" s="4">
        <v>200</v>
      </c>
      <c r="B10" s="5">
        <f>I10</f>
        <v>23.096</v>
      </c>
      <c r="C10" s="50">
        <f>$E$7*(I7/100)+$E$8*(I8/100)+$E$9*(I9/100)+$E$10*(I10/100)+$E$11*(I11/100)+$E$12*(I12/100)+$E$13*(I13/100)</f>
        <v>200.59690939717999</v>
      </c>
      <c r="D10" s="1"/>
      <c r="E10" s="49">
        <v>199.96830929999999</v>
      </c>
      <c r="F10" s="18"/>
      <c r="G10" s="116">
        <v>1.1062422749254712</v>
      </c>
      <c r="H10" s="117">
        <v>4.7932503164201012</v>
      </c>
      <c r="I10" s="85">
        <v>23.096</v>
      </c>
      <c r="J10" s="117">
        <v>1.7875625775780957</v>
      </c>
      <c r="K10" s="118">
        <v>0.90798692714074269</v>
      </c>
      <c r="L10" s="18"/>
      <c r="M10" s="1"/>
      <c r="N10" s="4">
        <v>201</v>
      </c>
      <c r="O10" s="46">
        <f>G11/G$8</f>
        <v>3.9760161826214134E-3</v>
      </c>
      <c r="P10" s="6">
        <f t="shared" ref="P10:P11" si="3">H11/H$9</f>
        <v>7.3266472058999095E-3</v>
      </c>
      <c r="Q10" s="6">
        <f>I11/I$10</f>
        <v>0.57070488396259089</v>
      </c>
      <c r="R10" s="6">
        <f t="shared" si="0"/>
        <v>1</v>
      </c>
      <c r="S10" s="7">
        <f t="shared" si="1"/>
        <v>6.6804848572649071E-3</v>
      </c>
      <c r="T10" s="4"/>
      <c r="U10" s="41"/>
      <c r="V10" s="41"/>
      <c r="W10" s="22"/>
    </row>
    <row r="11" spans="1:25">
      <c r="A11" s="4">
        <v>201</v>
      </c>
      <c r="B11" s="5">
        <f>J11</f>
        <v>94.797543703462907</v>
      </c>
      <c r="C11" s="5">
        <f>$E$7*(J7/100)+$E$8*(J8/100)+$E$9*(J9/100)+$E$10*(J10/100)+$E$11*(J11/100)+$E$12*(J12/100)+$E$13*(J13/100)</f>
        <v>200.98653489981587</v>
      </c>
      <c r="D11" s="1"/>
      <c r="E11" s="49">
        <v>200.9702853</v>
      </c>
      <c r="F11" s="18"/>
      <c r="G11" s="116">
        <v>0.3694346349303021</v>
      </c>
      <c r="H11" s="117">
        <v>0.67477532859346423</v>
      </c>
      <c r="I11" s="85">
        <v>13.180999999999999</v>
      </c>
      <c r="J11" s="117">
        <v>94.797543703462907</v>
      </c>
      <c r="K11" s="118">
        <v>0.64156104376134393</v>
      </c>
      <c r="L11" s="18"/>
      <c r="M11" s="1"/>
      <c r="N11" s="4">
        <v>202</v>
      </c>
      <c r="O11" s="47">
        <f>G12/G$8</f>
        <v>7.0557731631067586E-3</v>
      </c>
      <c r="P11" s="6">
        <f t="shared" si="3"/>
        <v>8.4013160520923086E-3</v>
      </c>
      <c r="Q11" s="8">
        <f>I12/I$10</f>
        <v>1.2929944579147905</v>
      </c>
      <c r="R11" s="8">
        <f t="shared" si="0"/>
        <v>3.6023019010293617E-2</v>
      </c>
      <c r="S11" s="9">
        <f t="shared" si="1"/>
        <v>1</v>
      </c>
      <c r="T11" s="4"/>
      <c r="U11" s="41"/>
      <c r="V11" s="41"/>
    </row>
    <row r="12" spans="1:25">
      <c r="A12" s="4">
        <v>202</v>
      </c>
      <c r="B12" s="5">
        <f>K12</f>
        <v>96.035101862952033</v>
      </c>
      <c r="C12" s="5">
        <f>$E$7*(K7/100)+$E$8*(K8/100)+$E$9*(K9/100)+$E$10*(K10/100)+$E$11*(K11/100)+$E$12*(K12/100)+$E$13*(K13/100)</f>
        <v>201.9157741422828</v>
      </c>
      <c r="D12" s="1"/>
      <c r="E12" s="49">
        <v>201.97062529999999</v>
      </c>
      <c r="F12" s="18"/>
      <c r="G12" s="116">
        <v>0.6555926492594879</v>
      </c>
      <c r="H12" s="117">
        <v>0.77375102695037268</v>
      </c>
      <c r="I12" s="85">
        <v>29.863</v>
      </c>
      <c r="J12" s="117">
        <v>3.4148937189589841</v>
      </c>
      <c r="K12" s="118">
        <v>96.035101862952033</v>
      </c>
      <c r="L12" s="18"/>
      <c r="M12" s="1"/>
      <c r="T12" s="6"/>
      <c r="U12" s="41"/>
      <c r="V12" s="41"/>
    </row>
    <row r="13" spans="1:25">
      <c r="A13" s="4">
        <v>204</v>
      </c>
      <c r="B13" s="5">
        <f>L13</f>
        <v>0</v>
      </c>
      <c r="C13" s="5">
        <f>$E$7*(L7/100)+$E$8*(L8/100)+$E$9*(L9/100)+$E$10*(L10/100)+$E$11*(L11/100)+$E$12*(L12/100)+$E$13*(L13/100)</f>
        <v>0</v>
      </c>
      <c r="D13" s="1"/>
      <c r="E13" s="49">
        <v>203.97347529999999</v>
      </c>
      <c r="F13" s="18"/>
      <c r="G13" s="119">
        <v>9.5847627376895256E-2</v>
      </c>
      <c r="H13" s="120">
        <v>0.12110155302073561</v>
      </c>
      <c r="I13" s="121">
        <v>6.8650000000000002</v>
      </c>
      <c r="J13" s="120">
        <v>0</v>
      </c>
      <c r="K13" s="122">
        <v>0.89592842083461299</v>
      </c>
      <c r="L13" s="18"/>
      <c r="M13" s="1"/>
      <c r="U13" s="6"/>
      <c r="V13" s="41"/>
    </row>
    <row r="14" spans="1:25">
      <c r="O14" s="21"/>
      <c r="P14" s="21"/>
      <c r="Q14" s="21"/>
      <c r="S14" s="21"/>
    </row>
    <row r="15" spans="1:25">
      <c r="T15" s="21"/>
    </row>
    <row r="16" spans="1:25">
      <c r="F16" s="21" t="s">
        <v>16</v>
      </c>
      <c r="G16" s="21"/>
      <c r="H16" s="21"/>
      <c r="I16" s="21"/>
      <c r="J16" s="21"/>
      <c r="L16" s="21" t="s">
        <v>19</v>
      </c>
      <c r="M16" s="21"/>
      <c r="N16" s="21"/>
      <c r="P16" s="4"/>
      <c r="Q16" s="14"/>
      <c r="R16" s="14"/>
      <c r="S16" s="14"/>
      <c r="T16" s="14"/>
      <c r="U16" s="14"/>
      <c r="V16" s="41"/>
      <c r="W16" s="21"/>
      <c r="X16" s="15"/>
    </row>
    <row r="17" spans="1:24">
      <c r="A17" s="41" t="s">
        <v>8</v>
      </c>
      <c r="F17" s="41" t="s">
        <v>17</v>
      </c>
      <c r="G17" s="41" t="s">
        <v>18</v>
      </c>
      <c r="L17" s="41" t="s">
        <v>17</v>
      </c>
      <c r="M17" s="41" t="s">
        <v>18</v>
      </c>
      <c r="Q17" s="14"/>
      <c r="R17" s="14"/>
      <c r="S17" s="14"/>
      <c r="T17" s="14"/>
      <c r="U17" s="14"/>
      <c r="V17" s="14"/>
      <c r="X17" s="15"/>
    </row>
    <row r="18" spans="1:24">
      <c r="A18" s="4">
        <v>198</v>
      </c>
      <c r="F18" s="123" t="e">
        <f>'Peak areas'!#REF!</f>
        <v>#REF!</v>
      </c>
      <c r="G18" s="123" t="e">
        <f>'Peak areas'!#REF!</f>
        <v>#REF!</v>
      </c>
      <c r="H18" s="123"/>
      <c r="I18" s="14"/>
      <c r="J18" s="14"/>
      <c r="K18" s="14"/>
      <c r="L18" s="123" t="e">
        <f>'Peak areas'!#REF!</f>
        <v>#REF!</v>
      </c>
      <c r="M18" s="123" t="e">
        <f>'Peak areas'!#REF!</f>
        <v>#REF!</v>
      </c>
      <c r="N18" s="123"/>
      <c r="O18" s="14"/>
      <c r="P18" s="14"/>
      <c r="Q18" s="14"/>
      <c r="R18" s="14"/>
      <c r="S18" s="14"/>
      <c r="T18" s="14"/>
      <c r="U18" s="14"/>
      <c r="V18" s="14"/>
      <c r="W18" s="14"/>
      <c r="X18" s="15"/>
    </row>
    <row r="19" spans="1:24">
      <c r="A19" s="4">
        <v>199</v>
      </c>
      <c r="F19" s="123" t="e">
        <f>'Peak areas'!#REF!</f>
        <v>#REF!</v>
      </c>
      <c r="G19" s="123" t="e">
        <f>'Peak areas'!#REF!</f>
        <v>#REF!</v>
      </c>
      <c r="H19" s="123"/>
      <c r="I19" s="14"/>
      <c r="J19" s="14"/>
      <c r="K19" s="14"/>
      <c r="L19" s="123" t="e">
        <f>'Peak areas'!#REF!</f>
        <v>#REF!</v>
      </c>
      <c r="M19" s="123" t="e">
        <f>'Peak areas'!#REF!</f>
        <v>#REF!</v>
      </c>
      <c r="N19" s="123"/>
      <c r="O19" s="14"/>
      <c r="P19" s="14"/>
      <c r="Q19" s="14"/>
      <c r="R19" s="14"/>
      <c r="S19" s="14"/>
      <c r="T19" s="14"/>
      <c r="U19" s="14"/>
      <c r="V19" s="14"/>
      <c r="W19" s="14"/>
      <c r="X19" s="15"/>
    </row>
    <row r="20" spans="1:24">
      <c r="A20" s="4">
        <v>200</v>
      </c>
      <c r="F20" s="123" t="e">
        <f>'Peak areas'!#REF!</f>
        <v>#REF!</v>
      </c>
      <c r="G20" s="123" t="e">
        <f>'Peak areas'!#REF!</f>
        <v>#REF!</v>
      </c>
      <c r="H20" s="123"/>
      <c r="I20" s="14"/>
      <c r="J20" s="14"/>
      <c r="K20" s="14"/>
      <c r="L20" s="123" t="e">
        <f>'Peak areas'!#REF!</f>
        <v>#REF!</v>
      </c>
      <c r="M20" s="123" t="e">
        <f>'Peak areas'!#REF!</f>
        <v>#REF!</v>
      </c>
      <c r="N20" s="123"/>
      <c r="O20" s="14"/>
      <c r="P20" s="14"/>
      <c r="U20" s="41"/>
      <c r="V20" s="41"/>
      <c r="W20" s="14"/>
      <c r="X20" s="15"/>
    </row>
    <row r="21" spans="1:24">
      <c r="A21" s="4">
        <v>201</v>
      </c>
      <c r="F21" s="123" t="e">
        <f>'Peak areas'!#REF!</f>
        <v>#REF!</v>
      </c>
      <c r="G21" s="123" t="e">
        <f>'Peak areas'!#REF!</f>
        <v>#REF!</v>
      </c>
      <c r="H21" s="123"/>
      <c r="I21" s="14"/>
      <c r="J21" s="14"/>
      <c r="K21" s="14"/>
      <c r="L21" s="123" t="e">
        <f>'Peak areas'!#REF!</f>
        <v>#REF!</v>
      </c>
      <c r="M21" s="123" t="e">
        <f>'Peak areas'!#REF!</f>
        <v>#REF!</v>
      </c>
      <c r="N21" s="123"/>
      <c r="O21" s="14"/>
      <c r="P21" s="14"/>
      <c r="U21" s="41"/>
      <c r="V21" s="41"/>
      <c r="X21" s="15"/>
    </row>
    <row r="22" spans="1:24">
      <c r="A22" s="4">
        <v>202</v>
      </c>
      <c r="F22" s="123" t="e">
        <f>'Peak areas'!#REF!</f>
        <v>#REF!</v>
      </c>
      <c r="G22" s="123" t="e">
        <f>'Peak areas'!#REF!</f>
        <v>#REF!</v>
      </c>
      <c r="H22" s="123"/>
      <c r="I22" s="14"/>
      <c r="J22" s="14"/>
      <c r="K22" s="14"/>
      <c r="L22" s="123" t="e">
        <f>'Peak areas'!#REF!</f>
        <v>#REF!</v>
      </c>
      <c r="M22" s="123" t="e">
        <f>'Peak areas'!#REF!</f>
        <v>#REF!</v>
      </c>
      <c r="N22" s="123"/>
      <c r="O22" s="14"/>
      <c r="P22" s="14"/>
      <c r="R22" s="14"/>
      <c r="U22" s="41"/>
      <c r="V22" s="41"/>
      <c r="X22" s="15"/>
    </row>
    <row r="23" spans="1:24">
      <c r="U23" s="41"/>
      <c r="V23" s="41"/>
      <c r="X23" s="15"/>
    </row>
    <row r="24" spans="1:24">
      <c r="A24" s="41" t="s">
        <v>9</v>
      </c>
      <c r="P24" s="4"/>
      <c r="Q24" s="14"/>
      <c r="R24" s="14"/>
      <c r="S24" s="14"/>
      <c r="T24" s="14"/>
      <c r="U24" s="14"/>
      <c r="V24" s="41"/>
      <c r="X24" s="15"/>
    </row>
    <row r="25" spans="1:24">
      <c r="A25" s="4">
        <v>198</v>
      </c>
      <c r="F25" s="14" t="e">
        <f t="array" ref="F25:F29">MMULT(MINVERSE($O$7:$S$11),F$18:F$22)</f>
        <v>#REF!</v>
      </c>
      <c r="G25" s="14" t="e">
        <f t="array" ref="G25:G29">MMULT(MINVERSE($O$7:$S$11),G$18:G$22)</f>
        <v>#REF!</v>
      </c>
      <c r="H25" s="14"/>
      <c r="I25" s="14"/>
      <c r="J25" s="14"/>
      <c r="K25" s="14"/>
      <c r="L25" s="14" t="e">
        <f t="array" ref="L25:L29">MMULT(MINVERSE($O$7:$S$11),L$18:L$22)</f>
        <v>#REF!</v>
      </c>
      <c r="M25" s="14" t="e">
        <f t="array" ref="M25:M29">MMULT(MINVERSE($O$7:$S$11),M$18:M$22)</f>
        <v>#REF!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</row>
    <row r="26" spans="1:24">
      <c r="A26" s="4">
        <v>199</v>
      </c>
      <c r="F26" s="14" t="e">
        <v>#REF!</v>
      </c>
      <c r="G26" s="14" t="e">
        <v>#REF!</v>
      </c>
      <c r="H26" s="14"/>
      <c r="I26" s="14"/>
      <c r="J26" s="14"/>
      <c r="K26" s="14"/>
      <c r="L26" s="14" t="e">
        <v>#REF!</v>
      </c>
      <c r="M26" s="14" t="e">
        <v>#REF!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</row>
    <row r="27" spans="1:24">
      <c r="A27" s="4">
        <v>200</v>
      </c>
      <c r="F27" s="14" t="e">
        <v>#REF!</v>
      </c>
      <c r="G27" s="14" t="e">
        <v>#REF!</v>
      </c>
      <c r="H27" s="14"/>
      <c r="I27" s="14"/>
      <c r="J27" s="14"/>
      <c r="K27" s="14"/>
      <c r="L27" s="14" t="e">
        <v>#REF!</v>
      </c>
      <c r="M27" s="14" t="e">
        <v>#REF!</v>
      </c>
      <c r="N27" s="14"/>
      <c r="O27" s="14"/>
      <c r="P27" s="14"/>
      <c r="U27" s="41"/>
      <c r="V27" s="14"/>
      <c r="W27" s="14"/>
      <c r="X27" s="15"/>
    </row>
    <row r="28" spans="1:24">
      <c r="A28" s="4">
        <v>201</v>
      </c>
      <c r="F28" s="14" t="e">
        <v>#REF!</v>
      </c>
      <c r="G28" s="14" t="e">
        <v>#REF!</v>
      </c>
      <c r="H28" s="14"/>
      <c r="I28" s="14"/>
      <c r="J28" s="14"/>
      <c r="K28" s="14"/>
      <c r="L28" s="14" t="e">
        <v>#REF!</v>
      </c>
      <c r="M28" s="14" t="e">
        <v>#REF!</v>
      </c>
      <c r="N28" s="14"/>
      <c r="O28" s="14"/>
      <c r="P28" s="14"/>
      <c r="U28" s="41"/>
      <c r="V28" s="41"/>
      <c r="W28" s="14"/>
      <c r="X28" s="15"/>
    </row>
    <row r="29" spans="1:24">
      <c r="A29" s="4">
        <v>202</v>
      </c>
      <c r="F29" s="14" t="e">
        <v>#REF!</v>
      </c>
      <c r="G29" s="14" t="e">
        <v>#REF!</v>
      </c>
      <c r="H29" s="14"/>
      <c r="I29" s="14"/>
      <c r="J29" s="14"/>
      <c r="K29" s="14"/>
      <c r="L29" s="14" t="e">
        <v>#REF!</v>
      </c>
      <c r="M29" s="14" t="e">
        <v>#REF!</v>
      </c>
      <c r="N29" s="14"/>
      <c r="O29" s="14"/>
      <c r="P29" s="14"/>
      <c r="U29" s="41"/>
      <c r="V29" s="41"/>
      <c r="W29" s="15"/>
      <c r="X29" s="15"/>
    </row>
    <row r="30" spans="1:24">
      <c r="A30" s="4"/>
      <c r="F30" s="14"/>
      <c r="G30" s="14"/>
      <c r="H30" s="14"/>
      <c r="I30" s="14"/>
      <c r="J30" s="14"/>
      <c r="K30" s="14"/>
      <c r="L30" s="14"/>
      <c r="M30" s="14"/>
      <c r="N30" s="14"/>
      <c r="U30" s="41"/>
      <c r="V30" s="41"/>
      <c r="W30" s="15"/>
      <c r="X30" s="15"/>
    </row>
    <row r="31" spans="1:24">
      <c r="A31" s="4"/>
      <c r="F31" s="14"/>
      <c r="G31" s="14"/>
      <c r="H31" s="14"/>
      <c r="I31" s="14"/>
      <c r="J31" s="14"/>
      <c r="K31" s="14"/>
      <c r="L31" s="14"/>
      <c r="M31" s="14"/>
      <c r="N31" s="14"/>
      <c r="U31" s="41"/>
      <c r="V31" s="41"/>
      <c r="W31" s="15"/>
      <c r="X31" s="15"/>
    </row>
    <row r="32" spans="1:24">
      <c r="A32" s="4"/>
      <c r="C32" s="41" t="s">
        <v>27</v>
      </c>
      <c r="F32" s="14"/>
      <c r="G32" s="14"/>
      <c r="H32" s="14"/>
      <c r="I32" s="14"/>
      <c r="J32" s="14"/>
      <c r="K32" s="14"/>
      <c r="L32" s="14"/>
      <c r="M32" s="14"/>
      <c r="N32" s="14"/>
      <c r="U32" s="41"/>
      <c r="V32" s="41"/>
      <c r="W32" s="15"/>
      <c r="X32" s="15"/>
    </row>
    <row r="33" spans="1:24">
      <c r="A33" s="4"/>
      <c r="F33" s="14"/>
      <c r="G33" s="14"/>
      <c r="H33" s="14"/>
      <c r="I33" s="14"/>
      <c r="J33" s="14"/>
      <c r="K33" s="14"/>
      <c r="L33" s="14"/>
      <c r="M33" s="14"/>
      <c r="N33" s="14"/>
      <c r="U33" s="41"/>
      <c r="V33" s="41"/>
      <c r="W33" s="15"/>
      <c r="X33" s="15"/>
    </row>
    <row r="34" spans="1:24" ht="15" thickBot="1">
      <c r="U34" s="41"/>
      <c r="V34" s="41"/>
      <c r="W34" s="15"/>
      <c r="X34" s="15"/>
    </row>
    <row r="35" spans="1:24" ht="15" thickBot="1">
      <c r="A35" s="126" t="s">
        <v>20</v>
      </c>
      <c r="B35" s="126"/>
      <c r="C35" s="130">
        <v>1.20279</v>
      </c>
      <c r="F35" s="41">
        <f>$C$35</f>
        <v>1.20279</v>
      </c>
      <c r="G35" s="41">
        <f t="shared" ref="G35" si="4">$C$35</f>
        <v>1.20279</v>
      </c>
      <c r="L35" s="41">
        <f>$C$35</f>
        <v>1.20279</v>
      </c>
      <c r="M35" s="41">
        <f t="shared" ref="M35" si="5">$C$35</f>
        <v>1.20279</v>
      </c>
      <c r="U35" s="41"/>
      <c r="V35" s="41"/>
      <c r="W35" s="15"/>
      <c r="X35" s="15"/>
    </row>
    <row r="36" spans="1:24">
      <c r="A36" s="41" t="s">
        <v>108</v>
      </c>
      <c r="U36" s="41"/>
      <c r="V36" s="41"/>
      <c r="W36" s="15"/>
      <c r="X36" s="15"/>
    </row>
    <row r="37" spans="1:24">
      <c r="F37" s="41" t="s">
        <v>91</v>
      </c>
      <c r="L37" s="41" t="s">
        <v>92</v>
      </c>
      <c r="U37" s="41"/>
      <c r="V37" s="41"/>
      <c r="W37" s="15"/>
      <c r="X37" s="15"/>
    </row>
    <row r="38" spans="1:24" ht="15" thickBot="1">
      <c r="D38" s="41" t="s">
        <v>21</v>
      </c>
      <c r="F38" s="41" t="e">
        <f>#REF!</f>
        <v>#REF!</v>
      </c>
      <c r="L38" s="27" t="e">
        <f>#REF!</f>
        <v>#REF!</v>
      </c>
      <c r="U38" s="41"/>
      <c r="V38" s="41"/>
      <c r="W38" s="15"/>
      <c r="X38" s="15"/>
    </row>
    <row r="39" spans="1:24" ht="15" thickBot="1">
      <c r="D39" s="41" t="s">
        <v>22</v>
      </c>
      <c r="F39" s="129">
        <v>2.5180000000000001E-2</v>
      </c>
      <c r="G39" s="125"/>
      <c r="L39" s="129">
        <f>F39</f>
        <v>2.5180000000000001E-2</v>
      </c>
      <c r="U39" s="41"/>
      <c r="V39" s="41"/>
      <c r="W39" s="15"/>
      <c r="X39" s="15"/>
    </row>
    <row r="40" spans="1:24">
      <c r="D40" s="41" t="s">
        <v>23</v>
      </c>
      <c r="F40" s="124" t="e">
        <f>#REF!</f>
        <v>#REF!</v>
      </c>
      <c r="G40" s="24"/>
      <c r="L40" s="124" t="e">
        <f>#REF!</f>
        <v>#REF!</v>
      </c>
      <c r="U40" s="41"/>
      <c r="V40" s="41"/>
      <c r="W40" s="15"/>
      <c r="X40" s="15"/>
    </row>
    <row r="41" spans="1:24">
      <c r="A41" s="41" t="s">
        <v>11</v>
      </c>
      <c r="F41" s="41" t="e">
        <f>F38*$F$39/$F$40</f>
        <v>#REF!</v>
      </c>
      <c r="G41" s="41" t="e">
        <f>F41</f>
        <v>#REF!</v>
      </c>
      <c r="L41" s="41" t="e">
        <f>$L$39*$L$38/$L$40</f>
        <v>#REF!</v>
      </c>
      <c r="M41" s="41" t="e">
        <f t="shared" ref="M41" si="6">$L$39*$L$38/$L$40</f>
        <v>#REF!</v>
      </c>
      <c r="U41" s="41"/>
      <c r="V41" s="41"/>
      <c r="W41" s="15"/>
      <c r="X41" s="15"/>
    </row>
    <row r="43" spans="1:24">
      <c r="A43" s="41" t="s">
        <v>71</v>
      </c>
    </row>
    <row r="44" spans="1:24">
      <c r="A44" s="4"/>
      <c r="F44" s="38"/>
      <c r="G44" s="38"/>
      <c r="H44" s="38"/>
      <c r="I44" s="38"/>
      <c r="J44" s="38"/>
      <c r="K44" s="38"/>
      <c r="L44" s="28"/>
      <c r="M44" s="28"/>
      <c r="N44" s="28"/>
    </row>
    <row r="45" spans="1:24">
      <c r="A45" s="4">
        <v>198</v>
      </c>
      <c r="F45" s="38" t="e">
        <f>(F25/$B8)/(F$29/$B$12)*F$41*$C8/F$35</f>
        <v>#REF!</v>
      </c>
      <c r="G45" s="38" t="e">
        <f t="shared" ref="F45:G48" si="7">(G25/$B8)/(G$29/$B$12)*G$41*$C8/G$35</f>
        <v>#REF!</v>
      </c>
      <c r="H45" s="38"/>
      <c r="I45" s="38"/>
      <c r="J45" s="38"/>
      <c r="K45" s="38"/>
      <c r="L45" s="28" t="s">
        <v>10</v>
      </c>
      <c r="M45" s="28" t="s">
        <v>10</v>
      </c>
      <c r="N45" s="28"/>
      <c r="O45" s="28"/>
      <c r="P45" s="28"/>
    </row>
    <row r="46" spans="1:24">
      <c r="A46" s="4">
        <v>199</v>
      </c>
      <c r="F46" s="38" t="e">
        <f t="shared" si="7"/>
        <v>#REF!</v>
      </c>
      <c r="G46" s="38" t="e">
        <f t="shared" si="7"/>
        <v>#REF!</v>
      </c>
      <c r="H46" s="38"/>
      <c r="I46" s="38"/>
      <c r="J46" s="38"/>
      <c r="K46" s="38"/>
      <c r="L46" s="28" t="e">
        <f t="shared" ref="L46:M49" si="8">(L26/$B9)/(L$25/$B$8)*L$41*$C9/L$35</f>
        <v>#REF!</v>
      </c>
      <c r="M46" s="28" t="e">
        <f t="shared" si="8"/>
        <v>#REF!</v>
      </c>
      <c r="N46" s="28"/>
      <c r="O46" s="28"/>
      <c r="P46" s="28"/>
    </row>
    <row r="47" spans="1:24">
      <c r="A47" s="4">
        <v>200</v>
      </c>
      <c r="F47" s="38" t="e">
        <f t="shared" si="7"/>
        <v>#REF!</v>
      </c>
      <c r="G47" s="38" t="e">
        <f t="shared" si="7"/>
        <v>#REF!</v>
      </c>
      <c r="H47" s="38"/>
      <c r="I47" s="28"/>
      <c r="J47" s="28"/>
      <c r="K47" s="38"/>
      <c r="L47" s="28" t="e">
        <f t="shared" si="8"/>
        <v>#REF!</v>
      </c>
      <c r="M47" s="28" t="e">
        <f t="shared" si="8"/>
        <v>#REF!</v>
      </c>
      <c r="N47" s="28"/>
      <c r="O47" s="28"/>
      <c r="P47" s="28"/>
    </row>
    <row r="48" spans="1:24">
      <c r="A48" s="4">
        <v>201</v>
      </c>
      <c r="F48" s="38" t="e">
        <f>(F28/$B11)/(F$29/$B$12)*F$41*$C11/F$35</f>
        <v>#REF!</v>
      </c>
      <c r="G48" s="38" t="e">
        <f t="shared" si="7"/>
        <v>#REF!</v>
      </c>
      <c r="H48" s="38"/>
      <c r="I48" s="28"/>
      <c r="J48" s="28"/>
      <c r="K48" s="38"/>
      <c r="L48" s="38" t="e">
        <f t="shared" si="8"/>
        <v>#REF!</v>
      </c>
      <c r="M48" s="38" t="e">
        <f t="shared" si="8"/>
        <v>#REF!</v>
      </c>
      <c r="N48" s="38"/>
      <c r="O48" s="38"/>
      <c r="P48" s="38"/>
    </row>
    <row r="49" spans="1:26">
      <c r="A49" s="4">
        <v>202</v>
      </c>
      <c r="F49" s="28" t="s">
        <v>10</v>
      </c>
      <c r="G49" s="28" t="s">
        <v>10</v>
      </c>
      <c r="H49" s="28"/>
      <c r="I49" s="28"/>
      <c r="J49" s="28"/>
      <c r="K49" s="38"/>
      <c r="L49" s="38" t="e">
        <f t="shared" si="8"/>
        <v>#REF!</v>
      </c>
      <c r="M49" s="38" t="e">
        <f t="shared" si="8"/>
        <v>#REF!</v>
      </c>
      <c r="N49" s="38"/>
      <c r="O49" s="38"/>
      <c r="P49" s="38"/>
      <c r="Q49" s="28"/>
      <c r="R49" s="28"/>
      <c r="S49" s="28"/>
      <c r="U49" s="23"/>
      <c r="V49" s="23"/>
      <c r="W49" s="26"/>
      <c r="X49" s="26"/>
    </row>
    <row r="50" spans="1:26">
      <c r="A50" s="4"/>
      <c r="F50" s="28"/>
      <c r="G50" s="28"/>
      <c r="H50" s="28"/>
      <c r="I50" s="28"/>
      <c r="J50" s="28"/>
      <c r="K50" s="38"/>
      <c r="L50" s="38"/>
      <c r="M50" s="38"/>
      <c r="N50" s="38"/>
      <c r="O50" s="38"/>
      <c r="P50" s="38"/>
      <c r="Q50" s="28"/>
      <c r="R50" s="28"/>
      <c r="S50" s="28"/>
      <c r="U50" s="23"/>
      <c r="V50" s="23"/>
      <c r="W50" s="26"/>
      <c r="X50" s="26"/>
    </row>
    <row r="51" spans="1:26" ht="15" thickBot="1">
      <c r="K51" s="127"/>
      <c r="U51" s="41"/>
      <c r="V51" s="23"/>
      <c r="W51" s="26"/>
      <c r="X51" s="26"/>
    </row>
    <row r="52" spans="1:26" ht="15" thickBot="1">
      <c r="A52" s="128" t="s">
        <v>72</v>
      </c>
      <c r="B52" s="128"/>
      <c r="C52" s="128"/>
      <c r="D52" s="41" t="s">
        <v>73</v>
      </c>
      <c r="F52" s="130">
        <v>0.24879999999999999</v>
      </c>
      <c r="I52" s="41" t="s">
        <v>74</v>
      </c>
      <c r="K52" s="130">
        <v>6.2930000000000001</v>
      </c>
      <c r="O52" s="820"/>
      <c r="P52" s="820"/>
      <c r="Q52" s="820"/>
      <c r="S52" s="77"/>
      <c r="T52" s="77"/>
      <c r="U52" s="41"/>
      <c r="X52" s="15" t="s">
        <v>24</v>
      </c>
      <c r="Y52" s="15" t="s">
        <v>25</v>
      </c>
      <c r="Z52" s="15" t="s">
        <v>61</v>
      </c>
    </row>
    <row r="53" spans="1:26">
      <c r="A53" s="4"/>
      <c r="F53" s="28"/>
      <c r="G53" s="28"/>
      <c r="H53" s="28"/>
      <c r="I53" s="28"/>
      <c r="J53" s="28"/>
      <c r="K53" s="38"/>
      <c r="L53" s="38"/>
      <c r="M53" s="38"/>
      <c r="N53" s="38"/>
      <c r="O53" s="38"/>
      <c r="P53" s="38"/>
      <c r="Q53" s="28"/>
      <c r="U53" s="41"/>
      <c r="Z53" s="15"/>
    </row>
    <row r="54" spans="1:26">
      <c r="A54" s="4">
        <v>198</v>
      </c>
      <c r="F54" s="28" t="e">
        <f>F45*$K$52/$F$52</f>
        <v>#REF!</v>
      </c>
      <c r="G54" s="28" t="e">
        <f t="shared" ref="G54" si="9">G45*$K$52/$F$52</f>
        <v>#REF!</v>
      </c>
      <c r="H54" s="28"/>
      <c r="I54" s="28"/>
      <c r="J54" s="28"/>
      <c r="K54" s="38"/>
      <c r="L54" s="28" t="s">
        <v>10</v>
      </c>
      <c r="M54" s="28" t="s">
        <v>10</v>
      </c>
      <c r="N54" s="28"/>
      <c r="O54" s="38"/>
      <c r="P54" s="38"/>
      <c r="Q54" s="28"/>
      <c r="U54" s="41"/>
      <c r="Z54" s="15"/>
    </row>
    <row r="55" spans="1:26">
      <c r="A55" s="4">
        <v>199</v>
      </c>
      <c r="B55" s="41" t="s">
        <v>97</v>
      </c>
      <c r="F55" s="28" t="e">
        <f t="shared" ref="F55:G57" si="10">F46*$K$52/$F$52</f>
        <v>#REF!</v>
      </c>
      <c r="G55" s="28" t="e">
        <f t="shared" si="10"/>
        <v>#REF!</v>
      </c>
      <c r="H55" s="28"/>
      <c r="I55" s="28"/>
      <c r="J55" s="28"/>
      <c r="K55" s="38"/>
      <c r="L55" s="28" t="e">
        <f t="shared" ref="L55:M58" si="11">L46*$K$52/$F$52</f>
        <v>#REF!</v>
      </c>
      <c r="M55" s="28" t="e">
        <f t="shared" si="11"/>
        <v>#REF!</v>
      </c>
      <c r="N55" s="28"/>
      <c r="O55" s="38"/>
      <c r="P55" s="38"/>
      <c r="Q55" s="48" t="s">
        <v>26</v>
      </c>
      <c r="R55" s="28" t="e">
        <f>F55/(L55+F55)*100</f>
        <v>#REF!</v>
      </c>
      <c r="S55" s="28" t="e">
        <f t="shared" ref="S55:S56" si="12">G55/(M55+G55)*100</f>
        <v>#REF!</v>
      </c>
      <c r="T55" s="28"/>
      <c r="U55" s="28"/>
      <c r="V55" s="28"/>
      <c r="W55" s="48" t="s">
        <v>26</v>
      </c>
      <c r="X55" s="146" t="e">
        <f>AVERAGE(R55:T55)</f>
        <v>#REF!</v>
      </c>
      <c r="Y55" s="146" t="e">
        <f>STDEV(R55:V55)</f>
        <v>#REF!</v>
      </c>
      <c r="Z55" s="147" t="e">
        <f>Y55/X55*100</f>
        <v>#REF!</v>
      </c>
    </row>
    <row r="56" spans="1:26">
      <c r="A56" s="4">
        <v>200</v>
      </c>
      <c r="B56" s="41" t="s">
        <v>93</v>
      </c>
      <c r="F56" s="28" t="e">
        <f t="shared" si="10"/>
        <v>#REF!</v>
      </c>
      <c r="G56" s="28" t="e">
        <f t="shared" si="10"/>
        <v>#REF!</v>
      </c>
      <c r="H56" s="28"/>
      <c r="I56" s="28"/>
      <c r="J56" s="28"/>
      <c r="K56" s="38"/>
      <c r="L56" s="28" t="e">
        <f t="shared" si="11"/>
        <v>#REF!</v>
      </c>
      <c r="M56" s="28" t="e">
        <f t="shared" si="11"/>
        <v>#REF!</v>
      </c>
      <c r="N56" s="28"/>
      <c r="O56" s="38"/>
      <c r="P56" s="38"/>
      <c r="Q56" s="28" t="s">
        <v>95</v>
      </c>
      <c r="R56" s="28" t="e">
        <f>F56/(L56+F56)*100</f>
        <v>#REF!</v>
      </c>
      <c r="S56" s="28" t="e">
        <f t="shared" si="12"/>
        <v>#REF!</v>
      </c>
      <c r="T56" s="28"/>
      <c r="U56" s="28"/>
      <c r="V56" s="28"/>
      <c r="W56" s="61" t="s">
        <v>95</v>
      </c>
      <c r="X56" s="146" t="e">
        <f>AVERAGE(R56:S56)</f>
        <v>#REF!</v>
      </c>
      <c r="Y56" s="146" t="e">
        <f>STDEV(R56:V56)</f>
        <v>#REF!</v>
      </c>
      <c r="Z56" s="147" t="e">
        <f>Y56/X56*100</f>
        <v>#REF!</v>
      </c>
    </row>
    <row r="57" spans="1:26">
      <c r="A57" s="4">
        <v>201</v>
      </c>
      <c r="B57" s="41" t="s">
        <v>94</v>
      </c>
      <c r="F57" s="28" t="e">
        <f t="shared" si="10"/>
        <v>#REF!</v>
      </c>
      <c r="G57" s="28" t="e">
        <f t="shared" si="10"/>
        <v>#REF!</v>
      </c>
      <c r="H57" s="28"/>
      <c r="I57" s="28"/>
      <c r="J57" s="28"/>
      <c r="K57" s="38"/>
      <c r="L57" s="28" t="e">
        <f t="shared" si="11"/>
        <v>#REF!</v>
      </c>
      <c r="M57" s="28" t="e">
        <f t="shared" si="11"/>
        <v>#REF!</v>
      </c>
      <c r="N57" s="28"/>
      <c r="O57" s="38"/>
      <c r="P57" s="38"/>
      <c r="Q57" s="28" t="s">
        <v>96</v>
      </c>
      <c r="R57" s="28" t="e">
        <f>L57/(L57+F57)*100</f>
        <v>#REF!</v>
      </c>
      <c r="S57" s="28" t="e">
        <f t="shared" ref="S57" si="13">M57/(M57+G57)*100</f>
        <v>#REF!</v>
      </c>
      <c r="T57" s="28"/>
      <c r="U57" s="28"/>
      <c r="V57" s="28"/>
      <c r="W57" s="61" t="s">
        <v>96</v>
      </c>
      <c r="X57" s="144" t="e">
        <f t="shared" ref="X57" si="14">AVERAGE(R57:V57)</f>
        <v>#REF!</v>
      </c>
      <c r="Y57" s="144" t="e">
        <f t="shared" ref="Y57" si="15">STDEV(R57:V57)</f>
        <v>#REF!</v>
      </c>
      <c r="Z57" s="145" t="e">
        <f t="shared" ref="Z57" si="16">Y57/X57*100</f>
        <v>#REF!</v>
      </c>
    </row>
    <row r="58" spans="1:26">
      <c r="A58" s="4">
        <v>202</v>
      </c>
      <c r="F58" s="28" t="s">
        <v>10</v>
      </c>
      <c r="G58" s="28" t="s">
        <v>10</v>
      </c>
      <c r="H58" s="28"/>
      <c r="I58" s="28"/>
      <c r="J58" s="28"/>
      <c r="K58" s="38"/>
      <c r="L58" s="28" t="e">
        <f t="shared" si="11"/>
        <v>#REF!</v>
      </c>
      <c r="M58" s="28" t="e">
        <f t="shared" si="11"/>
        <v>#REF!</v>
      </c>
      <c r="N58" s="28"/>
      <c r="O58" s="38"/>
      <c r="P58" s="38"/>
      <c r="Q58" s="28"/>
      <c r="R58" s="28"/>
      <c r="S58" s="28"/>
      <c r="T58" s="28"/>
      <c r="U58" s="28"/>
      <c r="V58" s="28"/>
      <c r="X58" s="23"/>
      <c r="Y58" s="23"/>
      <c r="Z58" s="26"/>
    </row>
    <row r="59" spans="1:26">
      <c r="A59" s="4"/>
      <c r="F59" s="38"/>
      <c r="G59" s="38"/>
      <c r="H59" s="38"/>
      <c r="I59" s="38"/>
      <c r="J59" s="28"/>
      <c r="N59" s="11"/>
      <c r="O59" s="28"/>
      <c r="P59" s="28"/>
      <c r="Q59" s="28"/>
      <c r="S59" s="23"/>
      <c r="T59" s="23"/>
      <c r="U59" s="26"/>
      <c r="V59" s="26"/>
    </row>
    <row r="60" spans="1:26">
      <c r="A60" s="51"/>
      <c r="B60" s="52"/>
      <c r="C60" s="52"/>
      <c r="D60" s="52"/>
      <c r="E60" s="52"/>
      <c r="F60" s="52" t="s">
        <v>68</v>
      </c>
      <c r="G60" s="52" t="s">
        <v>25</v>
      </c>
      <c r="H60" s="52" t="s">
        <v>61</v>
      </c>
      <c r="I60" s="52"/>
      <c r="J60" s="52"/>
      <c r="K60" s="52"/>
      <c r="L60" s="52" t="s">
        <v>68</v>
      </c>
      <c r="M60" s="52" t="s">
        <v>25</v>
      </c>
      <c r="N60" s="52" t="s">
        <v>61</v>
      </c>
      <c r="O60" s="52"/>
      <c r="P60" s="53"/>
      <c r="X60" s="11"/>
    </row>
    <row r="61" spans="1:26" s="11" customFormat="1">
      <c r="A61" s="54">
        <v>198</v>
      </c>
      <c r="F61" s="55" t="e">
        <f>AVERAGE(F54:H54)</f>
        <v>#REF!</v>
      </c>
      <c r="G61" s="57" t="e">
        <f>STDEVA(F54:H54)</f>
        <v>#REF!</v>
      </c>
      <c r="H61" s="40" t="e">
        <f>G61/F61*100</f>
        <v>#REF!</v>
      </c>
      <c r="P61" s="56"/>
      <c r="V61" s="25"/>
    </row>
    <row r="62" spans="1:26" s="11" customFormat="1">
      <c r="A62" s="131">
        <v>199</v>
      </c>
      <c r="B62" s="132"/>
      <c r="C62" s="132"/>
      <c r="D62" s="132"/>
      <c r="E62" s="132"/>
      <c r="F62" s="133" t="e">
        <f>AVERAGE(F55:H55)</f>
        <v>#REF!</v>
      </c>
      <c r="G62" s="134" t="e">
        <f>STDEVA(F55:H55)</f>
        <v>#REF!</v>
      </c>
      <c r="H62" s="135" t="e">
        <f>G62/F62*100</f>
        <v>#REF!</v>
      </c>
      <c r="I62" s="132"/>
      <c r="J62" s="132"/>
      <c r="K62" s="132"/>
      <c r="L62" s="136" t="e">
        <f>AVERAGE(L55:N55)</f>
        <v>#REF!</v>
      </c>
      <c r="M62" s="136" t="e">
        <f>STDEVA(L55:N55)</f>
        <v>#REF!</v>
      </c>
      <c r="N62" s="135" t="e">
        <f>M62/L62*100</f>
        <v>#REF!</v>
      </c>
      <c r="O62" s="132"/>
      <c r="P62" s="137"/>
      <c r="U62" s="25"/>
      <c r="V62" s="25"/>
    </row>
    <row r="63" spans="1:26" s="11" customFormat="1">
      <c r="A63" s="131">
        <v>200</v>
      </c>
      <c r="B63" s="132"/>
      <c r="C63" s="132"/>
      <c r="D63" s="132"/>
      <c r="E63" s="132"/>
      <c r="F63" s="133" t="e">
        <f>AVERAGE(F56:H56)</f>
        <v>#REF!</v>
      </c>
      <c r="G63" s="134" t="e">
        <f>STDEVA(F56:H56)</f>
        <v>#REF!</v>
      </c>
      <c r="H63" s="135" t="e">
        <f>G63/F63*100</f>
        <v>#REF!</v>
      </c>
      <c r="I63" s="132"/>
      <c r="J63" s="132"/>
      <c r="K63" s="132"/>
      <c r="L63" s="136" t="e">
        <f t="shared" ref="L63:L65" si="17">AVERAGE(L56:N56)</f>
        <v>#REF!</v>
      </c>
      <c r="M63" s="136" t="e">
        <f t="shared" ref="M63:M65" si="18">STDEVA(L56:N56)</f>
        <v>#REF!</v>
      </c>
      <c r="N63" s="135" t="e">
        <f>M63/L63*100</f>
        <v>#REF!</v>
      </c>
      <c r="O63" s="132"/>
      <c r="P63" s="137"/>
      <c r="U63" s="25"/>
      <c r="V63" s="25"/>
    </row>
    <row r="64" spans="1:26" s="11" customFormat="1">
      <c r="A64" s="131">
        <v>201</v>
      </c>
      <c r="B64" s="132"/>
      <c r="C64" s="132"/>
      <c r="D64" s="132"/>
      <c r="E64" s="132"/>
      <c r="F64" s="138" t="e">
        <f>AVERAGE(F57:H57)</f>
        <v>#REF!</v>
      </c>
      <c r="G64" s="139" t="e">
        <f>STDEVA(F57:H57)</f>
        <v>#REF!</v>
      </c>
      <c r="H64" s="140" t="e">
        <f>G64/F64*100</f>
        <v>#REF!</v>
      </c>
      <c r="I64" s="141"/>
      <c r="J64" s="142"/>
      <c r="K64" s="142"/>
      <c r="L64" s="143" t="e">
        <f t="shared" si="17"/>
        <v>#REF!</v>
      </c>
      <c r="M64" s="143" t="e">
        <f t="shared" si="18"/>
        <v>#REF!</v>
      </c>
      <c r="N64" s="140" t="e">
        <f>M64/L64*100</f>
        <v>#REF!</v>
      </c>
      <c r="O64" s="132"/>
      <c r="P64" s="137"/>
      <c r="U64" s="25"/>
      <c r="V64" s="25"/>
    </row>
    <row r="65" spans="1:24" s="11" customFormat="1">
      <c r="A65" s="58">
        <v>202</v>
      </c>
      <c r="B65" s="20"/>
      <c r="C65" s="20"/>
      <c r="D65" s="20"/>
      <c r="E65" s="20"/>
      <c r="F65" s="59"/>
      <c r="G65" s="59"/>
      <c r="H65" s="59"/>
      <c r="I65" s="20"/>
      <c r="J65" s="59"/>
      <c r="K65" s="59"/>
      <c r="L65" s="62" t="e">
        <f t="shared" si="17"/>
        <v>#REF!</v>
      </c>
      <c r="M65" s="62" t="e">
        <f t="shared" si="18"/>
        <v>#REF!</v>
      </c>
      <c r="N65" s="59" t="e">
        <f>M65/L65*100</f>
        <v>#REF!</v>
      </c>
      <c r="O65" s="20"/>
      <c r="P65" s="60"/>
      <c r="U65" s="25"/>
      <c r="V65" s="25"/>
    </row>
    <row r="66" spans="1:24" s="11" customFormat="1">
      <c r="A66" s="39"/>
      <c r="F66" s="25"/>
      <c r="G66" s="25"/>
      <c r="H66" s="25"/>
      <c r="J66" s="25"/>
      <c r="K66" s="25"/>
      <c r="L66" s="25"/>
      <c r="U66" s="25"/>
      <c r="V66" s="25"/>
    </row>
    <row r="67" spans="1:24" s="11" customFormat="1">
      <c r="A67" s="39"/>
      <c r="F67" s="40"/>
      <c r="G67" s="40"/>
      <c r="H67" s="40"/>
      <c r="J67" s="40"/>
      <c r="K67" s="40"/>
      <c r="L67" s="40"/>
      <c r="U67" s="25"/>
      <c r="V67" s="25"/>
    </row>
    <row r="68" spans="1:24" s="11" customFormat="1">
      <c r="A68" s="39"/>
      <c r="F68" s="40"/>
      <c r="G68" s="40"/>
      <c r="H68" s="40"/>
      <c r="J68" s="25"/>
      <c r="K68" s="25"/>
      <c r="L68" s="25"/>
      <c r="U68" s="25"/>
      <c r="V68" s="25"/>
    </row>
    <row r="69" spans="1:24" s="11" customFormat="1">
      <c r="A69" s="39"/>
      <c r="F69" s="40"/>
      <c r="G69" s="40"/>
      <c r="H69" s="40"/>
      <c r="J69" s="40"/>
      <c r="K69" s="40"/>
      <c r="L69" s="40"/>
      <c r="U69" s="25"/>
      <c r="V69" s="25"/>
    </row>
    <row r="70" spans="1:24" s="11" customFormat="1">
      <c r="A70" s="39"/>
      <c r="F70" s="40"/>
      <c r="G70" s="40"/>
      <c r="H70" s="40"/>
      <c r="J70" s="40"/>
      <c r="K70" s="40"/>
      <c r="L70" s="40"/>
      <c r="N70" s="41"/>
      <c r="O70" s="41"/>
      <c r="P70" s="41"/>
      <c r="Q70" s="41"/>
      <c r="R70" s="41"/>
      <c r="S70" s="41"/>
      <c r="U70" s="25"/>
      <c r="V70" s="25"/>
    </row>
    <row r="71" spans="1:24" s="11" customFormat="1">
      <c r="N71" s="41"/>
      <c r="O71" s="41"/>
      <c r="P71" s="41"/>
      <c r="Q71" s="41"/>
      <c r="R71" s="41"/>
      <c r="S71" s="41"/>
      <c r="T71" s="41"/>
      <c r="U71" s="25"/>
      <c r="V71" s="25"/>
      <c r="X71" s="41"/>
    </row>
    <row r="74" spans="1:24">
      <c r="E74" s="4"/>
    </row>
    <row r="75" spans="1:24">
      <c r="E75" s="4"/>
    </row>
    <row r="76" spans="1:24">
      <c r="E76" s="4"/>
    </row>
    <row r="77" spans="1:24">
      <c r="E77" s="4"/>
    </row>
    <row r="78" spans="1:24">
      <c r="E78" s="4"/>
    </row>
  </sheetData>
  <mergeCells count="1">
    <mergeCell ref="O52:Q5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Z78"/>
  <sheetViews>
    <sheetView topLeftCell="A40" zoomScale="99" zoomScaleNormal="99" workbookViewId="0">
      <selection activeCell="K52" sqref="K52"/>
    </sheetView>
  </sheetViews>
  <sheetFormatPr defaultColWidth="9.109375" defaultRowHeight="14.4"/>
  <cols>
    <col min="1" max="1" width="9.109375" style="41"/>
    <col min="2" max="2" width="14.88671875" style="41" customWidth="1"/>
    <col min="3" max="3" width="15.5546875" style="41" bestFit="1" customWidth="1"/>
    <col min="4" max="4" width="6.44140625" style="41" customWidth="1"/>
    <col min="5" max="5" width="12.109375" style="41" customWidth="1"/>
    <col min="6" max="6" width="9.5546875" style="41" bestFit="1" customWidth="1"/>
    <col min="7" max="9" width="9.109375" style="41"/>
    <col min="10" max="10" width="12.5546875" style="41" bestFit="1" customWidth="1"/>
    <col min="11" max="12" width="11.5546875" style="41" bestFit="1" customWidth="1"/>
    <col min="13" max="14" width="10.5546875" style="41" customWidth="1"/>
    <col min="15" max="15" width="10.88671875" style="41" customWidth="1"/>
    <col min="16" max="16" width="11.109375" style="41" customWidth="1"/>
    <col min="17" max="20" width="9.109375" style="41"/>
    <col min="21" max="21" width="9.109375" style="15"/>
    <col min="22" max="22" width="6.5546875" style="15" customWidth="1"/>
    <col min="23" max="23" width="9.44140625" style="41" customWidth="1"/>
    <col min="24" max="16384" width="9.109375" style="41"/>
  </cols>
  <sheetData>
    <row r="2" spans="1:25" ht="18">
      <c r="A2" s="16"/>
    </row>
    <row r="3" spans="1:25">
      <c r="F3" s="19"/>
    </row>
    <row r="4" spans="1:25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5">
      <c r="B5" s="17" t="s">
        <v>12</v>
      </c>
      <c r="C5" s="17" t="s">
        <v>14</v>
      </c>
      <c r="F5" s="13" t="s">
        <v>7</v>
      </c>
      <c r="O5" s="13" t="s">
        <v>6</v>
      </c>
    </row>
    <row r="6" spans="1:25">
      <c r="A6" s="1"/>
      <c r="B6" s="15" t="s">
        <v>13</v>
      </c>
      <c r="C6" s="15" t="s">
        <v>15</v>
      </c>
      <c r="D6" s="1"/>
      <c r="E6" s="2"/>
      <c r="F6" s="3" t="s">
        <v>0</v>
      </c>
      <c r="G6" s="3" t="s">
        <v>2</v>
      </c>
      <c r="H6" s="3" t="s">
        <v>3</v>
      </c>
      <c r="I6" s="3" t="s">
        <v>1</v>
      </c>
      <c r="J6" s="3" t="s">
        <v>4</v>
      </c>
      <c r="K6" s="3" t="s">
        <v>67</v>
      </c>
      <c r="L6" s="3" t="s">
        <v>5</v>
      </c>
      <c r="M6" s="1"/>
      <c r="N6" s="10"/>
      <c r="O6" s="3" t="s">
        <v>2</v>
      </c>
      <c r="P6" s="3" t="s">
        <v>3</v>
      </c>
      <c r="Q6" s="3" t="s">
        <v>1</v>
      </c>
      <c r="R6" s="3" t="s">
        <v>4</v>
      </c>
      <c r="S6" s="3" t="s">
        <v>67</v>
      </c>
      <c r="U6" s="3"/>
      <c r="V6" s="3"/>
      <c r="W6" s="3"/>
      <c r="X6" s="3"/>
      <c r="Y6" s="3"/>
    </row>
    <row r="7" spans="1:25">
      <c r="A7" s="4">
        <v>196</v>
      </c>
      <c r="B7" s="5">
        <f>F7</f>
        <v>0</v>
      </c>
      <c r="C7" s="5">
        <f>$E$7*(F7/100)+$E$8*(F8/100)+$E$9*(F9/100)+$E$10*(F10/100)+$E$11*(F11/100)+$E$12*(F12/100)+$E$13*(F13/100)</f>
        <v>0</v>
      </c>
      <c r="D7" s="1"/>
      <c r="E7" s="49">
        <v>195.9658144</v>
      </c>
      <c r="F7" s="18"/>
      <c r="G7" s="112">
        <v>0</v>
      </c>
      <c r="H7" s="113">
        <v>0</v>
      </c>
      <c r="I7" s="114">
        <v>0.153</v>
      </c>
      <c r="J7" s="113">
        <v>0</v>
      </c>
      <c r="K7" s="115">
        <v>4.3963613413907955E-2</v>
      </c>
      <c r="L7" s="18"/>
      <c r="M7" s="1"/>
      <c r="N7" s="4">
        <v>198</v>
      </c>
      <c r="O7" s="43">
        <f>G8/G$8</f>
        <v>1</v>
      </c>
      <c r="P7" s="44">
        <f>H8/H$9</f>
        <v>1.670308256743001E-2</v>
      </c>
      <c r="Q7" s="44">
        <f>I8/I$10</f>
        <v>0.43158988569449253</v>
      </c>
      <c r="R7" s="44">
        <f>J8/J$11</f>
        <v>0</v>
      </c>
      <c r="S7" s="45">
        <f>K8/K$12</f>
        <v>1.308128969823501E-3</v>
      </c>
      <c r="T7" s="4"/>
      <c r="U7" s="41"/>
      <c r="V7" s="41"/>
    </row>
    <row r="8" spans="1:25">
      <c r="A8" s="4">
        <v>198</v>
      </c>
      <c r="B8" s="5">
        <f>G8</f>
        <v>92.915777492316806</v>
      </c>
      <c r="C8" s="5">
        <f>$E$7*(G7/100)+$E$8*(G8/100)+$E$9*(G9/100)+$E$10*(G10/100)+$E$11*(G11/100)+$E$12*(G12/100)+$E$13*(G13/100)</f>
        <v>198.08064125491882</v>
      </c>
      <c r="D8" s="1"/>
      <c r="E8" s="49">
        <v>197.9667523</v>
      </c>
      <c r="F8" s="18"/>
      <c r="G8" s="116">
        <v>92.915777492316806</v>
      </c>
      <c r="H8" s="117">
        <v>1.5383336622084547</v>
      </c>
      <c r="I8" s="85">
        <v>9.968</v>
      </c>
      <c r="J8" s="117">
        <v>0</v>
      </c>
      <c r="K8" s="118">
        <v>0.12562629886687843</v>
      </c>
      <c r="L8" s="18"/>
      <c r="M8" s="1"/>
      <c r="N8" s="4">
        <v>199</v>
      </c>
      <c r="O8" s="46">
        <f>G9/G$8</f>
        <v>5.2274279484909515E-2</v>
      </c>
      <c r="P8" s="6">
        <f>H9/H$9</f>
        <v>1</v>
      </c>
      <c r="Q8" s="6">
        <f>I9/I$10</f>
        <v>0.73055940422583998</v>
      </c>
      <c r="R8" s="6">
        <f t="shared" ref="R8:R11" si="0">J9/J$11</f>
        <v>0</v>
      </c>
      <c r="S8" s="7">
        <f t="shared" ref="S8:S11" si="1">K9/K$12</f>
        <v>1.4055608905968277E-2</v>
      </c>
      <c r="T8" s="4"/>
      <c r="U8" s="41"/>
      <c r="V8" s="41"/>
    </row>
    <row r="9" spans="1:25">
      <c r="A9" s="4">
        <v>199</v>
      </c>
      <c r="B9" s="5">
        <f>H9</f>
        <v>92.098788112806872</v>
      </c>
      <c r="C9" s="5">
        <f>$E$7*(H7/100)+$E$8*(H8/100)+$E$9*(H9/100)+$E$10*(H10/100)+$E$11*(H11/100)+$E$12*(H12/100)+$E$13*(H13/100)</f>
        <v>199.04359185302849</v>
      </c>
      <c r="D9" s="1"/>
      <c r="E9" s="49">
        <v>198.96826229999999</v>
      </c>
      <c r="F9" s="18"/>
      <c r="G9" s="116">
        <v>4.8571053211910336</v>
      </c>
      <c r="H9" s="117">
        <v>92.098788112806872</v>
      </c>
      <c r="I9" s="85">
        <v>16.873000000000001</v>
      </c>
      <c r="J9" s="117">
        <v>0</v>
      </c>
      <c r="K9" s="118">
        <v>1.3498318330304793</v>
      </c>
      <c r="L9" s="18"/>
      <c r="M9" s="1"/>
      <c r="N9" s="4">
        <v>200</v>
      </c>
      <c r="O9" s="46">
        <f>G10/G$8</f>
        <v>1.1905860390792578E-2</v>
      </c>
      <c r="P9" s="6">
        <f>H10/H$9</f>
        <v>5.2044662200648129E-2</v>
      </c>
      <c r="Q9" s="6">
        <f t="shared" ref="Q9" si="2">I10/I$10</f>
        <v>1</v>
      </c>
      <c r="R9" s="6">
        <f t="shared" si="0"/>
        <v>1.8856633914163295E-2</v>
      </c>
      <c r="S9" s="7">
        <f t="shared" si="1"/>
        <v>9.4547400848962043E-3</v>
      </c>
      <c r="T9" s="4"/>
      <c r="U9" s="41"/>
      <c r="V9" s="41"/>
      <c r="W9" s="22"/>
    </row>
    <row r="10" spans="1:25">
      <c r="A10" s="4">
        <v>200</v>
      </c>
      <c r="B10" s="5">
        <f>I10</f>
        <v>23.096</v>
      </c>
      <c r="C10" s="50">
        <f>$E$7*(I7/100)+$E$8*(I8/100)+$E$9*(I9/100)+$E$10*(I10/100)+$E$11*(I11/100)+$E$12*(I12/100)+$E$13*(I13/100)</f>
        <v>200.59690939717999</v>
      </c>
      <c r="D10" s="1"/>
      <c r="E10" s="49">
        <v>199.96830929999999</v>
      </c>
      <c r="F10" s="18"/>
      <c r="G10" s="116">
        <v>1.1062422749254712</v>
      </c>
      <c r="H10" s="117">
        <v>4.7932503164201012</v>
      </c>
      <c r="I10" s="85">
        <v>23.096</v>
      </c>
      <c r="J10" s="117">
        <v>1.7875625775780957</v>
      </c>
      <c r="K10" s="118">
        <v>0.90798692714074269</v>
      </c>
      <c r="L10" s="18"/>
      <c r="M10" s="1"/>
      <c r="N10" s="4">
        <v>201</v>
      </c>
      <c r="O10" s="46">
        <f>G11/G$8</f>
        <v>3.9760161826214134E-3</v>
      </c>
      <c r="P10" s="6">
        <f t="shared" ref="P10:P11" si="3">H11/H$9</f>
        <v>7.3266472058999095E-3</v>
      </c>
      <c r="Q10" s="6">
        <f>I11/I$10</f>
        <v>0.57070488396259089</v>
      </c>
      <c r="R10" s="6">
        <f t="shared" si="0"/>
        <v>1</v>
      </c>
      <c r="S10" s="7">
        <f t="shared" si="1"/>
        <v>6.6804848572649071E-3</v>
      </c>
      <c r="T10" s="4"/>
      <c r="U10" s="41"/>
      <c r="V10" s="41"/>
      <c r="W10" s="22"/>
    </row>
    <row r="11" spans="1:25">
      <c r="A11" s="4">
        <v>201</v>
      </c>
      <c r="B11" s="5">
        <f>J11</f>
        <v>94.797543703462907</v>
      </c>
      <c r="C11" s="5">
        <f>$E$7*(J7/100)+$E$8*(J8/100)+$E$9*(J9/100)+$E$10*(J10/100)+$E$11*(J11/100)+$E$12*(J12/100)+$E$13*(J13/100)</f>
        <v>200.98653489981587</v>
      </c>
      <c r="D11" s="1"/>
      <c r="E11" s="49">
        <v>200.9702853</v>
      </c>
      <c r="F11" s="18"/>
      <c r="G11" s="116">
        <v>0.3694346349303021</v>
      </c>
      <c r="H11" s="117">
        <v>0.67477532859346423</v>
      </c>
      <c r="I11" s="85">
        <v>13.180999999999999</v>
      </c>
      <c r="J11" s="117">
        <v>94.797543703462907</v>
      </c>
      <c r="K11" s="118">
        <v>0.64156104376134393</v>
      </c>
      <c r="L11" s="18"/>
      <c r="M11" s="1"/>
      <c r="N11" s="4">
        <v>202</v>
      </c>
      <c r="O11" s="47">
        <f>G12/G$8</f>
        <v>7.0557731631067586E-3</v>
      </c>
      <c r="P11" s="6">
        <f t="shared" si="3"/>
        <v>8.4013160520923086E-3</v>
      </c>
      <c r="Q11" s="8">
        <f>I12/I$10</f>
        <v>1.2929944579147905</v>
      </c>
      <c r="R11" s="8">
        <f t="shared" si="0"/>
        <v>3.6023019010293617E-2</v>
      </c>
      <c r="S11" s="9">
        <f t="shared" si="1"/>
        <v>1</v>
      </c>
      <c r="T11" s="4"/>
      <c r="U11" s="41"/>
      <c r="V11" s="41"/>
    </row>
    <row r="12" spans="1:25">
      <c r="A12" s="4">
        <v>202</v>
      </c>
      <c r="B12" s="5">
        <f>K12</f>
        <v>96.035101862952033</v>
      </c>
      <c r="C12" s="5">
        <f>$E$7*(K7/100)+$E$8*(K8/100)+$E$9*(K9/100)+$E$10*(K10/100)+$E$11*(K11/100)+$E$12*(K12/100)+$E$13*(K13/100)</f>
        <v>201.9157741422828</v>
      </c>
      <c r="D12" s="1"/>
      <c r="E12" s="49">
        <v>201.97062529999999</v>
      </c>
      <c r="F12" s="18"/>
      <c r="G12" s="116">
        <v>0.6555926492594879</v>
      </c>
      <c r="H12" s="117">
        <v>0.77375102695037268</v>
      </c>
      <c r="I12" s="85">
        <v>29.863</v>
      </c>
      <c r="J12" s="117">
        <v>3.4148937189589841</v>
      </c>
      <c r="K12" s="118">
        <v>96.035101862952033</v>
      </c>
      <c r="L12" s="18"/>
      <c r="M12" s="1"/>
      <c r="T12" s="6"/>
      <c r="U12" s="41"/>
      <c r="V12" s="41"/>
    </row>
    <row r="13" spans="1:25">
      <c r="A13" s="4">
        <v>204</v>
      </c>
      <c r="B13" s="5">
        <f>L13</f>
        <v>0</v>
      </c>
      <c r="C13" s="5">
        <f>$E$7*(L7/100)+$E$8*(L8/100)+$E$9*(L9/100)+$E$10*(L10/100)+$E$11*(L11/100)+$E$12*(L12/100)+$E$13*(L13/100)</f>
        <v>0</v>
      </c>
      <c r="D13" s="1"/>
      <c r="E13" s="49">
        <v>203.97347529999999</v>
      </c>
      <c r="F13" s="18"/>
      <c r="G13" s="119">
        <v>9.5847627376895256E-2</v>
      </c>
      <c r="H13" s="120">
        <v>0.12110155302073561</v>
      </c>
      <c r="I13" s="121">
        <v>6.8650000000000002</v>
      </c>
      <c r="J13" s="120">
        <v>0</v>
      </c>
      <c r="K13" s="122">
        <v>0.89592842083461299</v>
      </c>
      <c r="L13" s="18"/>
      <c r="M13" s="1"/>
      <c r="U13" s="6"/>
      <c r="V13" s="41"/>
    </row>
    <row r="14" spans="1:25">
      <c r="O14" s="21"/>
      <c r="P14" s="21"/>
      <c r="Q14" s="21"/>
      <c r="S14" s="21"/>
    </row>
    <row r="15" spans="1:25">
      <c r="T15" s="21"/>
    </row>
    <row r="16" spans="1:25">
      <c r="F16" s="21" t="s">
        <v>16</v>
      </c>
      <c r="G16" s="21"/>
      <c r="H16" s="21"/>
      <c r="I16" s="21"/>
      <c r="J16" s="21"/>
      <c r="L16" s="21" t="s">
        <v>19</v>
      </c>
      <c r="M16" s="21"/>
      <c r="N16" s="21"/>
      <c r="P16" s="4"/>
      <c r="Q16" s="14"/>
      <c r="R16" s="14"/>
      <c r="S16" s="14"/>
      <c r="T16" s="14"/>
      <c r="U16" s="14"/>
      <c r="V16" s="41"/>
      <c r="W16" s="21"/>
      <c r="X16" s="15"/>
    </row>
    <row r="17" spans="1:24">
      <c r="A17" s="41" t="s">
        <v>8</v>
      </c>
      <c r="F17" s="41" t="s">
        <v>17</v>
      </c>
      <c r="G17" s="41" t="s">
        <v>18</v>
      </c>
      <c r="L17" s="41" t="s">
        <v>17</v>
      </c>
      <c r="M17" s="41" t="s">
        <v>18</v>
      </c>
      <c r="Q17" s="14"/>
      <c r="R17" s="14"/>
      <c r="S17" s="14"/>
      <c r="T17" s="14"/>
      <c r="U17" s="14"/>
      <c r="V17" s="14"/>
      <c r="X17" s="15"/>
    </row>
    <row r="18" spans="1:24">
      <c r="A18" s="4">
        <v>198</v>
      </c>
      <c r="F18" s="123" t="e">
        <f>'Peak areas'!#REF!</f>
        <v>#REF!</v>
      </c>
      <c r="G18" s="123" t="e">
        <f>'Peak areas'!#REF!</f>
        <v>#REF!</v>
      </c>
      <c r="H18" s="123"/>
      <c r="I18" s="14"/>
      <c r="J18" s="14"/>
      <c r="K18" s="14"/>
      <c r="L18" s="123" t="e">
        <f>'Peak areas'!#REF!</f>
        <v>#REF!</v>
      </c>
      <c r="M18" s="123" t="e">
        <f>'Peak areas'!#REF!</f>
        <v>#REF!</v>
      </c>
      <c r="N18" s="123"/>
      <c r="O18" s="14"/>
      <c r="P18" s="14"/>
      <c r="Q18" s="14"/>
      <c r="R18" s="14"/>
      <c r="S18" s="14"/>
      <c r="T18" s="14"/>
      <c r="U18" s="14"/>
      <c r="V18" s="14"/>
      <c r="W18" s="14"/>
      <c r="X18" s="15"/>
    </row>
    <row r="19" spans="1:24">
      <c r="A19" s="4">
        <v>199</v>
      </c>
      <c r="F19" s="123" t="e">
        <f>'Peak areas'!#REF!</f>
        <v>#REF!</v>
      </c>
      <c r="G19" s="123" t="e">
        <f>'Peak areas'!#REF!</f>
        <v>#REF!</v>
      </c>
      <c r="H19" s="123"/>
      <c r="I19" s="14"/>
      <c r="J19" s="14"/>
      <c r="K19" s="14"/>
      <c r="L19" s="123" t="e">
        <f>'Peak areas'!#REF!</f>
        <v>#REF!</v>
      </c>
      <c r="M19" s="123" t="e">
        <f>'Peak areas'!#REF!</f>
        <v>#REF!</v>
      </c>
      <c r="N19" s="123"/>
      <c r="O19" s="14"/>
      <c r="P19" s="14"/>
      <c r="Q19" s="14"/>
      <c r="R19" s="14"/>
      <c r="S19" s="14"/>
      <c r="T19" s="14"/>
      <c r="U19" s="14"/>
      <c r="V19" s="14"/>
      <c r="W19" s="14"/>
      <c r="X19" s="15"/>
    </row>
    <row r="20" spans="1:24">
      <c r="A20" s="4">
        <v>200</v>
      </c>
      <c r="F20" s="123" t="e">
        <f>'Peak areas'!#REF!</f>
        <v>#REF!</v>
      </c>
      <c r="G20" s="123" t="e">
        <f>'Peak areas'!#REF!</f>
        <v>#REF!</v>
      </c>
      <c r="H20" s="123"/>
      <c r="I20" s="14"/>
      <c r="J20" s="14"/>
      <c r="K20" s="14"/>
      <c r="L20" s="123" t="e">
        <f>'Peak areas'!#REF!</f>
        <v>#REF!</v>
      </c>
      <c r="M20" s="123" t="e">
        <f>'Peak areas'!#REF!</f>
        <v>#REF!</v>
      </c>
      <c r="N20" s="123"/>
      <c r="O20" s="14"/>
      <c r="P20" s="14"/>
      <c r="U20" s="41"/>
      <c r="V20" s="41"/>
      <c r="W20" s="14"/>
      <c r="X20" s="15"/>
    </row>
    <row r="21" spans="1:24">
      <c r="A21" s="4">
        <v>201</v>
      </c>
      <c r="F21" s="123" t="e">
        <f>'Peak areas'!#REF!</f>
        <v>#REF!</v>
      </c>
      <c r="G21" s="123" t="e">
        <f>'Peak areas'!#REF!</f>
        <v>#REF!</v>
      </c>
      <c r="H21" s="123"/>
      <c r="I21" s="14"/>
      <c r="J21" s="14"/>
      <c r="K21" s="14"/>
      <c r="L21" s="123" t="e">
        <f>'Peak areas'!#REF!</f>
        <v>#REF!</v>
      </c>
      <c r="M21" s="123" t="e">
        <f>'Peak areas'!#REF!</f>
        <v>#REF!</v>
      </c>
      <c r="N21" s="123"/>
      <c r="O21" s="14"/>
      <c r="P21" s="14"/>
      <c r="U21" s="41"/>
      <c r="V21" s="41"/>
      <c r="X21" s="15"/>
    </row>
    <row r="22" spans="1:24">
      <c r="A22" s="4">
        <v>202</v>
      </c>
      <c r="F22" s="123" t="e">
        <f>'Peak areas'!#REF!</f>
        <v>#REF!</v>
      </c>
      <c r="G22" s="123" t="e">
        <f>'Peak areas'!#REF!</f>
        <v>#REF!</v>
      </c>
      <c r="H22" s="123"/>
      <c r="I22" s="14"/>
      <c r="J22" s="14"/>
      <c r="K22" s="14"/>
      <c r="L22" s="123" t="e">
        <f>'Peak areas'!#REF!</f>
        <v>#REF!</v>
      </c>
      <c r="M22" s="123" t="e">
        <f>'Peak areas'!#REF!</f>
        <v>#REF!</v>
      </c>
      <c r="N22" s="123"/>
      <c r="O22" s="14"/>
      <c r="P22" s="14"/>
      <c r="R22" s="14"/>
      <c r="U22" s="41"/>
      <c r="V22" s="41"/>
      <c r="X22" s="15"/>
    </row>
    <row r="23" spans="1:24">
      <c r="U23" s="41"/>
      <c r="V23" s="41"/>
      <c r="X23" s="15"/>
    </row>
    <row r="24" spans="1:24">
      <c r="A24" s="41" t="s">
        <v>9</v>
      </c>
      <c r="P24" s="4"/>
      <c r="Q24" s="14"/>
      <c r="R24" s="14"/>
      <c r="S24" s="14"/>
      <c r="T24" s="14"/>
      <c r="U24" s="14"/>
      <c r="V24" s="41"/>
      <c r="X24" s="15"/>
    </row>
    <row r="25" spans="1:24">
      <c r="A25" s="4">
        <v>198</v>
      </c>
      <c r="F25" s="14" t="e">
        <f t="array" ref="F25:F29">MMULT(MINVERSE($O$7:$S$11),F$18:F$22)</f>
        <v>#REF!</v>
      </c>
      <c r="G25" s="14" t="e">
        <f t="array" ref="G25:G29">MMULT(MINVERSE($O$7:$S$11),G$18:G$22)</f>
        <v>#REF!</v>
      </c>
      <c r="H25" s="14"/>
      <c r="I25" s="14"/>
      <c r="J25" s="14"/>
      <c r="K25" s="14"/>
      <c r="L25" s="14" t="e">
        <f t="array" ref="L25:L29">MMULT(MINVERSE($O$7:$S$11),L$18:L$22)</f>
        <v>#REF!</v>
      </c>
      <c r="M25" s="14" t="e">
        <f t="array" ref="M25:M29">MMULT(MINVERSE($O$7:$S$11),M$18:M$22)</f>
        <v>#REF!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</row>
    <row r="26" spans="1:24">
      <c r="A26" s="4">
        <v>199</v>
      </c>
      <c r="F26" s="14" t="e">
        <v>#REF!</v>
      </c>
      <c r="G26" s="14" t="e">
        <v>#REF!</v>
      </c>
      <c r="H26" s="14"/>
      <c r="I26" s="14"/>
      <c r="J26" s="14"/>
      <c r="K26" s="14"/>
      <c r="L26" s="14" t="e">
        <v>#REF!</v>
      </c>
      <c r="M26" s="14" t="e">
        <v>#REF!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</row>
    <row r="27" spans="1:24">
      <c r="A27" s="4">
        <v>200</v>
      </c>
      <c r="F27" s="14" t="e">
        <v>#REF!</v>
      </c>
      <c r="G27" s="14" t="e">
        <v>#REF!</v>
      </c>
      <c r="H27" s="14"/>
      <c r="I27" s="14"/>
      <c r="J27" s="14"/>
      <c r="K27" s="14"/>
      <c r="L27" s="14" t="e">
        <v>#REF!</v>
      </c>
      <c r="M27" s="14" t="e">
        <v>#REF!</v>
      </c>
      <c r="N27" s="14"/>
      <c r="O27" s="14"/>
      <c r="P27" s="14"/>
      <c r="U27" s="41"/>
      <c r="V27" s="14"/>
      <c r="W27" s="14"/>
      <c r="X27" s="15"/>
    </row>
    <row r="28" spans="1:24">
      <c r="A28" s="4">
        <v>201</v>
      </c>
      <c r="F28" s="14" t="e">
        <v>#REF!</v>
      </c>
      <c r="G28" s="14" t="e">
        <v>#REF!</v>
      </c>
      <c r="H28" s="14"/>
      <c r="I28" s="14"/>
      <c r="J28" s="14"/>
      <c r="K28" s="14"/>
      <c r="L28" s="14" t="e">
        <v>#REF!</v>
      </c>
      <c r="M28" s="14" t="e">
        <v>#REF!</v>
      </c>
      <c r="N28" s="14"/>
      <c r="O28" s="14"/>
      <c r="P28" s="14"/>
      <c r="U28" s="41"/>
      <c r="V28" s="41"/>
      <c r="W28" s="14"/>
      <c r="X28" s="15"/>
    </row>
    <row r="29" spans="1:24">
      <c r="A29" s="4">
        <v>202</v>
      </c>
      <c r="F29" s="14" t="e">
        <v>#REF!</v>
      </c>
      <c r="G29" s="14" t="e">
        <v>#REF!</v>
      </c>
      <c r="H29" s="14"/>
      <c r="I29" s="14"/>
      <c r="J29" s="14"/>
      <c r="K29" s="14"/>
      <c r="L29" s="14" t="e">
        <v>#REF!</v>
      </c>
      <c r="M29" s="14" t="e">
        <v>#REF!</v>
      </c>
      <c r="N29" s="14"/>
      <c r="O29" s="14"/>
      <c r="P29" s="14"/>
      <c r="U29" s="41"/>
      <c r="V29" s="41"/>
      <c r="W29" s="15"/>
      <c r="X29" s="15"/>
    </row>
    <row r="30" spans="1:24">
      <c r="A30" s="4"/>
      <c r="F30" s="14"/>
      <c r="G30" s="14"/>
      <c r="H30" s="14"/>
      <c r="I30" s="14"/>
      <c r="J30" s="14"/>
      <c r="K30" s="14"/>
      <c r="L30" s="14"/>
      <c r="M30" s="14"/>
      <c r="N30" s="14"/>
      <c r="U30" s="41"/>
      <c r="V30" s="41"/>
      <c r="W30" s="15"/>
      <c r="X30" s="15"/>
    </row>
    <row r="31" spans="1:24">
      <c r="A31" s="4"/>
      <c r="F31" s="14"/>
      <c r="G31" s="14"/>
      <c r="H31" s="14"/>
      <c r="I31" s="14"/>
      <c r="J31" s="14"/>
      <c r="K31" s="14"/>
      <c r="L31" s="14"/>
      <c r="M31" s="14"/>
      <c r="N31" s="14"/>
      <c r="U31" s="41"/>
      <c r="V31" s="41"/>
      <c r="W31" s="15"/>
      <c r="X31" s="15"/>
    </row>
    <row r="32" spans="1:24">
      <c r="A32" s="4"/>
      <c r="C32" s="41" t="s">
        <v>27</v>
      </c>
      <c r="F32" s="14"/>
      <c r="G32" s="14"/>
      <c r="H32" s="14"/>
      <c r="I32" s="14"/>
      <c r="J32" s="14"/>
      <c r="K32" s="14"/>
      <c r="L32" s="14"/>
      <c r="M32" s="14"/>
      <c r="N32" s="14"/>
      <c r="U32" s="41"/>
      <c r="V32" s="41"/>
      <c r="W32" s="15"/>
      <c r="X32" s="15"/>
    </row>
    <row r="33" spans="1:24">
      <c r="A33" s="4"/>
      <c r="F33" s="14"/>
      <c r="G33" s="14"/>
      <c r="H33" s="14"/>
      <c r="I33" s="14"/>
      <c r="J33" s="14"/>
      <c r="K33" s="14"/>
      <c r="L33" s="14"/>
      <c r="M33" s="14"/>
      <c r="N33" s="14"/>
      <c r="U33" s="41"/>
      <c r="V33" s="41"/>
      <c r="W33" s="15"/>
      <c r="X33" s="15"/>
    </row>
    <row r="34" spans="1:24" ht="15" thickBot="1">
      <c r="U34" s="41"/>
      <c r="V34" s="41"/>
      <c r="W34" s="15"/>
      <c r="X34" s="15"/>
    </row>
    <row r="35" spans="1:24" ht="15" thickBot="1">
      <c r="A35" s="126" t="s">
        <v>20</v>
      </c>
      <c r="B35" s="126"/>
      <c r="C35" s="130">
        <v>1.2049000000000001</v>
      </c>
      <c r="F35" s="41">
        <f>$C$35</f>
        <v>1.2049000000000001</v>
      </c>
      <c r="G35" s="41">
        <f t="shared" ref="G35" si="4">$C$35</f>
        <v>1.2049000000000001</v>
      </c>
      <c r="L35" s="41">
        <f>$C$35</f>
        <v>1.2049000000000001</v>
      </c>
      <c r="M35" s="41">
        <f t="shared" ref="M35" si="5">$C$35</f>
        <v>1.2049000000000001</v>
      </c>
      <c r="U35" s="41"/>
      <c r="V35" s="41"/>
      <c r="W35" s="15"/>
      <c r="X35" s="15"/>
    </row>
    <row r="36" spans="1:24">
      <c r="A36" s="41" t="s">
        <v>108</v>
      </c>
      <c r="U36" s="41"/>
      <c r="V36" s="41"/>
      <c r="W36" s="15"/>
      <c r="X36" s="15"/>
    </row>
    <row r="37" spans="1:24">
      <c r="F37" s="41" t="s">
        <v>91</v>
      </c>
      <c r="L37" s="41" t="s">
        <v>92</v>
      </c>
      <c r="U37" s="41"/>
      <c r="V37" s="41"/>
      <c r="W37" s="15"/>
      <c r="X37" s="15"/>
    </row>
    <row r="38" spans="1:24" ht="15" thickBot="1">
      <c r="D38" s="41" t="s">
        <v>21</v>
      </c>
      <c r="F38" s="41" t="e">
        <f>#REF!</f>
        <v>#REF!</v>
      </c>
      <c r="L38" s="27" t="e">
        <f>#REF!</f>
        <v>#REF!</v>
      </c>
      <c r="U38" s="41"/>
      <c r="V38" s="41"/>
      <c r="W38" s="15"/>
      <c r="X38" s="15"/>
    </row>
    <row r="39" spans="1:24" ht="15" thickBot="1">
      <c r="D39" s="41" t="s">
        <v>22</v>
      </c>
      <c r="F39" s="129">
        <v>2.5229999999999999E-2</v>
      </c>
      <c r="G39" s="125"/>
      <c r="L39" s="129">
        <f>F39</f>
        <v>2.5229999999999999E-2</v>
      </c>
      <c r="U39" s="41"/>
      <c r="V39" s="41"/>
      <c r="W39" s="15"/>
      <c r="X39" s="15"/>
    </row>
    <row r="40" spans="1:24">
      <c r="D40" s="41" t="s">
        <v>23</v>
      </c>
      <c r="F40" s="124" t="e">
        <f>#REF!</f>
        <v>#REF!</v>
      </c>
      <c r="G40" s="24"/>
      <c r="L40" s="124" t="e">
        <f>#REF!</f>
        <v>#REF!</v>
      </c>
      <c r="U40" s="41"/>
      <c r="V40" s="41"/>
      <c r="W40" s="15"/>
      <c r="X40" s="15"/>
    </row>
    <row r="41" spans="1:24">
      <c r="A41" s="41" t="s">
        <v>11</v>
      </c>
      <c r="F41" s="41" t="e">
        <f>F38*$F$39/$F$40</f>
        <v>#REF!</v>
      </c>
      <c r="G41" s="41" t="e">
        <f>F41</f>
        <v>#REF!</v>
      </c>
      <c r="L41" s="41" t="e">
        <f>$L$39*$L$38/$L$40</f>
        <v>#REF!</v>
      </c>
      <c r="M41" s="41" t="e">
        <f t="shared" ref="M41" si="6">$L$39*$L$38/$L$40</f>
        <v>#REF!</v>
      </c>
      <c r="U41" s="41"/>
      <c r="V41" s="41"/>
      <c r="W41" s="15"/>
      <c r="X41" s="15"/>
    </row>
    <row r="43" spans="1:24">
      <c r="A43" s="41" t="s">
        <v>71</v>
      </c>
    </row>
    <row r="44" spans="1:24">
      <c r="A44" s="4"/>
      <c r="F44" s="38"/>
      <c r="G44" s="38"/>
      <c r="H44" s="38"/>
      <c r="I44" s="38"/>
      <c r="J44" s="38"/>
      <c r="K44" s="38"/>
      <c r="L44" s="28"/>
      <c r="M44" s="28"/>
      <c r="N44" s="28"/>
    </row>
    <row r="45" spans="1:24">
      <c r="A45" s="4">
        <v>198</v>
      </c>
      <c r="F45" s="38" t="e">
        <f>(F25/$B8)/(F$29/$B$12)*F$41*$C8/F$35</f>
        <v>#REF!</v>
      </c>
      <c r="G45" s="38" t="e">
        <f t="shared" ref="F45:G48" si="7">(G25/$B8)/(G$29/$B$12)*G$41*$C8/G$35</f>
        <v>#REF!</v>
      </c>
      <c r="H45" s="38"/>
      <c r="I45" s="38"/>
      <c r="J45" s="38"/>
      <c r="K45" s="38"/>
      <c r="L45" s="28" t="s">
        <v>10</v>
      </c>
      <c r="M45" s="28" t="s">
        <v>10</v>
      </c>
      <c r="N45" s="28"/>
      <c r="O45" s="28"/>
      <c r="P45" s="28"/>
    </row>
    <row r="46" spans="1:24">
      <c r="A46" s="4">
        <v>199</v>
      </c>
      <c r="F46" s="38" t="e">
        <f t="shared" si="7"/>
        <v>#REF!</v>
      </c>
      <c r="G46" s="38" t="e">
        <f t="shared" si="7"/>
        <v>#REF!</v>
      </c>
      <c r="H46" s="38"/>
      <c r="I46" s="38"/>
      <c r="J46" s="38"/>
      <c r="K46" s="38"/>
      <c r="L46" s="28" t="e">
        <f t="shared" ref="L46:M49" si="8">(L26/$B9)/(L$25/$B$8)*L$41*$C9/L$35</f>
        <v>#REF!</v>
      </c>
      <c r="M46" s="28" t="e">
        <f t="shared" si="8"/>
        <v>#REF!</v>
      </c>
      <c r="N46" s="28"/>
      <c r="O46" s="28"/>
      <c r="P46" s="28"/>
    </row>
    <row r="47" spans="1:24">
      <c r="A47" s="4">
        <v>200</v>
      </c>
      <c r="F47" s="38" t="e">
        <f t="shared" si="7"/>
        <v>#REF!</v>
      </c>
      <c r="G47" s="38" t="e">
        <f t="shared" si="7"/>
        <v>#REF!</v>
      </c>
      <c r="H47" s="38"/>
      <c r="I47" s="28"/>
      <c r="J47" s="28"/>
      <c r="K47" s="38"/>
      <c r="L47" s="28" t="e">
        <f t="shared" si="8"/>
        <v>#REF!</v>
      </c>
      <c r="M47" s="28" t="e">
        <f t="shared" si="8"/>
        <v>#REF!</v>
      </c>
      <c r="N47" s="28"/>
      <c r="O47" s="28"/>
      <c r="P47" s="28"/>
    </row>
    <row r="48" spans="1:24">
      <c r="A48" s="4">
        <v>201</v>
      </c>
      <c r="F48" s="38" t="e">
        <f>(F28/$B11)/(F$29/$B$12)*F$41*$C11/F$35</f>
        <v>#REF!</v>
      </c>
      <c r="G48" s="38" t="e">
        <f t="shared" si="7"/>
        <v>#REF!</v>
      </c>
      <c r="H48" s="38"/>
      <c r="I48" s="28"/>
      <c r="J48" s="28"/>
      <c r="K48" s="38"/>
      <c r="L48" s="38" t="e">
        <f t="shared" si="8"/>
        <v>#REF!</v>
      </c>
      <c r="M48" s="38" t="e">
        <f t="shared" si="8"/>
        <v>#REF!</v>
      </c>
      <c r="N48" s="38"/>
      <c r="O48" s="38"/>
      <c r="P48" s="38"/>
    </row>
    <row r="49" spans="1:26">
      <c r="A49" s="4">
        <v>202</v>
      </c>
      <c r="F49" s="28" t="s">
        <v>10</v>
      </c>
      <c r="G49" s="28" t="s">
        <v>10</v>
      </c>
      <c r="H49" s="28"/>
      <c r="I49" s="28"/>
      <c r="J49" s="28"/>
      <c r="K49" s="38"/>
      <c r="L49" s="38" t="e">
        <f t="shared" si="8"/>
        <v>#REF!</v>
      </c>
      <c r="M49" s="38" t="e">
        <f t="shared" si="8"/>
        <v>#REF!</v>
      </c>
      <c r="N49" s="38"/>
      <c r="O49" s="38"/>
      <c r="P49" s="38"/>
      <c r="Q49" s="28"/>
      <c r="R49" s="28"/>
      <c r="S49" s="28"/>
      <c r="U49" s="23"/>
      <c r="V49" s="23"/>
      <c r="W49" s="26"/>
      <c r="X49" s="26"/>
    </row>
    <row r="50" spans="1:26">
      <c r="A50" s="4"/>
      <c r="F50" s="28"/>
      <c r="G50" s="28"/>
      <c r="H50" s="28"/>
      <c r="I50" s="28"/>
      <c r="J50" s="28"/>
      <c r="K50" s="38"/>
      <c r="L50" s="38"/>
      <c r="M50" s="38"/>
      <c r="N50" s="38"/>
      <c r="O50" s="38"/>
      <c r="P50" s="38"/>
      <c r="Q50" s="28"/>
      <c r="R50" s="28"/>
      <c r="S50" s="28"/>
      <c r="U50" s="23"/>
      <c r="V50" s="23"/>
      <c r="W50" s="26"/>
      <c r="X50" s="26"/>
    </row>
    <row r="51" spans="1:26" ht="15" thickBot="1">
      <c r="K51" s="127"/>
      <c r="U51" s="41"/>
      <c r="V51" s="23"/>
      <c r="W51" s="26"/>
      <c r="X51" s="26"/>
    </row>
    <row r="52" spans="1:26" ht="15" thickBot="1">
      <c r="A52" s="128" t="s">
        <v>72</v>
      </c>
      <c r="B52" s="128"/>
      <c r="C52" s="128"/>
      <c r="D52" s="41" t="s">
        <v>73</v>
      </c>
      <c r="F52" s="130">
        <v>0.25600000000000001</v>
      </c>
      <c r="I52" s="41" t="s">
        <v>74</v>
      </c>
      <c r="K52" s="130">
        <v>6.2888999999999999</v>
      </c>
      <c r="O52" s="820"/>
      <c r="P52" s="820"/>
      <c r="Q52" s="820"/>
      <c r="S52" s="77"/>
      <c r="T52" s="77"/>
      <c r="U52" s="41"/>
      <c r="X52" s="15" t="s">
        <v>24</v>
      </c>
      <c r="Y52" s="15" t="s">
        <v>25</v>
      </c>
      <c r="Z52" s="15" t="s">
        <v>61</v>
      </c>
    </row>
    <row r="53" spans="1:26">
      <c r="A53" s="4"/>
      <c r="F53" s="28"/>
      <c r="G53" s="28"/>
      <c r="H53" s="28"/>
      <c r="I53" s="28"/>
      <c r="J53" s="28"/>
      <c r="K53" s="38"/>
      <c r="L53" s="38"/>
      <c r="M53" s="38"/>
      <c r="N53" s="38"/>
      <c r="O53" s="38"/>
      <c r="P53" s="38"/>
      <c r="Q53" s="28"/>
      <c r="U53" s="41"/>
      <c r="Z53" s="15"/>
    </row>
    <row r="54" spans="1:26">
      <c r="A54" s="4">
        <v>198</v>
      </c>
      <c r="F54" s="28" t="e">
        <f>F45*$K$52/$F$52</f>
        <v>#REF!</v>
      </c>
      <c r="G54" s="28" t="e">
        <f t="shared" ref="G54" si="9">G45*$K$52/$F$52</f>
        <v>#REF!</v>
      </c>
      <c r="H54" s="28"/>
      <c r="I54" s="28"/>
      <c r="J54" s="28"/>
      <c r="K54" s="38"/>
      <c r="L54" s="28" t="s">
        <v>10</v>
      </c>
      <c r="M54" s="28" t="s">
        <v>10</v>
      </c>
      <c r="N54" s="28"/>
      <c r="O54" s="38"/>
      <c r="P54" s="38"/>
      <c r="Q54" s="28"/>
      <c r="U54" s="41"/>
      <c r="Z54" s="15"/>
    </row>
    <row r="55" spans="1:26">
      <c r="A55" s="4">
        <v>199</v>
      </c>
      <c r="B55" s="41" t="s">
        <v>97</v>
      </c>
      <c r="F55" s="28" t="e">
        <f t="shared" ref="F55:G57" si="10">F46*$K$52/$F$52</f>
        <v>#REF!</v>
      </c>
      <c r="G55" s="28" t="e">
        <f t="shared" si="10"/>
        <v>#REF!</v>
      </c>
      <c r="H55" s="28"/>
      <c r="I55" s="28"/>
      <c r="J55" s="28"/>
      <c r="K55" s="38"/>
      <c r="L55" s="28" t="e">
        <f t="shared" ref="L55:M58" si="11">L46*$K$52/$F$52</f>
        <v>#REF!</v>
      </c>
      <c r="M55" s="28" t="e">
        <f t="shared" si="11"/>
        <v>#REF!</v>
      </c>
      <c r="N55" s="28"/>
      <c r="O55" s="38"/>
      <c r="P55" s="38"/>
      <c r="Q55" s="48" t="s">
        <v>26</v>
      </c>
      <c r="R55" s="28" t="e">
        <f>F55/(L55+F55)*100</f>
        <v>#REF!</v>
      </c>
      <c r="S55" s="28" t="e">
        <f t="shared" ref="S55:S56" si="12">G55/(M55+G55)*100</f>
        <v>#REF!</v>
      </c>
      <c r="T55" s="28"/>
      <c r="U55" s="28"/>
      <c r="V55" s="28"/>
      <c r="W55" s="48" t="s">
        <v>26</v>
      </c>
      <c r="X55" s="146" t="e">
        <f>AVERAGE(R55:T55)</f>
        <v>#REF!</v>
      </c>
      <c r="Y55" s="146" t="e">
        <f>STDEV(R55:V55)</f>
        <v>#REF!</v>
      </c>
      <c r="Z55" s="147" t="e">
        <f>Y55/X55*100</f>
        <v>#REF!</v>
      </c>
    </row>
    <row r="56" spans="1:26">
      <c r="A56" s="4">
        <v>200</v>
      </c>
      <c r="B56" s="41" t="s">
        <v>93</v>
      </c>
      <c r="F56" s="28" t="e">
        <f t="shared" si="10"/>
        <v>#REF!</v>
      </c>
      <c r="G56" s="28" t="e">
        <f t="shared" si="10"/>
        <v>#REF!</v>
      </c>
      <c r="H56" s="28"/>
      <c r="I56" s="28"/>
      <c r="J56" s="28"/>
      <c r="K56" s="38"/>
      <c r="L56" s="28" t="e">
        <f t="shared" si="11"/>
        <v>#REF!</v>
      </c>
      <c r="M56" s="28" t="e">
        <f t="shared" si="11"/>
        <v>#REF!</v>
      </c>
      <c r="N56" s="28"/>
      <c r="O56" s="38"/>
      <c r="P56" s="38"/>
      <c r="Q56" s="28" t="s">
        <v>95</v>
      </c>
      <c r="R56" s="28" t="e">
        <f>F56/(L56+F56)*100</f>
        <v>#REF!</v>
      </c>
      <c r="S56" s="28" t="e">
        <f t="shared" si="12"/>
        <v>#REF!</v>
      </c>
      <c r="T56" s="28"/>
      <c r="U56" s="28"/>
      <c r="V56" s="28"/>
      <c r="W56" s="61" t="s">
        <v>95</v>
      </c>
      <c r="X56" s="146" t="e">
        <f>AVERAGE(R56:S56)</f>
        <v>#REF!</v>
      </c>
      <c r="Y56" s="146" t="e">
        <f>STDEV(R56:V56)</f>
        <v>#REF!</v>
      </c>
      <c r="Z56" s="147" t="e">
        <f>Y56/X56*100</f>
        <v>#REF!</v>
      </c>
    </row>
    <row r="57" spans="1:26">
      <c r="A57" s="4">
        <v>201</v>
      </c>
      <c r="B57" s="41" t="s">
        <v>94</v>
      </c>
      <c r="F57" s="28" t="e">
        <f t="shared" si="10"/>
        <v>#REF!</v>
      </c>
      <c r="G57" s="28" t="e">
        <f t="shared" si="10"/>
        <v>#REF!</v>
      </c>
      <c r="H57" s="28"/>
      <c r="I57" s="28"/>
      <c r="J57" s="28"/>
      <c r="K57" s="38"/>
      <c r="L57" s="28" t="e">
        <f t="shared" si="11"/>
        <v>#REF!</v>
      </c>
      <c r="M57" s="28" t="e">
        <f t="shared" si="11"/>
        <v>#REF!</v>
      </c>
      <c r="N57" s="28"/>
      <c r="O57" s="38"/>
      <c r="P57" s="38"/>
      <c r="Q57" s="28" t="s">
        <v>96</v>
      </c>
      <c r="R57" s="28" t="e">
        <f>L57/(L57+F57)*100</f>
        <v>#REF!</v>
      </c>
      <c r="S57" s="28" t="e">
        <f t="shared" ref="S57" si="13">M57/(M57+G57)*100</f>
        <v>#REF!</v>
      </c>
      <c r="T57" s="28"/>
      <c r="U57" s="28"/>
      <c r="V57" s="28"/>
      <c r="W57" s="61" t="s">
        <v>96</v>
      </c>
      <c r="X57" s="144" t="e">
        <f t="shared" ref="X57" si="14">AVERAGE(R57:V57)</f>
        <v>#REF!</v>
      </c>
      <c r="Y57" s="144" t="e">
        <f t="shared" ref="Y57" si="15">STDEV(R57:V57)</f>
        <v>#REF!</v>
      </c>
      <c r="Z57" s="145" t="e">
        <f t="shared" ref="Z57" si="16">Y57/X57*100</f>
        <v>#REF!</v>
      </c>
    </row>
    <row r="58" spans="1:26">
      <c r="A58" s="4">
        <v>202</v>
      </c>
      <c r="F58" s="28" t="s">
        <v>10</v>
      </c>
      <c r="G58" s="28" t="s">
        <v>10</v>
      </c>
      <c r="H58" s="28"/>
      <c r="I58" s="28"/>
      <c r="J58" s="28"/>
      <c r="K58" s="38"/>
      <c r="L58" s="28" t="e">
        <f t="shared" si="11"/>
        <v>#REF!</v>
      </c>
      <c r="M58" s="28" t="e">
        <f t="shared" si="11"/>
        <v>#REF!</v>
      </c>
      <c r="N58" s="28"/>
      <c r="O58" s="38"/>
      <c r="P58" s="38"/>
      <c r="Q58" s="28"/>
      <c r="R58" s="28"/>
      <c r="S58" s="28"/>
      <c r="T58" s="28"/>
      <c r="U58" s="28"/>
      <c r="V58" s="28"/>
      <c r="X58" s="23"/>
      <c r="Y58" s="23"/>
      <c r="Z58" s="26"/>
    </row>
    <row r="59" spans="1:26">
      <c r="A59" s="4"/>
      <c r="F59" s="38"/>
      <c r="G59" s="38"/>
      <c r="H59" s="38"/>
      <c r="I59" s="38"/>
      <c r="J59" s="28"/>
      <c r="N59" s="11"/>
      <c r="O59" s="28"/>
      <c r="P59" s="28"/>
      <c r="Q59" s="28"/>
      <c r="S59" s="23"/>
      <c r="T59" s="23"/>
      <c r="U59" s="26"/>
      <c r="V59" s="26"/>
    </row>
    <row r="60" spans="1:26">
      <c r="A60" s="51"/>
      <c r="B60" s="52"/>
      <c r="C60" s="52"/>
      <c r="D60" s="52"/>
      <c r="E60" s="52"/>
      <c r="F60" s="52" t="s">
        <v>68</v>
      </c>
      <c r="G60" s="52" t="s">
        <v>25</v>
      </c>
      <c r="H60" s="52" t="s">
        <v>61</v>
      </c>
      <c r="I60" s="52"/>
      <c r="J60" s="52"/>
      <c r="K60" s="52"/>
      <c r="L60" s="52" t="s">
        <v>68</v>
      </c>
      <c r="M60" s="52" t="s">
        <v>25</v>
      </c>
      <c r="N60" s="52" t="s">
        <v>61</v>
      </c>
      <c r="O60" s="52"/>
      <c r="P60" s="53"/>
      <c r="X60" s="11"/>
    </row>
    <row r="61" spans="1:26" s="11" customFormat="1">
      <c r="A61" s="54">
        <v>198</v>
      </c>
      <c r="F61" s="55" t="e">
        <f>AVERAGE(F54:H54)</f>
        <v>#REF!</v>
      </c>
      <c r="G61" s="57" t="e">
        <f>STDEVA(F54:H54)</f>
        <v>#REF!</v>
      </c>
      <c r="H61" s="40" t="e">
        <f>G61/F61*100</f>
        <v>#REF!</v>
      </c>
      <c r="P61" s="56"/>
      <c r="V61" s="25"/>
    </row>
    <row r="62" spans="1:26" s="11" customFormat="1">
      <c r="A62" s="131">
        <v>199</v>
      </c>
      <c r="B62" s="132"/>
      <c r="C62" s="132"/>
      <c r="D62" s="132"/>
      <c r="E62" s="132"/>
      <c r="F62" s="133" t="e">
        <f>AVERAGE(F55:H55)</f>
        <v>#REF!</v>
      </c>
      <c r="G62" s="134" t="e">
        <f>STDEVA(F55:H55)</f>
        <v>#REF!</v>
      </c>
      <c r="H62" s="135" t="e">
        <f>G62/F62*100</f>
        <v>#REF!</v>
      </c>
      <c r="I62" s="132"/>
      <c r="J62" s="132"/>
      <c r="K62" s="132"/>
      <c r="L62" s="136" t="e">
        <f>AVERAGE(L55:N55)</f>
        <v>#REF!</v>
      </c>
      <c r="M62" s="136" t="e">
        <f>STDEVA(L55:N55)</f>
        <v>#REF!</v>
      </c>
      <c r="N62" s="135" t="e">
        <f>M62/L62*100</f>
        <v>#REF!</v>
      </c>
      <c r="O62" s="132"/>
      <c r="P62" s="137"/>
      <c r="U62" s="25"/>
      <c r="V62" s="25"/>
    </row>
    <row r="63" spans="1:26" s="11" customFormat="1">
      <c r="A63" s="131">
        <v>200</v>
      </c>
      <c r="B63" s="132"/>
      <c r="C63" s="132"/>
      <c r="D63" s="132"/>
      <c r="E63" s="132"/>
      <c r="F63" s="133" t="e">
        <f>AVERAGE(F56:H56)</f>
        <v>#REF!</v>
      </c>
      <c r="G63" s="134" t="e">
        <f>STDEVA(F56:H56)</f>
        <v>#REF!</v>
      </c>
      <c r="H63" s="135" t="e">
        <f>G63/F63*100</f>
        <v>#REF!</v>
      </c>
      <c r="I63" s="132"/>
      <c r="J63" s="132"/>
      <c r="K63" s="132"/>
      <c r="L63" s="136" t="e">
        <f t="shared" ref="L63:L65" si="17">AVERAGE(L56:N56)</f>
        <v>#REF!</v>
      </c>
      <c r="M63" s="136" t="e">
        <f t="shared" ref="M63:M65" si="18">STDEVA(L56:N56)</f>
        <v>#REF!</v>
      </c>
      <c r="N63" s="135" t="e">
        <f>M63/L63*100</f>
        <v>#REF!</v>
      </c>
      <c r="O63" s="132"/>
      <c r="P63" s="137"/>
      <c r="U63" s="25"/>
      <c r="V63" s="25"/>
    </row>
    <row r="64" spans="1:26" s="11" customFormat="1">
      <c r="A64" s="131">
        <v>201</v>
      </c>
      <c r="B64" s="132"/>
      <c r="C64" s="132"/>
      <c r="D64" s="132"/>
      <c r="E64" s="132"/>
      <c r="F64" s="138" t="e">
        <f>AVERAGE(F57:H57)</f>
        <v>#REF!</v>
      </c>
      <c r="G64" s="139" t="e">
        <f>STDEVA(F57:H57)</f>
        <v>#REF!</v>
      </c>
      <c r="H64" s="140" t="e">
        <f>G64/F64*100</f>
        <v>#REF!</v>
      </c>
      <c r="I64" s="141"/>
      <c r="J64" s="142"/>
      <c r="K64" s="142"/>
      <c r="L64" s="143" t="e">
        <f t="shared" si="17"/>
        <v>#REF!</v>
      </c>
      <c r="M64" s="143" t="e">
        <f t="shared" si="18"/>
        <v>#REF!</v>
      </c>
      <c r="N64" s="140" t="e">
        <f>M64/L64*100</f>
        <v>#REF!</v>
      </c>
      <c r="O64" s="132"/>
      <c r="P64" s="137"/>
      <c r="U64" s="25"/>
      <c r="V64" s="25"/>
    </row>
    <row r="65" spans="1:24" s="11" customFormat="1">
      <c r="A65" s="58">
        <v>202</v>
      </c>
      <c r="B65" s="20"/>
      <c r="C65" s="20"/>
      <c r="D65" s="20"/>
      <c r="E65" s="20"/>
      <c r="F65" s="59"/>
      <c r="G65" s="59"/>
      <c r="H65" s="59"/>
      <c r="I65" s="20"/>
      <c r="J65" s="59"/>
      <c r="K65" s="59"/>
      <c r="L65" s="62" t="e">
        <f t="shared" si="17"/>
        <v>#REF!</v>
      </c>
      <c r="M65" s="62" t="e">
        <f t="shared" si="18"/>
        <v>#REF!</v>
      </c>
      <c r="N65" s="59" t="e">
        <f>M65/L65*100</f>
        <v>#REF!</v>
      </c>
      <c r="O65" s="20"/>
      <c r="P65" s="60"/>
      <c r="U65" s="25"/>
      <c r="V65" s="25"/>
    </row>
    <row r="66" spans="1:24" s="11" customFormat="1">
      <c r="A66" s="39"/>
      <c r="F66" s="25"/>
      <c r="G66" s="25"/>
      <c r="H66" s="25"/>
      <c r="J66" s="25"/>
      <c r="K66" s="25"/>
      <c r="L66" s="25"/>
      <c r="U66" s="25"/>
      <c r="V66" s="25"/>
    </row>
    <row r="67" spans="1:24" s="11" customFormat="1">
      <c r="A67" s="39"/>
      <c r="F67" s="40"/>
      <c r="G67" s="40"/>
      <c r="H67" s="40"/>
      <c r="J67" s="40"/>
      <c r="K67" s="40"/>
      <c r="L67" s="40"/>
      <c r="U67" s="25"/>
      <c r="V67" s="25"/>
    </row>
    <row r="68" spans="1:24" s="11" customFormat="1">
      <c r="A68" s="39"/>
      <c r="F68" s="40"/>
      <c r="G68" s="40"/>
      <c r="H68" s="40"/>
      <c r="J68" s="25"/>
      <c r="K68" s="25"/>
      <c r="L68" s="25"/>
      <c r="U68" s="25"/>
      <c r="V68" s="25"/>
    </row>
    <row r="69" spans="1:24" s="11" customFormat="1">
      <c r="A69" s="39"/>
      <c r="F69" s="40"/>
      <c r="G69" s="40"/>
      <c r="H69" s="40"/>
      <c r="J69" s="40"/>
      <c r="K69" s="40"/>
      <c r="L69" s="40"/>
      <c r="U69" s="25"/>
      <c r="V69" s="25"/>
    </row>
    <row r="70" spans="1:24" s="11" customFormat="1">
      <c r="A70" s="39"/>
      <c r="F70" s="40"/>
      <c r="G70" s="40"/>
      <c r="H70" s="40"/>
      <c r="J70" s="40"/>
      <c r="K70" s="40"/>
      <c r="L70" s="40"/>
      <c r="N70" s="41"/>
      <c r="O70" s="41"/>
      <c r="P70" s="41"/>
      <c r="Q70" s="41"/>
      <c r="R70" s="41"/>
      <c r="S70" s="41"/>
      <c r="U70" s="25"/>
      <c r="V70" s="25"/>
    </row>
    <row r="71" spans="1:24" s="11" customFormat="1">
      <c r="N71" s="41"/>
      <c r="O71" s="41"/>
      <c r="P71" s="41"/>
      <c r="Q71" s="41"/>
      <c r="R71" s="41"/>
      <c r="S71" s="41"/>
      <c r="T71" s="41"/>
      <c r="U71" s="25"/>
      <c r="V71" s="25"/>
      <c r="X71" s="41"/>
    </row>
    <row r="74" spans="1:24">
      <c r="E74" s="4"/>
    </row>
    <row r="75" spans="1:24">
      <c r="E75" s="4"/>
    </row>
    <row r="76" spans="1:24">
      <c r="E76" s="4"/>
    </row>
    <row r="77" spans="1:24">
      <c r="E77" s="4"/>
    </row>
    <row r="78" spans="1:24">
      <c r="E78" s="4"/>
    </row>
  </sheetData>
  <mergeCells count="1">
    <mergeCell ref="O52:Q5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Z78"/>
  <sheetViews>
    <sheetView topLeftCell="A35" zoomScale="99" zoomScaleNormal="99" workbookViewId="0">
      <selection activeCell="K52" sqref="K52"/>
    </sheetView>
  </sheetViews>
  <sheetFormatPr defaultColWidth="9.109375" defaultRowHeight="14.4"/>
  <cols>
    <col min="1" max="1" width="9.109375" style="41"/>
    <col min="2" max="2" width="14.88671875" style="41" customWidth="1"/>
    <col min="3" max="3" width="15.5546875" style="41" bestFit="1" customWidth="1"/>
    <col min="4" max="4" width="6.44140625" style="41" customWidth="1"/>
    <col min="5" max="5" width="12.109375" style="41" customWidth="1"/>
    <col min="6" max="6" width="9.5546875" style="41" bestFit="1" customWidth="1"/>
    <col min="7" max="9" width="9.109375" style="41"/>
    <col min="10" max="10" width="12.5546875" style="41" bestFit="1" customWidth="1"/>
    <col min="11" max="12" width="11.5546875" style="41" bestFit="1" customWidth="1"/>
    <col min="13" max="14" width="10.5546875" style="41" customWidth="1"/>
    <col min="15" max="15" width="10.88671875" style="41" customWidth="1"/>
    <col min="16" max="16" width="11.109375" style="41" customWidth="1"/>
    <col min="17" max="20" width="9.109375" style="41"/>
    <col min="21" max="21" width="9.109375" style="15"/>
    <col min="22" max="22" width="6.5546875" style="15" customWidth="1"/>
    <col min="23" max="23" width="9.44140625" style="41" customWidth="1"/>
    <col min="24" max="16384" width="9.109375" style="41"/>
  </cols>
  <sheetData>
    <row r="2" spans="1:25" ht="18">
      <c r="A2" s="16"/>
    </row>
    <row r="3" spans="1:25">
      <c r="F3" s="19"/>
    </row>
    <row r="4" spans="1:25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5">
      <c r="B5" s="17" t="s">
        <v>12</v>
      </c>
      <c r="C5" s="17" t="s">
        <v>14</v>
      </c>
      <c r="F5" s="13" t="s">
        <v>7</v>
      </c>
      <c r="O5" s="13" t="s">
        <v>6</v>
      </c>
    </row>
    <row r="6" spans="1:25">
      <c r="A6" s="1"/>
      <c r="B6" s="15" t="s">
        <v>13</v>
      </c>
      <c r="C6" s="15" t="s">
        <v>15</v>
      </c>
      <c r="D6" s="1"/>
      <c r="E6" s="2"/>
      <c r="F6" s="3" t="s">
        <v>0</v>
      </c>
      <c r="G6" s="3" t="s">
        <v>2</v>
      </c>
      <c r="H6" s="3" t="s">
        <v>3</v>
      </c>
      <c r="I6" s="3" t="s">
        <v>1</v>
      </c>
      <c r="J6" s="3" t="s">
        <v>4</v>
      </c>
      <c r="K6" s="3" t="s">
        <v>67</v>
      </c>
      <c r="L6" s="3" t="s">
        <v>5</v>
      </c>
      <c r="M6" s="1"/>
      <c r="N6" s="10"/>
      <c r="O6" s="3" t="s">
        <v>2</v>
      </c>
      <c r="P6" s="3" t="s">
        <v>3</v>
      </c>
      <c r="Q6" s="3" t="s">
        <v>1</v>
      </c>
      <c r="R6" s="3" t="s">
        <v>4</v>
      </c>
      <c r="S6" s="3" t="s">
        <v>67</v>
      </c>
      <c r="U6" s="3"/>
      <c r="V6" s="3"/>
      <c r="W6" s="3"/>
      <c r="X6" s="3"/>
      <c r="Y6" s="3"/>
    </row>
    <row r="7" spans="1:25">
      <c r="A7" s="4">
        <v>196</v>
      </c>
      <c r="B7" s="5">
        <f>F7</f>
        <v>0</v>
      </c>
      <c r="C7" s="5">
        <f>$E$7*(F7/100)+$E$8*(F8/100)+$E$9*(F9/100)+$E$10*(F10/100)+$E$11*(F11/100)+$E$12*(F12/100)+$E$13*(F13/100)</f>
        <v>0</v>
      </c>
      <c r="D7" s="1"/>
      <c r="E7" s="49">
        <v>195.9658144</v>
      </c>
      <c r="F7" s="18"/>
      <c r="G7" s="112">
        <v>0</v>
      </c>
      <c r="H7" s="113">
        <v>0</v>
      </c>
      <c r="I7" s="114">
        <v>0.153</v>
      </c>
      <c r="J7" s="113">
        <v>0</v>
      </c>
      <c r="K7" s="115">
        <v>4.3963613413907955E-2</v>
      </c>
      <c r="L7" s="18"/>
      <c r="M7" s="1"/>
      <c r="N7" s="4">
        <v>198</v>
      </c>
      <c r="O7" s="43">
        <f>G8/G$8</f>
        <v>1</v>
      </c>
      <c r="P7" s="44">
        <f>H8/H$9</f>
        <v>1.670308256743001E-2</v>
      </c>
      <c r="Q7" s="44">
        <f>I8/I$10</f>
        <v>0.43158988569449253</v>
      </c>
      <c r="R7" s="44">
        <f>J8/J$11</f>
        <v>0</v>
      </c>
      <c r="S7" s="45">
        <f>K8/K$12</f>
        <v>1.308128969823501E-3</v>
      </c>
      <c r="T7" s="4"/>
      <c r="U7" s="41"/>
      <c r="V7" s="41"/>
    </row>
    <row r="8" spans="1:25">
      <c r="A8" s="4">
        <v>198</v>
      </c>
      <c r="B8" s="5">
        <f>G8</f>
        <v>92.915777492316806</v>
      </c>
      <c r="C8" s="5">
        <f>$E$7*(G7/100)+$E$8*(G8/100)+$E$9*(G9/100)+$E$10*(G10/100)+$E$11*(G11/100)+$E$12*(G12/100)+$E$13*(G13/100)</f>
        <v>198.08064125491882</v>
      </c>
      <c r="D8" s="1"/>
      <c r="E8" s="49">
        <v>197.9667523</v>
      </c>
      <c r="F8" s="18"/>
      <c r="G8" s="116">
        <v>92.915777492316806</v>
      </c>
      <c r="H8" s="117">
        <v>1.5383336622084547</v>
      </c>
      <c r="I8" s="85">
        <v>9.968</v>
      </c>
      <c r="J8" s="117">
        <v>0</v>
      </c>
      <c r="K8" s="118">
        <v>0.12562629886687843</v>
      </c>
      <c r="L8" s="18"/>
      <c r="M8" s="1"/>
      <c r="N8" s="4">
        <v>199</v>
      </c>
      <c r="O8" s="46">
        <f>G9/G$8</f>
        <v>5.2274279484909515E-2</v>
      </c>
      <c r="P8" s="6">
        <f>H9/H$9</f>
        <v>1</v>
      </c>
      <c r="Q8" s="6">
        <f>I9/I$10</f>
        <v>0.73055940422583998</v>
      </c>
      <c r="R8" s="6">
        <f t="shared" ref="R8:R11" si="0">J9/J$11</f>
        <v>0</v>
      </c>
      <c r="S8" s="7">
        <f t="shared" ref="S8:S11" si="1">K9/K$12</f>
        <v>1.4055608905968277E-2</v>
      </c>
      <c r="T8" s="4"/>
      <c r="U8" s="41"/>
      <c r="V8" s="41"/>
    </row>
    <row r="9" spans="1:25">
      <c r="A9" s="4">
        <v>199</v>
      </c>
      <c r="B9" s="5">
        <f>H9</f>
        <v>92.098788112806872</v>
      </c>
      <c r="C9" s="5">
        <f>$E$7*(H7/100)+$E$8*(H8/100)+$E$9*(H9/100)+$E$10*(H10/100)+$E$11*(H11/100)+$E$12*(H12/100)+$E$13*(H13/100)</f>
        <v>199.04359185302849</v>
      </c>
      <c r="D9" s="1"/>
      <c r="E9" s="49">
        <v>198.96826229999999</v>
      </c>
      <c r="F9" s="18"/>
      <c r="G9" s="116">
        <v>4.8571053211910336</v>
      </c>
      <c r="H9" s="117">
        <v>92.098788112806872</v>
      </c>
      <c r="I9" s="85">
        <v>16.873000000000001</v>
      </c>
      <c r="J9" s="117">
        <v>0</v>
      </c>
      <c r="K9" s="118">
        <v>1.3498318330304793</v>
      </c>
      <c r="L9" s="18"/>
      <c r="M9" s="1"/>
      <c r="N9" s="4">
        <v>200</v>
      </c>
      <c r="O9" s="46">
        <f>G10/G$8</f>
        <v>1.1905860390792578E-2</v>
      </c>
      <c r="P9" s="6">
        <f>H10/H$9</f>
        <v>5.2044662200648129E-2</v>
      </c>
      <c r="Q9" s="6">
        <f t="shared" ref="Q9" si="2">I10/I$10</f>
        <v>1</v>
      </c>
      <c r="R9" s="6">
        <f t="shared" si="0"/>
        <v>1.8856633914163295E-2</v>
      </c>
      <c r="S9" s="7">
        <f t="shared" si="1"/>
        <v>9.4547400848962043E-3</v>
      </c>
      <c r="T9" s="4"/>
      <c r="U9" s="41"/>
      <c r="V9" s="41"/>
      <c r="W9" s="22"/>
    </row>
    <row r="10" spans="1:25">
      <c r="A10" s="4">
        <v>200</v>
      </c>
      <c r="B10" s="5">
        <f>I10</f>
        <v>23.096</v>
      </c>
      <c r="C10" s="50">
        <f>$E$7*(I7/100)+$E$8*(I8/100)+$E$9*(I9/100)+$E$10*(I10/100)+$E$11*(I11/100)+$E$12*(I12/100)+$E$13*(I13/100)</f>
        <v>200.59690939717999</v>
      </c>
      <c r="D10" s="1"/>
      <c r="E10" s="49">
        <v>199.96830929999999</v>
      </c>
      <c r="F10" s="18"/>
      <c r="G10" s="116">
        <v>1.1062422749254712</v>
      </c>
      <c r="H10" s="117">
        <v>4.7932503164201012</v>
      </c>
      <c r="I10" s="85">
        <v>23.096</v>
      </c>
      <c r="J10" s="117">
        <v>1.7875625775780957</v>
      </c>
      <c r="K10" s="118">
        <v>0.90798692714074269</v>
      </c>
      <c r="L10" s="18"/>
      <c r="M10" s="1"/>
      <c r="N10" s="4">
        <v>201</v>
      </c>
      <c r="O10" s="46">
        <f>G11/G$8</f>
        <v>3.9760161826214134E-3</v>
      </c>
      <c r="P10" s="6">
        <f t="shared" ref="P10:P11" si="3">H11/H$9</f>
        <v>7.3266472058999095E-3</v>
      </c>
      <c r="Q10" s="6">
        <f>I11/I$10</f>
        <v>0.57070488396259089</v>
      </c>
      <c r="R10" s="6">
        <f t="shared" si="0"/>
        <v>1</v>
      </c>
      <c r="S10" s="7">
        <f t="shared" si="1"/>
        <v>6.6804848572649071E-3</v>
      </c>
      <c r="T10" s="4"/>
      <c r="U10" s="41"/>
      <c r="V10" s="41"/>
      <c r="W10" s="22"/>
    </row>
    <row r="11" spans="1:25">
      <c r="A11" s="4">
        <v>201</v>
      </c>
      <c r="B11" s="5">
        <f>J11</f>
        <v>94.797543703462907</v>
      </c>
      <c r="C11" s="5">
        <f>$E$7*(J7/100)+$E$8*(J8/100)+$E$9*(J9/100)+$E$10*(J10/100)+$E$11*(J11/100)+$E$12*(J12/100)+$E$13*(J13/100)</f>
        <v>200.98653489981587</v>
      </c>
      <c r="D11" s="1"/>
      <c r="E11" s="49">
        <v>200.9702853</v>
      </c>
      <c r="F11" s="18"/>
      <c r="G11" s="116">
        <v>0.3694346349303021</v>
      </c>
      <c r="H11" s="117">
        <v>0.67477532859346423</v>
      </c>
      <c r="I11" s="85">
        <v>13.180999999999999</v>
      </c>
      <c r="J11" s="117">
        <v>94.797543703462907</v>
      </c>
      <c r="K11" s="118">
        <v>0.64156104376134393</v>
      </c>
      <c r="L11" s="18"/>
      <c r="M11" s="1"/>
      <c r="N11" s="4">
        <v>202</v>
      </c>
      <c r="O11" s="47">
        <f>G12/G$8</f>
        <v>7.0557731631067586E-3</v>
      </c>
      <c r="P11" s="6">
        <f t="shared" si="3"/>
        <v>8.4013160520923086E-3</v>
      </c>
      <c r="Q11" s="8">
        <f>I12/I$10</f>
        <v>1.2929944579147905</v>
      </c>
      <c r="R11" s="8">
        <f t="shared" si="0"/>
        <v>3.6023019010293617E-2</v>
      </c>
      <c r="S11" s="9">
        <f t="shared" si="1"/>
        <v>1</v>
      </c>
      <c r="T11" s="4"/>
      <c r="U11" s="41"/>
      <c r="V11" s="41"/>
    </row>
    <row r="12" spans="1:25">
      <c r="A12" s="4">
        <v>202</v>
      </c>
      <c r="B12" s="5">
        <f>K12</f>
        <v>96.035101862952033</v>
      </c>
      <c r="C12" s="5">
        <f>$E$7*(K7/100)+$E$8*(K8/100)+$E$9*(K9/100)+$E$10*(K10/100)+$E$11*(K11/100)+$E$12*(K12/100)+$E$13*(K13/100)</f>
        <v>201.9157741422828</v>
      </c>
      <c r="D12" s="1"/>
      <c r="E12" s="49">
        <v>201.97062529999999</v>
      </c>
      <c r="F12" s="18"/>
      <c r="G12" s="116">
        <v>0.6555926492594879</v>
      </c>
      <c r="H12" s="117">
        <v>0.77375102695037268</v>
      </c>
      <c r="I12" s="85">
        <v>29.863</v>
      </c>
      <c r="J12" s="117">
        <v>3.4148937189589841</v>
      </c>
      <c r="K12" s="118">
        <v>96.035101862952033</v>
      </c>
      <c r="L12" s="18"/>
      <c r="M12" s="1"/>
      <c r="T12" s="6"/>
      <c r="U12" s="41"/>
      <c r="V12" s="41"/>
    </row>
    <row r="13" spans="1:25">
      <c r="A13" s="4">
        <v>204</v>
      </c>
      <c r="B13" s="5">
        <f>L13</f>
        <v>0</v>
      </c>
      <c r="C13" s="5">
        <f>$E$7*(L7/100)+$E$8*(L8/100)+$E$9*(L9/100)+$E$10*(L10/100)+$E$11*(L11/100)+$E$12*(L12/100)+$E$13*(L13/100)</f>
        <v>0</v>
      </c>
      <c r="D13" s="1"/>
      <c r="E13" s="49">
        <v>203.97347529999999</v>
      </c>
      <c r="F13" s="18"/>
      <c r="G13" s="119">
        <v>9.5847627376895256E-2</v>
      </c>
      <c r="H13" s="120">
        <v>0.12110155302073561</v>
      </c>
      <c r="I13" s="121">
        <v>6.8650000000000002</v>
      </c>
      <c r="J13" s="120">
        <v>0</v>
      </c>
      <c r="K13" s="122">
        <v>0.89592842083461299</v>
      </c>
      <c r="L13" s="18"/>
      <c r="M13" s="1"/>
      <c r="U13" s="6"/>
      <c r="V13" s="41"/>
    </row>
    <row r="14" spans="1:25">
      <c r="O14" s="21"/>
      <c r="P14" s="21"/>
      <c r="Q14" s="21"/>
      <c r="S14" s="21"/>
    </row>
    <row r="15" spans="1:25">
      <c r="T15" s="21"/>
    </row>
    <row r="16" spans="1:25">
      <c r="F16" s="21" t="s">
        <v>16</v>
      </c>
      <c r="G16" s="21"/>
      <c r="H16" s="21"/>
      <c r="I16" s="21"/>
      <c r="J16" s="21"/>
      <c r="L16" s="21" t="s">
        <v>19</v>
      </c>
      <c r="M16" s="21"/>
      <c r="N16" s="21"/>
      <c r="P16" s="4"/>
      <c r="Q16" s="14"/>
      <c r="R16" s="14"/>
      <c r="S16" s="14"/>
      <c r="T16" s="14"/>
      <c r="U16" s="14"/>
      <c r="V16" s="41"/>
      <c r="W16" s="21"/>
      <c r="X16" s="15"/>
    </row>
    <row r="17" spans="1:24">
      <c r="A17" s="41" t="s">
        <v>8</v>
      </c>
      <c r="F17" s="41" t="s">
        <v>17</v>
      </c>
      <c r="G17" s="41" t="s">
        <v>18</v>
      </c>
      <c r="L17" s="41" t="s">
        <v>17</v>
      </c>
      <c r="M17" s="41" t="s">
        <v>18</v>
      </c>
      <c r="Q17" s="14"/>
      <c r="R17" s="14"/>
      <c r="S17" s="14"/>
      <c r="T17" s="14"/>
      <c r="U17" s="14"/>
      <c r="V17" s="14"/>
      <c r="X17" s="15"/>
    </row>
    <row r="18" spans="1:24">
      <c r="A18" s="4">
        <v>198</v>
      </c>
      <c r="F18" s="123" t="e">
        <f>'Peak areas'!#REF!</f>
        <v>#REF!</v>
      </c>
      <c r="G18" s="123" t="e">
        <f>'Peak areas'!#REF!</f>
        <v>#REF!</v>
      </c>
      <c r="H18" s="123"/>
      <c r="I18" s="14"/>
      <c r="J18" s="14"/>
      <c r="K18" s="14"/>
      <c r="L18" s="123" t="e">
        <f>'Peak areas'!#REF!</f>
        <v>#REF!</v>
      </c>
      <c r="M18" s="123" t="e">
        <f>'Peak areas'!#REF!</f>
        <v>#REF!</v>
      </c>
      <c r="N18" s="123"/>
      <c r="O18" s="14"/>
      <c r="P18" s="14"/>
      <c r="Q18" s="14"/>
      <c r="R18" s="14"/>
      <c r="S18" s="14"/>
      <c r="T18" s="14"/>
      <c r="U18" s="14"/>
      <c r="V18" s="14"/>
      <c r="W18" s="14"/>
      <c r="X18" s="15"/>
    </row>
    <row r="19" spans="1:24">
      <c r="A19" s="4">
        <v>199</v>
      </c>
      <c r="F19" s="123" t="e">
        <f>'Peak areas'!#REF!</f>
        <v>#REF!</v>
      </c>
      <c r="G19" s="123" t="e">
        <f>'Peak areas'!#REF!</f>
        <v>#REF!</v>
      </c>
      <c r="H19" s="123"/>
      <c r="I19" s="14"/>
      <c r="J19" s="14"/>
      <c r="K19" s="14"/>
      <c r="L19" s="123" t="e">
        <f>'Peak areas'!#REF!</f>
        <v>#REF!</v>
      </c>
      <c r="M19" s="123" t="e">
        <f>'Peak areas'!#REF!</f>
        <v>#REF!</v>
      </c>
      <c r="N19" s="123"/>
      <c r="O19" s="14"/>
      <c r="P19" s="14"/>
      <c r="Q19" s="14"/>
      <c r="R19" s="14"/>
      <c r="S19" s="14"/>
      <c r="T19" s="14"/>
      <c r="U19" s="14"/>
      <c r="V19" s="14"/>
      <c r="W19" s="14"/>
      <c r="X19" s="15"/>
    </row>
    <row r="20" spans="1:24">
      <c r="A20" s="4">
        <v>200</v>
      </c>
      <c r="F20" s="123" t="e">
        <f>'Peak areas'!#REF!</f>
        <v>#REF!</v>
      </c>
      <c r="G20" s="123" t="e">
        <f>'Peak areas'!#REF!</f>
        <v>#REF!</v>
      </c>
      <c r="H20" s="123"/>
      <c r="I20" s="14"/>
      <c r="J20" s="14"/>
      <c r="K20" s="14"/>
      <c r="L20" s="123" t="e">
        <f>'Peak areas'!#REF!</f>
        <v>#REF!</v>
      </c>
      <c r="M20" s="123" t="e">
        <f>'Peak areas'!#REF!</f>
        <v>#REF!</v>
      </c>
      <c r="N20" s="123"/>
      <c r="O20" s="14"/>
      <c r="P20" s="14"/>
      <c r="U20" s="41"/>
      <c r="V20" s="41"/>
      <c r="W20" s="14"/>
      <c r="X20" s="15"/>
    </row>
    <row r="21" spans="1:24">
      <c r="A21" s="4">
        <v>201</v>
      </c>
      <c r="F21" s="123" t="e">
        <f>'Peak areas'!#REF!</f>
        <v>#REF!</v>
      </c>
      <c r="G21" s="123" t="e">
        <f>'Peak areas'!#REF!</f>
        <v>#REF!</v>
      </c>
      <c r="H21" s="123"/>
      <c r="I21" s="14"/>
      <c r="J21" s="14"/>
      <c r="K21" s="14"/>
      <c r="L21" s="123" t="e">
        <f>'Peak areas'!#REF!</f>
        <v>#REF!</v>
      </c>
      <c r="M21" s="123" t="e">
        <f>'Peak areas'!#REF!</f>
        <v>#REF!</v>
      </c>
      <c r="N21" s="123"/>
      <c r="O21" s="14"/>
      <c r="P21" s="14"/>
      <c r="U21" s="41"/>
      <c r="V21" s="41"/>
      <c r="X21" s="15"/>
    </row>
    <row r="22" spans="1:24">
      <c r="A22" s="4">
        <v>202</v>
      </c>
      <c r="F22" s="123" t="e">
        <f>'Peak areas'!#REF!</f>
        <v>#REF!</v>
      </c>
      <c r="G22" s="123" t="e">
        <f>'Peak areas'!#REF!</f>
        <v>#REF!</v>
      </c>
      <c r="H22" s="123"/>
      <c r="I22" s="14"/>
      <c r="J22" s="14"/>
      <c r="K22" s="14"/>
      <c r="L22" s="123" t="e">
        <f>'Peak areas'!#REF!</f>
        <v>#REF!</v>
      </c>
      <c r="M22" s="123" t="e">
        <f>'Peak areas'!#REF!</f>
        <v>#REF!</v>
      </c>
      <c r="N22" s="123"/>
      <c r="O22" s="14"/>
      <c r="P22" s="14"/>
      <c r="R22" s="14"/>
      <c r="U22" s="41"/>
      <c r="V22" s="41"/>
      <c r="X22" s="15"/>
    </row>
    <row r="23" spans="1:24">
      <c r="U23" s="41"/>
      <c r="V23" s="41"/>
      <c r="X23" s="15"/>
    </row>
    <row r="24" spans="1:24">
      <c r="A24" s="41" t="s">
        <v>9</v>
      </c>
      <c r="P24" s="4"/>
      <c r="Q24" s="14"/>
      <c r="R24" s="14"/>
      <c r="S24" s="14"/>
      <c r="T24" s="14"/>
      <c r="U24" s="14"/>
      <c r="V24" s="41"/>
      <c r="X24" s="15"/>
    </row>
    <row r="25" spans="1:24">
      <c r="A25" s="4">
        <v>198</v>
      </c>
      <c r="F25" s="14" t="e">
        <f t="array" ref="F25:F29">MMULT(MINVERSE($O$7:$S$11),F$18:F$22)</f>
        <v>#REF!</v>
      </c>
      <c r="G25" s="14" t="e">
        <f t="array" ref="G25:G29">MMULT(MINVERSE($O$7:$S$11),G$18:G$22)</f>
        <v>#REF!</v>
      </c>
      <c r="H25" s="14"/>
      <c r="I25" s="14"/>
      <c r="J25" s="14"/>
      <c r="K25" s="14"/>
      <c r="L25" s="14" t="e">
        <f t="array" ref="L25:L29">MMULT(MINVERSE($O$7:$S$11),L$18:L$22)</f>
        <v>#REF!</v>
      </c>
      <c r="M25" s="14" t="e">
        <f t="array" ref="M25:M29">MMULT(MINVERSE($O$7:$S$11),M$18:M$22)</f>
        <v>#REF!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</row>
    <row r="26" spans="1:24">
      <c r="A26" s="4">
        <v>199</v>
      </c>
      <c r="F26" s="14" t="e">
        <v>#REF!</v>
      </c>
      <c r="G26" s="14" t="e">
        <v>#REF!</v>
      </c>
      <c r="H26" s="14"/>
      <c r="I26" s="14"/>
      <c r="J26" s="14"/>
      <c r="K26" s="14"/>
      <c r="L26" s="14" t="e">
        <v>#REF!</v>
      </c>
      <c r="M26" s="14" t="e">
        <v>#REF!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</row>
    <row r="27" spans="1:24">
      <c r="A27" s="4">
        <v>200</v>
      </c>
      <c r="F27" s="14" t="e">
        <v>#REF!</v>
      </c>
      <c r="G27" s="14" t="e">
        <v>#REF!</v>
      </c>
      <c r="H27" s="14"/>
      <c r="I27" s="14"/>
      <c r="J27" s="14"/>
      <c r="K27" s="14"/>
      <c r="L27" s="14" t="e">
        <v>#REF!</v>
      </c>
      <c r="M27" s="14" t="e">
        <v>#REF!</v>
      </c>
      <c r="N27" s="14"/>
      <c r="O27" s="14"/>
      <c r="P27" s="14"/>
      <c r="U27" s="41"/>
      <c r="V27" s="14"/>
      <c r="W27" s="14"/>
      <c r="X27" s="15"/>
    </row>
    <row r="28" spans="1:24">
      <c r="A28" s="4">
        <v>201</v>
      </c>
      <c r="F28" s="14" t="e">
        <v>#REF!</v>
      </c>
      <c r="G28" s="14" t="e">
        <v>#REF!</v>
      </c>
      <c r="H28" s="14"/>
      <c r="I28" s="14"/>
      <c r="J28" s="14"/>
      <c r="K28" s="14"/>
      <c r="L28" s="14" t="e">
        <v>#REF!</v>
      </c>
      <c r="M28" s="14" t="e">
        <v>#REF!</v>
      </c>
      <c r="N28" s="14"/>
      <c r="O28" s="14"/>
      <c r="P28" s="14"/>
      <c r="U28" s="41"/>
      <c r="V28" s="41"/>
      <c r="W28" s="14"/>
      <c r="X28" s="15"/>
    </row>
    <row r="29" spans="1:24">
      <c r="A29" s="4">
        <v>202</v>
      </c>
      <c r="F29" s="14" t="e">
        <v>#REF!</v>
      </c>
      <c r="G29" s="14" t="e">
        <v>#REF!</v>
      </c>
      <c r="H29" s="14"/>
      <c r="I29" s="14"/>
      <c r="J29" s="14"/>
      <c r="K29" s="14"/>
      <c r="L29" s="14" t="e">
        <v>#REF!</v>
      </c>
      <c r="M29" s="14" t="e">
        <v>#REF!</v>
      </c>
      <c r="N29" s="14"/>
      <c r="O29" s="14"/>
      <c r="P29" s="14"/>
      <c r="U29" s="41"/>
      <c r="V29" s="41"/>
      <c r="W29" s="15"/>
      <c r="X29" s="15"/>
    </row>
    <row r="30" spans="1:24">
      <c r="A30" s="4"/>
      <c r="F30" s="14"/>
      <c r="G30" s="14"/>
      <c r="H30" s="14"/>
      <c r="I30" s="14"/>
      <c r="J30" s="14"/>
      <c r="K30" s="14"/>
      <c r="L30" s="14"/>
      <c r="M30" s="14"/>
      <c r="N30" s="14"/>
      <c r="U30" s="41"/>
      <c r="V30" s="41"/>
      <c r="W30" s="15"/>
      <c r="X30" s="15"/>
    </row>
    <row r="31" spans="1:24">
      <c r="A31" s="4"/>
      <c r="F31" s="14"/>
      <c r="G31" s="14"/>
      <c r="H31" s="14"/>
      <c r="I31" s="14"/>
      <c r="J31" s="14"/>
      <c r="K31" s="14"/>
      <c r="L31" s="14"/>
      <c r="M31" s="14"/>
      <c r="N31" s="14"/>
      <c r="U31" s="41"/>
      <c r="V31" s="41"/>
      <c r="W31" s="15"/>
      <c r="X31" s="15"/>
    </row>
    <row r="32" spans="1:24">
      <c r="A32" s="4"/>
      <c r="C32" s="41" t="s">
        <v>27</v>
      </c>
      <c r="F32" s="14"/>
      <c r="G32" s="14"/>
      <c r="H32" s="14"/>
      <c r="I32" s="14"/>
      <c r="J32" s="14"/>
      <c r="K32" s="14"/>
      <c r="L32" s="14"/>
      <c r="M32" s="14"/>
      <c r="N32" s="14"/>
      <c r="U32" s="41"/>
      <c r="V32" s="41"/>
      <c r="W32" s="15"/>
      <c r="X32" s="15"/>
    </row>
    <row r="33" spans="1:24">
      <c r="A33" s="4"/>
      <c r="F33" s="14"/>
      <c r="G33" s="14"/>
      <c r="H33" s="14"/>
      <c r="I33" s="14"/>
      <c r="J33" s="14"/>
      <c r="K33" s="14"/>
      <c r="L33" s="14"/>
      <c r="M33" s="14"/>
      <c r="N33" s="14"/>
      <c r="U33" s="41"/>
      <c r="V33" s="41"/>
      <c r="W33" s="15"/>
      <c r="X33" s="15"/>
    </row>
    <row r="34" spans="1:24" ht="15" thickBot="1">
      <c r="U34" s="41"/>
      <c r="V34" s="41"/>
      <c r="W34" s="15"/>
      <c r="X34" s="15"/>
    </row>
    <row r="35" spans="1:24" ht="15" thickBot="1">
      <c r="A35" s="126" t="s">
        <v>20</v>
      </c>
      <c r="B35" s="126"/>
      <c r="C35" s="130">
        <v>1.20489</v>
      </c>
      <c r="F35" s="41">
        <f>$C$35</f>
        <v>1.20489</v>
      </c>
      <c r="G35" s="41">
        <f t="shared" ref="G35" si="4">$C$35</f>
        <v>1.20489</v>
      </c>
      <c r="L35" s="41">
        <f>$C$35</f>
        <v>1.20489</v>
      </c>
      <c r="M35" s="41">
        <f t="shared" ref="M35" si="5">$C$35</f>
        <v>1.20489</v>
      </c>
      <c r="U35" s="41"/>
      <c r="V35" s="41"/>
      <c r="W35" s="15"/>
      <c r="X35" s="15"/>
    </row>
    <row r="36" spans="1:24">
      <c r="A36" s="41" t="s">
        <v>108</v>
      </c>
      <c r="U36" s="41"/>
      <c r="V36" s="41"/>
      <c r="W36" s="15"/>
      <c r="X36" s="15"/>
    </row>
    <row r="37" spans="1:24">
      <c r="F37" s="41" t="s">
        <v>91</v>
      </c>
      <c r="L37" s="41" t="s">
        <v>92</v>
      </c>
      <c r="U37" s="41"/>
      <c r="V37" s="41"/>
      <c r="W37" s="15"/>
      <c r="X37" s="15"/>
    </row>
    <row r="38" spans="1:24" ht="15" thickBot="1">
      <c r="D38" s="41" t="s">
        <v>21</v>
      </c>
      <c r="F38" s="41" t="e">
        <f>#REF!</f>
        <v>#REF!</v>
      </c>
      <c r="L38" s="27" t="e">
        <f>#REF!</f>
        <v>#REF!</v>
      </c>
      <c r="U38" s="41"/>
      <c r="V38" s="41"/>
      <c r="W38" s="15"/>
      <c r="X38" s="15"/>
    </row>
    <row r="39" spans="1:24" ht="15" thickBot="1">
      <c r="D39" s="41" t="s">
        <v>22</v>
      </c>
      <c r="F39" s="129">
        <v>2.4479999999999998E-2</v>
      </c>
      <c r="G39" s="125"/>
      <c r="L39" s="129">
        <f>F39</f>
        <v>2.4479999999999998E-2</v>
      </c>
      <c r="U39" s="41"/>
      <c r="V39" s="41"/>
      <c r="W39" s="15"/>
      <c r="X39" s="15"/>
    </row>
    <row r="40" spans="1:24">
      <c r="D40" s="41" t="s">
        <v>23</v>
      </c>
      <c r="F40" s="124" t="e">
        <f>#REF!</f>
        <v>#REF!</v>
      </c>
      <c r="G40" s="24"/>
      <c r="L40" s="124" t="e">
        <f>#REF!</f>
        <v>#REF!</v>
      </c>
      <c r="U40" s="41"/>
      <c r="V40" s="41"/>
      <c r="W40" s="15"/>
      <c r="X40" s="15"/>
    </row>
    <row r="41" spans="1:24">
      <c r="A41" s="41" t="s">
        <v>11</v>
      </c>
      <c r="F41" s="41" t="e">
        <f>F38*$F$39/$F$40</f>
        <v>#REF!</v>
      </c>
      <c r="G41" s="41" t="e">
        <f>F41</f>
        <v>#REF!</v>
      </c>
      <c r="L41" s="41" t="e">
        <f>$L$39*$L$38/$L$40</f>
        <v>#REF!</v>
      </c>
      <c r="M41" s="41" t="e">
        <f t="shared" ref="M41" si="6">$L$39*$L$38/$L$40</f>
        <v>#REF!</v>
      </c>
      <c r="U41" s="41"/>
      <c r="V41" s="41"/>
      <c r="W41" s="15"/>
      <c r="X41" s="15"/>
    </row>
    <row r="43" spans="1:24">
      <c r="A43" s="41" t="s">
        <v>71</v>
      </c>
    </row>
    <row r="44" spans="1:24">
      <c r="A44" s="4"/>
      <c r="F44" s="38"/>
      <c r="G44" s="38"/>
      <c r="H44" s="38"/>
      <c r="I44" s="38"/>
      <c r="J44" s="38"/>
      <c r="K44" s="38"/>
      <c r="L44" s="28"/>
      <c r="M44" s="28"/>
      <c r="N44" s="28"/>
    </row>
    <row r="45" spans="1:24">
      <c r="A45" s="4">
        <v>198</v>
      </c>
      <c r="F45" s="38" t="e">
        <f>(F25/$B8)/(F$29/$B$12)*F$41*$C8/F$35</f>
        <v>#REF!</v>
      </c>
      <c r="G45" s="38" t="e">
        <f t="shared" ref="F45:G48" si="7">(G25/$B8)/(G$29/$B$12)*G$41*$C8/G$35</f>
        <v>#REF!</v>
      </c>
      <c r="H45" s="38"/>
      <c r="I45" s="38"/>
      <c r="J45" s="38"/>
      <c r="K45" s="38"/>
      <c r="L45" s="28" t="s">
        <v>10</v>
      </c>
      <c r="M45" s="28" t="s">
        <v>10</v>
      </c>
      <c r="N45" s="28"/>
      <c r="O45" s="28"/>
      <c r="P45" s="28"/>
    </row>
    <row r="46" spans="1:24">
      <c r="A46" s="4">
        <v>199</v>
      </c>
      <c r="F46" s="38" t="e">
        <f t="shared" si="7"/>
        <v>#REF!</v>
      </c>
      <c r="G46" s="38" t="e">
        <f t="shared" si="7"/>
        <v>#REF!</v>
      </c>
      <c r="H46" s="38"/>
      <c r="I46" s="38"/>
      <c r="J46" s="38"/>
      <c r="K46" s="38"/>
      <c r="L46" s="28" t="e">
        <f t="shared" ref="L46:M49" si="8">(L26/$B9)/(L$25/$B$8)*L$41*$C9/L$35</f>
        <v>#REF!</v>
      </c>
      <c r="M46" s="28" t="e">
        <f t="shared" si="8"/>
        <v>#REF!</v>
      </c>
      <c r="N46" s="28"/>
      <c r="O46" s="28"/>
      <c r="P46" s="28"/>
    </row>
    <row r="47" spans="1:24">
      <c r="A47" s="4">
        <v>200</v>
      </c>
      <c r="F47" s="38" t="e">
        <f t="shared" si="7"/>
        <v>#REF!</v>
      </c>
      <c r="G47" s="38" t="e">
        <f t="shared" si="7"/>
        <v>#REF!</v>
      </c>
      <c r="H47" s="38"/>
      <c r="I47" s="28"/>
      <c r="J47" s="28"/>
      <c r="K47" s="38"/>
      <c r="L47" s="28" t="e">
        <f t="shared" si="8"/>
        <v>#REF!</v>
      </c>
      <c r="M47" s="28" t="e">
        <f t="shared" si="8"/>
        <v>#REF!</v>
      </c>
      <c r="N47" s="28"/>
      <c r="O47" s="28"/>
      <c r="P47" s="28"/>
    </row>
    <row r="48" spans="1:24">
      <c r="A48" s="4">
        <v>201</v>
      </c>
      <c r="F48" s="38" t="e">
        <f>(F28/$B11)/(F$29/$B$12)*F$41*$C11/F$35</f>
        <v>#REF!</v>
      </c>
      <c r="G48" s="38" t="e">
        <f t="shared" si="7"/>
        <v>#REF!</v>
      </c>
      <c r="H48" s="38"/>
      <c r="I48" s="28"/>
      <c r="J48" s="28"/>
      <c r="K48" s="38"/>
      <c r="L48" s="38" t="e">
        <f t="shared" si="8"/>
        <v>#REF!</v>
      </c>
      <c r="M48" s="38" t="e">
        <f t="shared" si="8"/>
        <v>#REF!</v>
      </c>
      <c r="N48" s="38"/>
      <c r="O48" s="38"/>
      <c r="P48" s="38"/>
    </row>
    <row r="49" spans="1:26">
      <c r="A49" s="4">
        <v>202</v>
      </c>
      <c r="F49" s="28" t="s">
        <v>10</v>
      </c>
      <c r="G49" s="28" t="s">
        <v>10</v>
      </c>
      <c r="H49" s="28"/>
      <c r="I49" s="28"/>
      <c r="J49" s="28"/>
      <c r="K49" s="38"/>
      <c r="L49" s="38" t="e">
        <f t="shared" si="8"/>
        <v>#REF!</v>
      </c>
      <c r="M49" s="38" t="e">
        <f t="shared" si="8"/>
        <v>#REF!</v>
      </c>
      <c r="N49" s="38"/>
      <c r="O49" s="38"/>
      <c r="P49" s="38"/>
      <c r="Q49" s="28"/>
      <c r="R49" s="28"/>
      <c r="S49" s="28"/>
      <c r="U49" s="23"/>
      <c r="V49" s="23"/>
      <c r="W49" s="26"/>
      <c r="X49" s="26"/>
    </row>
    <row r="50" spans="1:26">
      <c r="A50" s="4"/>
      <c r="F50" s="28"/>
      <c r="G50" s="28"/>
      <c r="H50" s="28"/>
      <c r="I50" s="28"/>
      <c r="J50" s="28"/>
      <c r="K50" s="38"/>
      <c r="L50" s="38"/>
      <c r="M50" s="38"/>
      <c r="N50" s="38"/>
      <c r="O50" s="38"/>
      <c r="P50" s="38"/>
      <c r="Q50" s="28"/>
      <c r="R50" s="28"/>
      <c r="S50" s="28"/>
      <c r="U50" s="23"/>
      <c r="V50" s="23"/>
      <c r="W50" s="26"/>
      <c r="X50" s="26"/>
    </row>
    <row r="51" spans="1:26" ht="15" thickBot="1">
      <c r="K51" s="127"/>
      <c r="U51" s="41"/>
      <c r="V51" s="23"/>
      <c r="W51" s="26"/>
      <c r="X51" s="26"/>
    </row>
    <row r="52" spans="1:26" ht="15" thickBot="1">
      <c r="A52" s="128" t="s">
        <v>72</v>
      </c>
      <c r="B52" s="128"/>
      <c r="C52" s="128"/>
      <c r="D52" s="41" t="s">
        <v>73</v>
      </c>
      <c r="F52" s="130">
        <v>0.252</v>
      </c>
      <c r="I52" s="41" t="s">
        <v>74</v>
      </c>
      <c r="K52" s="130">
        <v>6.3009000000000004</v>
      </c>
      <c r="O52" s="820"/>
      <c r="P52" s="820"/>
      <c r="Q52" s="820"/>
      <c r="S52" s="77"/>
      <c r="T52" s="77"/>
      <c r="U52" s="41"/>
      <c r="X52" s="15" t="s">
        <v>24</v>
      </c>
      <c r="Y52" s="15" t="s">
        <v>25</v>
      </c>
      <c r="Z52" s="15" t="s">
        <v>61</v>
      </c>
    </row>
    <row r="53" spans="1:26">
      <c r="A53" s="4"/>
      <c r="F53" s="28"/>
      <c r="G53" s="28"/>
      <c r="H53" s="28"/>
      <c r="I53" s="28"/>
      <c r="J53" s="28"/>
      <c r="K53" s="38"/>
      <c r="L53" s="38"/>
      <c r="M53" s="38"/>
      <c r="N53" s="38"/>
      <c r="O53" s="38"/>
      <c r="P53" s="38"/>
      <c r="Q53" s="28"/>
      <c r="U53" s="41"/>
      <c r="Z53" s="15"/>
    </row>
    <row r="54" spans="1:26">
      <c r="A54" s="4">
        <v>198</v>
      </c>
      <c r="F54" s="28" t="e">
        <f>F45*$K$52/$F$52</f>
        <v>#REF!</v>
      </c>
      <c r="G54" s="28" t="e">
        <f t="shared" ref="G54" si="9">G45*$K$52/$F$52</f>
        <v>#REF!</v>
      </c>
      <c r="H54" s="28"/>
      <c r="I54" s="28"/>
      <c r="J54" s="28"/>
      <c r="K54" s="38"/>
      <c r="L54" s="28" t="s">
        <v>10</v>
      </c>
      <c r="M54" s="28" t="s">
        <v>10</v>
      </c>
      <c r="N54" s="28"/>
      <c r="O54" s="38"/>
      <c r="P54" s="38"/>
      <c r="Q54" s="28"/>
      <c r="U54" s="41"/>
      <c r="Z54" s="15"/>
    </row>
    <row r="55" spans="1:26">
      <c r="A55" s="4">
        <v>199</v>
      </c>
      <c r="B55" s="41" t="s">
        <v>97</v>
      </c>
      <c r="F55" s="28" t="e">
        <f t="shared" ref="F55:G57" si="10">F46*$K$52/$F$52</f>
        <v>#REF!</v>
      </c>
      <c r="G55" s="28" t="e">
        <f t="shared" si="10"/>
        <v>#REF!</v>
      </c>
      <c r="H55" s="28"/>
      <c r="I55" s="28"/>
      <c r="J55" s="28"/>
      <c r="K55" s="38"/>
      <c r="L55" s="28" t="e">
        <f t="shared" ref="L55:M58" si="11">L46*$K$52/$F$52</f>
        <v>#REF!</v>
      </c>
      <c r="M55" s="28" t="e">
        <f t="shared" si="11"/>
        <v>#REF!</v>
      </c>
      <c r="N55" s="28"/>
      <c r="O55" s="38"/>
      <c r="P55" s="38"/>
      <c r="Q55" s="48" t="s">
        <v>26</v>
      </c>
      <c r="R55" s="28" t="e">
        <f>F55/(L55+F55)*100</f>
        <v>#REF!</v>
      </c>
      <c r="S55" s="28" t="e">
        <f t="shared" ref="S55:S56" si="12">G55/(M55+G55)*100</f>
        <v>#REF!</v>
      </c>
      <c r="T55" s="28"/>
      <c r="U55" s="28"/>
      <c r="V55" s="28"/>
      <c r="W55" s="48" t="s">
        <v>26</v>
      </c>
      <c r="X55" s="146" t="e">
        <f>AVERAGE(R55:T55)</f>
        <v>#REF!</v>
      </c>
      <c r="Y55" s="146" t="e">
        <f>STDEV(R55:V55)</f>
        <v>#REF!</v>
      </c>
      <c r="Z55" s="147" t="e">
        <f>Y55/X55*100</f>
        <v>#REF!</v>
      </c>
    </row>
    <row r="56" spans="1:26">
      <c r="A56" s="4">
        <v>200</v>
      </c>
      <c r="B56" s="41" t="s">
        <v>93</v>
      </c>
      <c r="F56" s="28" t="e">
        <f t="shared" si="10"/>
        <v>#REF!</v>
      </c>
      <c r="G56" s="28" t="e">
        <f t="shared" si="10"/>
        <v>#REF!</v>
      </c>
      <c r="H56" s="28"/>
      <c r="I56" s="28"/>
      <c r="J56" s="28"/>
      <c r="K56" s="38"/>
      <c r="L56" s="28" t="e">
        <f t="shared" si="11"/>
        <v>#REF!</v>
      </c>
      <c r="M56" s="28" t="e">
        <f t="shared" si="11"/>
        <v>#REF!</v>
      </c>
      <c r="N56" s="28"/>
      <c r="O56" s="38"/>
      <c r="P56" s="38"/>
      <c r="Q56" s="28" t="s">
        <v>95</v>
      </c>
      <c r="R56" s="28" t="e">
        <f>F56/(L56+F56)*100</f>
        <v>#REF!</v>
      </c>
      <c r="S56" s="28" t="e">
        <f t="shared" si="12"/>
        <v>#REF!</v>
      </c>
      <c r="T56" s="28"/>
      <c r="U56" s="28"/>
      <c r="V56" s="28"/>
      <c r="W56" s="61" t="s">
        <v>95</v>
      </c>
      <c r="X56" s="146" t="e">
        <f>AVERAGE(R56:S56)</f>
        <v>#REF!</v>
      </c>
      <c r="Y56" s="146" t="e">
        <f>STDEV(R56:V56)</f>
        <v>#REF!</v>
      </c>
      <c r="Z56" s="147" t="e">
        <f>Y56/X56*100</f>
        <v>#REF!</v>
      </c>
    </row>
    <row r="57" spans="1:26">
      <c r="A57" s="4">
        <v>201</v>
      </c>
      <c r="B57" s="41" t="s">
        <v>94</v>
      </c>
      <c r="F57" s="28" t="e">
        <f t="shared" si="10"/>
        <v>#REF!</v>
      </c>
      <c r="G57" s="28" t="e">
        <f t="shared" si="10"/>
        <v>#REF!</v>
      </c>
      <c r="H57" s="28"/>
      <c r="I57" s="28"/>
      <c r="J57" s="28"/>
      <c r="K57" s="38"/>
      <c r="L57" s="28" t="e">
        <f t="shared" si="11"/>
        <v>#REF!</v>
      </c>
      <c r="M57" s="28" t="e">
        <f t="shared" si="11"/>
        <v>#REF!</v>
      </c>
      <c r="N57" s="28"/>
      <c r="O57" s="38"/>
      <c r="P57" s="38"/>
      <c r="Q57" s="28" t="s">
        <v>96</v>
      </c>
      <c r="R57" s="28" t="e">
        <f>L57/(L57+F57)*100</f>
        <v>#REF!</v>
      </c>
      <c r="S57" s="28" t="e">
        <f t="shared" ref="S57" si="13">M57/(M57+G57)*100</f>
        <v>#REF!</v>
      </c>
      <c r="T57" s="28"/>
      <c r="U57" s="28"/>
      <c r="V57" s="28"/>
      <c r="W57" s="61" t="s">
        <v>96</v>
      </c>
      <c r="X57" s="144" t="e">
        <f t="shared" ref="X57" si="14">AVERAGE(R57:V57)</f>
        <v>#REF!</v>
      </c>
      <c r="Y57" s="144" t="e">
        <f t="shared" ref="Y57" si="15">STDEV(R57:V57)</f>
        <v>#REF!</v>
      </c>
      <c r="Z57" s="145" t="e">
        <f t="shared" ref="Z57" si="16">Y57/X57*100</f>
        <v>#REF!</v>
      </c>
    </row>
    <row r="58" spans="1:26">
      <c r="A58" s="4">
        <v>202</v>
      </c>
      <c r="F58" s="28" t="s">
        <v>10</v>
      </c>
      <c r="G58" s="28" t="s">
        <v>10</v>
      </c>
      <c r="H58" s="28"/>
      <c r="I58" s="28"/>
      <c r="J58" s="28"/>
      <c r="K58" s="38"/>
      <c r="L58" s="28" t="e">
        <f t="shared" si="11"/>
        <v>#REF!</v>
      </c>
      <c r="M58" s="28" t="e">
        <f t="shared" si="11"/>
        <v>#REF!</v>
      </c>
      <c r="N58" s="28"/>
      <c r="O58" s="38"/>
      <c r="P58" s="38"/>
      <c r="Q58" s="28"/>
      <c r="R58" s="28"/>
      <c r="S58" s="28"/>
      <c r="T58" s="28"/>
      <c r="U58" s="28"/>
      <c r="V58" s="28"/>
      <c r="X58" s="23"/>
      <c r="Y58" s="23"/>
      <c r="Z58" s="26"/>
    </row>
    <row r="59" spans="1:26">
      <c r="A59" s="4"/>
      <c r="F59" s="38"/>
      <c r="G59" s="38"/>
      <c r="H59" s="38"/>
      <c r="I59" s="38"/>
      <c r="J59" s="28"/>
      <c r="N59" s="11"/>
      <c r="O59" s="28"/>
      <c r="P59" s="28"/>
      <c r="Q59" s="28"/>
      <c r="S59" s="23"/>
      <c r="T59" s="23"/>
      <c r="U59" s="26"/>
      <c r="V59" s="26"/>
    </row>
    <row r="60" spans="1:26">
      <c r="A60" s="51"/>
      <c r="B60" s="52"/>
      <c r="C60" s="52"/>
      <c r="D60" s="52"/>
      <c r="E60" s="52"/>
      <c r="F60" s="52" t="s">
        <v>68</v>
      </c>
      <c r="G60" s="52" t="s">
        <v>25</v>
      </c>
      <c r="H60" s="52" t="s">
        <v>61</v>
      </c>
      <c r="I60" s="52"/>
      <c r="J60" s="52"/>
      <c r="K60" s="52"/>
      <c r="L60" s="52" t="s">
        <v>68</v>
      </c>
      <c r="M60" s="52" t="s">
        <v>25</v>
      </c>
      <c r="N60" s="52" t="s">
        <v>61</v>
      </c>
      <c r="O60" s="52"/>
      <c r="P60" s="53"/>
      <c r="X60" s="11"/>
    </row>
    <row r="61" spans="1:26" s="11" customFormat="1">
      <c r="A61" s="54">
        <v>198</v>
      </c>
      <c r="F61" s="55" t="e">
        <f>AVERAGE(F54:H54)</f>
        <v>#REF!</v>
      </c>
      <c r="G61" s="57" t="e">
        <f>STDEVA(F54:H54)</f>
        <v>#REF!</v>
      </c>
      <c r="H61" s="40" t="e">
        <f>G61/F61*100</f>
        <v>#REF!</v>
      </c>
      <c r="P61" s="56"/>
      <c r="V61" s="25"/>
    </row>
    <row r="62" spans="1:26" s="11" customFormat="1">
      <c r="A62" s="131">
        <v>199</v>
      </c>
      <c r="B62" s="132"/>
      <c r="C62" s="132"/>
      <c r="D62" s="132"/>
      <c r="E62" s="132"/>
      <c r="F62" s="133" t="e">
        <f>AVERAGE(F55:H55)</f>
        <v>#REF!</v>
      </c>
      <c r="G62" s="134" t="e">
        <f>STDEVA(F55:H55)</f>
        <v>#REF!</v>
      </c>
      <c r="H62" s="135" t="e">
        <f>G62/F62*100</f>
        <v>#REF!</v>
      </c>
      <c r="I62" s="132"/>
      <c r="J62" s="132"/>
      <c r="K62" s="132"/>
      <c r="L62" s="136" t="e">
        <f>AVERAGE(L55:N55)</f>
        <v>#REF!</v>
      </c>
      <c r="M62" s="136" t="e">
        <f>STDEVA(L55:N55)</f>
        <v>#REF!</v>
      </c>
      <c r="N62" s="135" t="e">
        <f>M62/L62*100</f>
        <v>#REF!</v>
      </c>
      <c r="O62" s="132"/>
      <c r="P62" s="137"/>
      <c r="U62" s="25"/>
      <c r="V62" s="25"/>
    </row>
    <row r="63" spans="1:26" s="11" customFormat="1">
      <c r="A63" s="131">
        <v>200</v>
      </c>
      <c r="B63" s="132"/>
      <c r="C63" s="132"/>
      <c r="D63" s="132"/>
      <c r="E63" s="132"/>
      <c r="F63" s="133" t="e">
        <f>AVERAGE(F56:H56)</f>
        <v>#REF!</v>
      </c>
      <c r="G63" s="134" t="e">
        <f>STDEVA(F56:H56)</f>
        <v>#REF!</v>
      </c>
      <c r="H63" s="135" t="e">
        <f>G63/F63*100</f>
        <v>#REF!</v>
      </c>
      <c r="I63" s="132"/>
      <c r="J63" s="132"/>
      <c r="K63" s="132"/>
      <c r="L63" s="136" t="e">
        <f t="shared" ref="L63:L65" si="17">AVERAGE(L56:N56)</f>
        <v>#REF!</v>
      </c>
      <c r="M63" s="136" t="e">
        <f t="shared" ref="M63:M65" si="18">STDEVA(L56:N56)</f>
        <v>#REF!</v>
      </c>
      <c r="N63" s="135" t="e">
        <f>M63/L63*100</f>
        <v>#REF!</v>
      </c>
      <c r="O63" s="132"/>
      <c r="P63" s="137"/>
      <c r="U63" s="25"/>
      <c r="V63" s="25"/>
    </row>
    <row r="64" spans="1:26" s="11" customFormat="1">
      <c r="A64" s="131">
        <v>201</v>
      </c>
      <c r="B64" s="132"/>
      <c r="C64" s="132"/>
      <c r="D64" s="132"/>
      <c r="E64" s="132"/>
      <c r="F64" s="138" t="e">
        <f>AVERAGE(F57:H57)</f>
        <v>#REF!</v>
      </c>
      <c r="G64" s="139" t="e">
        <f>STDEVA(F57:H57)</f>
        <v>#REF!</v>
      </c>
      <c r="H64" s="140" t="e">
        <f>G64/F64*100</f>
        <v>#REF!</v>
      </c>
      <c r="I64" s="141"/>
      <c r="J64" s="142"/>
      <c r="K64" s="142"/>
      <c r="L64" s="143" t="e">
        <f t="shared" si="17"/>
        <v>#REF!</v>
      </c>
      <c r="M64" s="143" t="e">
        <f t="shared" si="18"/>
        <v>#REF!</v>
      </c>
      <c r="N64" s="140" t="e">
        <f>M64/L64*100</f>
        <v>#REF!</v>
      </c>
      <c r="O64" s="132"/>
      <c r="P64" s="137"/>
      <c r="U64" s="25"/>
      <c r="V64" s="25"/>
    </row>
    <row r="65" spans="1:24" s="11" customFormat="1">
      <c r="A65" s="58">
        <v>202</v>
      </c>
      <c r="B65" s="20"/>
      <c r="C65" s="20"/>
      <c r="D65" s="20"/>
      <c r="E65" s="20"/>
      <c r="F65" s="59"/>
      <c r="G65" s="59"/>
      <c r="H65" s="59"/>
      <c r="I65" s="20"/>
      <c r="J65" s="59"/>
      <c r="K65" s="59"/>
      <c r="L65" s="62" t="e">
        <f t="shared" si="17"/>
        <v>#REF!</v>
      </c>
      <c r="M65" s="62" t="e">
        <f t="shared" si="18"/>
        <v>#REF!</v>
      </c>
      <c r="N65" s="59" t="e">
        <f>M65/L65*100</f>
        <v>#REF!</v>
      </c>
      <c r="O65" s="20"/>
      <c r="P65" s="60"/>
      <c r="U65" s="25"/>
      <c r="V65" s="25"/>
    </row>
    <row r="66" spans="1:24" s="11" customFormat="1">
      <c r="A66" s="39"/>
      <c r="F66" s="25"/>
      <c r="G66" s="25"/>
      <c r="H66" s="25"/>
      <c r="J66" s="25"/>
      <c r="K66" s="25"/>
      <c r="L66" s="25"/>
      <c r="U66" s="25"/>
      <c r="V66" s="25"/>
    </row>
    <row r="67" spans="1:24" s="11" customFormat="1">
      <c r="A67" s="39"/>
      <c r="F67" s="40"/>
      <c r="G67" s="40"/>
      <c r="H67" s="40"/>
      <c r="J67" s="40"/>
      <c r="K67" s="40"/>
      <c r="L67" s="40"/>
      <c r="U67" s="25"/>
      <c r="V67" s="25"/>
    </row>
    <row r="68" spans="1:24" s="11" customFormat="1">
      <c r="A68" s="39"/>
      <c r="F68" s="40"/>
      <c r="G68" s="40"/>
      <c r="H68" s="40"/>
      <c r="J68" s="25"/>
      <c r="K68" s="25"/>
      <c r="L68" s="25"/>
      <c r="U68" s="25"/>
      <c r="V68" s="25"/>
    </row>
    <row r="69" spans="1:24" s="11" customFormat="1">
      <c r="A69" s="39"/>
      <c r="F69" s="40"/>
      <c r="G69" s="40"/>
      <c r="H69" s="40"/>
      <c r="J69" s="40"/>
      <c r="K69" s="40"/>
      <c r="L69" s="40"/>
      <c r="U69" s="25"/>
      <c r="V69" s="25"/>
    </row>
    <row r="70" spans="1:24" s="11" customFormat="1">
      <c r="A70" s="39"/>
      <c r="F70" s="40"/>
      <c r="G70" s="40"/>
      <c r="H70" s="40"/>
      <c r="J70" s="40"/>
      <c r="K70" s="40"/>
      <c r="L70" s="40"/>
      <c r="N70" s="41"/>
      <c r="O70" s="41"/>
      <c r="P70" s="41"/>
      <c r="Q70" s="41"/>
      <c r="R70" s="41"/>
      <c r="S70" s="41"/>
      <c r="U70" s="25"/>
      <c r="V70" s="25"/>
    </row>
    <row r="71" spans="1:24" s="11" customFormat="1">
      <c r="N71" s="41"/>
      <c r="O71" s="41"/>
      <c r="P71" s="41"/>
      <c r="Q71" s="41"/>
      <c r="R71" s="41"/>
      <c r="S71" s="41"/>
      <c r="T71" s="41"/>
      <c r="U71" s="25"/>
      <c r="V71" s="25"/>
      <c r="X71" s="41"/>
    </row>
    <row r="74" spans="1:24">
      <c r="E74" s="4"/>
    </row>
    <row r="75" spans="1:24">
      <c r="E75" s="4"/>
    </row>
    <row r="76" spans="1:24">
      <c r="E76" s="4"/>
    </row>
    <row r="77" spans="1:24">
      <c r="E77" s="4"/>
    </row>
    <row r="78" spans="1:24">
      <c r="E78" s="4"/>
    </row>
  </sheetData>
  <mergeCells count="1">
    <mergeCell ref="O52:Q5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Z78"/>
  <sheetViews>
    <sheetView topLeftCell="A35" zoomScale="99" zoomScaleNormal="99" workbookViewId="0">
      <selection activeCell="K52" sqref="K52"/>
    </sheetView>
  </sheetViews>
  <sheetFormatPr defaultColWidth="9.109375" defaultRowHeight="14.4"/>
  <cols>
    <col min="1" max="1" width="9.109375" style="41"/>
    <col min="2" max="2" width="14.88671875" style="41" customWidth="1"/>
    <col min="3" max="3" width="15.5546875" style="41" bestFit="1" customWidth="1"/>
    <col min="4" max="4" width="6.44140625" style="41" customWidth="1"/>
    <col min="5" max="5" width="12.109375" style="41" customWidth="1"/>
    <col min="6" max="6" width="9.5546875" style="41" bestFit="1" customWidth="1"/>
    <col min="7" max="9" width="9.109375" style="41"/>
    <col min="10" max="10" width="12.5546875" style="41" bestFit="1" customWidth="1"/>
    <col min="11" max="12" width="11.5546875" style="41" bestFit="1" customWidth="1"/>
    <col min="13" max="14" width="10.5546875" style="41" customWidth="1"/>
    <col min="15" max="15" width="10.88671875" style="41" customWidth="1"/>
    <col min="16" max="16" width="11.109375" style="41" customWidth="1"/>
    <col min="17" max="20" width="9.109375" style="41"/>
    <col min="21" max="21" width="9.109375" style="15"/>
    <col min="22" max="22" width="6.5546875" style="15" customWidth="1"/>
    <col min="23" max="23" width="9.44140625" style="41" customWidth="1"/>
    <col min="24" max="16384" width="9.109375" style="41"/>
  </cols>
  <sheetData>
    <row r="2" spans="1:25" ht="18">
      <c r="A2" s="16"/>
    </row>
    <row r="3" spans="1:25">
      <c r="F3" s="19"/>
    </row>
    <row r="4" spans="1:25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5">
      <c r="B5" s="17" t="s">
        <v>12</v>
      </c>
      <c r="C5" s="17" t="s">
        <v>14</v>
      </c>
      <c r="F5" s="13" t="s">
        <v>7</v>
      </c>
      <c r="O5" s="13" t="s">
        <v>6</v>
      </c>
    </row>
    <row r="6" spans="1:25">
      <c r="A6" s="1"/>
      <c r="B6" s="15" t="s">
        <v>13</v>
      </c>
      <c r="C6" s="15" t="s">
        <v>15</v>
      </c>
      <c r="D6" s="1"/>
      <c r="E6" s="2"/>
      <c r="F6" s="3" t="s">
        <v>0</v>
      </c>
      <c r="G6" s="3" t="s">
        <v>2</v>
      </c>
      <c r="H6" s="3" t="s">
        <v>3</v>
      </c>
      <c r="I6" s="3" t="s">
        <v>1</v>
      </c>
      <c r="J6" s="3" t="s">
        <v>4</v>
      </c>
      <c r="K6" s="3" t="s">
        <v>67</v>
      </c>
      <c r="L6" s="3" t="s">
        <v>5</v>
      </c>
      <c r="M6" s="1"/>
      <c r="N6" s="10"/>
      <c r="O6" s="3" t="s">
        <v>2</v>
      </c>
      <c r="P6" s="3" t="s">
        <v>3</v>
      </c>
      <c r="Q6" s="3" t="s">
        <v>1</v>
      </c>
      <c r="R6" s="3" t="s">
        <v>4</v>
      </c>
      <c r="S6" s="3" t="s">
        <v>67</v>
      </c>
      <c r="U6" s="3"/>
      <c r="V6" s="3"/>
      <c r="W6" s="3"/>
      <c r="X6" s="3"/>
      <c r="Y6" s="3"/>
    </row>
    <row r="7" spans="1:25">
      <c r="A7" s="4">
        <v>196</v>
      </c>
      <c r="B7" s="5">
        <f>F7</f>
        <v>0</v>
      </c>
      <c r="C7" s="5">
        <f>$E$7*(F7/100)+$E$8*(F8/100)+$E$9*(F9/100)+$E$10*(F10/100)+$E$11*(F11/100)+$E$12*(F12/100)+$E$13*(F13/100)</f>
        <v>0</v>
      </c>
      <c r="D7" s="1"/>
      <c r="E7" s="49">
        <v>195.9658144</v>
      </c>
      <c r="F7" s="18"/>
      <c r="G7" s="112">
        <v>0</v>
      </c>
      <c r="H7" s="113">
        <v>0</v>
      </c>
      <c r="I7" s="114">
        <v>0.153</v>
      </c>
      <c r="J7" s="113">
        <v>0</v>
      </c>
      <c r="K7" s="115">
        <v>4.3963613413907955E-2</v>
      </c>
      <c r="L7" s="18"/>
      <c r="M7" s="1"/>
      <c r="N7" s="4">
        <v>198</v>
      </c>
      <c r="O7" s="43">
        <f>G8/G$8</f>
        <v>1</v>
      </c>
      <c r="P7" s="44">
        <f>H8/H$9</f>
        <v>1.670308256743001E-2</v>
      </c>
      <c r="Q7" s="44">
        <f>I8/I$10</f>
        <v>0.43158988569449253</v>
      </c>
      <c r="R7" s="44">
        <f>J8/J$11</f>
        <v>0</v>
      </c>
      <c r="S7" s="45">
        <f>K8/K$12</f>
        <v>1.308128969823501E-3</v>
      </c>
      <c r="T7" s="4"/>
      <c r="U7" s="41"/>
      <c r="V7" s="41"/>
    </row>
    <row r="8" spans="1:25">
      <c r="A8" s="4">
        <v>198</v>
      </c>
      <c r="B8" s="5">
        <f>G8</f>
        <v>92.915777492316806</v>
      </c>
      <c r="C8" s="5">
        <f>$E$7*(G7/100)+$E$8*(G8/100)+$E$9*(G9/100)+$E$10*(G10/100)+$E$11*(G11/100)+$E$12*(G12/100)+$E$13*(G13/100)</f>
        <v>198.08064125491882</v>
      </c>
      <c r="D8" s="1"/>
      <c r="E8" s="49">
        <v>197.9667523</v>
      </c>
      <c r="F8" s="18"/>
      <c r="G8" s="116">
        <v>92.915777492316806</v>
      </c>
      <c r="H8" s="117">
        <v>1.5383336622084547</v>
      </c>
      <c r="I8" s="85">
        <v>9.968</v>
      </c>
      <c r="J8" s="117">
        <v>0</v>
      </c>
      <c r="K8" s="118">
        <v>0.12562629886687843</v>
      </c>
      <c r="L8" s="18"/>
      <c r="M8" s="1"/>
      <c r="N8" s="4">
        <v>199</v>
      </c>
      <c r="O8" s="46">
        <f>G9/G$8</f>
        <v>5.2274279484909515E-2</v>
      </c>
      <c r="P8" s="6">
        <f>H9/H$9</f>
        <v>1</v>
      </c>
      <c r="Q8" s="6">
        <f>I9/I$10</f>
        <v>0.73055940422583998</v>
      </c>
      <c r="R8" s="6">
        <f t="shared" ref="R8:R11" si="0">J9/J$11</f>
        <v>0</v>
      </c>
      <c r="S8" s="7">
        <f t="shared" ref="S8:S11" si="1">K9/K$12</f>
        <v>1.4055608905968277E-2</v>
      </c>
      <c r="T8" s="4"/>
      <c r="U8" s="41"/>
      <c r="V8" s="41"/>
    </row>
    <row r="9" spans="1:25">
      <c r="A9" s="4">
        <v>199</v>
      </c>
      <c r="B9" s="5">
        <f>H9</f>
        <v>92.098788112806872</v>
      </c>
      <c r="C9" s="5">
        <f>$E$7*(H7/100)+$E$8*(H8/100)+$E$9*(H9/100)+$E$10*(H10/100)+$E$11*(H11/100)+$E$12*(H12/100)+$E$13*(H13/100)</f>
        <v>199.04359185302849</v>
      </c>
      <c r="D9" s="1"/>
      <c r="E9" s="49">
        <v>198.96826229999999</v>
      </c>
      <c r="F9" s="18"/>
      <c r="G9" s="116">
        <v>4.8571053211910336</v>
      </c>
      <c r="H9" s="117">
        <v>92.098788112806872</v>
      </c>
      <c r="I9" s="85">
        <v>16.873000000000001</v>
      </c>
      <c r="J9" s="117">
        <v>0</v>
      </c>
      <c r="K9" s="118">
        <v>1.3498318330304793</v>
      </c>
      <c r="L9" s="18"/>
      <c r="M9" s="1"/>
      <c r="N9" s="4">
        <v>200</v>
      </c>
      <c r="O9" s="46">
        <f>G10/G$8</f>
        <v>1.1905860390792578E-2</v>
      </c>
      <c r="P9" s="6">
        <f>H10/H$9</f>
        <v>5.2044662200648129E-2</v>
      </c>
      <c r="Q9" s="6">
        <f t="shared" ref="Q9" si="2">I10/I$10</f>
        <v>1</v>
      </c>
      <c r="R9" s="6">
        <f t="shared" si="0"/>
        <v>1.8856633914163295E-2</v>
      </c>
      <c r="S9" s="7">
        <f t="shared" si="1"/>
        <v>9.4547400848962043E-3</v>
      </c>
      <c r="T9" s="4"/>
      <c r="U9" s="41"/>
      <c r="V9" s="41"/>
      <c r="W9" s="22"/>
    </row>
    <row r="10" spans="1:25">
      <c r="A10" s="4">
        <v>200</v>
      </c>
      <c r="B10" s="5">
        <f>I10</f>
        <v>23.096</v>
      </c>
      <c r="C10" s="50">
        <f>$E$7*(I7/100)+$E$8*(I8/100)+$E$9*(I9/100)+$E$10*(I10/100)+$E$11*(I11/100)+$E$12*(I12/100)+$E$13*(I13/100)</f>
        <v>200.59690939717999</v>
      </c>
      <c r="D10" s="1"/>
      <c r="E10" s="49">
        <v>199.96830929999999</v>
      </c>
      <c r="F10" s="18"/>
      <c r="G10" s="116">
        <v>1.1062422749254712</v>
      </c>
      <c r="H10" s="117">
        <v>4.7932503164201012</v>
      </c>
      <c r="I10" s="85">
        <v>23.096</v>
      </c>
      <c r="J10" s="117">
        <v>1.7875625775780957</v>
      </c>
      <c r="K10" s="118">
        <v>0.90798692714074269</v>
      </c>
      <c r="L10" s="18"/>
      <c r="M10" s="1"/>
      <c r="N10" s="4">
        <v>201</v>
      </c>
      <c r="O10" s="46">
        <f>G11/G$8</f>
        <v>3.9760161826214134E-3</v>
      </c>
      <c r="P10" s="6">
        <f t="shared" ref="P10:P11" si="3">H11/H$9</f>
        <v>7.3266472058999095E-3</v>
      </c>
      <c r="Q10" s="6">
        <f>I11/I$10</f>
        <v>0.57070488396259089</v>
      </c>
      <c r="R10" s="6">
        <f t="shared" si="0"/>
        <v>1</v>
      </c>
      <c r="S10" s="7">
        <f t="shared" si="1"/>
        <v>6.6804848572649071E-3</v>
      </c>
      <c r="T10" s="4"/>
      <c r="U10" s="41"/>
      <c r="V10" s="41"/>
      <c r="W10" s="22"/>
    </row>
    <row r="11" spans="1:25">
      <c r="A11" s="4">
        <v>201</v>
      </c>
      <c r="B11" s="5">
        <f>J11</f>
        <v>94.797543703462907</v>
      </c>
      <c r="C11" s="5">
        <f>$E$7*(J7/100)+$E$8*(J8/100)+$E$9*(J9/100)+$E$10*(J10/100)+$E$11*(J11/100)+$E$12*(J12/100)+$E$13*(J13/100)</f>
        <v>200.98653489981587</v>
      </c>
      <c r="D11" s="1"/>
      <c r="E11" s="49">
        <v>200.9702853</v>
      </c>
      <c r="F11" s="18"/>
      <c r="G11" s="116">
        <v>0.3694346349303021</v>
      </c>
      <c r="H11" s="117">
        <v>0.67477532859346423</v>
      </c>
      <c r="I11" s="85">
        <v>13.180999999999999</v>
      </c>
      <c r="J11" s="117">
        <v>94.797543703462907</v>
      </c>
      <c r="K11" s="118">
        <v>0.64156104376134393</v>
      </c>
      <c r="L11" s="18"/>
      <c r="M11" s="1"/>
      <c r="N11" s="4">
        <v>202</v>
      </c>
      <c r="O11" s="47">
        <f>G12/G$8</f>
        <v>7.0557731631067586E-3</v>
      </c>
      <c r="P11" s="6">
        <f t="shared" si="3"/>
        <v>8.4013160520923086E-3</v>
      </c>
      <c r="Q11" s="8">
        <f>I12/I$10</f>
        <v>1.2929944579147905</v>
      </c>
      <c r="R11" s="8">
        <f t="shared" si="0"/>
        <v>3.6023019010293617E-2</v>
      </c>
      <c r="S11" s="9">
        <f t="shared" si="1"/>
        <v>1</v>
      </c>
      <c r="T11" s="4"/>
      <c r="U11" s="41"/>
      <c r="V11" s="41"/>
    </row>
    <row r="12" spans="1:25">
      <c r="A12" s="4">
        <v>202</v>
      </c>
      <c r="B12" s="5">
        <f>K12</f>
        <v>96.035101862952033</v>
      </c>
      <c r="C12" s="5">
        <f>$E$7*(K7/100)+$E$8*(K8/100)+$E$9*(K9/100)+$E$10*(K10/100)+$E$11*(K11/100)+$E$12*(K12/100)+$E$13*(K13/100)</f>
        <v>201.9157741422828</v>
      </c>
      <c r="D12" s="1"/>
      <c r="E12" s="49">
        <v>201.97062529999999</v>
      </c>
      <c r="F12" s="18"/>
      <c r="G12" s="116">
        <v>0.6555926492594879</v>
      </c>
      <c r="H12" s="117">
        <v>0.77375102695037268</v>
      </c>
      <c r="I12" s="85">
        <v>29.863</v>
      </c>
      <c r="J12" s="117">
        <v>3.4148937189589841</v>
      </c>
      <c r="K12" s="118">
        <v>96.035101862952033</v>
      </c>
      <c r="L12" s="18"/>
      <c r="M12" s="1"/>
      <c r="T12" s="6"/>
      <c r="U12" s="41"/>
      <c r="V12" s="41"/>
    </row>
    <row r="13" spans="1:25">
      <c r="A13" s="4">
        <v>204</v>
      </c>
      <c r="B13" s="5">
        <f>L13</f>
        <v>0</v>
      </c>
      <c r="C13" s="5">
        <f>$E$7*(L7/100)+$E$8*(L8/100)+$E$9*(L9/100)+$E$10*(L10/100)+$E$11*(L11/100)+$E$12*(L12/100)+$E$13*(L13/100)</f>
        <v>0</v>
      </c>
      <c r="D13" s="1"/>
      <c r="E13" s="49">
        <v>203.97347529999999</v>
      </c>
      <c r="F13" s="18"/>
      <c r="G13" s="119">
        <v>9.5847627376895256E-2</v>
      </c>
      <c r="H13" s="120">
        <v>0.12110155302073561</v>
      </c>
      <c r="I13" s="121">
        <v>6.8650000000000002</v>
      </c>
      <c r="J13" s="120">
        <v>0</v>
      </c>
      <c r="K13" s="122">
        <v>0.89592842083461299</v>
      </c>
      <c r="L13" s="18"/>
      <c r="M13" s="1"/>
      <c r="U13" s="6"/>
      <c r="V13" s="41"/>
    </row>
    <row r="14" spans="1:25">
      <c r="O14" s="21"/>
      <c r="P14" s="21"/>
      <c r="Q14" s="21"/>
      <c r="S14" s="21"/>
    </row>
    <row r="15" spans="1:25">
      <c r="T15" s="21"/>
    </row>
    <row r="16" spans="1:25">
      <c r="F16" s="21" t="s">
        <v>16</v>
      </c>
      <c r="G16" s="21"/>
      <c r="H16" s="21"/>
      <c r="I16" s="21"/>
      <c r="J16" s="21"/>
      <c r="L16" s="21" t="s">
        <v>19</v>
      </c>
      <c r="M16" s="21"/>
      <c r="N16" s="21"/>
      <c r="P16" s="4"/>
      <c r="Q16" s="14"/>
      <c r="R16" s="14"/>
      <c r="S16" s="14"/>
      <c r="T16" s="14"/>
      <c r="U16" s="14"/>
      <c r="V16" s="41"/>
      <c r="W16" s="21"/>
      <c r="X16" s="15"/>
    </row>
    <row r="17" spans="1:24">
      <c r="A17" s="41" t="s">
        <v>8</v>
      </c>
      <c r="F17" s="41" t="s">
        <v>17</v>
      </c>
      <c r="G17" s="41" t="s">
        <v>18</v>
      </c>
      <c r="L17" s="41" t="s">
        <v>17</v>
      </c>
      <c r="M17" s="41" t="s">
        <v>18</v>
      </c>
      <c r="Q17" s="14"/>
      <c r="R17" s="14"/>
      <c r="S17" s="14"/>
      <c r="T17" s="14"/>
      <c r="U17" s="14"/>
      <c r="V17" s="14"/>
      <c r="X17" s="15"/>
    </row>
    <row r="18" spans="1:24">
      <c r="A18" s="4">
        <v>198</v>
      </c>
      <c r="F18" s="123" t="e">
        <f>'Peak areas'!#REF!</f>
        <v>#REF!</v>
      </c>
      <c r="G18" s="123" t="e">
        <f>'Peak areas'!#REF!</f>
        <v>#REF!</v>
      </c>
      <c r="H18" s="123"/>
      <c r="I18" s="14"/>
      <c r="J18" s="14"/>
      <c r="K18" s="14"/>
      <c r="L18" s="123" t="e">
        <f>'Peak areas'!#REF!</f>
        <v>#REF!</v>
      </c>
      <c r="M18" s="123" t="e">
        <f>'Peak areas'!#REF!</f>
        <v>#REF!</v>
      </c>
      <c r="N18" s="123"/>
      <c r="O18" s="14"/>
      <c r="P18" s="14"/>
      <c r="Q18" s="14"/>
      <c r="R18" s="14"/>
      <c r="S18" s="14"/>
      <c r="T18" s="14"/>
      <c r="U18" s="14"/>
      <c r="V18" s="14"/>
      <c r="W18" s="14"/>
      <c r="X18" s="15"/>
    </row>
    <row r="19" spans="1:24">
      <c r="A19" s="4">
        <v>199</v>
      </c>
      <c r="F19" s="123" t="e">
        <f>'Peak areas'!#REF!</f>
        <v>#REF!</v>
      </c>
      <c r="G19" s="123" t="e">
        <f>'Peak areas'!#REF!</f>
        <v>#REF!</v>
      </c>
      <c r="H19" s="123"/>
      <c r="I19" s="14"/>
      <c r="J19" s="14"/>
      <c r="K19" s="14"/>
      <c r="L19" s="123" t="e">
        <f>'Peak areas'!#REF!</f>
        <v>#REF!</v>
      </c>
      <c r="M19" s="123" t="e">
        <f>'Peak areas'!#REF!</f>
        <v>#REF!</v>
      </c>
      <c r="N19" s="123"/>
      <c r="O19" s="14"/>
      <c r="P19" s="14"/>
      <c r="Q19" s="14"/>
      <c r="R19" s="14"/>
      <c r="S19" s="14"/>
      <c r="T19" s="14"/>
      <c r="U19" s="14"/>
      <c r="V19" s="14"/>
      <c r="W19" s="14"/>
      <c r="X19" s="15"/>
    </row>
    <row r="20" spans="1:24">
      <c r="A20" s="4">
        <v>200</v>
      </c>
      <c r="F20" s="123" t="e">
        <f>'Peak areas'!#REF!</f>
        <v>#REF!</v>
      </c>
      <c r="G20" s="123" t="e">
        <f>'Peak areas'!#REF!</f>
        <v>#REF!</v>
      </c>
      <c r="H20" s="123"/>
      <c r="I20" s="14"/>
      <c r="J20" s="14"/>
      <c r="K20" s="14"/>
      <c r="L20" s="123" t="e">
        <f>'Peak areas'!#REF!</f>
        <v>#REF!</v>
      </c>
      <c r="M20" s="123" t="e">
        <f>'Peak areas'!#REF!</f>
        <v>#REF!</v>
      </c>
      <c r="N20" s="123"/>
      <c r="O20" s="14"/>
      <c r="P20" s="14"/>
      <c r="U20" s="41"/>
      <c r="V20" s="41"/>
      <c r="W20" s="14"/>
      <c r="X20" s="15"/>
    </row>
    <row r="21" spans="1:24">
      <c r="A21" s="4">
        <v>201</v>
      </c>
      <c r="F21" s="123" t="e">
        <f>'Peak areas'!#REF!</f>
        <v>#REF!</v>
      </c>
      <c r="G21" s="123" t="e">
        <f>'Peak areas'!#REF!</f>
        <v>#REF!</v>
      </c>
      <c r="H21" s="123"/>
      <c r="I21" s="14"/>
      <c r="J21" s="14"/>
      <c r="K21" s="14"/>
      <c r="L21" s="123" t="e">
        <f>'Peak areas'!#REF!</f>
        <v>#REF!</v>
      </c>
      <c r="M21" s="123" t="e">
        <f>'Peak areas'!#REF!</f>
        <v>#REF!</v>
      </c>
      <c r="N21" s="123"/>
      <c r="O21" s="14"/>
      <c r="P21" s="14"/>
      <c r="U21" s="41"/>
      <c r="V21" s="41"/>
      <c r="X21" s="15"/>
    </row>
    <row r="22" spans="1:24">
      <c r="A22" s="4">
        <v>202</v>
      </c>
      <c r="F22" s="123" t="e">
        <f>'Peak areas'!#REF!</f>
        <v>#REF!</v>
      </c>
      <c r="G22" s="123" t="e">
        <f>'Peak areas'!#REF!</f>
        <v>#REF!</v>
      </c>
      <c r="H22" s="123"/>
      <c r="I22" s="14"/>
      <c r="J22" s="14"/>
      <c r="K22" s="14"/>
      <c r="L22" s="123" t="e">
        <f>'Peak areas'!#REF!</f>
        <v>#REF!</v>
      </c>
      <c r="M22" s="123" t="e">
        <f>'Peak areas'!#REF!</f>
        <v>#REF!</v>
      </c>
      <c r="N22" s="123"/>
      <c r="O22" s="14"/>
      <c r="P22" s="14"/>
      <c r="R22" s="14"/>
      <c r="U22" s="41"/>
      <c r="V22" s="41"/>
      <c r="X22" s="15"/>
    </row>
    <row r="23" spans="1:24">
      <c r="U23" s="41"/>
      <c r="V23" s="41"/>
      <c r="X23" s="15"/>
    </row>
    <row r="24" spans="1:24">
      <c r="A24" s="41" t="s">
        <v>9</v>
      </c>
      <c r="P24" s="4"/>
      <c r="Q24" s="14"/>
      <c r="R24" s="14"/>
      <c r="S24" s="14"/>
      <c r="T24" s="14"/>
      <c r="U24" s="14"/>
      <c r="V24" s="41"/>
      <c r="X24" s="15"/>
    </row>
    <row r="25" spans="1:24">
      <c r="A25" s="4">
        <v>198</v>
      </c>
      <c r="F25" s="14" t="e">
        <f t="array" ref="F25:F29">MMULT(MINVERSE($O$7:$S$11),F$18:F$22)</f>
        <v>#REF!</v>
      </c>
      <c r="G25" s="14" t="e">
        <f t="array" ref="G25:G29">MMULT(MINVERSE($O$7:$S$11),G$18:G$22)</f>
        <v>#REF!</v>
      </c>
      <c r="H25" s="14"/>
      <c r="I25" s="14"/>
      <c r="J25" s="14"/>
      <c r="K25" s="14"/>
      <c r="L25" s="14" t="e">
        <f t="array" ref="L25:L29">MMULT(MINVERSE($O$7:$S$11),L$18:L$22)</f>
        <v>#REF!</v>
      </c>
      <c r="M25" s="14" t="e">
        <f t="array" ref="M25:M29">MMULT(MINVERSE($O$7:$S$11),M$18:M$22)</f>
        <v>#REF!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</row>
    <row r="26" spans="1:24">
      <c r="A26" s="4">
        <v>199</v>
      </c>
      <c r="F26" s="14" t="e">
        <v>#REF!</v>
      </c>
      <c r="G26" s="14" t="e">
        <v>#REF!</v>
      </c>
      <c r="H26" s="14"/>
      <c r="I26" s="14"/>
      <c r="J26" s="14"/>
      <c r="K26" s="14"/>
      <c r="L26" s="14" t="e">
        <v>#REF!</v>
      </c>
      <c r="M26" s="14" t="e">
        <v>#REF!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</row>
    <row r="27" spans="1:24">
      <c r="A27" s="4">
        <v>200</v>
      </c>
      <c r="F27" s="14" t="e">
        <v>#REF!</v>
      </c>
      <c r="G27" s="14" t="e">
        <v>#REF!</v>
      </c>
      <c r="H27" s="14"/>
      <c r="I27" s="14"/>
      <c r="J27" s="14"/>
      <c r="K27" s="14"/>
      <c r="L27" s="14" t="e">
        <v>#REF!</v>
      </c>
      <c r="M27" s="14" t="e">
        <v>#REF!</v>
      </c>
      <c r="N27" s="14"/>
      <c r="O27" s="14"/>
      <c r="P27" s="14"/>
      <c r="U27" s="41"/>
      <c r="V27" s="14"/>
      <c r="W27" s="14"/>
      <c r="X27" s="15"/>
    </row>
    <row r="28" spans="1:24">
      <c r="A28" s="4">
        <v>201</v>
      </c>
      <c r="F28" s="14" t="e">
        <v>#REF!</v>
      </c>
      <c r="G28" s="14" t="e">
        <v>#REF!</v>
      </c>
      <c r="H28" s="14"/>
      <c r="I28" s="14"/>
      <c r="J28" s="14"/>
      <c r="K28" s="14"/>
      <c r="L28" s="14" t="e">
        <v>#REF!</v>
      </c>
      <c r="M28" s="14" t="e">
        <v>#REF!</v>
      </c>
      <c r="N28" s="14"/>
      <c r="O28" s="14"/>
      <c r="P28" s="14"/>
      <c r="U28" s="41"/>
      <c r="V28" s="41"/>
      <c r="W28" s="14"/>
      <c r="X28" s="15"/>
    </row>
    <row r="29" spans="1:24">
      <c r="A29" s="4">
        <v>202</v>
      </c>
      <c r="F29" s="14" t="e">
        <v>#REF!</v>
      </c>
      <c r="G29" s="14" t="e">
        <v>#REF!</v>
      </c>
      <c r="H29" s="14"/>
      <c r="I29" s="14"/>
      <c r="J29" s="14"/>
      <c r="K29" s="14"/>
      <c r="L29" s="14" t="e">
        <v>#REF!</v>
      </c>
      <c r="M29" s="14" t="e">
        <v>#REF!</v>
      </c>
      <c r="N29" s="14"/>
      <c r="O29" s="14"/>
      <c r="P29" s="14"/>
      <c r="U29" s="41"/>
      <c r="V29" s="41"/>
      <c r="W29" s="15"/>
      <c r="X29" s="15"/>
    </row>
    <row r="30" spans="1:24">
      <c r="A30" s="4"/>
      <c r="F30" s="14"/>
      <c r="G30" s="14"/>
      <c r="H30" s="14"/>
      <c r="I30" s="14"/>
      <c r="J30" s="14"/>
      <c r="K30" s="14"/>
      <c r="L30" s="14"/>
      <c r="M30" s="14"/>
      <c r="N30" s="14"/>
      <c r="U30" s="41"/>
      <c r="V30" s="41"/>
      <c r="W30" s="15"/>
      <c r="X30" s="15"/>
    </row>
    <row r="31" spans="1:24">
      <c r="A31" s="4"/>
      <c r="F31" s="14"/>
      <c r="G31" s="14"/>
      <c r="H31" s="14"/>
      <c r="I31" s="14"/>
      <c r="J31" s="14"/>
      <c r="K31" s="14"/>
      <c r="L31" s="14"/>
      <c r="M31" s="14"/>
      <c r="N31" s="14"/>
      <c r="U31" s="41"/>
      <c r="V31" s="41"/>
      <c r="W31" s="15"/>
      <c r="X31" s="15"/>
    </row>
    <row r="32" spans="1:24">
      <c r="A32" s="4"/>
      <c r="C32" s="41" t="s">
        <v>27</v>
      </c>
      <c r="F32" s="14"/>
      <c r="G32" s="14"/>
      <c r="H32" s="14"/>
      <c r="I32" s="14"/>
      <c r="J32" s="14"/>
      <c r="K32" s="14"/>
      <c r="L32" s="14"/>
      <c r="M32" s="14"/>
      <c r="N32" s="14"/>
      <c r="U32" s="41"/>
      <c r="V32" s="41"/>
      <c r="W32" s="15"/>
      <c r="X32" s="15"/>
    </row>
    <row r="33" spans="1:24">
      <c r="A33" s="4"/>
      <c r="F33" s="14"/>
      <c r="G33" s="14"/>
      <c r="H33" s="14"/>
      <c r="I33" s="14"/>
      <c r="J33" s="14"/>
      <c r="K33" s="14"/>
      <c r="L33" s="14"/>
      <c r="M33" s="14"/>
      <c r="N33" s="14"/>
      <c r="U33" s="41"/>
      <c r="V33" s="41"/>
      <c r="W33" s="15"/>
      <c r="X33" s="15"/>
    </row>
    <row r="34" spans="1:24" ht="15" thickBot="1">
      <c r="U34" s="41"/>
      <c r="V34" s="41"/>
      <c r="W34" s="15"/>
      <c r="X34" s="15"/>
    </row>
    <row r="35" spans="1:24" ht="15" thickBot="1">
      <c r="A35" s="126" t="s">
        <v>20</v>
      </c>
      <c r="B35" s="126"/>
      <c r="C35" s="130">
        <v>1.1984999999999999</v>
      </c>
      <c r="F35" s="41">
        <f>$C$35</f>
        <v>1.1984999999999999</v>
      </c>
      <c r="G35" s="41">
        <f t="shared" ref="G35" si="4">$C$35</f>
        <v>1.1984999999999999</v>
      </c>
      <c r="L35" s="41">
        <f>$C$35</f>
        <v>1.1984999999999999</v>
      </c>
      <c r="M35" s="41">
        <f t="shared" ref="M35" si="5">$C$35</f>
        <v>1.1984999999999999</v>
      </c>
      <c r="U35" s="41"/>
      <c r="V35" s="41"/>
      <c r="W35" s="15"/>
      <c r="X35" s="15"/>
    </row>
    <row r="36" spans="1:24">
      <c r="A36" s="41" t="s">
        <v>108</v>
      </c>
      <c r="U36" s="41"/>
      <c r="V36" s="41"/>
      <c r="W36" s="15"/>
      <c r="X36" s="15"/>
    </row>
    <row r="37" spans="1:24">
      <c r="F37" s="41" t="s">
        <v>91</v>
      </c>
      <c r="L37" s="41" t="s">
        <v>92</v>
      </c>
      <c r="U37" s="41"/>
      <c r="V37" s="41"/>
      <c r="W37" s="15"/>
      <c r="X37" s="15"/>
    </row>
    <row r="38" spans="1:24" ht="15" thickBot="1">
      <c r="D38" s="41" t="s">
        <v>21</v>
      </c>
      <c r="F38" s="41" t="e">
        <f>#REF!</f>
        <v>#REF!</v>
      </c>
      <c r="L38" s="27" t="e">
        <f>#REF!</f>
        <v>#REF!</v>
      </c>
      <c r="U38" s="41"/>
      <c r="V38" s="41"/>
      <c r="W38" s="15"/>
      <c r="X38" s="15"/>
    </row>
    <row r="39" spans="1:24" ht="15" thickBot="1">
      <c r="D39" s="41" t="s">
        <v>22</v>
      </c>
      <c r="F39" s="129">
        <v>2.4490000000000001E-2</v>
      </c>
      <c r="G39" s="125"/>
      <c r="L39" s="129">
        <f>F39</f>
        <v>2.4490000000000001E-2</v>
      </c>
      <c r="U39" s="41"/>
      <c r="V39" s="41"/>
      <c r="W39" s="15"/>
      <c r="X39" s="15"/>
    </row>
    <row r="40" spans="1:24">
      <c r="D40" s="41" t="s">
        <v>23</v>
      </c>
      <c r="F40" s="124" t="e">
        <f>#REF!</f>
        <v>#REF!</v>
      </c>
      <c r="G40" s="24"/>
      <c r="L40" s="124" t="e">
        <f>#REF!</f>
        <v>#REF!</v>
      </c>
      <c r="U40" s="41"/>
      <c r="V40" s="41"/>
      <c r="W40" s="15"/>
      <c r="X40" s="15"/>
    </row>
    <row r="41" spans="1:24">
      <c r="A41" s="41" t="s">
        <v>11</v>
      </c>
      <c r="F41" s="41" t="e">
        <f>F38*$F$39/$F$40</f>
        <v>#REF!</v>
      </c>
      <c r="G41" s="41" t="e">
        <f>F41</f>
        <v>#REF!</v>
      </c>
      <c r="L41" s="41" t="e">
        <f>$L$39*$L$38/$L$40</f>
        <v>#REF!</v>
      </c>
      <c r="M41" s="41" t="e">
        <f t="shared" ref="M41" si="6">$L$39*$L$38/$L$40</f>
        <v>#REF!</v>
      </c>
      <c r="U41" s="41"/>
      <c r="V41" s="41"/>
      <c r="W41" s="15"/>
      <c r="X41" s="15"/>
    </row>
    <row r="43" spans="1:24">
      <c r="A43" s="41" t="s">
        <v>71</v>
      </c>
    </row>
    <row r="44" spans="1:24">
      <c r="A44" s="4"/>
      <c r="F44" s="38"/>
      <c r="G44" s="38"/>
      <c r="H44" s="38"/>
      <c r="I44" s="38"/>
      <c r="J44" s="38"/>
      <c r="K44" s="38"/>
      <c r="L44" s="28"/>
      <c r="M44" s="28"/>
      <c r="N44" s="28"/>
    </row>
    <row r="45" spans="1:24">
      <c r="A45" s="4">
        <v>198</v>
      </c>
      <c r="F45" s="38" t="e">
        <f>(F25/$B8)/(F$29/$B$12)*F$41*$C8/F$35</f>
        <v>#REF!</v>
      </c>
      <c r="G45" s="38" t="e">
        <f t="shared" ref="F45:G48" si="7">(G25/$B8)/(G$29/$B$12)*G$41*$C8/G$35</f>
        <v>#REF!</v>
      </c>
      <c r="H45" s="38"/>
      <c r="I45" s="38"/>
      <c r="J45" s="38"/>
      <c r="K45" s="38"/>
      <c r="L45" s="28" t="s">
        <v>10</v>
      </c>
      <c r="M45" s="28" t="s">
        <v>10</v>
      </c>
      <c r="N45" s="28"/>
      <c r="O45" s="28"/>
      <c r="P45" s="28"/>
    </row>
    <row r="46" spans="1:24">
      <c r="A46" s="4">
        <v>199</v>
      </c>
      <c r="F46" s="38" t="e">
        <f t="shared" si="7"/>
        <v>#REF!</v>
      </c>
      <c r="G46" s="38" t="e">
        <f t="shared" si="7"/>
        <v>#REF!</v>
      </c>
      <c r="H46" s="38"/>
      <c r="I46" s="38"/>
      <c r="J46" s="38"/>
      <c r="K46" s="38"/>
      <c r="L46" s="28" t="e">
        <f t="shared" ref="L46:M49" si="8">(L26/$B9)/(L$25/$B$8)*L$41*$C9/L$35</f>
        <v>#REF!</v>
      </c>
      <c r="M46" s="28" t="e">
        <f t="shared" si="8"/>
        <v>#REF!</v>
      </c>
      <c r="N46" s="28"/>
      <c r="O46" s="28"/>
      <c r="P46" s="28"/>
    </row>
    <row r="47" spans="1:24">
      <c r="A47" s="4">
        <v>200</v>
      </c>
      <c r="F47" s="38" t="e">
        <f t="shared" si="7"/>
        <v>#REF!</v>
      </c>
      <c r="G47" s="38" t="e">
        <f t="shared" si="7"/>
        <v>#REF!</v>
      </c>
      <c r="H47" s="38"/>
      <c r="I47" s="28"/>
      <c r="J47" s="28"/>
      <c r="K47" s="38"/>
      <c r="L47" s="28" t="e">
        <f t="shared" si="8"/>
        <v>#REF!</v>
      </c>
      <c r="M47" s="28" t="e">
        <f t="shared" si="8"/>
        <v>#REF!</v>
      </c>
      <c r="N47" s="28"/>
      <c r="O47" s="28"/>
      <c r="P47" s="28"/>
    </row>
    <row r="48" spans="1:24">
      <c r="A48" s="4">
        <v>201</v>
      </c>
      <c r="F48" s="38" t="e">
        <f>(F28/$B11)/(F$29/$B$12)*F$41*$C11/F$35</f>
        <v>#REF!</v>
      </c>
      <c r="G48" s="38" t="e">
        <f t="shared" si="7"/>
        <v>#REF!</v>
      </c>
      <c r="H48" s="38"/>
      <c r="I48" s="28"/>
      <c r="J48" s="28"/>
      <c r="K48" s="38"/>
      <c r="L48" s="38" t="e">
        <f t="shared" si="8"/>
        <v>#REF!</v>
      </c>
      <c r="M48" s="38" t="e">
        <f t="shared" si="8"/>
        <v>#REF!</v>
      </c>
      <c r="N48" s="38"/>
      <c r="O48" s="38"/>
      <c r="P48" s="38"/>
    </row>
    <row r="49" spans="1:26">
      <c r="A49" s="4">
        <v>202</v>
      </c>
      <c r="F49" s="28" t="s">
        <v>10</v>
      </c>
      <c r="G49" s="28" t="s">
        <v>10</v>
      </c>
      <c r="H49" s="28"/>
      <c r="I49" s="28"/>
      <c r="J49" s="28"/>
      <c r="K49" s="38"/>
      <c r="L49" s="38" t="e">
        <f t="shared" si="8"/>
        <v>#REF!</v>
      </c>
      <c r="M49" s="38" t="e">
        <f t="shared" si="8"/>
        <v>#REF!</v>
      </c>
      <c r="N49" s="38"/>
      <c r="O49" s="38"/>
      <c r="P49" s="38"/>
      <c r="Q49" s="28"/>
      <c r="R49" s="28"/>
      <c r="S49" s="28"/>
      <c r="U49" s="23"/>
      <c r="V49" s="23"/>
      <c r="W49" s="26"/>
      <c r="X49" s="26"/>
    </row>
    <row r="50" spans="1:26">
      <c r="A50" s="4"/>
      <c r="F50" s="28"/>
      <c r="G50" s="28"/>
      <c r="H50" s="28"/>
      <c r="I50" s="28"/>
      <c r="J50" s="28"/>
      <c r="K50" s="38"/>
      <c r="L50" s="38"/>
      <c r="M50" s="38"/>
      <c r="N50" s="38"/>
      <c r="O50" s="38"/>
      <c r="P50" s="38"/>
      <c r="Q50" s="28"/>
      <c r="R50" s="28"/>
      <c r="S50" s="28"/>
      <c r="U50" s="23"/>
      <c r="V50" s="23"/>
      <c r="W50" s="26"/>
      <c r="X50" s="26"/>
    </row>
    <row r="51" spans="1:26" ht="15" thickBot="1">
      <c r="K51" s="127"/>
      <c r="U51" s="41"/>
      <c r="V51" s="23"/>
      <c r="W51" s="26"/>
      <c r="X51" s="26"/>
    </row>
    <row r="52" spans="1:26" ht="15" thickBot="1">
      <c r="A52" s="128" t="s">
        <v>72</v>
      </c>
      <c r="B52" s="128"/>
      <c r="C52" s="128"/>
      <c r="D52" s="41" t="s">
        <v>73</v>
      </c>
      <c r="F52" s="130">
        <v>0.25269999999999998</v>
      </c>
      <c r="I52" s="41" t="s">
        <v>74</v>
      </c>
      <c r="K52" s="130">
        <v>6.3028000000000004</v>
      </c>
      <c r="O52" s="820"/>
      <c r="P52" s="820"/>
      <c r="Q52" s="820"/>
      <c r="S52" s="77"/>
      <c r="T52" s="77"/>
      <c r="U52" s="41"/>
      <c r="X52" s="15" t="s">
        <v>24</v>
      </c>
      <c r="Y52" s="15" t="s">
        <v>25</v>
      </c>
      <c r="Z52" s="15" t="s">
        <v>61</v>
      </c>
    </row>
    <row r="53" spans="1:26">
      <c r="A53" s="4"/>
      <c r="F53" s="28"/>
      <c r="G53" s="28"/>
      <c r="H53" s="28"/>
      <c r="I53" s="28"/>
      <c r="J53" s="28"/>
      <c r="K53" s="38"/>
      <c r="L53" s="38"/>
      <c r="M53" s="38"/>
      <c r="N53" s="38"/>
      <c r="O53" s="38"/>
      <c r="P53" s="38"/>
      <c r="Q53" s="28"/>
      <c r="U53" s="41"/>
      <c r="Z53" s="15"/>
    </row>
    <row r="54" spans="1:26">
      <c r="A54" s="4">
        <v>198</v>
      </c>
      <c r="F54" s="28" t="e">
        <f>F45*$K$52/$F$52</f>
        <v>#REF!</v>
      </c>
      <c r="G54" s="28" t="e">
        <f t="shared" ref="G54" si="9">G45*$K$52/$F$52</f>
        <v>#REF!</v>
      </c>
      <c r="H54" s="28"/>
      <c r="I54" s="28"/>
      <c r="J54" s="28"/>
      <c r="K54" s="38"/>
      <c r="L54" s="28" t="s">
        <v>10</v>
      </c>
      <c r="M54" s="28" t="s">
        <v>10</v>
      </c>
      <c r="N54" s="28"/>
      <c r="O54" s="38"/>
      <c r="P54" s="38"/>
      <c r="Q54" s="28"/>
      <c r="U54" s="41"/>
      <c r="Z54" s="15"/>
    </row>
    <row r="55" spans="1:26">
      <c r="A55" s="4">
        <v>199</v>
      </c>
      <c r="B55" s="41" t="s">
        <v>97</v>
      </c>
      <c r="F55" s="28" t="e">
        <f t="shared" ref="F55:G57" si="10">F46*$K$52/$F$52</f>
        <v>#REF!</v>
      </c>
      <c r="G55" s="28" t="e">
        <f t="shared" si="10"/>
        <v>#REF!</v>
      </c>
      <c r="H55" s="28"/>
      <c r="I55" s="28"/>
      <c r="J55" s="28"/>
      <c r="K55" s="38"/>
      <c r="L55" s="28" t="e">
        <f t="shared" ref="L55:M58" si="11">L46*$K$52/$F$52</f>
        <v>#REF!</v>
      </c>
      <c r="M55" s="28" t="e">
        <f t="shared" si="11"/>
        <v>#REF!</v>
      </c>
      <c r="N55" s="28"/>
      <c r="O55" s="38"/>
      <c r="P55" s="38"/>
      <c r="Q55" s="48" t="s">
        <v>26</v>
      </c>
      <c r="R55" s="28" t="e">
        <f>F55/(L55+F55)*100</f>
        <v>#REF!</v>
      </c>
      <c r="S55" s="28" t="e">
        <f t="shared" ref="S55:S56" si="12">G55/(M55+G55)*100</f>
        <v>#REF!</v>
      </c>
      <c r="T55" s="28"/>
      <c r="U55" s="28"/>
      <c r="V55" s="28"/>
      <c r="W55" s="48" t="s">
        <v>26</v>
      </c>
      <c r="X55" s="146" t="e">
        <f>AVERAGE(R55:T55)</f>
        <v>#REF!</v>
      </c>
      <c r="Y55" s="146" t="e">
        <f>STDEV(R55:V55)</f>
        <v>#REF!</v>
      </c>
      <c r="Z55" s="147" t="e">
        <f>Y55/X55*100</f>
        <v>#REF!</v>
      </c>
    </row>
    <row r="56" spans="1:26">
      <c r="A56" s="4">
        <v>200</v>
      </c>
      <c r="B56" s="41" t="s">
        <v>93</v>
      </c>
      <c r="F56" s="28" t="e">
        <f t="shared" si="10"/>
        <v>#REF!</v>
      </c>
      <c r="G56" s="28" t="e">
        <f t="shared" si="10"/>
        <v>#REF!</v>
      </c>
      <c r="H56" s="28"/>
      <c r="I56" s="28"/>
      <c r="J56" s="28"/>
      <c r="K56" s="38"/>
      <c r="L56" s="28" t="e">
        <f t="shared" si="11"/>
        <v>#REF!</v>
      </c>
      <c r="M56" s="28" t="e">
        <f t="shared" si="11"/>
        <v>#REF!</v>
      </c>
      <c r="N56" s="28"/>
      <c r="O56" s="38"/>
      <c r="P56" s="38"/>
      <c r="Q56" s="28" t="s">
        <v>95</v>
      </c>
      <c r="R56" s="28" t="e">
        <f>F56/(L56+F56)*100</f>
        <v>#REF!</v>
      </c>
      <c r="S56" s="28" t="e">
        <f t="shared" si="12"/>
        <v>#REF!</v>
      </c>
      <c r="T56" s="28"/>
      <c r="U56" s="28"/>
      <c r="V56" s="28"/>
      <c r="W56" s="61" t="s">
        <v>95</v>
      </c>
      <c r="X56" s="146" t="e">
        <f>AVERAGE(R56:S56)</f>
        <v>#REF!</v>
      </c>
      <c r="Y56" s="146" t="e">
        <f>STDEV(R56:V56)</f>
        <v>#REF!</v>
      </c>
      <c r="Z56" s="147" t="e">
        <f>Y56/X56*100</f>
        <v>#REF!</v>
      </c>
    </row>
    <row r="57" spans="1:26">
      <c r="A57" s="4">
        <v>201</v>
      </c>
      <c r="B57" s="41" t="s">
        <v>94</v>
      </c>
      <c r="F57" s="28" t="e">
        <f t="shared" si="10"/>
        <v>#REF!</v>
      </c>
      <c r="G57" s="28" t="e">
        <f t="shared" si="10"/>
        <v>#REF!</v>
      </c>
      <c r="H57" s="28"/>
      <c r="I57" s="28"/>
      <c r="J57" s="28"/>
      <c r="K57" s="38"/>
      <c r="L57" s="28" t="e">
        <f t="shared" si="11"/>
        <v>#REF!</v>
      </c>
      <c r="M57" s="28" t="e">
        <f t="shared" si="11"/>
        <v>#REF!</v>
      </c>
      <c r="N57" s="28"/>
      <c r="O57" s="38"/>
      <c r="P57" s="38"/>
      <c r="Q57" s="28" t="s">
        <v>96</v>
      </c>
      <c r="R57" s="28" t="e">
        <f>L57/(L57+F57)*100</f>
        <v>#REF!</v>
      </c>
      <c r="S57" s="28" t="e">
        <f t="shared" ref="S57" si="13">M57/(M57+G57)*100</f>
        <v>#REF!</v>
      </c>
      <c r="T57" s="28"/>
      <c r="U57" s="28"/>
      <c r="V57" s="28"/>
      <c r="W57" s="61" t="s">
        <v>96</v>
      </c>
      <c r="X57" s="144" t="e">
        <f t="shared" ref="X57" si="14">AVERAGE(R57:V57)</f>
        <v>#REF!</v>
      </c>
      <c r="Y57" s="144" t="e">
        <f t="shared" ref="Y57" si="15">STDEV(R57:V57)</f>
        <v>#REF!</v>
      </c>
      <c r="Z57" s="145" t="e">
        <f t="shared" ref="Z57" si="16">Y57/X57*100</f>
        <v>#REF!</v>
      </c>
    </row>
    <row r="58" spans="1:26">
      <c r="A58" s="4">
        <v>202</v>
      </c>
      <c r="F58" s="28" t="s">
        <v>10</v>
      </c>
      <c r="G58" s="28" t="s">
        <v>10</v>
      </c>
      <c r="H58" s="28"/>
      <c r="I58" s="28"/>
      <c r="J58" s="28"/>
      <c r="K58" s="38"/>
      <c r="L58" s="28" t="e">
        <f t="shared" si="11"/>
        <v>#REF!</v>
      </c>
      <c r="M58" s="28" t="e">
        <f t="shared" si="11"/>
        <v>#REF!</v>
      </c>
      <c r="N58" s="28"/>
      <c r="O58" s="38"/>
      <c r="P58" s="38"/>
      <c r="Q58" s="28"/>
      <c r="R58" s="28"/>
      <c r="S58" s="28"/>
      <c r="T58" s="28"/>
      <c r="U58" s="28"/>
      <c r="V58" s="28"/>
      <c r="X58" s="23"/>
      <c r="Y58" s="23"/>
      <c r="Z58" s="26"/>
    </row>
    <row r="59" spans="1:26">
      <c r="A59" s="4"/>
      <c r="F59" s="38"/>
      <c r="G59" s="38"/>
      <c r="H59" s="38"/>
      <c r="I59" s="38"/>
      <c r="J59" s="28"/>
      <c r="N59" s="11"/>
      <c r="O59" s="28"/>
      <c r="P59" s="28"/>
      <c r="Q59" s="28"/>
      <c r="S59" s="23"/>
      <c r="T59" s="23"/>
      <c r="U59" s="26"/>
      <c r="V59" s="26"/>
    </row>
    <row r="60" spans="1:26">
      <c r="A60" s="51"/>
      <c r="B60" s="52"/>
      <c r="C60" s="52"/>
      <c r="D60" s="52"/>
      <c r="E60" s="52"/>
      <c r="F60" s="52" t="s">
        <v>68</v>
      </c>
      <c r="G60" s="52" t="s">
        <v>25</v>
      </c>
      <c r="H60" s="52" t="s">
        <v>61</v>
      </c>
      <c r="I60" s="52"/>
      <c r="J60" s="52"/>
      <c r="K60" s="52"/>
      <c r="L60" s="52" t="s">
        <v>68</v>
      </c>
      <c r="M60" s="52" t="s">
        <v>25</v>
      </c>
      <c r="N60" s="52" t="s">
        <v>61</v>
      </c>
      <c r="O60" s="52"/>
      <c r="P60" s="53"/>
      <c r="X60" s="11"/>
    </row>
    <row r="61" spans="1:26" s="11" customFormat="1">
      <c r="A61" s="54">
        <v>198</v>
      </c>
      <c r="F61" s="55" t="e">
        <f>AVERAGE(F54:H54)</f>
        <v>#REF!</v>
      </c>
      <c r="G61" s="57" t="e">
        <f>STDEVA(F54:H54)</f>
        <v>#REF!</v>
      </c>
      <c r="H61" s="40" t="e">
        <f>G61/F61*100</f>
        <v>#REF!</v>
      </c>
      <c r="P61" s="56"/>
      <c r="V61" s="25"/>
    </row>
    <row r="62" spans="1:26" s="11" customFormat="1">
      <c r="A62" s="131">
        <v>199</v>
      </c>
      <c r="B62" s="132"/>
      <c r="C62" s="132"/>
      <c r="D62" s="132"/>
      <c r="E62" s="132"/>
      <c r="F62" s="133" t="e">
        <f>AVERAGE(F55:H55)</f>
        <v>#REF!</v>
      </c>
      <c r="G62" s="134" t="e">
        <f>STDEVA(F55:H55)</f>
        <v>#REF!</v>
      </c>
      <c r="H62" s="135" t="e">
        <f>G62/F62*100</f>
        <v>#REF!</v>
      </c>
      <c r="I62" s="132"/>
      <c r="J62" s="132"/>
      <c r="K62" s="132"/>
      <c r="L62" s="136" t="e">
        <f>AVERAGE(L55:N55)</f>
        <v>#REF!</v>
      </c>
      <c r="M62" s="136" t="e">
        <f>STDEVA(L55:N55)</f>
        <v>#REF!</v>
      </c>
      <c r="N62" s="135" t="e">
        <f>M62/L62*100</f>
        <v>#REF!</v>
      </c>
      <c r="O62" s="132"/>
      <c r="P62" s="137"/>
      <c r="U62" s="25"/>
      <c r="V62" s="25"/>
    </row>
    <row r="63" spans="1:26" s="11" customFormat="1">
      <c r="A63" s="131">
        <v>200</v>
      </c>
      <c r="B63" s="132"/>
      <c r="C63" s="132"/>
      <c r="D63" s="132"/>
      <c r="E63" s="132"/>
      <c r="F63" s="133" t="e">
        <f>AVERAGE(F56:H56)</f>
        <v>#REF!</v>
      </c>
      <c r="G63" s="134" t="e">
        <f>STDEVA(F56:H56)</f>
        <v>#REF!</v>
      </c>
      <c r="H63" s="135" t="e">
        <f>G63/F63*100</f>
        <v>#REF!</v>
      </c>
      <c r="I63" s="132"/>
      <c r="J63" s="132"/>
      <c r="K63" s="132"/>
      <c r="L63" s="136" t="e">
        <f t="shared" ref="L63:L65" si="17">AVERAGE(L56:N56)</f>
        <v>#REF!</v>
      </c>
      <c r="M63" s="136" t="e">
        <f t="shared" ref="M63:M65" si="18">STDEVA(L56:N56)</f>
        <v>#REF!</v>
      </c>
      <c r="N63" s="135" t="e">
        <f>M63/L63*100</f>
        <v>#REF!</v>
      </c>
      <c r="O63" s="132"/>
      <c r="P63" s="137"/>
      <c r="U63" s="25"/>
      <c r="V63" s="25"/>
    </row>
    <row r="64" spans="1:26" s="11" customFormat="1">
      <c r="A64" s="131">
        <v>201</v>
      </c>
      <c r="B64" s="132"/>
      <c r="C64" s="132"/>
      <c r="D64" s="132"/>
      <c r="E64" s="132"/>
      <c r="F64" s="138" t="e">
        <f>AVERAGE(F57:H57)</f>
        <v>#REF!</v>
      </c>
      <c r="G64" s="139" t="e">
        <f>STDEVA(F57:H57)</f>
        <v>#REF!</v>
      </c>
      <c r="H64" s="140" t="e">
        <f>G64/F64*100</f>
        <v>#REF!</v>
      </c>
      <c r="I64" s="141"/>
      <c r="J64" s="142"/>
      <c r="K64" s="142"/>
      <c r="L64" s="143" t="e">
        <f t="shared" si="17"/>
        <v>#REF!</v>
      </c>
      <c r="M64" s="143" t="e">
        <f t="shared" si="18"/>
        <v>#REF!</v>
      </c>
      <c r="N64" s="140" t="e">
        <f>M64/L64*100</f>
        <v>#REF!</v>
      </c>
      <c r="O64" s="132"/>
      <c r="P64" s="137"/>
      <c r="U64" s="25"/>
      <c r="V64" s="25"/>
    </row>
    <row r="65" spans="1:24" s="11" customFormat="1">
      <c r="A65" s="58">
        <v>202</v>
      </c>
      <c r="B65" s="20"/>
      <c r="C65" s="20"/>
      <c r="D65" s="20"/>
      <c r="E65" s="20"/>
      <c r="F65" s="59"/>
      <c r="G65" s="59"/>
      <c r="H65" s="59"/>
      <c r="I65" s="20"/>
      <c r="J65" s="59"/>
      <c r="K65" s="59"/>
      <c r="L65" s="62" t="e">
        <f t="shared" si="17"/>
        <v>#REF!</v>
      </c>
      <c r="M65" s="62" t="e">
        <f t="shared" si="18"/>
        <v>#REF!</v>
      </c>
      <c r="N65" s="59" t="e">
        <f>M65/L65*100</f>
        <v>#REF!</v>
      </c>
      <c r="O65" s="20"/>
      <c r="P65" s="60"/>
      <c r="U65" s="25"/>
      <c r="V65" s="25"/>
    </row>
    <row r="66" spans="1:24" s="11" customFormat="1">
      <c r="A66" s="39"/>
      <c r="F66" s="25"/>
      <c r="G66" s="25"/>
      <c r="H66" s="25"/>
      <c r="J66" s="25"/>
      <c r="K66" s="25"/>
      <c r="L66" s="25"/>
      <c r="U66" s="25"/>
      <c r="V66" s="25"/>
    </row>
    <row r="67" spans="1:24" s="11" customFormat="1">
      <c r="A67" s="39"/>
      <c r="F67" s="40"/>
      <c r="G67" s="40"/>
      <c r="H67" s="40"/>
      <c r="J67" s="40"/>
      <c r="K67" s="40"/>
      <c r="L67" s="40"/>
      <c r="U67" s="25"/>
      <c r="V67" s="25"/>
    </row>
    <row r="68" spans="1:24" s="11" customFormat="1">
      <c r="A68" s="39"/>
      <c r="F68" s="40"/>
      <c r="G68" s="40"/>
      <c r="H68" s="40"/>
      <c r="J68" s="25"/>
      <c r="K68" s="25"/>
      <c r="L68" s="25"/>
      <c r="U68" s="25"/>
      <c r="V68" s="25"/>
    </row>
    <row r="69" spans="1:24" s="11" customFormat="1">
      <c r="A69" s="39"/>
      <c r="F69" s="40"/>
      <c r="G69" s="40"/>
      <c r="H69" s="40"/>
      <c r="J69" s="40"/>
      <c r="K69" s="40"/>
      <c r="L69" s="40"/>
      <c r="U69" s="25"/>
      <c r="V69" s="25"/>
    </row>
    <row r="70" spans="1:24" s="11" customFormat="1">
      <c r="A70" s="39"/>
      <c r="F70" s="40"/>
      <c r="G70" s="40"/>
      <c r="H70" s="40"/>
      <c r="J70" s="40"/>
      <c r="K70" s="40"/>
      <c r="L70" s="40"/>
      <c r="N70" s="41"/>
      <c r="O70" s="41"/>
      <c r="P70" s="41"/>
      <c r="Q70" s="41"/>
      <c r="R70" s="41"/>
      <c r="S70" s="41"/>
      <c r="U70" s="25"/>
      <c r="V70" s="25"/>
    </row>
    <row r="71" spans="1:24" s="11" customFormat="1">
      <c r="N71" s="41"/>
      <c r="O71" s="41"/>
      <c r="P71" s="41"/>
      <c r="Q71" s="41"/>
      <c r="R71" s="41"/>
      <c r="S71" s="41"/>
      <c r="T71" s="41"/>
      <c r="U71" s="25"/>
      <c r="V71" s="25"/>
      <c r="X71" s="41"/>
    </row>
    <row r="74" spans="1:24">
      <c r="E74" s="4"/>
    </row>
    <row r="75" spans="1:24">
      <c r="E75" s="4"/>
    </row>
    <row r="76" spans="1:24">
      <c r="E76" s="4"/>
    </row>
    <row r="77" spans="1:24">
      <c r="E77" s="4"/>
    </row>
    <row r="78" spans="1:24">
      <c r="E78" s="4"/>
    </row>
  </sheetData>
  <mergeCells count="1">
    <mergeCell ref="O52:Q52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Z78"/>
  <sheetViews>
    <sheetView topLeftCell="A46" zoomScale="99" zoomScaleNormal="99" workbookViewId="0">
      <selection activeCell="L28" sqref="L28"/>
    </sheetView>
  </sheetViews>
  <sheetFormatPr defaultColWidth="9.109375" defaultRowHeight="14.4"/>
  <cols>
    <col min="1" max="1" width="9.109375" style="41"/>
    <col min="2" max="2" width="14.88671875" style="41" customWidth="1"/>
    <col min="3" max="3" width="15.5546875" style="41" bestFit="1" customWidth="1"/>
    <col min="4" max="4" width="6.44140625" style="41" customWidth="1"/>
    <col min="5" max="5" width="12.109375" style="41" customWidth="1"/>
    <col min="6" max="6" width="9.5546875" style="41" bestFit="1" customWidth="1"/>
    <col min="7" max="9" width="9.109375" style="41"/>
    <col min="10" max="10" width="12.5546875" style="41" bestFit="1" customWidth="1"/>
    <col min="11" max="12" width="11.5546875" style="41" bestFit="1" customWidth="1"/>
    <col min="13" max="14" width="10.5546875" style="41" customWidth="1"/>
    <col min="15" max="15" width="10.88671875" style="41" customWidth="1"/>
    <col min="16" max="16" width="11.109375" style="41" customWidth="1"/>
    <col min="17" max="20" width="9.109375" style="41"/>
    <col min="21" max="21" width="9.109375" style="15"/>
    <col min="22" max="22" width="6.5546875" style="15" customWidth="1"/>
    <col min="23" max="23" width="9.44140625" style="41" customWidth="1"/>
    <col min="24" max="16384" width="9.109375" style="41"/>
  </cols>
  <sheetData>
    <row r="2" spans="1:25" ht="18">
      <c r="A2" s="16"/>
    </row>
    <row r="3" spans="1:25">
      <c r="F3" s="19"/>
    </row>
    <row r="4" spans="1:25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5">
      <c r="B5" s="17" t="s">
        <v>12</v>
      </c>
      <c r="C5" s="17" t="s">
        <v>14</v>
      </c>
      <c r="F5" s="13" t="s">
        <v>7</v>
      </c>
      <c r="O5" s="13" t="s">
        <v>6</v>
      </c>
    </row>
    <row r="6" spans="1:25">
      <c r="A6" s="1"/>
      <c r="B6" s="15" t="s">
        <v>13</v>
      </c>
      <c r="C6" s="15" t="s">
        <v>15</v>
      </c>
      <c r="D6" s="1"/>
      <c r="E6" s="2"/>
      <c r="F6" s="3" t="s">
        <v>0</v>
      </c>
      <c r="G6" s="3" t="s">
        <v>2</v>
      </c>
      <c r="H6" s="3" t="s">
        <v>3</v>
      </c>
      <c r="I6" s="3" t="s">
        <v>1</v>
      </c>
      <c r="J6" s="3" t="s">
        <v>4</v>
      </c>
      <c r="K6" s="3" t="s">
        <v>67</v>
      </c>
      <c r="L6" s="3" t="s">
        <v>5</v>
      </c>
      <c r="M6" s="1"/>
      <c r="N6" s="10"/>
      <c r="O6" s="3" t="s">
        <v>2</v>
      </c>
      <c r="P6" s="3" t="s">
        <v>3</v>
      </c>
      <c r="Q6" s="3" t="s">
        <v>1</v>
      </c>
      <c r="R6" s="3" t="s">
        <v>4</v>
      </c>
      <c r="S6" s="3" t="s">
        <v>67</v>
      </c>
      <c r="U6" s="3"/>
      <c r="V6" s="3"/>
      <c r="W6" s="3"/>
      <c r="X6" s="3"/>
      <c r="Y6" s="3"/>
    </row>
    <row r="7" spans="1:25">
      <c r="A7" s="4">
        <v>196</v>
      </c>
      <c r="B7" s="5">
        <f>F7</f>
        <v>0</v>
      </c>
      <c r="C7" s="5">
        <f>$E$7*(F7/100)+$E$8*(F8/100)+$E$9*(F9/100)+$E$10*(F10/100)+$E$11*(F11/100)+$E$12*(F12/100)+$E$13*(F13/100)</f>
        <v>0</v>
      </c>
      <c r="D7" s="1"/>
      <c r="E7" s="49">
        <v>195.9658144</v>
      </c>
      <c r="F7" s="18"/>
      <c r="G7" s="112">
        <v>0</v>
      </c>
      <c r="H7" s="113">
        <v>0</v>
      </c>
      <c r="I7" s="114">
        <v>0.153</v>
      </c>
      <c r="J7" s="113">
        <v>0</v>
      </c>
      <c r="K7" s="115">
        <v>4.3963613413907955E-2</v>
      </c>
      <c r="L7" s="18"/>
      <c r="M7" s="1"/>
      <c r="N7" s="4">
        <v>198</v>
      </c>
      <c r="O7" s="43">
        <f>G8/G$8</f>
        <v>1</v>
      </c>
      <c r="P7" s="44">
        <f>H8/H$9</f>
        <v>1.670308256743001E-2</v>
      </c>
      <c r="Q7" s="44">
        <f>I8/I$10</f>
        <v>0.43158988569449253</v>
      </c>
      <c r="R7" s="44">
        <f>J8/J$11</f>
        <v>0</v>
      </c>
      <c r="S7" s="45">
        <f>K8/K$12</f>
        <v>1.308128969823501E-3</v>
      </c>
      <c r="T7" s="4"/>
      <c r="U7" s="41"/>
      <c r="V7" s="41"/>
    </row>
    <row r="8" spans="1:25">
      <c r="A8" s="4">
        <v>198</v>
      </c>
      <c r="B8" s="5">
        <f>G8</f>
        <v>92.915777492316806</v>
      </c>
      <c r="C8" s="5">
        <f>$E$7*(G7/100)+$E$8*(G8/100)+$E$9*(G9/100)+$E$10*(G10/100)+$E$11*(G11/100)+$E$12*(G12/100)+$E$13*(G13/100)</f>
        <v>198.08064125491882</v>
      </c>
      <c r="D8" s="1"/>
      <c r="E8" s="49">
        <v>197.9667523</v>
      </c>
      <c r="F8" s="18"/>
      <c r="G8" s="116">
        <v>92.915777492316806</v>
      </c>
      <c r="H8" s="117">
        <v>1.5383336622084547</v>
      </c>
      <c r="I8" s="85">
        <v>9.968</v>
      </c>
      <c r="J8" s="117">
        <v>0</v>
      </c>
      <c r="K8" s="118">
        <v>0.12562629886687843</v>
      </c>
      <c r="L8" s="18"/>
      <c r="M8" s="1"/>
      <c r="N8" s="4">
        <v>199</v>
      </c>
      <c r="O8" s="46">
        <f>G9/G$8</f>
        <v>5.2274279484909515E-2</v>
      </c>
      <c r="P8" s="6">
        <f>H9/H$9</f>
        <v>1</v>
      </c>
      <c r="Q8" s="6">
        <f>I9/I$10</f>
        <v>0.73055940422583998</v>
      </c>
      <c r="R8" s="6">
        <f t="shared" ref="R8:R11" si="0">J9/J$11</f>
        <v>0</v>
      </c>
      <c r="S8" s="7">
        <f t="shared" ref="S8:S11" si="1">K9/K$12</f>
        <v>1.4055608905968277E-2</v>
      </c>
      <c r="T8" s="4"/>
      <c r="U8" s="41"/>
      <c r="V8" s="41"/>
    </row>
    <row r="9" spans="1:25">
      <c r="A9" s="4">
        <v>199</v>
      </c>
      <c r="B9" s="5">
        <f>H9</f>
        <v>92.098788112806872</v>
      </c>
      <c r="C9" s="5">
        <f>$E$7*(H7/100)+$E$8*(H8/100)+$E$9*(H9/100)+$E$10*(H10/100)+$E$11*(H11/100)+$E$12*(H12/100)+$E$13*(H13/100)</f>
        <v>199.04359185302849</v>
      </c>
      <c r="D9" s="1"/>
      <c r="E9" s="49">
        <v>198.96826229999999</v>
      </c>
      <c r="F9" s="18"/>
      <c r="G9" s="116">
        <v>4.8571053211910336</v>
      </c>
      <c r="H9" s="117">
        <v>92.098788112806872</v>
      </c>
      <c r="I9" s="85">
        <v>16.873000000000001</v>
      </c>
      <c r="J9" s="117">
        <v>0</v>
      </c>
      <c r="K9" s="118">
        <v>1.3498318330304793</v>
      </c>
      <c r="L9" s="18"/>
      <c r="M9" s="1"/>
      <c r="N9" s="4">
        <v>200</v>
      </c>
      <c r="O9" s="46">
        <f>G10/G$8</f>
        <v>1.1905860390792578E-2</v>
      </c>
      <c r="P9" s="6">
        <f>H10/H$9</f>
        <v>5.2044662200648129E-2</v>
      </c>
      <c r="Q9" s="6">
        <f t="shared" ref="Q9" si="2">I10/I$10</f>
        <v>1</v>
      </c>
      <c r="R9" s="6">
        <f t="shared" si="0"/>
        <v>1.8856633914163295E-2</v>
      </c>
      <c r="S9" s="7">
        <f t="shared" si="1"/>
        <v>9.4547400848962043E-3</v>
      </c>
      <c r="T9" s="4"/>
      <c r="U9" s="41"/>
      <c r="V9" s="41"/>
      <c r="W9" s="22"/>
    </row>
    <row r="10" spans="1:25">
      <c r="A10" s="4">
        <v>200</v>
      </c>
      <c r="B10" s="5">
        <f>I10</f>
        <v>23.096</v>
      </c>
      <c r="C10" s="50">
        <f>$E$7*(I7/100)+$E$8*(I8/100)+$E$9*(I9/100)+$E$10*(I10/100)+$E$11*(I11/100)+$E$12*(I12/100)+$E$13*(I13/100)</f>
        <v>200.59690939717999</v>
      </c>
      <c r="D10" s="1"/>
      <c r="E10" s="49">
        <v>199.96830929999999</v>
      </c>
      <c r="F10" s="18"/>
      <c r="G10" s="116">
        <v>1.1062422749254712</v>
      </c>
      <c r="H10" s="117">
        <v>4.7932503164201012</v>
      </c>
      <c r="I10" s="85">
        <v>23.096</v>
      </c>
      <c r="J10" s="117">
        <v>1.7875625775780957</v>
      </c>
      <c r="K10" s="118">
        <v>0.90798692714074269</v>
      </c>
      <c r="L10" s="18"/>
      <c r="M10" s="1"/>
      <c r="N10" s="4">
        <v>201</v>
      </c>
      <c r="O10" s="46">
        <f>G11/G$8</f>
        <v>3.9760161826214134E-3</v>
      </c>
      <c r="P10" s="6">
        <f t="shared" ref="P10:P11" si="3">H11/H$9</f>
        <v>7.3266472058999095E-3</v>
      </c>
      <c r="Q10" s="6">
        <f>I11/I$10</f>
        <v>0.57070488396259089</v>
      </c>
      <c r="R10" s="6">
        <f t="shared" si="0"/>
        <v>1</v>
      </c>
      <c r="S10" s="7">
        <f t="shared" si="1"/>
        <v>6.6804848572649071E-3</v>
      </c>
      <c r="T10" s="4"/>
      <c r="U10" s="41"/>
      <c r="V10" s="41"/>
      <c r="W10" s="22"/>
    </row>
    <row r="11" spans="1:25">
      <c r="A11" s="4">
        <v>201</v>
      </c>
      <c r="B11" s="5">
        <f>J11</f>
        <v>94.797543703462907</v>
      </c>
      <c r="C11" s="5">
        <f>$E$7*(J7/100)+$E$8*(J8/100)+$E$9*(J9/100)+$E$10*(J10/100)+$E$11*(J11/100)+$E$12*(J12/100)+$E$13*(J13/100)</f>
        <v>200.98653489981587</v>
      </c>
      <c r="D11" s="1"/>
      <c r="E11" s="49">
        <v>200.9702853</v>
      </c>
      <c r="F11" s="18"/>
      <c r="G11" s="116">
        <v>0.3694346349303021</v>
      </c>
      <c r="H11" s="117">
        <v>0.67477532859346423</v>
      </c>
      <c r="I11" s="85">
        <v>13.180999999999999</v>
      </c>
      <c r="J11" s="117">
        <v>94.797543703462907</v>
      </c>
      <c r="K11" s="118">
        <v>0.64156104376134393</v>
      </c>
      <c r="L11" s="18"/>
      <c r="M11" s="1"/>
      <c r="N11" s="4">
        <v>202</v>
      </c>
      <c r="O11" s="47">
        <f>G12/G$8</f>
        <v>7.0557731631067586E-3</v>
      </c>
      <c r="P11" s="6">
        <f t="shared" si="3"/>
        <v>8.4013160520923086E-3</v>
      </c>
      <c r="Q11" s="8">
        <f>I12/I$10</f>
        <v>1.2929944579147905</v>
      </c>
      <c r="R11" s="8">
        <f t="shared" si="0"/>
        <v>3.6023019010293617E-2</v>
      </c>
      <c r="S11" s="9">
        <f t="shared" si="1"/>
        <v>1</v>
      </c>
      <c r="T11" s="4"/>
      <c r="U11" s="41"/>
      <c r="V11" s="41"/>
    </row>
    <row r="12" spans="1:25">
      <c r="A12" s="4">
        <v>202</v>
      </c>
      <c r="B12" s="5">
        <f>K12</f>
        <v>96.035101862952033</v>
      </c>
      <c r="C12" s="5">
        <f>$E$7*(K7/100)+$E$8*(K8/100)+$E$9*(K9/100)+$E$10*(K10/100)+$E$11*(K11/100)+$E$12*(K12/100)+$E$13*(K13/100)</f>
        <v>201.9157741422828</v>
      </c>
      <c r="D12" s="1"/>
      <c r="E12" s="49">
        <v>201.97062529999999</v>
      </c>
      <c r="F12" s="18"/>
      <c r="G12" s="116">
        <v>0.6555926492594879</v>
      </c>
      <c r="H12" s="117">
        <v>0.77375102695037268</v>
      </c>
      <c r="I12" s="85">
        <v>29.863</v>
      </c>
      <c r="J12" s="117">
        <v>3.4148937189589841</v>
      </c>
      <c r="K12" s="118">
        <v>96.035101862952033</v>
      </c>
      <c r="L12" s="18"/>
      <c r="M12" s="1"/>
      <c r="T12" s="6"/>
      <c r="U12" s="41"/>
      <c r="V12" s="41"/>
    </row>
    <row r="13" spans="1:25">
      <c r="A13" s="4">
        <v>204</v>
      </c>
      <c r="B13" s="5">
        <f>L13</f>
        <v>0</v>
      </c>
      <c r="C13" s="5">
        <f>$E$7*(L7/100)+$E$8*(L8/100)+$E$9*(L9/100)+$E$10*(L10/100)+$E$11*(L11/100)+$E$12*(L12/100)+$E$13*(L13/100)</f>
        <v>0</v>
      </c>
      <c r="D13" s="1"/>
      <c r="E13" s="49">
        <v>203.97347529999999</v>
      </c>
      <c r="F13" s="18"/>
      <c r="G13" s="119">
        <v>9.5847627376895256E-2</v>
      </c>
      <c r="H13" s="120">
        <v>0.12110155302073561</v>
      </c>
      <c r="I13" s="121">
        <v>6.8650000000000002</v>
      </c>
      <c r="J13" s="120">
        <v>0</v>
      </c>
      <c r="K13" s="122">
        <v>0.89592842083461299</v>
      </c>
      <c r="L13" s="18"/>
      <c r="M13" s="1"/>
      <c r="U13" s="6"/>
      <c r="V13" s="41"/>
    </row>
    <row r="14" spans="1:25">
      <c r="O14" s="21"/>
      <c r="P14" s="21"/>
      <c r="Q14" s="21"/>
      <c r="S14" s="21"/>
    </row>
    <row r="15" spans="1:25">
      <c r="T15" s="21"/>
    </row>
    <row r="16" spans="1:25">
      <c r="F16" s="21" t="s">
        <v>16</v>
      </c>
      <c r="G16" s="21"/>
      <c r="H16" s="21"/>
      <c r="I16" s="21"/>
      <c r="J16" s="21"/>
      <c r="L16" s="21" t="s">
        <v>19</v>
      </c>
      <c r="M16" s="21"/>
      <c r="N16" s="21"/>
      <c r="P16" s="4"/>
      <c r="Q16" s="14"/>
      <c r="R16" s="14"/>
      <c r="S16" s="14"/>
      <c r="T16" s="14"/>
      <c r="U16" s="14"/>
      <c r="V16" s="41"/>
      <c r="W16" s="21"/>
      <c r="X16" s="15"/>
    </row>
    <row r="17" spans="1:24">
      <c r="A17" s="41" t="s">
        <v>8</v>
      </c>
      <c r="F17" s="41" t="s">
        <v>17</v>
      </c>
      <c r="G17" s="41" t="s">
        <v>18</v>
      </c>
      <c r="L17" s="41" t="s">
        <v>17</v>
      </c>
      <c r="M17" s="41" t="s">
        <v>18</v>
      </c>
      <c r="Q17" s="14"/>
      <c r="R17" s="14"/>
      <c r="S17" s="14"/>
      <c r="T17" s="14"/>
      <c r="U17" s="14"/>
      <c r="V17" s="14"/>
      <c r="X17" s="15"/>
    </row>
    <row r="18" spans="1:24">
      <c r="A18" s="4">
        <v>198</v>
      </c>
      <c r="F18" s="123" t="e">
        <f>'Peak areas'!#REF!</f>
        <v>#REF!</v>
      </c>
      <c r="G18" s="123" t="e">
        <f>'Peak areas'!#REF!</f>
        <v>#REF!</v>
      </c>
      <c r="H18" s="123"/>
      <c r="I18" s="14"/>
      <c r="J18" s="14"/>
      <c r="K18" s="14"/>
      <c r="L18" s="123" t="e">
        <f>'Peak areas'!#REF!</f>
        <v>#REF!</v>
      </c>
      <c r="M18" s="123" t="e">
        <f>'Peak areas'!#REF!</f>
        <v>#REF!</v>
      </c>
      <c r="N18" s="123"/>
      <c r="O18" s="14"/>
      <c r="P18" s="14"/>
      <c r="Q18" s="14"/>
      <c r="R18" s="14"/>
      <c r="S18" s="14"/>
      <c r="T18" s="14"/>
      <c r="U18" s="14"/>
      <c r="V18" s="14"/>
      <c r="W18" s="14"/>
      <c r="X18" s="15"/>
    </row>
    <row r="19" spans="1:24">
      <c r="A19" s="4">
        <v>199</v>
      </c>
      <c r="F19" s="123" t="e">
        <f>'Peak areas'!#REF!</f>
        <v>#REF!</v>
      </c>
      <c r="G19" s="123" t="e">
        <f>'Peak areas'!#REF!</f>
        <v>#REF!</v>
      </c>
      <c r="H19" s="123"/>
      <c r="I19" s="14"/>
      <c r="J19" s="14"/>
      <c r="K19" s="14"/>
      <c r="L19" s="123" t="e">
        <f>'Peak areas'!#REF!</f>
        <v>#REF!</v>
      </c>
      <c r="M19" s="123" t="e">
        <f>'Peak areas'!#REF!</f>
        <v>#REF!</v>
      </c>
      <c r="N19" s="123"/>
      <c r="O19" s="14"/>
      <c r="P19" s="14"/>
      <c r="Q19" s="14"/>
      <c r="R19" s="14"/>
      <c r="S19" s="14"/>
      <c r="T19" s="14"/>
      <c r="U19" s="14"/>
      <c r="V19" s="14"/>
      <c r="W19" s="14"/>
      <c r="X19" s="15"/>
    </row>
    <row r="20" spans="1:24">
      <c r="A20" s="4">
        <v>200</v>
      </c>
      <c r="F20" s="123" t="e">
        <f>'Peak areas'!#REF!</f>
        <v>#REF!</v>
      </c>
      <c r="G20" s="123" t="e">
        <f>'Peak areas'!#REF!</f>
        <v>#REF!</v>
      </c>
      <c r="H20" s="123"/>
      <c r="I20" s="14"/>
      <c r="J20" s="14"/>
      <c r="K20" s="14"/>
      <c r="L20" s="123" t="e">
        <f>'Peak areas'!#REF!</f>
        <v>#REF!</v>
      </c>
      <c r="M20" s="123" t="e">
        <f>'Peak areas'!#REF!</f>
        <v>#REF!</v>
      </c>
      <c r="N20" s="123"/>
      <c r="O20" s="14"/>
      <c r="P20" s="14"/>
      <c r="U20" s="41"/>
      <c r="V20" s="41"/>
      <c r="W20" s="14"/>
      <c r="X20" s="15"/>
    </row>
    <row r="21" spans="1:24">
      <c r="A21" s="4">
        <v>201</v>
      </c>
      <c r="F21" s="123" t="e">
        <f>'Peak areas'!#REF!</f>
        <v>#REF!</v>
      </c>
      <c r="G21" s="123" t="e">
        <f>'Peak areas'!#REF!</f>
        <v>#REF!</v>
      </c>
      <c r="H21" s="123"/>
      <c r="I21" s="14"/>
      <c r="J21" s="14"/>
      <c r="K21" s="14"/>
      <c r="L21" s="123" t="e">
        <f>'Peak areas'!#REF!</f>
        <v>#REF!</v>
      </c>
      <c r="M21" s="123" t="e">
        <f>'Peak areas'!#REF!</f>
        <v>#REF!</v>
      </c>
      <c r="N21" s="123"/>
      <c r="O21" s="14"/>
      <c r="P21" s="14"/>
      <c r="U21" s="41"/>
      <c r="V21" s="41"/>
      <c r="X21" s="15"/>
    </row>
    <row r="22" spans="1:24">
      <c r="A22" s="4">
        <v>202</v>
      </c>
      <c r="F22" s="123" t="e">
        <f>'Peak areas'!#REF!</f>
        <v>#REF!</v>
      </c>
      <c r="G22" s="123" t="e">
        <f>'Peak areas'!#REF!</f>
        <v>#REF!</v>
      </c>
      <c r="H22" s="123"/>
      <c r="I22" s="14"/>
      <c r="J22" s="14"/>
      <c r="K22" s="14"/>
      <c r="L22" s="123" t="e">
        <f>'Peak areas'!#REF!</f>
        <v>#REF!</v>
      </c>
      <c r="M22" s="123" t="e">
        <f>'Peak areas'!#REF!</f>
        <v>#REF!</v>
      </c>
      <c r="N22" s="123"/>
      <c r="O22" s="14"/>
      <c r="P22" s="14"/>
      <c r="R22" s="14"/>
      <c r="U22" s="41"/>
      <c r="V22" s="41"/>
      <c r="X22" s="15"/>
    </row>
    <row r="23" spans="1:24">
      <c r="U23" s="41"/>
      <c r="V23" s="41"/>
      <c r="X23" s="15"/>
    </row>
    <row r="24" spans="1:24">
      <c r="A24" s="41" t="s">
        <v>9</v>
      </c>
      <c r="P24" s="4"/>
      <c r="Q24" s="14"/>
      <c r="R24" s="14"/>
      <c r="S24" s="14"/>
      <c r="T24" s="14"/>
      <c r="U24" s="14"/>
      <c r="V24" s="41"/>
      <c r="X24" s="15"/>
    </row>
    <row r="25" spans="1:24">
      <c r="A25" s="4">
        <v>198</v>
      </c>
      <c r="F25" s="14" t="e">
        <f t="array" ref="F25:F29">MMULT(MINVERSE($O$7:$S$11),F$18:F$22)</f>
        <v>#REF!</v>
      </c>
      <c r="G25" s="14" t="e">
        <f t="array" ref="G25:G29">MMULT(MINVERSE($O$7:$S$11),G$18:G$22)</f>
        <v>#REF!</v>
      </c>
      <c r="H25" s="14"/>
      <c r="I25" s="14"/>
      <c r="J25" s="14"/>
      <c r="K25" s="14"/>
      <c r="L25" s="14" t="e">
        <f t="array" ref="L25:L29">MMULT(MINVERSE($O$7:$S$11),L$18:L$22)</f>
        <v>#REF!</v>
      </c>
      <c r="M25" s="14" t="e">
        <f t="array" ref="M25:M29">MMULT(MINVERSE($O$7:$S$11),M$18:M$22)</f>
        <v>#REF!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</row>
    <row r="26" spans="1:24">
      <c r="A26" s="4">
        <v>199</v>
      </c>
      <c r="F26" s="14" t="e">
        <v>#REF!</v>
      </c>
      <c r="G26" s="14" t="e">
        <v>#REF!</v>
      </c>
      <c r="H26" s="14"/>
      <c r="I26" s="14"/>
      <c r="J26" s="14"/>
      <c r="K26" s="14"/>
      <c r="L26" s="14" t="e">
        <v>#REF!</v>
      </c>
      <c r="M26" s="14" t="e">
        <v>#REF!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</row>
    <row r="27" spans="1:24">
      <c r="A27" s="4">
        <v>200</v>
      </c>
      <c r="F27" s="14" t="e">
        <v>#REF!</v>
      </c>
      <c r="G27" s="14" t="e">
        <v>#REF!</v>
      </c>
      <c r="H27" s="14"/>
      <c r="I27" s="14"/>
      <c r="J27" s="14"/>
      <c r="K27" s="14"/>
      <c r="L27" s="14" t="e">
        <v>#REF!</v>
      </c>
      <c r="M27" s="14" t="e">
        <v>#REF!</v>
      </c>
      <c r="N27" s="14"/>
      <c r="O27" s="14"/>
      <c r="P27" s="14"/>
      <c r="U27" s="41"/>
      <c r="V27" s="14"/>
      <c r="W27" s="14"/>
      <c r="X27" s="15"/>
    </row>
    <row r="28" spans="1:24">
      <c r="A28" s="4">
        <v>201</v>
      </c>
      <c r="F28" s="14" t="e">
        <v>#REF!</v>
      </c>
      <c r="G28" s="14" t="e">
        <v>#REF!</v>
      </c>
      <c r="H28" s="14"/>
      <c r="I28" s="14"/>
      <c r="J28" s="14"/>
      <c r="K28" s="14"/>
      <c r="L28" s="14" t="e">
        <v>#REF!</v>
      </c>
      <c r="M28" s="14" t="e">
        <v>#REF!</v>
      </c>
      <c r="N28" s="14"/>
      <c r="O28" s="14"/>
      <c r="P28" s="14"/>
      <c r="U28" s="41"/>
      <c r="V28" s="41"/>
      <c r="W28" s="14"/>
      <c r="X28" s="15"/>
    </row>
    <row r="29" spans="1:24">
      <c r="A29" s="4">
        <v>202</v>
      </c>
      <c r="F29" s="14" t="e">
        <v>#REF!</v>
      </c>
      <c r="G29" s="14" t="e">
        <v>#REF!</v>
      </c>
      <c r="H29" s="14"/>
      <c r="I29" s="14"/>
      <c r="J29" s="14"/>
      <c r="K29" s="14"/>
      <c r="L29" s="14" t="e">
        <v>#REF!</v>
      </c>
      <c r="M29" s="14" t="e">
        <v>#REF!</v>
      </c>
      <c r="N29" s="14"/>
      <c r="O29" s="14"/>
      <c r="P29" s="14"/>
      <c r="U29" s="41"/>
      <c r="V29" s="41"/>
      <c r="W29" s="15"/>
      <c r="X29" s="15"/>
    </row>
    <row r="30" spans="1:24">
      <c r="A30" s="4"/>
      <c r="F30" s="14"/>
      <c r="G30" s="14"/>
      <c r="H30" s="14"/>
      <c r="I30" s="14"/>
      <c r="J30" s="14"/>
      <c r="K30" s="14"/>
      <c r="L30" s="14"/>
      <c r="M30" s="14"/>
      <c r="N30" s="14"/>
      <c r="U30" s="41"/>
      <c r="V30" s="41"/>
      <c r="W30" s="15"/>
      <c r="X30" s="15"/>
    </row>
    <row r="31" spans="1:24">
      <c r="A31" s="4"/>
      <c r="F31" s="14"/>
      <c r="G31" s="14"/>
      <c r="H31" s="14"/>
      <c r="I31" s="14"/>
      <c r="J31" s="14"/>
      <c r="K31" s="14"/>
      <c r="L31" s="14"/>
      <c r="M31" s="14"/>
      <c r="N31" s="14"/>
      <c r="U31" s="41"/>
      <c r="V31" s="41"/>
      <c r="W31" s="15"/>
      <c r="X31" s="15"/>
    </row>
    <row r="32" spans="1:24">
      <c r="A32" s="4"/>
      <c r="C32" s="41" t="s">
        <v>27</v>
      </c>
      <c r="F32" s="14"/>
      <c r="G32" s="14"/>
      <c r="H32" s="14"/>
      <c r="I32" s="14"/>
      <c r="J32" s="14"/>
      <c r="K32" s="14"/>
      <c r="L32" s="14"/>
      <c r="M32" s="14"/>
      <c r="N32" s="14"/>
      <c r="U32" s="41"/>
      <c r="V32" s="41"/>
      <c r="W32" s="15"/>
      <c r="X32" s="15"/>
    </row>
    <row r="33" spans="1:24">
      <c r="A33" s="4"/>
      <c r="F33" s="14"/>
      <c r="G33" s="14"/>
      <c r="H33" s="14"/>
      <c r="I33" s="14"/>
      <c r="J33" s="14"/>
      <c r="K33" s="14"/>
      <c r="L33" s="14"/>
      <c r="M33" s="14"/>
      <c r="N33" s="14"/>
      <c r="U33" s="41"/>
      <c r="V33" s="41"/>
      <c r="W33" s="15"/>
      <c r="X33" s="15"/>
    </row>
    <row r="34" spans="1:24" ht="15" thickBot="1">
      <c r="U34" s="41"/>
      <c r="V34" s="41"/>
      <c r="W34" s="15"/>
      <c r="X34" s="15"/>
    </row>
    <row r="35" spans="1:24" ht="15" thickBot="1">
      <c r="A35" s="126" t="s">
        <v>20</v>
      </c>
      <c r="B35" s="126"/>
      <c r="C35" s="130">
        <v>1.1976800000000001</v>
      </c>
      <c r="F35" s="41">
        <f>$C$35</f>
        <v>1.1976800000000001</v>
      </c>
      <c r="G35" s="41">
        <f t="shared" ref="G35" si="4">$C$35</f>
        <v>1.1976800000000001</v>
      </c>
      <c r="L35" s="41">
        <f>$C$35</f>
        <v>1.1976800000000001</v>
      </c>
      <c r="M35" s="41">
        <f t="shared" ref="M35" si="5">$C$35</f>
        <v>1.1976800000000001</v>
      </c>
      <c r="U35" s="41"/>
      <c r="V35" s="41"/>
      <c r="W35" s="15"/>
      <c r="X35" s="15"/>
    </row>
    <row r="36" spans="1:24">
      <c r="A36" s="41" t="s">
        <v>108</v>
      </c>
      <c r="U36" s="41"/>
      <c r="V36" s="41"/>
      <c r="W36" s="15"/>
      <c r="X36" s="15"/>
    </row>
    <row r="37" spans="1:24">
      <c r="F37" s="41" t="s">
        <v>91</v>
      </c>
      <c r="L37" s="41" t="s">
        <v>92</v>
      </c>
      <c r="U37" s="41"/>
      <c r="V37" s="41"/>
      <c r="W37" s="15"/>
      <c r="X37" s="15"/>
    </row>
    <row r="38" spans="1:24" ht="15" thickBot="1">
      <c r="D38" s="41" t="s">
        <v>21</v>
      </c>
      <c r="F38" s="41" t="e">
        <f>#REF!</f>
        <v>#REF!</v>
      </c>
      <c r="L38" s="27" t="e">
        <f>#REF!</f>
        <v>#REF!</v>
      </c>
      <c r="U38" s="41"/>
      <c r="V38" s="41"/>
      <c r="W38" s="15"/>
      <c r="X38" s="15"/>
    </row>
    <row r="39" spans="1:24" ht="15" thickBot="1">
      <c r="D39" s="41" t="s">
        <v>22</v>
      </c>
      <c r="F39" s="129">
        <v>2.4209999999999999E-2</v>
      </c>
      <c r="G39" s="125"/>
      <c r="L39" s="129">
        <f>F39</f>
        <v>2.4209999999999999E-2</v>
      </c>
      <c r="U39" s="41"/>
      <c r="V39" s="41"/>
      <c r="W39" s="15"/>
      <c r="X39" s="15"/>
    </row>
    <row r="40" spans="1:24">
      <c r="D40" s="41" t="s">
        <v>23</v>
      </c>
      <c r="F40" s="124" t="e">
        <f>#REF!</f>
        <v>#REF!</v>
      </c>
      <c r="G40" s="24"/>
      <c r="L40" s="124" t="e">
        <f>#REF!</f>
        <v>#REF!</v>
      </c>
      <c r="U40" s="41"/>
      <c r="V40" s="41"/>
      <c r="W40" s="15"/>
      <c r="X40" s="15"/>
    </row>
    <row r="41" spans="1:24">
      <c r="A41" s="41" t="s">
        <v>11</v>
      </c>
      <c r="F41" s="41" t="e">
        <f>F38*$F$39/$F$40</f>
        <v>#REF!</v>
      </c>
      <c r="G41" s="41" t="e">
        <f>F41</f>
        <v>#REF!</v>
      </c>
      <c r="L41" s="41" t="e">
        <f>$L$39*$L$38/$L$40</f>
        <v>#REF!</v>
      </c>
      <c r="M41" s="41" t="e">
        <f t="shared" ref="M41" si="6">$L$39*$L$38/$L$40</f>
        <v>#REF!</v>
      </c>
      <c r="U41" s="41"/>
      <c r="V41" s="41"/>
      <c r="W41" s="15"/>
      <c r="X41" s="15"/>
    </row>
    <row r="43" spans="1:24">
      <c r="A43" s="41" t="s">
        <v>71</v>
      </c>
    </row>
    <row r="44" spans="1:24">
      <c r="A44" s="4"/>
      <c r="F44" s="38"/>
      <c r="G44" s="38"/>
      <c r="H44" s="38"/>
      <c r="I44" s="38"/>
      <c r="J44" s="38"/>
      <c r="K44" s="38"/>
      <c r="L44" s="28"/>
      <c r="M44" s="28"/>
      <c r="N44" s="28"/>
    </row>
    <row r="45" spans="1:24">
      <c r="A45" s="4">
        <v>198</v>
      </c>
      <c r="F45" s="38" t="e">
        <f>(F25/$B8)/(F$29/$B$12)*F$41*$C8/F$35</f>
        <v>#REF!</v>
      </c>
      <c r="G45" s="38" t="e">
        <f t="shared" ref="F45:G48" si="7">(G25/$B8)/(G$29/$B$12)*G$41*$C8/G$35</f>
        <v>#REF!</v>
      </c>
      <c r="H45" s="38"/>
      <c r="I45" s="38"/>
      <c r="J45" s="38"/>
      <c r="K45" s="38"/>
      <c r="L45" s="28" t="s">
        <v>10</v>
      </c>
      <c r="M45" s="28" t="s">
        <v>10</v>
      </c>
      <c r="N45" s="28"/>
      <c r="O45" s="28"/>
      <c r="P45" s="28"/>
    </row>
    <row r="46" spans="1:24">
      <c r="A46" s="4">
        <v>199</v>
      </c>
      <c r="F46" s="38" t="e">
        <f t="shared" si="7"/>
        <v>#REF!</v>
      </c>
      <c r="G46" s="38" t="e">
        <f t="shared" si="7"/>
        <v>#REF!</v>
      </c>
      <c r="H46" s="38"/>
      <c r="I46" s="38"/>
      <c r="J46" s="38"/>
      <c r="K46" s="38"/>
      <c r="L46" s="28" t="e">
        <f t="shared" ref="L46:M49" si="8">(L26/$B9)/(L$25/$B$8)*L$41*$C9/L$35</f>
        <v>#REF!</v>
      </c>
      <c r="M46" s="28" t="e">
        <f t="shared" si="8"/>
        <v>#REF!</v>
      </c>
      <c r="N46" s="28"/>
      <c r="O46" s="28"/>
      <c r="P46" s="28"/>
    </row>
    <row r="47" spans="1:24">
      <c r="A47" s="4">
        <v>200</v>
      </c>
      <c r="F47" s="38" t="e">
        <f t="shared" si="7"/>
        <v>#REF!</v>
      </c>
      <c r="G47" s="38" t="e">
        <f t="shared" si="7"/>
        <v>#REF!</v>
      </c>
      <c r="H47" s="38"/>
      <c r="I47" s="28"/>
      <c r="J47" s="28"/>
      <c r="K47" s="38"/>
      <c r="L47" s="28" t="e">
        <f t="shared" si="8"/>
        <v>#REF!</v>
      </c>
      <c r="M47" s="28" t="e">
        <f t="shared" si="8"/>
        <v>#REF!</v>
      </c>
      <c r="N47" s="28"/>
      <c r="O47" s="28"/>
      <c r="P47" s="28"/>
    </row>
    <row r="48" spans="1:24">
      <c r="A48" s="4">
        <v>201</v>
      </c>
      <c r="F48" s="38" t="e">
        <f>(F28/$B11)/(F$29/$B$12)*F$41*$C11/F$35</f>
        <v>#REF!</v>
      </c>
      <c r="G48" s="38" t="e">
        <f t="shared" si="7"/>
        <v>#REF!</v>
      </c>
      <c r="H48" s="38"/>
      <c r="I48" s="28"/>
      <c r="J48" s="28"/>
      <c r="K48" s="38"/>
      <c r="L48" s="38" t="e">
        <f t="shared" si="8"/>
        <v>#REF!</v>
      </c>
      <c r="M48" s="38" t="e">
        <f t="shared" si="8"/>
        <v>#REF!</v>
      </c>
      <c r="N48" s="38"/>
      <c r="O48" s="38"/>
      <c r="P48" s="38"/>
    </row>
    <row r="49" spans="1:26">
      <c r="A49" s="4">
        <v>202</v>
      </c>
      <c r="F49" s="28" t="s">
        <v>10</v>
      </c>
      <c r="G49" s="28" t="s">
        <v>10</v>
      </c>
      <c r="H49" s="28"/>
      <c r="I49" s="28"/>
      <c r="J49" s="28"/>
      <c r="K49" s="38"/>
      <c r="L49" s="38" t="e">
        <f t="shared" si="8"/>
        <v>#REF!</v>
      </c>
      <c r="M49" s="38" t="e">
        <f t="shared" si="8"/>
        <v>#REF!</v>
      </c>
      <c r="N49" s="38"/>
      <c r="O49" s="38"/>
      <c r="P49" s="38"/>
      <c r="Q49" s="28"/>
      <c r="R49" s="28"/>
      <c r="S49" s="28"/>
      <c r="U49" s="23"/>
      <c r="V49" s="23"/>
      <c r="W49" s="26"/>
      <c r="X49" s="26"/>
    </row>
    <row r="50" spans="1:26">
      <c r="A50" s="4"/>
      <c r="F50" s="28"/>
      <c r="G50" s="28"/>
      <c r="H50" s="28"/>
      <c r="I50" s="28"/>
      <c r="J50" s="28"/>
      <c r="K50" s="38"/>
      <c r="L50" s="38"/>
      <c r="M50" s="38"/>
      <c r="N50" s="38"/>
      <c r="O50" s="38"/>
      <c r="P50" s="38"/>
      <c r="Q50" s="28"/>
      <c r="R50" s="28"/>
      <c r="S50" s="28"/>
      <c r="U50" s="23"/>
      <c r="V50" s="23"/>
      <c r="W50" s="26"/>
      <c r="X50" s="26"/>
    </row>
    <row r="51" spans="1:26" ht="15" thickBot="1">
      <c r="K51" s="127"/>
      <c r="U51" s="41"/>
      <c r="V51" s="23"/>
      <c r="W51" s="26"/>
      <c r="X51" s="26"/>
    </row>
    <row r="52" spans="1:26" ht="15" thickBot="1">
      <c r="A52" s="128" t="s">
        <v>72</v>
      </c>
      <c r="B52" s="128"/>
      <c r="C52" s="128"/>
      <c r="D52" s="41" t="s">
        <v>73</v>
      </c>
      <c r="F52" s="130">
        <v>0.25369999999999998</v>
      </c>
      <c r="I52" s="41" t="s">
        <v>74</v>
      </c>
      <c r="K52" s="130">
        <v>6.3051000000000004</v>
      </c>
      <c r="O52" s="820"/>
      <c r="P52" s="820"/>
      <c r="Q52" s="820"/>
      <c r="S52" s="77"/>
      <c r="T52" s="77"/>
      <c r="U52" s="41"/>
      <c r="X52" s="15" t="s">
        <v>24</v>
      </c>
      <c r="Y52" s="15" t="s">
        <v>25</v>
      </c>
      <c r="Z52" s="15" t="s">
        <v>61</v>
      </c>
    </row>
    <row r="53" spans="1:26">
      <c r="A53" s="4"/>
      <c r="F53" s="28"/>
      <c r="G53" s="28"/>
      <c r="H53" s="28"/>
      <c r="I53" s="28"/>
      <c r="J53" s="28"/>
      <c r="K53" s="38"/>
      <c r="L53" s="38"/>
      <c r="M53" s="38"/>
      <c r="N53" s="38"/>
      <c r="O53" s="38"/>
      <c r="P53" s="38"/>
      <c r="Q53" s="28"/>
      <c r="U53" s="41"/>
      <c r="Z53" s="15"/>
    </row>
    <row r="54" spans="1:26">
      <c r="A54" s="4">
        <v>198</v>
      </c>
      <c r="F54" s="28" t="e">
        <f>F45*$K$52/$F$52</f>
        <v>#REF!</v>
      </c>
      <c r="G54" s="28" t="e">
        <f t="shared" ref="G54" si="9">G45*$K$52/$F$52</f>
        <v>#REF!</v>
      </c>
      <c r="H54" s="28"/>
      <c r="I54" s="28"/>
      <c r="J54" s="28"/>
      <c r="K54" s="38"/>
      <c r="L54" s="28" t="s">
        <v>10</v>
      </c>
      <c r="M54" s="28" t="s">
        <v>10</v>
      </c>
      <c r="N54" s="28"/>
      <c r="O54" s="38"/>
      <c r="P54" s="38"/>
      <c r="Q54" s="28"/>
      <c r="U54" s="41"/>
      <c r="Z54" s="15"/>
    </row>
    <row r="55" spans="1:26">
      <c r="A55" s="4">
        <v>199</v>
      </c>
      <c r="B55" s="41" t="s">
        <v>97</v>
      </c>
      <c r="F55" s="28" t="e">
        <f t="shared" ref="F55:G57" si="10">F46*$K$52/$F$52</f>
        <v>#REF!</v>
      </c>
      <c r="G55" s="28" t="e">
        <f t="shared" si="10"/>
        <v>#REF!</v>
      </c>
      <c r="H55" s="28"/>
      <c r="I55" s="28"/>
      <c r="J55" s="28"/>
      <c r="K55" s="38"/>
      <c r="L55" s="28" t="e">
        <f t="shared" ref="L55:M58" si="11">L46*$K$52/$F$52</f>
        <v>#REF!</v>
      </c>
      <c r="M55" s="28" t="e">
        <f t="shared" si="11"/>
        <v>#REF!</v>
      </c>
      <c r="N55" s="28"/>
      <c r="O55" s="38"/>
      <c r="P55" s="38"/>
      <c r="Q55" s="48" t="s">
        <v>26</v>
      </c>
      <c r="R55" s="28" t="e">
        <f>F55/(L55+F55)*100</f>
        <v>#REF!</v>
      </c>
      <c r="S55" s="28" t="e">
        <f t="shared" ref="S55:S56" si="12">G55/(M55+G55)*100</f>
        <v>#REF!</v>
      </c>
      <c r="T55" s="28"/>
      <c r="U55" s="28"/>
      <c r="V55" s="28"/>
      <c r="W55" s="48" t="s">
        <v>26</v>
      </c>
      <c r="X55" s="146" t="e">
        <f>AVERAGE(R55:T55)</f>
        <v>#REF!</v>
      </c>
      <c r="Y55" s="146" t="e">
        <f>STDEV(R55:V55)</f>
        <v>#REF!</v>
      </c>
      <c r="Z55" s="147" t="e">
        <f>Y55/X55*100</f>
        <v>#REF!</v>
      </c>
    </row>
    <row r="56" spans="1:26">
      <c r="A56" s="4">
        <v>200</v>
      </c>
      <c r="B56" s="41" t="s">
        <v>93</v>
      </c>
      <c r="F56" s="28" t="e">
        <f t="shared" si="10"/>
        <v>#REF!</v>
      </c>
      <c r="G56" s="28" t="e">
        <f t="shared" si="10"/>
        <v>#REF!</v>
      </c>
      <c r="H56" s="28"/>
      <c r="I56" s="28"/>
      <c r="J56" s="28"/>
      <c r="K56" s="38"/>
      <c r="L56" s="28" t="e">
        <f t="shared" si="11"/>
        <v>#REF!</v>
      </c>
      <c r="M56" s="28" t="e">
        <f t="shared" si="11"/>
        <v>#REF!</v>
      </c>
      <c r="N56" s="28"/>
      <c r="O56" s="38"/>
      <c r="P56" s="38"/>
      <c r="Q56" s="28" t="s">
        <v>95</v>
      </c>
      <c r="R56" s="28" t="e">
        <f>F56/(L56+F56)*100</f>
        <v>#REF!</v>
      </c>
      <c r="S56" s="28" t="e">
        <f t="shared" si="12"/>
        <v>#REF!</v>
      </c>
      <c r="T56" s="28"/>
      <c r="U56" s="28"/>
      <c r="V56" s="28"/>
      <c r="W56" s="61" t="s">
        <v>95</v>
      </c>
      <c r="X56" s="146" t="e">
        <f>AVERAGE(R56:S56)</f>
        <v>#REF!</v>
      </c>
      <c r="Y56" s="146" t="e">
        <f>STDEV(R56:V56)</f>
        <v>#REF!</v>
      </c>
      <c r="Z56" s="147" t="e">
        <f>Y56/X56*100</f>
        <v>#REF!</v>
      </c>
    </row>
    <row r="57" spans="1:26">
      <c r="A57" s="4">
        <v>201</v>
      </c>
      <c r="B57" s="41" t="s">
        <v>94</v>
      </c>
      <c r="F57" s="28" t="e">
        <f t="shared" si="10"/>
        <v>#REF!</v>
      </c>
      <c r="G57" s="28" t="e">
        <f t="shared" si="10"/>
        <v>#REF!</v>
      </c>
      <c r="H57" s="28"/>
      <c r="I57" s="28"/>
      <c r="J57" s="28"/>
      <c r="K57" s="38"/>
      <c r="L57" s="28" t="e">
        <f t="shared" si="11"/>
        <v>#REF!</v>
      </c>
      <c r="M57" s="28" t="e">
        <f t="shared" si="11"/>
        <v>#REF!</v>
      </c>
      <c r="N57" s="28"/>
      <c r="O57" s="38"/>
      <c r="P57" s="38"/>
      <c r="Q57" s="28" t="s">
        <v>96</v>
      </c>
      <c r="R57" s="28" t="e">
        <f>L57/(L57+F57)*100</f>
        <v>#REF!</v>
      </c>
      <c r="S57" s="28" t="e">
        <f t="shared" ref="S57" si="13">M57/(M57+G57)*100</f>
        <v>#REF!</v>
      </c>
      <c r="T57" s="28"/>
      <c r="U57" s="28"/>
      <c r="V57" s="28"/>
      <c r="W57" s="61" t="s">
        <v>96</v>
      </c>
      <c r="X57" s="144" t="e">
        <f t="shared" ref="X57" si="14">AVERAGE(R57:V57)</f>
        <v>#REF!</v>
      </c>
      <c r="Y57" s="144" t="e">
        <f t="shared" ref="Y57" si="15">STDEV(R57:V57)</f>
        <v>#REF!</v>
      </c>
      <c r="Z57" s="145" t="e">
        <f t="shared" ref="Z57" si="16">Y57/X57*100</f>
        <v>#REF!</v>
      </c>
    </row>
    <row r="58" spans="1:26">
      <c r="A58" s="4">
        <v>202</v>
      </c>
      <c r="F58" s="28" t="s">
        <v>10</v>
      </c>
      <c r="G58" s="28" t="s">
        <v>10</v>
      </c>
      <c r="H58" s="28"/>
      <c r="I58" s="28"/>
      <c r="J58" s="28"/>
      <c r="K58" s="38"/>
      <c r="L58" s="28" t="e">
        <f t="shared" si="11"/>
        <v>#REF!</v>
      </c>
      <c r="M58" s="28" t="e">
        <f t="shared" si="11"/>
        <v>#REF!</v>
      </c>
      <c r="N58" s="28"/>
      <c r="O58" s="38"/>
      <c r="P58" s="38"/>
      <c r="Q58" s="28"/>
      <c r="R58" s="28"/>
      <c r="S58" s="28"/>
      <c r="T58" s="28"/>
      <c r="U58" s="28"/>
      <c r="V58" s="28"/>
      <c r="X58" s="23"/>
      <c r="Y58" s="23"/>
      <c r="Z58" s="26"/>
    </row>
    <row r="59" spans="1:26">
      <c r="A59" s="4"/>
      <c r="F59" s="38"/>
      <c r="G59" s="38"/>
      <c r="H59" s="38"/>
      <c r="I59" s="38"/>
      <c r="J59" s="28"/>
      <c r="N59" s="11"/>
      <c r="O59" s="28"/>
      <c r="P59" s="28"/>
      <c r="Q59" s="28"/>
      <c r="S59" s="23"/>
      <c r="T59" s="23"/>
      <c r="U59" s="26"/>
      <c r="V59" s="26"/>
    </row>
    <row r="60" spans="1:26">
      <c r="A60" s="51"/>
      <c r="B60" s="52"/>
      <c r="C60" s="52"/>
      <c r="D60" s="52"/>
      <c r="E60" s="52"/>
      <c r="F60" s="52" t="s">
        <v>68</v>
      </c>
      <c r="G60" s="52" t="s">
        <v>25</v>
      </c>
      <c r="H60" s="52" t="s">
        <v>61</v>
      </c>
      <c r="I60" s="52"/>
      <c r="J60" s="52"/>
      <c r="K60" s="52"/>
      <c r="L60" s="52" t="s">
        <v>68</v>
      </c>
      <c r="M60" s="52" t="s">
        <v>25</v>
      </c>
      <c r="N60" s="52" t="s">
        <v>61</v>
      </c>
      <c r="O60" s="52"/>
      <c r="P60" s="53"/>
      <c r="X60" s="11"/>
    </row>
    <row r="61" spans="1:26" s="11" customFormat="1">
      <c r="A61" s="54">
        <v>198</v>
      </c>
      <c r="F61" s="55" t="e">
        <f>AVERAGE(F54:H54)</f>
        <v>#REF!</v>
      </c>
      <c r="G61" s="57" t="e">
        <f>STDEVA(F54:H54)</f>
        <v>#REF!</v>
      </c>
      <c r="H61" s="40" t="e">
        <f>G61/F61*100</f>
        <v>#REF!</v>
      </c>
      <c r="P61" s="56"/>
      <c r="V61" s="25"/>
    </row>
    <row r="62" spans="1:26" s="11" customFormat="1">
      <c r="A62" s="131">
        <v>199</v>
      </c>
      <c r="B62" s="132"/>
      <c r="C62" s="132"/>
      <c r="D62" s="132"/>
      <c r="E62" s="132"/>
      <c r="F62" s="133" t="e">
        <f>AVERAGE(F55:H55)</f>
        <v>#REF!</v>
      </c>
      <c r="G62" s="134" t="e">
        <f>STDEVA(F55:H55)</f>
        <v>#REF!</v>
      </c>
      <c r="H62" s="135" t="e">
        <f>G62/F62*100</f>
        <v>#REF!</v>
      </c>
      <c r="I62" s="132"/>
      <c r="J62" s="132"/>
      <c r="K62" s="132"/>
      <c r="L62" s="136" t="e">
        <f>AVERAGE(L55:N55)</f>
        <v>#REF!</v>
      </c>
      <c r="M62" s="136" t="e">
        <f>STDEVA(L55:N55)</f>
        <v>#REF!</v>
      </c>
      <c r="N62" s="135" t="e">
        <f>M62/L62*100</f>
        <v>#REF!</v>
      </c>
      <c r="O62" s="132"/>
      <c r="P62" s="137"/>
      <c r="U62" s="25"/>
      <c r="V62" s="25"/>
    </row>
    <row r="63" spans="1:26" s="11" customFormat="1">
      <c r="A63" s="131">
        <v>200</v>
      </c>
      <c r="B63" s="132"/>
      <c r="C63" s="132"/>
      <c r="D63" s="132"/>
      <c r="E63" s="132"/>
      <c r="F63" s="133" t="e">
        <f>AVERAGE(F56:H56)</f>
        <v>#REF!</v>
      </c>
      <c r="G63" s="134" t="e">
        <f>STDEVA(F56:H56)</f>
        <v>#REF!</v>
      </c>
      <c r="H63" s="135" t="e">
        <f>G63/F63*100</f>
        <v>#REF!</v>
      </c>
      <c r="I63" s="132"/>
      <c r="J63" s="132"/>
      <c r="K63" s="132"/>
      <c r="L63" s="136" t="e">
        <f t="shared" ref="L63:L65" si="17">AVERAGE(L56:N56)</f>
        <v>#REF!</v>
      </c>
      <c r="M63" s="136" t="e">
        <f t="shared" ref="M63:M65" si="18">STDEVA(L56:N56)</f>
        <v>#REF!</v>
      </c>
      <c r="N63" s="135" t="e">
        <f>M63/L63*100</f>
        <v>#REF!</v>
      </c>
      <c r="O63" s="132"/>
      <c r="P63" s="137"/>
      <c r="U63" s="25"/>
      <c r="V63" s="25"/>
    </row>
    <row r="64" spans="1:26" s="11" customFormat="1">
      <c r="A64" s="131">
        <v>201</v>
      </c>
      <c r="B64" s="132"/>
      <c r="C64" s="132"/>
      <c r="D64" s="132"/>
      <c r="E64" s="132"/>
      <c r="F64" s="138" t="e">
        <f>AVERAGE(F57:H57)</f>
        <v>#REF!</v>
      </c>
      <c r="G64" s="139" t="e">
        <f>STDEVA(F57:H57)</f>
        <v>#REF!</v>
      </c>
      <c r="H64" s="140" t="e">
        <f>G64/F64*100</f>
        <v>#REF!</v>
      </c>
      <c r="I64" s="141"/>
      <c r="J64" s="142"/>
      <c r="K64" s="142"/>
      <c r="L64" s="143" t="e">
        <f>AVERAGE(L57:N57)</f>
        <v>#REF!</v>
      </c>
      <c r="M64" s="143" t="e">
        <f t="shared" si="18"/>
        <v>#REF!</v>
      </c>
      <c r="N64" s="140" t="e">
        <f>M64/L64*100</f>
        <v>#REF!</v>
      </c>
      <c r="O64" s="132"/>
      <c r="P64" s="137"/>
      <c r="U64" s="25"/>
      <c r="V64" s="25"/>
    </row>
    <row r="65" spans="1:24" s="11" customFormat="1">
      <c r="A65" s="58">
        <v>202</v>
      </c>
      <c r="B65" s="20"/>
      <c r="C65" s="20"/>
      <c r="D65" s="20"/>
      <c r="E65" s="20"/>
      <c r="F65" s="59"/>
      <c r="G65" s="59"/>
      <c r="H65" s="59"/>
      <c r="I65" s="20"/>
      <c r="J65" s="59"/>
      <c r="K65" s="59"/>
      <c r="L65" s="62" t="e">
        <f t="shared" si="17"/>
        <v>#REF!</v>
      </c>
      <c r="M65" s="62" t="e">
        <f t="shared" si="18"/>
        <v>#REF!</v>
      </c>
      <c r="N65" s="59" t="e">
        <f>M65/L65*100</f>
        <v>#REF!</v>
      </c>
      <c r="O65" s="20"/>
      <c r="P65" s="60"/>
      <c r="U65" s="25"/>
      <c r="V65" s="25"/>
    </row>
    <row r="66" spans="1:24" s="11" customFormat="1">
      <c r="A66" s="39"/>
      <c r="F66" s="25"/>
      <c r="G66" s="25"/>
      <c r="H66" s="25"/>
      <c r="J66" s="25"/>
      <c r="K66" s="25"/>
      <c r="L66" s="25"/>
      <c r="U66" s="25"/>
      <c r="V66" s="25"/>
    </row>
    <row r="67" spans="1:24" s="11" customFormat="1">
      <c r="A67" s="39"/>
      <c r="F67" s="40"/>
      <c r="G67" s="40"/>
      <c r="H67" s="40"/>
      <c r="J67" s="40"/>
      <c r="K67" s="40"/>
      <c r="L67" s="40"/>
      <c r="U67" s="25"/>
      <c r="V67" s="25"/>
    </row>
    <row r="68" spans="1:24" s="11" customFormat="1">
      <c r="A68" s="39"/>
      <c r="F68" s="40"/>
      <c r="G68" s="40"/>
      <c r="H68" s="40"/>
      <c r="J68" s="25"/>
      <c r="K68" s="25"/>
      <c r="L68" s="25"/>
      <c r="U68" s="25"/>
      <c r="V68" s="25"/>
    </row>
    <row r="69" spans="1:24" s="11" customFormat="1">
      <c r="A69" s="39"/>
      <c r="F69" s="40"/>
      <c r="G69" s="40"/>
      <c r="H69" s="40"/>
      <c r="J69" s="40"/>
      <c r="K69" s="40"/>
      <c r="L69" s="40"/>
      <c r="U69" s="25"/>
      <c r="V69" s="25"/>
    </row>
    <row r="70" spans="1:24" s="11" customFormat="1">
      <c r="A70" s="39"/>
      <c r="F70" s="40"/>
      <c r="G70" s="40"/>
      <c r="H70" s="40"/>
      <c r="J70" s="40"/>
      <c r="K70" s="40"/>
      <c r="L70" s="40"/>
      <c r="N70" s="41"/>
      <c r="O70" s="41"/>
      <c r="P70" s="41"/>
      <c r="Q70" s="41"/>
      <c r="R70" s="41"/>
      <c r="S70" s="41"/>
      <c r="U70" s="25"/>
      <c r="V70" s="25"/>
    </row>
    <row r="71" spans="1:24" s="11" customFormat="1">
      <c r="N71" s="41"/>
      <c r="O71" s="41"/>
      <c r="P71" s="41"/>
      <c r="Q71" s="41"/>
      <c r="R71" s="41"/>
      <c r="S71" s="41"/>
      <c r="T71" s="41"/>
      <c r="U71" s="25"/>
      <c r="V71" s="25"/>
      <c r="X71" s="41"/>
    </row>
    <row r="74" spans="1:24">
      <c r="E74" s="4"/>
    </row>
    <row r="75" spans="1:24">
      <c r="E75" s="4"/>
    </row>
    <row r="76" spans="1:24">
      <c r="E76" s="4"/>
    </row>
    <row r="77" spans="1:24">
      <c r="E77" s="4"/>
    </row>
    <row r="78" spans="1:24">
      <c r="E78" s="4"/>
    </row>
  </sheetData>
  <mergeCells count="1">
    <mergeCell ref="O52:Q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comment</vt:lpstr>
      <vt:lpstr>Calib July 2021</vt:lpstr>
      <vt:lpstr>Abdces</vt:lpstr>
      <vt:lpstr>RIDMS</vt:lpstr>
      <vt:lpstr>Peak areas</vt:lpstr>
      <vt:lpstr>mass_sample_spike</vt:lpstr>
      <vt:lpstr>001</vt:lpstr>
      <vt:lpstr>002</vt:lpstr>
      <vt:lpstr>003</vt:lpstr>
      <vt:lpstr>24</vt:lpstr>
      <vt:lpstr>26</vt:lpstr>
      <vt:lpstr>27</vt:lpstr>
      <vt:lpstr>28</vt:lpstr>
      <vt:lpstr>29</vt:lpstr>
      <vt:lpstr>30</vt:lpstr>
      <vt:lpstr>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Björn</dc:creator>
  <cp:lastModifiedBy>Administrateur</cp:lastModifiedBy>
  <dcterms:created xsi:type="dcterms:W3CDTF">2012-02-21T09:07:29Z</dcterms:created>
  <dcterms:modified xsi:type="dcterms:W3CDTF">2023-09-12T18:56:42Z</dcterms:modified>
</cp:coreProperties>
</file>