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Función de densidad_80" sheetId="1" state="visible" r:id="rId2"/>
    <sheet name="Anchos iguales_80" sheetId="2" state="visible" r:id="rId3"/>
    <sheet name="Frecuencias iguales_80" sheetId="3" state="visible" r:id="rId4"/>
    <sheet name="Naive bayes" sheetId="4" state="visible" r:id="rId5"/>
    <sheet name="Frecuencias iguales" sheetId="5" state="visible" r:id="rId6"/>
    <sheet name="Anchos iguales" sheetId="6" state="visible" r:id="rId7"/>
    <sheet name="Anchos iguales_2" sheetId="7" state="visible" r:id="rId8"/>
    <sheet name="Función de densidad" sheetId="8" state="visible" r:id="rId9"/>
    <sheet name="Naive bayes_valores numericos" sheetId="9" state="visible" r:id="rId10"/>
    <sheet name="Naive bayes 2.0" sheetId="10" state="visible" r:id="rId11"/>
    <sheet name="Naive bayes 3.0" sheetId="11" state="visible" r:id="rId12"/>
    <sheet name="Naive bayes 3.0 80% de datos" sheetId="12" state="visible" r:id="rId13"/>
  </sheets>
  <definedNames>
    <definedName function="false" hidden="true" localSheetId="3" name="_xlnm._FilterDatabase" vbProcedure="false">'Naive bayes'!$A$9:$H$29</definedName>
    <definedName function="false" hidden="true" localSheetId="9" name="_xlnm._FilterDatabase" vbProcedure="false">'Naive bayes 2.0'!$A$9:$H$29</definedName>
    <definedName function="false" hidden="true" localSheetId="10" name="_xlnm._FilterDatabase" vbProcedure="false">'Naive bayes 3.0'!$A$9:$H$29</definedName>
    <definedName function="false" hidden="true" localSheetId="11" name="_xlnm._FilterDatabase" vbProcedure="false">'Naive bayes 3.0 80% de datos'!$A$9:$H$29</definedName>
    <definedName function="false" hidden="true" localSheetId="8" name="_xlnm._FilterDatabase" vbProcedure="false">'Naive bayes_valores numericos'!$A$9:$H$29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<sst xmlns="http://schemas.openxmlformats.org/spreadsheetml/2006/main" count="881" uniqueCount="59">
  <si>
    <t xml:space="preserve">Presupuesto</t>
  </si>
  <si>
    <t xml:space="preserve">X – media</t>
  </si>
  <si>
    <t xml:space="preserve">(X – media)²</t>
  </si>
  <si>
    <t xml:space="preserve">Distribución normal</t>
  </si>
  <si>
    <t xml:space="preserve">Media</t>
  </si>
  <si>
    <t xml:space="preserve">Total elementos</t>
  </si>
  <si>
    <t xml:space="preserve">Valor</t>
  </si>
  <si>
    <t xml:space="preserve">Desviación estándar muestra</t>
  </si>
  <si>
    <t xml:space="preserve">Varianza</t>
  </si>
  <si>
    <t xml:space="preserve">Probabilidad</t>
  </si>
  <si>
    <t xml:space="preserve">Desviación estándar población</t>
  </si>
  <si>
    <t xml:space="preserve">Desviación estandar</t>
  </si>
  <si>
    <t xml:space="preserve">Ingresos mensuales</t>
  </si>
  <si>
    <t xml:space="preserve">Categorias</t>
  </si>
  <si>
    <t xml:space="preserve">Maximo</t>
  </si>
  <si>
    <t xml:space="preserve">Bajo</t>
  </si>
  <si>
    <t xml:space="preserve">Menor</t>
  </si>
  <si>
    <t xml:space="preserve">Minimo</t>
  </si>
  <si>
    <t xml:space="preserve">Regular</t>
  </si>
  <si>
    <t xml:space="preserve">Mayor o igual</t>
  </si>
  <si>
    <t xml:space="preserve">Categoria</t>
  </si>
  <si>
    <t xml:space="preserve">Medio</t>
  </si>
  <si>
    <t xml:space="preserve">Rango</t>
  </si>
  <si>
    <t xml:space="preserve">Alto</t>
  </si>
  <si>
    <t xml:space="preserve">Normal</t>
  </si>
  <si>
    <t xml:space="preserve">Ordenado</t>
  </si>
  <si>
    <t xml:space="preserve">Numero de vehículos propios</t>
  </si>
  <si>
    <t xml:space="preserve">Valor discreto</t>
  </si>
  <si>
    <t xml:space="preserve">Categoría</t>
  </si>
  <si>
    <t xml:space="preserve">Total:</t>
  </si>
  <si>
    <t xml:space="preserve">Categorias:</t>
  </si>
  <si>
    <t xml:space="preserve">Rangos:</t>
  </si>
  <si>
    <t xml:space="preserve">Ninguno</t>
  </si>
  <si>
    <t xml:space="preserve">Integrantes:</t>
  </si>
  <si>
    <t xml:space="preserve">Grupo: 3-01</t>
  </si>
  <si>
    <t xml:space="preserve">- Castro Aguilar Allan Enrique</t>
  </si>
  <si>
    <t xml:space="preserve">Ingenieria en software</t>
  </si>
  <si>
    <t xml:space="preserve">- Gardea Palafox Irán Alondra</t>
  </si>
  <si>
    <t xml:space="preserve">- Jimenez Apodaca Brandon Ulises</t>
  </si>
  <si>
    <t xml:space="preserve">Clasificación para saber si una persona puede comprar una moto</t>
  </si>
  <si>
    <t xml:space="preserve">Instancia</t>
  </si>
  <si>
    <t xml:space="preserve">Actualmente tiene alguna deuda?</t>
  </si>
  <si>
    <t xml:space="preserve">Cual es su presupuesto</t>
  </si>
  <si>
    <t xml:space="preserve">Crédito o contado</t>
  </si>
  <si>
    <t xml:space="preserve">Clase</t>
  </si>
  <si>
    <t xml:space="preserve">No</t>
  </si>
  <si>
    <t xml:space="preserve">Contado</t>
  </si>
  <si>
    <t xml:space="preserve">Si puede</t>
  </si>
  <si>
    <t xml:space="preserve">Crédito</t>
  </si>
  <si>
    <t xml:space="preserve">Si</t>
  </si>
  <si>
    <t xml:space="preserve">No puede</t>
  </si>
  <si>
    <t xml:space="preserve">Quizá pueda</t>
  </si>
  <si>
    <t xml:space="preserve">Excelente</t>
  </si>
  <si>
    <t xml:space="preserve">Nuevo caso a clasificar</t>
  </si>
  <si>
    <t xml:space="preserve">Resultado probabilidades</t>
  </si>
  <si>
    <t xml:space="preserve">Clases</t>
  </si>
  <si>
    <t xml:space="preserve">Probabilidades</t>
  </si>
  <si>
    <t xml:space="preserve">Media del presupuesto:</t>
  </si>
  <si>
    <t xml:space="preserve">Desviación estandar: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</si>
</sst>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80A]#,##0.00;\-[$$-80A]#,##0.00"/>
    <numFmt numFmtId="166" formatCode="General"/>
    <numFmt numFmtId="167" formatCode="[$$-80A]#,##0.00;[RED]\-[$$-80A]#,##0.00"/>
    <numFmt numFmtId="168" formatCode="&quot;VERDADERO&quot;;&quot;VERDADERO&quot;;&quot;FALSO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'Función de densidad_80'!$E$3:$E$20</c:f>
              <c:numCache>
                <c:formatCode>General</c:formatCode>
                <c:ptCount val="18"/>
                <c:pt idx="2">
                  <c:v>5.59349963492457E-005</c:v>
                </c:pt>
                <c:pt idx="3">
                  <c:v>0.000104811997702716</c:v>
                </c:pt>
                <c:pt idx="4">
                  <c:v>9.08638858095857E-005</c:v>
                </c:pt>
                <c:pt idx="5">
                  <c:v>7.25394811966265E-005</c:v>
                </c:pt>
                <c:pt idx="6">
                  <c:v>7.73741212091913E-005</c:v>
                </c:pt>
                <c:pt idx="7">
                  <c:v>4.07128922026837E-005</c:v>
                </c:pt>
                <c:pt idx="8">
                  <c:v>0.000104617732964428</c:v>
                </c:pt>
                <c:pt idx="9">
                  <c:v>7.49760151270207E-005</c:v>
                </c:pt>
                <c:pt idx="10">
                  <c:v>0.000100014402200411</c:v>
                </c:pt>
                <c:pt idx="11">
                  <c:v>0.000104811997702716</c:v>
                </c:pt>
                <c:pt idx="12">
                  <c:v>9.08638858095857E-005</c:v>
                </c:pt>
                <c:pt idx="13">
                  <c:v>6.14326516687033E-005</c:v>
                </c:pt>
                <c:pt idx="14">
                  <c:v>7.25394811966265E-005</c:v>
                </c:pt>
                <c:pt idx="15">
                  <c:v>7.73741212091913E-005</c:v>
                </c:pt>
                <c:pt idx="16">
                  <c:v>8.04966154169651E-005</c:v>
                </c:pt>
                <c:pt idx="17">
                  <c:v>2.82082347865136E-006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12213"/>
        <c:axId val="16903634"/>
      </c:lineChart>
      <c:catAx>
        <c:axId val="44122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03634"/>
        <c:crosses val="autoZero"/>
        <c:auto val="1"/>
        <c:lblAlgn val="ctr"/>
        <c:lblOffset val="100"/>
        <c:noMultiLvlLbl val="0"/>
      </c:catAx>
      <c:valAx>
        <c:axId val="169036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22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'Función de densidad'!$E$3:$E$22</c:f>
              <c:numCache>
                <c:formatCode>General</c:formatCode>
                <c:ptCount val="20"/>
                <c:pt idx="0">
                  <c:v>7.73624940372407E-005</c:v>
                </c:pt>
                <c:pt idx="1">
                  <c:v>0.000106628843745179</c:v>
                </c:pt>
                <c:pt idx="2">
                  <c:v>6.03410408627927E-005</c:v>
                </c:pt>
                <c:pt idx="3">
                  <c:v>0.000107271338178044</c:v>
                </c:pt>
                <c:pt idx="4">
                  <c:v>8.8607423809762E-005</c:v>
                </c:pt>
                <c:pt idx="5">
                  <c:v>7.77861504084078E-005</c:v>
                </c:pt>
                <c:pt idx="6">
                  <c:v>6.91370056582055E-005</c:v>
                </c:pt>
                <c:pt idx="7">
                  <c:v>8.27603654693472E-005</c:v>
                </c:pt>
                <c:pt idx="8">
                  <c:v>5.17141001833266E-005</c:v>
                </c:pt>
                <c:pt idx="9">
                  <c:v>3.56069540160988E-005</c:v>
                </c:pt>
                <c:pt idx="10">
                  <c:v>0.000106628843745179</c:v>
                </c:pt>
                <c:pt idx="11">
                  <c:v>8.03004745747104E-005</c:v>
                </c:pt>
                <c:pt idx="12">
                  <c:v>0.000104610033463497</c:v>
                </c:pt>
                <c:pt idx="13">
                  <c:v>0.000107271338178044</c:v>
                </c:pt>
                <c:pt idx="14">
                  <c:v>8.8607423809762E-005</c:v>
                </c:pt>
                <c:pt idx="15">
                  <c:v>5.6420827381741E-005</c:v>
                </c:pt>
                <c:pt idx="16">
                  <c:v>7.77861504084078E-005</c:v>
                </c:pt>
                <c:pt idx="17">
                  <c:v>8.27603654693472E-005</c:v>
                </c:pt>
                <c:pt idx="18">
                  <c:v>8.59385329955902E-005</c:v>
                </c:pt>
                <c:pt idx="19">
                  <c:v>1.92570316396507E-006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329795"/>
        <c:axId val="51184673"/>
      </c:lineChart>
      <c:catAx>
        <c:axId val="40329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84673"/>
        <c:crosses val="autoZero"/>
        <c:auto val="1"/>
        <c:lblAlgn val="ctr"/>
        <c:lblOffset val="100"/>
        <c:noMultiLvlLbl val="0"/>
      </c:catAx>
      <c:valAx>
        <c:axId val="511846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297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895680</xdr:colOff>
      <xdr:row>1</xdr:row>
      <xdr:rowOff>23760</xdr:rowOff>
    </xdr:from>
    <xdr:to>
      <xdr:col>8</xdr:col>
      <xdr:colOff>70920</xdr:colOff>
      <xdr:row>19</xdr:row>
      <xdr:rowOff>50400</xdr:rowOff>
    </xdr:to>
    <xdr:graphicFrame>
      <xdr:nvGraphicFramePr>
        <xdr:cNvPr id="0" name=""/>
        <xdr:cNvGraphicFramePr/>
      </xdr:nvGraphicFramePr>
      <xdr:xfrm>
        <a:off x="8603280" y="186120"/>
        <a:ext cx="4251240" cy="29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346680</xdr:colOff>
      <xdr:row>1</xdr:row>
      <xdr:rowOff>23400</xdr:rowOff>
    </xdr:from>
    <xdr:to>
      <xdr:col>8</xdr:col>
      <xdr:colOff>70920</xdr:colOff>
      <xdr:row>21</xdr:row>
      <xdr:rowOff>106560</xdr:rowOff>
    </xdr:to>
    <xdr:graphicFrame>
      <xdr:nvGraphicFramePr>
        <xdr:cNvPr id="1" name=""/>
        <xdr:cNvGraphicFramePr/>
      </xdr:nvGraphicFramePr>
      <xdr:xfrm>
        <a:off x="8054280" y="185760"/>
        <a:ext cx="4800240" cy="333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3.39"/>
    <col collapsed="false" customWidth="true" hidden="false" outlineLevel="0" max="3" min="3" style="0" width="19.71"/>
    <col collapsed="false" customWidth="true" hidden="false" outlineLevel="0" max="4" min="4" style="0" width="19.27"/>
    <col collapsed="false" customWidth="true" hidden="false" outlineLevel="0" max="5" min="5" style="0" width="19.48"/>
    <col collapsed="false" customWidth="true" hidden="false" outlineLevel="0" max="6" min="6" style="0" width="15.61"/>
    <col collapsed="false" customWidth="true" hidden="false" outlineLevel="0" max="7" min="7" style="0" width="44.72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1"/>
      <c r="B2" s="2" t="s">
        <v>0</v>
      </c>
      <c r="C2" s="2" t="s">
        <v>1</v>
      </c>
      <c r="D2" s="2" t="s">
        <v>2</v>
      </c>
      <c r="E2" s="3" t="s">
        <v>3</v>
      </c>
      <c r="F2" s="1"/>
      <c r="G2" s="1"/>
      <c r="H2" s="1"/>
      <c r="I2" s="1"/>
      <c r="J2" s="1"/>
      <c r="K2" s="1"/>
      <c r="L2" s="1"/>
    </row>
    <row r="3" customFormat="false" ht="12.8" hidden="false" customHeight="false" outlineLevel="0" collapsed="false">
      <c r="A3" s="1"/>
      <c r="F3" s="1"/>
      <c r="G3" s="1"/>
      <c r="H3" s="1"/>
      <c r="I3" s="1"/>
      <c r="J3" s="1"/>
      <c r="K3" s="1"/>
      <c r="L3" s="1"/>
    </row>
    <row r="4" customFormat="false" ht="12.8" hidden="false" customHeight="false" outlineLevel="0" collapsed="false">
      <c r="A4" s="1"/>
      <c r="F4" s="1"/>
      <c r="G4" s="1"/>
      <c r="H4" s="1"/>
      <c r="I4" s="1"/>
      <c r="J4" s="1"/>
      <c r="K4" s="1"/>
      <c r="L4" s="1"/>
    </row>
    <row r="5" customFormat="false" ht="12.8" hidden="false" customHeight="false" outlineLevel="0" collapsed="false">
      <c r="A5" s="1"/>
      <c r="B5" s="4" t="n">
        <v>500</v>
      </c>
      <c r="C5" s="5" t="n">
        <f aca="false">B5-$B$22</f>
        <v>-4265.625</v>
      </c>
      <c r="D5" s="6" t="n">
        <f aca="false">(C5)^2</f>
        <v>18195556.640625</v>
      </c>
      <c r="E5" s="6" t="n">
        <f aca="false">_xlfn.NORM.DIST(B5,$B$22,$B$24,0)</f>
        <v>5.59349963492457E-005</v>
      </c>
      <c r="F5" s="1"/>
      <c r="G5" s="1"/>
      <c r="H5" s="1"/>
      <c r="I5" s="1"/>
      <c r="J5" s="1"/>
      <c r="K5" s="1"/>
      <c r="L5" s="1"/>
    </row>
    <row r="6" customFormat="false" ht="12.8" hidden="false" customHeight="false" outlineLevel="0" collapsed="false">
      <c r="A6" s="1"/>
      <c r="B6" s="4" t="n">
        <v>4800</v>
      </c>
      <c r="C6" s="5" t="n">
        <f aca="false">B6-$B$22</f>
        <v>34.375</v>
      </c>
      <c r="D6" s="6" t="n">
        <f aca="false">(C6)^2</f>
        <v>1181.640625</v>
      </c>
      <c r="E6" s="6" t="n">
        <f aca="false">_xlfn.NORM.DIST(B6,$B$22,$B$24,0)</f>
        <v>0.000104811997702716</v>
      </c>
      <c r="F6" s="1"/>
      <c r="G6" s="1"/>
      <c r="H6" s="1"/>
      <c r="I6" s="1"/>
      <c r="J6" s="1"/>
      <c r="K6" s="1"/>
      <c r="L6" s="1"/>
    </row>
    <row r="7" customFormat="false" ht="12.8" hidden="false" customHeight="false" outlineLevel="0" collapsed="false">
      <c r="A7" s="1"/>
      <c r="B7" s="4" t="n">
        <v>6800</v>
      </c>
      <c r="C7" s="5" t="n">
        <f aca="false">B7-$B$22</f>
        <v>2034.375</v>
      </c>
      <c r="D7" s="6" t="n">
        <f aca="false">(C7)^2</f>
        <v>4138681.640625</v>
      </c>
      <c r="E7" s="6" t="n">
        <f aca="false">_xlfn.NORM.DIST(B7,$B$22,$B$24,0)</f>
        <v>9.08638858095857E-005</v>
      </c>
      <c r="F7" s="1"/>
      <c r="G7" s="1"/>
      <c r="H7" s="1"/>
      <c r="I7" s="1"/>
      <c r="J7" s="1"/>
      <c r="K7" s="1"/>
      <c r="L7" s="1"/>
    </row>
    <row r="8" customFormat="false" ht="12.8" hidden="false" customHeight="false" outlineLevel="0" collapsed="false">
      <c r="A8" s="1"/>
      <c r="B8" s="4" t="n">
        <v>1500</v>
      </c>
      <c r="C8" s="5" t="n">
        <f aca="false">B8-$B$22</f>
        <v>-3265.625</v>
      </c>
      <c r="D8" s="6" t="n">
        <f aca="false">(C8)^2</f>
        <v>10664306.640625</v>
      </c>
      <c r="E8" s="6" t="n">
        <f aca="false">_xlfn.NORM.DIST(B8,$B$22,$B$24,0)</f>
        <v>7.25394811966265E-005</v>
      </c>
      <c r="F8" s="1"/>
      <c r="G8" s="1"/>
      <c r="H8" s="1"/>
      <c r="I8" s="1"/>
      <c r="J8" s="1"/>
      <c r="K8" s="1"/>
      <c r="L8" s="1"/>
    </row>
    <row r="9" customFormat="false" ht="12.8" hidden="false" customHeight="false" outlineLevel="0" collapsed="false">
      <c r="A9" s="1"/>
      <c r="B9" s="4" t="n">
        <v>1800</v>
      </c>
      <c r="C9" s="5" t="n">
        <f aca="false">B9-$B$22</f>
        <v>-2965.625</v>
      </c>
      <c r="D9" s="6" t="n">
        <f aca="false">(C9)^2</f>
        <v>8794931.640625</v>
      </c>
      <c r="E9" s="6" t="n">
        <f aca="false">_xlfn.NORM.DIST(B9,$B$22,$B$24,0)</f>
        <v>7.73741212091913E-005</v>
      </c>
      <c r="F9" s="1"/>
      <c r="G9" s="1"/>
      <c r="H9" s="1"/>
      <c r="I9" s="1"/>
      <c r="J9" s="1"/>
      <c r="K9" s="1"/>
      <c r="L9" s="1"/>
    </row>
    <row r="10" customFormat="false" ht="12.8" hidden="false" customHeight="false" outlineLevel="0" collapsed="false">
      <c r="A10" s="1"/>
      <c r="B10" s="4" t="n">
        <v>10000</v>
      </c>
      <c r="C10" s="5" t="n">
        <f aca="false">B10-$B$22</f>
        <v>5234.375</v>
      </c>
      <c r="D10" s="6" t="n">
        <f aca="false">(C10)^2</f>
        <v>27398681.640625</v>
      </c>
      <c r="E10" s="6" t="n">
        <f aca="false">_xlfn.NORM.DIST(B10,$B$22,$B$24,0)</f>
        <v>4.07128922026837E-005</v>
      </c>
      <c r="F10" s="1"/>
      <c r="G10" s="1"/>
      <c r="H10" s="1"/>
      <c r="I10" s="1"/>
      <c r="J10" s="1"/>
      <c r="K10" s="1"/>
      <c r="L10" s="1"/>
    </row>
    <row r="11" customFormat="false" ht="12.8" hidden="false" customHeight="false" outlineLevel="0" collapsed="false">
      <c r="A11" s="1"/>
      <c r="B11" s="4" t="n">
        <v>5000</v>
      </c>
      <c r="C11" s="5" t="n">
        <f aca="false">B11-$B$22</f>
        <v>234.375</v>
      </c>
      <c r="D11" s="6" t="n">
        <f aca="false">(C11)^2</f>
        <v>54931.640625</v>
      </c>
      <c r="E11" s="6" t="n">
        <f aca="false">_xlfn.NORM.DIST(B11,$B$22,$B$24,0)</f>
        <v>0.000104617732964428</v>
      </c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A12" s="1"/>
      <c r="B12" s="4" t="n">
        <v>1650</v>
      </c>
      <c r="C12" s="5" t="n">
        <f aca="false">B12-$B$22</f>
        <v>-3115.625</v>
      </c>
      <c r="D12" s="6" t="n">
        <f aca="false">(C12)^2</f>
        <v>9707119.140625</v>
      </c>
      <c r="E12" s="6" t="n">
        <f aca="false">_xlfn.NORM.DIST(B12,$B$22,$B$24,0)</f>
        <v>7.49760151270207E-005</v>
      </c>
      <c r="F12" s="1"/>
      <c r="G12" s="1"/>
      <c r="H12" s="1"/>
      <c r="I12" s="1"/>
      <c r="J12" s="1"/>
      <c r="K12" s="1"/>
      <c r="L12" s="1"/>
    </row>
    <row r="13" customFormat="false" ht="12.8" hidden="false" customHeight="false" outlineLevel="0" collapsed="false">
      <c r="A13" s="1"/>
      <c r="B13" s="4" t="n">
        <v>3600</v>
      </c>
      <c r="C13" s="5" t="n">
        <f aca="false">B13-$B$22</f>
        <v>-1165.625</v>
      </c>
      <c r="D13" s="6" t="n">
        <f aca="false">(C13)^2</f>
        <v>1358681.640625</v>
      </c>
      <c r="E13" s="6" t="n">
        <f aca="false">_xlfn.NORM.DIST(B13,$B$22,$B$24,0)</f>
        <v>0.000100014402200411</v>
      </c>
      <c r="F13" s="1"/>
      <c r="G13" s="1"/>
      <c r="H13" s="1"/>
      <c r="I13" s="1"/>
      <c r="J13" s="1"/>
      <c r="K13" s="1"/>
      <c r="L13" s="1"/>
    </row>
    <row r="14" customFormat="false" ht="12.8" hidden="false" customHeight="false" outlineLevel="0" collapsed="false">
      <c r="A14" s="1"/>
      <c r="B14" s="4" t="n">
        <v>4800</v>
      </c>
      <c r="C14" s="5" t="n">
        <f aca="false">B14-$B$22</f>
        <v>34.375</v>
      </c>
      <c r="D14" s="6" t="n">
        <f aca="false">(C14)^2</f>
        <v>1181.640625</v>
      </c>
      <c r="E14" s="6" t="n">
        <f aca="false">_xlfn.NORM.DIST(B14,$B$22,$B$24,0)</f>
        <v>0.000104811997702716</v>
      </c>
      <c r="F14" s="1"/>
      <c r="G14" s="1"/>
      <c r="H14" s="1"/>
      <c r="I14" s="1"/>
      <c r="J14" s="1"/>
      <c r="K14" s="1"/>
      <c r="L14" s="1"/>
    </row>
    <row r="15" customFormat="false" ht="12.8" hidden="false" customHeight="false" outlineLevel="0" collapsed="false">
      <c r="A15" s="1"/>
      <c r="B15" s="4" t="n">
        <v>6800</v>
      </c>
      <c r="C15" s="5" t="n">
        <f aca="false">B15-$B$22</f>
        <v>2034.375</v>
      </c>
      <c r="D15" s="6" t="n">
        <f aca="false">(C15)^2</f>
        <v>4138681.640625</v>
      </c>
      <c r="E15" s="6" t="n">
        <f aca="false">_xlfn.NORM.DIST(B15,$B$22,$B$24,0)</f>
        <v>9.08638858095857E-005</v>
      </c>
      <c r="F15" s="1"/>
      <c r="G15" s="1"/>
      <c r="H15" s="1"/>
      <c r="I15" s="1"/>
      <c r="J15" s="1"/>
      <c r="K15" s="1"/>
      <c r="L15" s="1"/>
    </row>
    <row r="16" customFormat="false" ht="12.8" hidden="false" customHeight="false" outlineLevel="0" collapsed="false">
      <c r="A16" s="1"/>
      <c r="B16" s="4" t="n">
        <v>8700</v>
      </c>
      <c r="C16" s="5" t="n">
        <f aca="false">B16-$B$22</f>
        <v>3934.375</v>
      </c>
      <c r="D16" s="6" t="n">
        <f aca="false">(C16)^2</f>
        <v>15479306.640625</v>
      </c>
      <c r="E16" s="6" t="n">
        <f aca="false">_xlfn.NORM.DIST(B16,$B$22,$B$24,0)</f>
        <v>6.14326516687033E-005</v>
      </c>
      <c r="F16" s="1"/>
      <c r="G16" s="1"/>
      <c r="H16" s="1"/>
      <c r="I16" s="1"/>
      <c r="J16" s="1"/>
      <c r="K16" s="1"/>
      <c r="L16" s="1"/>
    </row>
    <row r="17" customFormat="false" ht="12.8" hidden="false" customHeight="false" outlineLevel="0" collapsed="false">
      <c r="A17" s="1"/>
      <c r="B17" s="4" t="n">
        <v>1500</v>
      </c>
      <c r="C17" s="5" t="n">
        <f aca="false">B17-$B$22</f>
        <v>-3265.625</v>
      </c>
      <c r="D17" s="6" t="n">
        <f aca="false">(C17)^2</f>
        <v>10664306.640625</v>
      </c>
      <c r="E17" s="6" t="n">
        <f aca="false">_xlfn.NORM.DIST(B17,$B$22,$B$24,0)</f>
        <v>7.25394811966265E-005</v>
      </c>
      <c r="F17" s="1"/>
      <c r="G17" s="1"/>
      <c r="H17" s="1"/>
      <c r="I17" s="1"/>
      <c r="J17" s="1"/>
      <c r="K17" s="1"/>
      <c r="L17" s="1"/>
    </row>
    <row r="18" customFormat="false" ht="12.8" hidden="false" customHeight="false" outlineLevel="0" collapsed="false">
      <c r="A18" s="1"/>
      <c r="B18" s="4" t="n">
        <v>1800</v>
      </c>
      <c r="C18" s="5" t="n">
        <f aca="false">B18-$B$22</f>
        <v>-2965.625</v>
      </c>
      <c r="D18" s="6" t="n">
        <f aca="false">(C18)^2</f>
        <v>8794931.640625</v>
      </c>
      <c r="E18" s="6" t="n">
        <f aca="false">_xlfn.NORM.DIST(B18,$B$22,$B$24,0)</f>
        <v>7.73741212091913E-005</v>
      </c>
      <c r="F18" s="1"/>
      <c r="G18" s="1"/>
      <c r="H18" s="1"/>
      <c r="I18" s="1"/>
      <c r="J18" s="1"/>
      <c r="K18" s="1"/>
      <c r="L18" s="1"/>
    </row>
    <row r="19" customFormat="false" ht="12.8" hidden="false" customHeight="false" outlineLevel="0" collapsed="false">
      <c r="A19" s="1"/>
      <c r="B19" s="4" t="n">
        <v>2000</v>
      </c>
      <c r="C19" s="5" t="n">
        <f aca="false">B19-$B$22</f>
        <v>-2765.625</v>
      </c>
      <c r="D19" s="6" t="n">
        <f aca="false">(C19)^2</f>
        <v>7648681.640625</v>
      </c>
      <c r="E19" s="6" t="n">
        <f aca="false">_xlfn.NORM.DIST(B19,$B$22,$B$24,0)</f>
        <v>8.04966154169651E-005</v>
      </c>
      <c r="F19" s="1"/>
      <c r="G19" s="1"/>
      <c r="H19" s="1"/>
      <c r="I19" s="1"/>
      <c r="J19" s="1"/>
      <c r="K19" s="1"/>
      <c r="L19" s="1"/>
    </row>
    <row r="20" customFormat="false" ht="12.8" hidden="false" customHeight="false" outlineLevel="0" collapsed="false">
      <c r="A20" s="1"/>
      <c r="B20" s="4" t="n">
        <v>15000</v>
      </c>
      <c r="C20" s="5" t="n">
        <f aca="false">B20-$B$22</f>
        <v>10234.375</v>
      </c>
      <c r="D20" s="6" t="n">
        <f aca="false">(C20)^2</f>
        <v>104742431.640625</v>
      </c>
      <c r="E20" s="6" t="n">
        <f aca="false">_xlfn.NORM.DIST(B20,$B$22,$B$24,0)</f>
        <v>2.82082347865136E-006</v>
      </c>
      <c r="F20" s="1"/>
      <c r="G20" s="1"/>
      <c r="H20" s="1"/>
      <c r="I20" s="1"/>
      <c r="J20" s="1"/>
      <c r="K20" s="1"/>
      <c r="L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customFormat="false" ht="12.8" hidden="false" customHeight="false" outlineLevel="0" collapsed="false">
      <c r="A22" s="2" t="s">
        <v>4</v>
      </c>
      <c r="B22" s="5" t="n">
        <f aca="false">AVERAGE(B3:B20)</f>
        <v>4765.625</v>
      </c>
      <c r="C22" s="2" t="s">
        <v>5</v>
      </c>
      <c r="D22" s="6" t="n">
        <f aca="false">COUNT(D3:D20)</f>
        <v>16</v>
      </c>
      <c r="E22" s="1"/>
      <c r="F22" s="2" t="s">
        <v>6</v>
      </c>
      <c r="G22" s="5" t="n">
        <v>6500</v>
      </c>
      <c r="H22" s="1"/>
      <c r="I22" s="1"/>
      <c r="J22" s="1"/>
      <c r="K22" s="1"/>
      <c r="L22" s="1"/>
    </row>
    <row r="23" customFormat="false" ht="12.8" hidden="false" customHeight="false" outlineLevel="0" collapsed="false">
      <c r="A23" s="2" t="s">
        <v>7</v>
      </c>
      <c r="B23" s="6" t="n">
        <f aca="false">_xlfn.STDEV.S(B3:B20)</f>
        <v>3930.93367831783</v>
      </c>
      <c r="C23" s="2" t="s">
        <v>8</v>
      </c>
      <c r="D23" s="6" t="n">
        <f aca="false">SUM(D3:D20)/D22</f>
        <v>14486474.609375</v>
      </c>
      <c r="E23" s="1"/>
      <c r="F23" s="2" t="s">
        <v>9</v>
      </c>
      <c r="G23" s="6" t="n">
        <f aca="false">_xlfn.NORM.DIST(G22,B22,B24,0)</f>
        <v>9.44798038617707E-005</v>
      </c>
      <c r="H23" s="1"/>
      <c r="I23" s="1"/>
      <c r="J23" s="1"/>
      <c r="K23" s="1"/>
      <c r="L23" s="1"/>
    </row>
    <row r="24" customFormat="false" ht="12.8" hidden="false" customHeight="false" outlineLevel="0" collapsed="false">
      <c r="A24" s="2" t="s">
        <v>10</v>
      </c>
      <c r="B24" s="6" t="n">
        <f aca="false">_xlfn.STDEV.P(B3:B20)</f>
        <v>3806.1101677927</v>
      </c>
      <c r="C24" s="2" t="s">
        <v>11</v>
      </c>
      <c r="D24" s="6" t="n">
        <f aca="false">SQRT(D23)</f>
        <v>3806.1101677927</v>
      </c>
      <c r="E24" s="1"/>
      <c r="F24" s="1"/>
      <c r="G24" s="1"/>
      <c r="H24" s="1"/>
      <c r="I24" s="1"/>
      <c r="J24" s="1"/>
      <c r="K24" s="1"/>
      <c r="L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customFormat="false" ht="12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28.19"/>
    <col collapsed="false" customWidth="true" hidden="false" outlineLevel="0" max="3" min="3" style="0" width="20.03"/>
    <col collapsed="false" customWidth="true" hidden="false" outlineLevel="0" max="4" min="4" style="0" width="26.42"/>
    <col collapsed="false" customWidth="true" hidden="false" outlineLevel="0" max="5" min="5" style="0" width="21.22"/>
    <col collapsed="false" customWidth="true" hidden="false" outlineLevel="0" max="6" min="6" style="0" width="19.38"/>
    <col collapsed="false" customWidth="true" hidden="false" outlineLevel="0" max="8" min="8" style="0" width="13.55"/>
    <col collapsed="false" customWidth="true" hidden="false" outlineLevel="0" max="9" min="9" style="0" width="21.63"/>
    <col collapsed="false" customWidth="true" hidden="false" outlineLevel="0" max="10" min="10" style="0" width="22.96"/>
  </cols>
  <sheetData>
    <row r="2" customFormat="false" ht="15" hidden="false" customHeight="false" outlineLevel="0" collapsed="false">
      <c r="B2" s="15" t="s">
        <v>33</v>
      </c>
      <c r="C2" s="15"/>
      <c r="D2" s="15"/>
      <c r="E2" s="15"/>
      <c r="F2" s="15"/>
      <c r="G2" s="15"/>
      <c r="H2" s="15"/>
    </row>
    <row r="3" customFormat="false" ht="15" hidden="false" customHeight="false" outlineLevel="0" collapsed="false">
      <c r="A3" s="16" t="s">
        <v>34</v>
      </c>
      <c r="B3" s="17" t="s">
        <v>35</v>
      </c>
      <c r="C3" s="17"/>
      <c r="D3" s="17"/>
      <c r="E3" s="17"/>
      <c r="F3" s="17"/>
      <c r="G3" s="17"/>
      <c r="H3" s="17"/>
    </row>
    <row r="4" customFormat="false" ht="15" hidden="false" customHeight="false" outlineLevel="0" collapsed="false">
      <c r="A4" s="16" t="s">
        <v>36</v>
      </c>
      <c r="B4" s="17" t="s">
        <v>37</v>
      </c>
      <c r="C4" s="17"/>
      <c r="D4" s="17"/>
      <c r="E4" s="17"/>
      <c r="F4" s="17"/>
      <c r="G4" s="17"/>
      <c r="H4" s="17"/>
    </row>
    <row r="5" customFormat="false" ht="15" hidden="false" customHeight="false" outlineLevel="0" collapsed="false">
      <c r="B5" s="17" t="s">
        <v>38</v>
      </c>
      <c r="C5" s="17"/>
      <c r="D5" s="17"/>
      <c r="E5" s="17"/>
      <c r="F5" s="17"/>
      <c r="G5" s="17"/>
      <c r="H5" s="17"/>
    </row>
    <row r="8" customFormat="false" ht="12.8" hidden="false" customHeight="false" outlineLevel="0" collapsed="false">
      <c r="B8" s="18" t="s">
        <v>39</v>
      </c>
      <c r="C8" s="18"/>
      <c r="D8" s="18"/>
      <c r="E8" s="18"/>
      <c r="F8" s="18"/>
      <c r="G8" s="18"/>
      <c r="H8" s="18"/>
    </row>
    <row r="9" customFormat="false" ht="12.8" hidden="false" customHeight="false" outlineLevel="0" collapsed="false">
      <c r="A9" s="3" t="s">
        <v>40</v>
      </c>
      <c r="B9" s="2" t="s">
        <v>41</v>
      </c>
      <c r="C9" s="2" t="s">
        <v>12</v>
      </c>
      <c r="D9" s="2" t="s">
        <v>26</v>
      </c>
      <c r="E9" s="2" t="s">
        <v>42</v>
      </c>
      <c r="F9" s="2" t="s">
        <v>43</v>
      </c>
      <c r="H9" s="2" t="s">
        <v>44</v>
      </c>
      <c r="J9" s="7" t="s">
        <v>57</v>
      </c>
      <c r="K9" s="8" t="n">
        <f aca="false">AVERAGE(E10:E29)</f>
        <v>4487.5</v>
      </c>
    </row>
    <row r="10" customFormat="false" ht="12.8" hidden="false" customHeight="false" outlineLevel="0" collapsed="false">
      <c r="A10" s="19" t="n">
        <v>1</v>
      </c>
      <c r="B10" s="14" t="s">
        <v>45</v>
      </c>
      <c r="C10" s="4" t="s">
        <v>21</v>
      </c>
      <c r="D10" s="14" t="s">
        <v>21</v>
      </c>
      <c r="E10" s="4" t="n">
        <v>7500</v>
      </c>
      <c r="F10" s="4" t="s">
        <v>46</v>
      </c>
      <c r="H10" s="14" t="s">
        <v>47</v>
      </c>
      <c r="J10" s="7" t="s">
        <v>58</v>
      </c>
      <c r="K10" s="27" t="n">
        <f aca="false">_xlfn.STDEV.P(E10:E29)</f>
        <v>3705.80203869554</v>
      </c>
    </row>
    <row r="11" customFormat="false" ht="12.8" hidden="false" customHeight="false" outlineLevel="0" collapsed="false">
      <c r="A11" s="19" t="n">
        <v>2</v>
      </c>
      <c r="B11" s="14" t="s">
        <v>45</v>
      </c>
      <c r="C11" s="4" t="s">
        <v>15</v>
      </c>
      <c r="D11" s="14" t="s">
        <v>23</v>
      </c>
      <c r="E11" s="4" t="n">
        <v>5000</v>
      </c>
      <c r="F11" s="4" t="s">
        <v>48</v>
      </c>
      <c r="H11" s="14" t="s">
        <v>47</v>
      </c>
    </row>
    <row r="12" customFormat="false" ht="12.8" hidden="false" customHeight="false" outlineLevel="0" collapsed="false">
      <c r="A12" s="19" t="n">
        <v>3</v>
      </c>
      <c r="B12" s="14" t="s">
        <v>49</v>
      </c>
      <c r="C12" s="4" t="s">
        <v>15</v>
      </c>
      <c r="D12" s="14" t="s">
        <v>23</v>
      </c>
      <c r="E12" s="4" t="n">
        <v>500</v>
      </c>
      <c r="F12" s="4" t="s">
        <v>48</v>
      </c>
      <c r="H12" s="14" t="s">
        <v>50</v>
      </c>
    </row>
    <row r="13" customFormat="false" ht="12.8" hidden="false" customHeight="false" outlineLevel="0" collapsed="false">
      <c r="A13" s="19" t="n">
        <v>4</v>
      </c>
      <c r="B13" s="14" t="s">
        <v>49</v>
      </c>
      <c r="C13" s="4" t="s">
        <v>18</v>
      </c>
      <c r="D13" s="14" t="s">
        <v>21</v>
      </c>
      <c r="E13" s="4" t="n">
        <v>4800</v>
      </c>
      <c r="F13" s="4" t="s">
        <v>48</v>
      </c>
      <c r="H13" s="14" t="s">
        <v>51</v>
      </c>
    </row>
    <row r="14" customFormat="false" ht="12.8" hidden="false" customHeight="false" outlineLevel="0" collapsed="false">
      <c r="A14" s="19" t="n">
        <v>5</v>
      </c>
      <c r="B14" s="14" t="s">
        <v>49</v>
      </c>
      <c r="C14" s="4" t="s">
        <v>18</v>
      </c>
      <c r="D14" s="14" t="s">
        <v>32</v>
      </c>
      <c r="E14" s="4" t="n">
        <v>6800</v>
      </c>
      <c r="F14" s="4" t="s">
        <v>48</v>
      </c>
      <c r="H14" s="14" t="s">
        <v>47</v>
      </c>
    </row>
    <row r="15" customFormat="false" ht="12.8" hidden="false" customHeight="false" outlineLevel="0" collapsed="false">
      <c r="A15" s="19" t="n">
        <v>6</v>
      </c>
      <c r="B15" s="14" t="s">
        <v>45</v>
      </c>
      <c r="C15" s="4" t="s">
        <v>15</v>
      </c>
      <c r="D15" s="14" t="s">
        <v>23</v>
      </c>
      <c r="E15" s="4" t="n">
        <v>1500</v>
      </c>
      <c r="F15" s="4" t="s">
        <v>48</v>
      </c>
      <c r="H15" s="14" t="s">
        <v>47</v>
      </c>
    </row>
    <row r="16" customFormat="false" ht="12.8" hidden="false" customHeight="false" outlineLevel="0" collapsed="false">
      <c r="A16" s="19" t="n">
        <v>7</v>
      </c>
      <c r="B16" s="14" t="s">
        <v>45</v>
      </c>
      <c r="C16" s="4" t="s">
        <v>15</v>
      </c>
      <c r="D16" s="14" t="s">
        <v>32</v>
      </c>
      <c r="E16" s="4" t="n">
        <v>1000</v>
      </c>
      <c r="F16" s="4" t="s">
        <v>46</v>
      </c>
      <c r="H16" s="14" t="s">
        <v>50</v>
      </c>
    </row>
    <row r="17" customFormat="false" ht="12.8" hidden="false" customHeight="false" outlineLevel="0" collapsed="false">
      <c r="A17" s="19" t="n">
        <v>8</v>
      </c>
      <c r="B17" s="14" t="s">
        <v>45</v>
      </c>
      <c r="C17" s="4" t="s">
        <v>21</v>
      </c>
      <c r="D17" s="14" t="s">
        <v>23</v>
      </c>
      <c r="E17" s="4" t="n">
        <v>1800</v>
      </c>
      <c r="F17" s="4" t="s">
        <v>48</v>
      </c>
      <c r="H17" s="14" t="s">
        <v>51</v>
      </c>
    </row>
    <row r="18" customFormat="false" ht="12.8" hidden="false" customHeight="false" outlineLevel="0" collapsed="false">
      <c r="A18" s="19" t="n">
        <v>9</v>
      </c>
      <c r="B18" s="14" t="s">
        <v>49</v>
      </c>
      <c r="C18" s="4" t="s">
        <v>15</v>
      </c>
      <c r="D18" s="14" t="s">
        <v>15</v>
      </c>
      <c r="E18" s="4" t="n">
        <v>0</v>
      </c>
      <c r="F18" s="4" t="s">
        <v>48</v>
      </c>
      <c r="H18" s="14" t="s">
        <v>50</v>
      </c>
    </row>
    <row r="19" customFormat="false" ht="12.8" hidden="false" customHeight="false" outlineLevel="0" collapsed="false">
      <c r="A19" s="19" t="n">
        <v>10</v>
      </c>
      <c r="B19" s="14" t="s">
        <v>45</v>
      </c>
      <c r="C19" s="4" t="s">
        <v>23</v>
      </c>
      <c r="D19" s="14" t="s">
        <v>23</v>
      </c>
      <c r="E19" s="4" t="n">
        <v>10000</v>
      </c>
      <c r="F19" s="4" t="s">
        <v>46</v>
      </c>
      <c r="H19" s="14" t="s">
        <v>47</v>
      </c>
    </row>
    <row r="20" customFormat="false" ht="12.8" hidden="false" customHeight="false" outlineLevel="0" collapsed="false">
      <c r="A20" s="19" t="n">
        <v>11</v>
      </c>
      <c r="B20" s="14" t="s">
        <v>49</v>
      </c>
      <c r="C20" s="4" t="s">
        <v>21</v>
      </c>
      <c r="D20" s="14" t="s">
        <v>32</v>
      </c>
      <c r="E20" s="4" t="n">
        <v>5000</v>
      </c>
      <c r="F20" s="4" t="s">
        <v>48</v>
      </c>
      <c r="H20" s="14" t="s">
        <v>51</v>
      </c>
    </row>
    <row r="21" customFormat="false" ht="12.8" hidden="false" customHeight="false" outlineLevel="0" collapsed="false">
      <c r="A21" s="19" t="n">
        <v>12</v>
      </c>
      <c r="B21" s="14" t="s">
        <v>49</v>
      </c>
      <c r="C21" s="4" t="s">
        <v>15</v>
      </c>
      <c r="D21" s="14" t="s">
        <v>15</v>
      </c>
      <c r="E21" s="4" t="n">
        <v>1650</v>
      </c>
      <c r="F21" s="4" t="s">
        <v>48</v>
      </c>
      <c r="H21" s="14" t="s">
        <v>50</v>
      </c>
    </row>
    <row r="22" customFormat="false" ht="12.8" hidden="false" customHeight="false" outlineLevel="0" collapsed="false">
      <c r="A22" s="19" t="n">
        <v>13</v>
      </c>
      <c r="B22" s="14" t="s">
        <v>45</v>
      </c>
      <c r="C22" s="4" t="s">
        <v>18</v>
      </c>
      <c r="D22" s="14" t="s">
        <v>32</v>
      </c>
      <c r="E22" s="4" t="n">
        <v>3600</v>
      </c>
      <c r="F22" s="4" t="s">
        <v>48</v>
      </c>
      <c r="H22" s="14" t="s">
        <v>47</v>
      </c>
    </row>
    <row r="23" customFormat="false" ht="12.8" hidden="false" customHeight="false" outlineLevel="0" collapsed="false">
      <c r="A23" s="19" t="n">
        <v>14</v>
      </c>
      <c r="B23" s="14" t="s">
        <v>49</v>
      </c>
      <c r="C23" s="4" t="s">
        <v>15</v>
      </c>
      <c r="D23" s="14" t="s">
        <v>32</v>
      </c>
      <c r="E23" s="4" t="n">
        <v>4800</v>
      </c>
      <c r="F23" s="4" t="s">
        <v>46</v>
      </c>
      <c r="H23" s="14" t="s">
        <v>50</v>
      </c>
    </row>
    <row r="24" customFormat="false" ht="12.8" hidden="false" customHeight="false" outlineLevel="0" collapsed="false">
      <c r="A24" s="19" t="n">
        <v>15</v>
      </c>
      <c r="B24" s="14" t="s">
        <v>49</v>
      </c>
      <c r="C24" s="4" t="s">
        <v>18</v>
      </c>
      <c r="D24" s="14" t="s">
        <v>21</v>
      </c>
      <c r="E24" s="4" t="n">
        <v>6800</v>
      </c>
      <c r="F24" s="4" t="s">
        <v>48</v>
      </c>
      <c r="H24" s="14" t="s">
        <v>51</v>
      </c>
    </row>
    <row r="25" customFormat="false" ht="12.8" hidden="false" customHeight="false" outlineLevel="0" collapsed="false">
      <c r="A25" s="19" t="n">
        <v>16</v>
      </c>
      <c r="B25" s="14" t="s">
        <v>45</v>
      </c>
      <c r="C25" s="4" t="s">
        <v>15</v>
      </c>
      <c r="D25" s="14" t="s">
        <v>15</v>
      </c>
      <c r="E25" s="4" t="n">
        <v>8700</v>
      </c>
      <c r="F25" s="4" t="s">
        <v>46</v>
      </c>
      <c r="H25" s="14" t="s">
        <v>47</v>
      </c>
    </row>
    <row r="26" customFormat="false" ht="12.8" hidden="false" customHeight="false" outlineLevel="0" collapsed="false">
      <c r="A26" s="19" t="n">
        <v>17</v>
      </c>
      <c r="B26" s="14" t="s">
        <v>45</v>
      </c>
      <c r="C26" s="4" t="s">
        <v>15</v>
      </c>
      <c r="D26" s="14" t="s">
        <v>21</v>
      </c>
      <c r="E26" s="4" t="n">
        <v>1500</v>
      </c>
      <c r="F26" s="4" t="s">
        <v>48</v>
      </c>
      <c r="H26" s="14" t="s">
        <v>51</v>
      </c>
    </row>
    <row r="27" customFormat="false" ht="12.8" hidden="false" customHeight="false" outlineLevel="0" collapsed="false">
      <c r="A27" s="19" t="n">
        <v>18</v>
      </c>
      <c r="B27" s="14" t="s">
        <v>49</v>
      </c>
      <c r="C27" s="4" t="s">
        <v>15</v>
      </c>
      <c r="D27" s="14" t="s">
        <v>21</v>
      </c>
      <c r="E27" s="4" t="n">
        <v>1800</v>
      </c>
      <c r="F27" s="4" t="s">
        <v>48</v>
      </c>
      <c r="H27" s="14" t="s">
        <v>50</v>
      </c>
    </row>
    <row r="28" customFormat="false" ht="12.8" hidden="false" customHeight="false" outlineLevel="0" collapsed="false">
      <c r="A28" s="19" t="n">
        <v>19</v>
      </c>
      <c r="B28" s="14" t="s">
        <v>49</v>
      </c>
      <c r="C28" s="4" t="s">
        <v>15</v>
      </c>
      <c r="D28" s="14" t="s">
        <v>15</v>
      </c>
      <c r="E28" s="4" t="n">
        <v>2000</v>
      </c>
      <c r="F28" s="4" t="s">
        <v>48</v>
      </c>
      <c r="H28" s="14" t="s">
        <v>51</v>
      </c>
    </row>
    <row r="29" customFormat="false" ht="12.8" hidden="false" customHeight="false" outlineLevel="0" collapsed="false">
      <c r="A29" s="19" t="n">
        <v>20</v>
      </c>
      <c r="B29" s="14" t="s">
        <v>45</v>
      </c>
      <c r="C29" s="4" t="s">
        <v>23</v>
      </c>
      <c r="D29" s="14" t="s">
        <v>15</v>
      </c>
      <c r="E29" s="4" t="n">
        <v>15000</v>
      </c>
      <c r="F29" s="4" t="s">
        <v>46</v>
      </c>
      <c r="H29" s="14" t="s">
        <v>47</v>
      </c>
    </row>
    <row r="31" customFormat="false" ht="12.8" hidden="false" customHeight="false" outlineLevel="0" collapsed="false">
      <c r="B31" s="18" t="s">
        <v>53</v>
      </c>
      <c r="C31" s="18"/>
      <c r="D31" s="18"/>
      <c r="E31" s="18"/>
      <c r="F31" s="18"/>
      <c r="G31" s="18"/>
      <c r="H31" s="18"/>
      <c r="J31" s="18" t="s">
        <v>54</v>
      </c>
      <c r="K31" s="18"/>
      <c r="L31" s="18"/>
      <c r="M31" s="18"/>
      <c r="N31" s="18"/>
      <c r="O31" s="18"/>
    </row>
    <row r="32" customFormat="false" ht="12.8" hidden="false" customHeight="false" outlineLevel="0" collapsed="false">
      <c r="B32" s="2" t="s">
        <v>41</v>
      </c>
      <c r="C32" s="2" t="s">
        <v>12</v>
      </c>
      <c r="D32" s="2" t="s">
        <v>26</v>
      </c>
      <c r="E32" s="2" t="s">
        <v>42</v>
      </c>
      <c r="F32" s="2" t="s">
        <v>43</v>
      </c>
      <c r="H32" s="2" t="s">
        <v>44</v>
      </c>
    </row>
    <row r="33" customFormat="false" ht="12.8" hidden="false" customHeight="false" outlineLevel="0" collapsed="false">
      <c r="B33" s="20" t="s">
        <v>45</v>
      </c>
      <c r="C33" s="4" t="s">
        <v>15</v>
      </c>
      <c r="D33" s="20" t="s">
        <v>15</v>
      </c>
      <c r="E33" s="28" t="n">
        <v>15000</v>
      </c>
      <c r="F33" s="4" t="s">
        <v>46</v>
      </c>
      <c r="H33" s="20" t="str">
        <f aca="false">_xlfn.IFS(O33&gt;O34,"Si puede",O33&gt;O35,"Si puede",O34&gt;O33,"No puede",O34&gt;O35,"No puede",O35&gt;O33,"Quizá pueda",O35&gt;O34,"Quizá pueda")</f>
        <v>Si puede</v>
      </c>
      <c r="K33" s="21" t="s">
        <v>47</v>
      </c>
      <c r="L33" s="21"/>
      <c r="M33" s="21"/>
      <c r="N33" s="21"/>
      <c r="O33" s="20" t="n">
        <f aca="false">G46</f>
        <v>5.84524497006952E-007</v>
      </c>
    </row>
    <row r="34" customFormat="false" ht="12.8" hidden="false" customHeight="false" outlineLevel="0" collapsed="false">
      <c r="K34" s="21" t="s">
        <v>50</v>
      </c>
      <c r="L34" s="21"/>
      <c r="M34" s="21"/>
      <c r="N34" s="21"/>
      <c r="O34" s="20" t="n">
        <f aca="false">G53</f>
        <v>3.18008571758872E-022</v>
      </c>
    </row>
    <row r="35" customFormat="false" ht="12.8" hidden="false" customHeight="false" outlineLevel="0" collapsed="false">
      <c r="A35" s="18" t="s">
        <v>55</v>
      </c>
      <c r="B35" s="18"/>
      <c r="K35" s="21" t="s">
        <v>51</v>
      </c>
      <c r="L35" s="21"/>
      <c r="M35" s="21"/>
      <c r="N35" s="21"/>
      <c r="O35" s="20" t="n">
        <f aca="false">G60</f>
        <v>0</v>
      </c>
    </row>
    <row r="36" customFormat="false" ht="12.8" hidden="false" customHeight="false" outlineLevel="0" collapsed="false">
      <c r="A36" s="14" t="s">
        <v>47</v>
      </c>
      <c r="B36" s="14" t="n">
        <f aca="false">COUNTIF($H$10:$H$29,A36)</f>
        <v>8</v>
      </c>
    </row>
    <row r="37" customFormat="false" ht="12.8" hidden="false" customHeight="false" outlineLevel="0" collapsed="false">
      <c r="A37" s="14" t="s">
        <v>50</v>
      </c>
      <c r="B37" s="14" t="n">
        <f aca="false">COUNTIF($H$10:$H$29,A37)</f>
        <v>6</v>
      </c>
    </row>
    <row r="38" customFormat="false" ht="12.8" hidden="false" customHeight="false" outlineLevel="0" collapsed="false">
      <c r="A38" s="14" t="s">
        <v>51</v>
      </c>
      <c r="B38" s="14" t="n">
        <f aca="false">COUNTIF($H$10:$H$29,A38)</f>
        <v>6</v>
      </c>
    </row>
    <row r="39" customFormat="false" ht="12.8" hidden="false" customHeight="false" outlineLevel="0" collapsed="false">
      <c r="B39" s="14" t="n">
        <f aca="false">SUM(B36:B38)</f>
        <v>20</v>
      </c>
    </row>
    <row r="41" customFormat="false" ht="12.8" hidden="false" customHeight="false" outlineLevel="0" collapsed="false">
      <c r="B41" s="18" t="s">
        <v>56</v>
      </c>
      <c r="C41" s="18"/>
      <c r="D41" s="18"/>
      <c r="E41" s="18"/>
      <c r="F41" s="18"/>
      <c r="G41" s="18"/>
      <c r="H41" s="18"/>
    </row>
    <row r="42" customFormat="false" ht="12.8" hidden="false" customHeight="false" outlineLevel="0" collapsed="false">
      <c r="B42" s="14" t="s">
        <v>47</v>
      </c>
    </row>
    <row r="43" customFormat="false" ht="12.8" hidden="false" customHeight="false" outlineLevel="0" collapsed="false">
      <c r="B43" s="2" t="s">
        <v>41</v>
      </c>
      <c r="C43" s="2" t="s">
        <v>12</v>
      </c>
      <c r="D43" s="2" t="s">
        <v>26</v>
      </c>
      <c r="E43" s="2" t="s">
        <v>42</v>
      </c>
      <c r="F43" s="2" t="s">
        <v>43</v>
      </c>
      <c r="I43" s="7" t="s">
        <v>57</v>
      </c>
      <c r="J43" s="8" t="n">
        <f aca="false">AVERAGE(E10:E11,E14:E15,E19,E22,E25,E29)</f>
        <v>7262.5</v>
      </c>
    </row>
    <row r="44" customFormat="false" ht="12.8" hidden="false" customHeight="false" outlineLevel="0" collapsed="false">
      <c r="B44" s="14" t="n">
        <f aca="false">COUNTIFS(B10:B29,B33,H10:H29,B42)</f>
        <v>7</v>
      </c>
      <c r="C44" s="14" t="n">
        <f aca="false">COUNTIFS(C10:C29,C33,H10:H29,B42)</f>
        <v>3</v>
      </c>
      <c r="D44" s="14" t="n">
        <f aca="false">COUNTIFS(D10:D29,D33,H10:H29,B42)</f>
        <v>2</v>
      </c>
      <c r="E44" s="4" t="n">
        <f aca="false">J43</f>
        <v>7262.5</v>
      </c>
      <c r="F44" s="14" t="n">
        <f aca="false">COUNTIFS(F10:F29,F33,H10:H29,B42)</f>
        <v>4</v>
      </c>
      <c r="I44" s="7" t="s">
        <v>58</v>
      </c>
      <c r="J44" s="27" t="n">
        <f aca="false">_xlfn.STDEV.P(E10:E11,E14:E15,E19,E22,E25,E29)</f>
        <v>3896.131895868</v>
      </c>
    </row>
    <row r="45" customFormat="false" ht="12.8" hidden="false" customHeight="false" outlineLevel="0" collapsed="false">
      <c r="B45" s="14" t="n">
        <f aca="false">$B$36</f>
        <v>8</v>
      </c>
      <c r="C45" s="14" t="n">
        <f aca="false">$B$36</f>
        <v>8</v>
      </c>
      <c r="D45" s="14" t="n">
        <f aca="false">$B$36</f>
        <v>8</v>
      </c>
      <c r="E45" s="14" t="n">
        <f aca="false">J44</f>
        <v>3896.131895868</v>
      </c>
      <c r="F45" s="14" t="n">
        <f aca="false">$B$36</f>
        <v>8</v>
      </c>
    </row>
    <row r="46" customFormat="false" ht="12.8" hidden="false" customHeight="false" outlineLevel="0" collapsed="false">
      <c r="B46" s="14" t="n">
        <f aca="false">B44/B45</f>
        <v>0.875</v>
      </c>
      <c r="C46" s="14" t="n">
        <f aca="false">C44/C45</f>
        <v>0.375</v>
      </c>
      <c r="D46" s="14" t="n">
        <f aca="false">D44/D45</f>
        <v>0.25</v>
      </c>
      <c r="E46" s="14" t="n">
        <f aca="false">_xlfn.NORM.DIST(E33,E44,E45,0)</f>
        <v>1.42512639270266E-005</v>
      </c>
      <c r="F46" s="14" t="n">
        <f aca="false">F44/F45</f>
        <v>0.5</v>
      </c>
      <c r="G46" s="14" t="n">
        <f aca="false">B46*C46*D46*E46*F46</f>
        <v>5.84524497006952E-007</v>
      </c>
    </row>
    <row r="48" customFormat="false" ht="12.8" hidden="false" customHeight="false" outlineLevel="0" collapsed="false">
      <c r="B48" s="18" t="s">
        <v>56</v>
      </c>
      <c r="C48" s="18"/>
      <c r="D48" s="18"/>
      <c r="E48" s="18"/>
      <c r="F48" s="18"/>
      <c r="G48" s="18"/>
      <c r="H48" s="18"/>
    </row>
    <row r="49" customFormat="false" ht="12.8" hidden="false" customHeight="false" outlineLevel="0" collapsed="false">
      <c r="B49" s="14" t="s">
        <v>50</v>
      </c>
    </row>
    <row r="50" customFormat="false" ht="12.8" hidden="false" customHeight="false" outlineLevel="0" collapsed="false">
      <c r="B50" s="2" t="s">
        <v>41</v>
      </c>
      <c r="C50" s="2" t="s">
        <v>12</v>
      </c>
      <c r="D50" s="2" t="s">
        <v>26</v>
      </c>
      <c r="E50" s="2" t="s">
        <v>42</v>
      </c>
      <c r="F50" s="2" t="s">
        <v>43</v>
      </c>
      <c r="I50" s="7" t="s">
        <v>57</v>
      </c>
      <c r="J50" s="8" t="n">
        <f aca="false">AVERAGE(E12,E16,E18,E21,E23,E27)</f>
        <v>1625</v>
      </c>
    </row>
    <row r="51" customFormat="false" ht="12.8" hidden="false" customHeight="false" outlineLevel="0" collapsed="false">
      <c r="B51" s="14" t="n">
        <f aca="false">COUNTIFS(B10:B29,B33,$H$10:$H$29,$B$49)</f>
        <v>1</v>
      </c>
      <c r="C51" s="14" t="n">
        <f aca="false">COUNTIFS(C10:C29,C33,$H$10:$H$29,$B$49)</f>
        <v>6</v>
      </c>
      <c r="D51" s="14" t="n">
        <f aca="false">COUNTIFS(D10:D29,D33,$H$10:$H$29,$B$49)</f>
        <v>2</v>
      </c>
      <c r="E51" s="4" t="n">
        <f aca="false">J50</f>
        <v>1625</v>
      </c>
      <c r="F51" s="14" t="n">
        <f aca="false">COUNTIFS(F10:F29,F33,$H$10:$H$29,$B$49)</f>
        <v>2</v>
      </c>
      <c r="I51" s="7" t="s">
        <v>58</v>
      </c>
      <c r="J51" s="27" t="n">
        <f aca="false">_xlfn.STDEV.P(E12,E16,E18,E21,E23,E27)</f>
        <v>1549.663942064</v>
      </c>
    </row>
    <row r="52" customFormat="false" ht="12.8" hidden="false" customHeight="false" outlineLevel="0" collapsed="false">
      <c r="B52" s="14" t="n">
        <f aca="false">$B$37</f>
        <v>6</v>
      </c>
      <c r="C52" s="14" t="n">
        <f aca="false">$B$37</f>
        <v>6</v>
      </c>
      <c r="D52" s="14" t="n">
        <f aca="false">$B$37</f>
        <v>6</v>
      </c>
      <c r="E52" s="14" t="n">
        <f aca="false">J51</f>
        <v>1549.663942064</v>
      </c>
      <c r="F52" s="14" t="n">
        <f aca="false">$B$37</f>
        <v>6</v>
      </c>
    </row>
    <row r="53" customFormat="false" ht="12.8" hidden="false" customHeight="false" outlineLevel="0" collapsed="false">
      <c r="B53" s="14" t="n">
        <f aca="false">B51/B52</f>
        <v>0.166666666666667</v>
      </c>
      <c r="C53" s="14" t="n">
        <f aca="false">C51/C52</f>
        <v>1</v>
      </c>
      <c r="D53" s="14" t="n">
        <f aca="false">D51/D52</f>
        <v>0.333333333333333</v>
      </c>
      <c r="E53" s="14" t="n">
        <f aca="false">_xlfn.NORM.DIST(E33,E51,E52,0)</f>
        <v>1.71724628749791E-020</v>
      </c>
      <c r="F53" s="14" t="n">
        <f aca="false">F51/F52</f>
        <v>0.333333333333333</v>
      </c>
      <c r="G53" s="14" t="n">
        <f aca="false">B53*C53*D53*E53*F53</f>
        <v>3.18008571758872E-022</v>
      </c>
    </row>
    <row r="55" customFormat="false" ht="12.8" hidden="false" customHeight="false" outlineLevel="0" collapsed="false">
      <c r="B55" s="18" t="s">
        <v>56</v>
      </c>
      <c r="C55" s="18"/>
      <c r="D55" s="18"/>
      <c r="E55" s="18"/>
      <c r="F55" s="18"/>
      <c r="G55" s="18"/>
      <c r="H55" s="18"/>
    </row>
    <row r="56" customFormat="false" ht="12.8" hidden="false" customHeight="false" outlineLevel="0" collapsed="false">
      <c r="B56" s="14" t="s">
        <v>51</v>
      </c>
    </row>
    <row r="57" customFormat="false" ht="12.8" hidden="false" customHeight="false" outlineLevel="0" collapsed="false">
      <c r="B57" s="2" t="s">
        <v>41</v>
      </c>
      <c r="C57" s="2" t="s">
        <v>12</v>
      </c>
      <c r="D57" s="2" t="s">
        <v>26</v>
      </c>
      <c r="E57" s="2" t="s">
        <v>42</v>
      </c>
      <c r="F57" s="2" t="s">
        <v>43</v>
      </c>
      <c r="I57" s="7" t="s">
        <v>57</v>
      </c>
      <c r="J57" s="8" t="n">
        <f aca="false">AVERAGE(E13,E17,E20,E24,E26,E28)</f>
        <v>3650</v>
      </c>
    </row>
    <row r="58" customFormat="false" ht="12.8" hidden="false" customHeight="false" outlineLevel="0" collapsed="false">
      <c r="B58" s="14" t="n">
        <f aca="false">COUNTIFS(B10:B29,B33,$H$10:$H$29,$B$56)</f>
        <v>2</v>
      </c>
      <c r="C58" s="14" t="n">
        <f aca="false">COUNTIFS(C10:C29,C33,$H$10:$H$29,$B$56)</f>
        <v>2</v>
      </c>
      <c r="D58" s="14" t="n">
        <f aca="false">COUNTIFS(D10:D29,D33,$H$10:$H$29,$B$56)</f>
        <v>1</v>
      </c>
      <c r="E58" s="4" t="n">
        <f aca="false">J57</f>
        <v>3650</v>
      </c>
      <c r="F58" s="14" t="n">
        <f aca="false">COUNTIFS(F10:F29,F33,$H$10:$H$29,$B$56)</f>
        <v>0</v>
      </c>
      <c r="I58" s="7" t="s">
        <v>58</v>
      </c>
      <c r="J58" s="27" t="n">
        <f aca="false">_xlfn.STDEV.P(E13,E17,E20,E24,E26,E28)</f>
        <v>1993.11314279947</v>
      </c>
    </row>
    <row r="59" customFormat="false" ht="12.8" hidden="false" customHeight="false" outlineLevel="0" collapsed="false">
      <c r="B59" s="14" t="n">
        <f aca="false">$B$38</f>
        <v>6</v>
      </c>
      <c r="C59" s="14" t="n">
        <f aca="false">$B$38</f>
        <v>6</v>
      </c>
      <c r="D59" s="14" t="n">
        <f aca="false">$B$38</f>
        <v>6</v>
      </c>
      <c r="E59" s="14" t="n">
        <f aca="false">J58</f>
        <v>1993.11314279947</v>
      </c>
      <c r="F59" s="14" t="n">
        <f aca="false">$B$38</f>
        <v>6</v>
      </c>
    </row>
    <row r="60" customFormat="false" ht="12.8" hidden="false" customHeight="false" outlineLevel="0" collapsed="false">
      <c r="B60" s="14" t="n">
        <f aca="false">B58/B59</f>
        <v>0.333333333333333</v>
      </c>
      <c r="C60" s="14" t="n">
        <f aca="false">C58/C59</f>
        <v>0.333333333333333</v>
      </c>
      <c r="D60" s="14" t="n">
        <f aca="false">D58/D59</f>
        <v>0.166666666666667</v>
      </c>
      <c r="E60" s="14" t="n">
        <f aca="false">_xlfn.NORM.DIST(E33,E58,E59,0)</f>
        <v>1.81803943465173E-011</v>
      </c>
      <c r="F60" s="14" t="n">
        <f aca="false">F58/F59</f>
        <v>0</v>
      </c>
      <c r="G60" s="14" t="n">
        <f aca="false">B60*C60*D60*E60*F60</f>
        <v>0</v>
      </c>
    </row>
    <row r="62" customFormat="false" ht="12.8" hidden="false" customHeight="false" outlineLevel="0" collapsed="false">
      <c r="C62" s="22"/>
    </row>
  </sheetData>
  <autoFilter ref="A9:H29"/>
  <mergeCells count="14">
    <mergeCell ref="B2:H2"/>
    <mergeCell ref="B3:H3"/>
    <mergeCell ref="B4:H4"/>
    <mergeCell ref="B5:H5"/>
    <mergeCell ref="B8:H8"/>
    <mergeCell ref="B31:H31"/>
    <mergeCell ref="J31:O31"/>
    <mergeCell ref="K33:N33"/>
    <mergeCell ref="K34:N34"/>
    <mergeCell ref="A35:B35"/>
    <mergeCell ref="K35:N35"/>
    <mergeCell ref="B41:H41"/>
    <mergeCell ref="B48:H48"/>
    <mergeCell ref="B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6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46" activeCellId="0" sqref="E4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28.19"/>
    <col collapsed="false" customWidth="true" hidden="false" outlineLevel="0" max="3" min="3" style="0" width="20.03"/>
    <col collapsed="false" customWidth="true" hidden="false" outlineLevel="0" max="4" min="4" style="0" width="26.42"/>
    <col collapsed="false" customWidth="true" hidden="false" outlineLevel="0" max="5" min="5" style="0" width="21.22"/>
    <col collapsed="false" customWidth="true" hidden="false" outlineLevel="0" max="6" min="6" style="0" width="19.38"/>
    <col collapsed="false" customWidth="true" hidden="false" outlineLevel="0" max="8" min="8" style="0" width="13.55"/>
    <col collapsed="false" customWidth="true" hidden="false" outlineLevel="0" max="9" min="9" style="0" width="21.63"/>
    <col collapsed="false" customWidth="true" hidden="false" outlineLevel="0" max="10" min="10" style="0" width="22.96"/>
  </cols>
  <sheetData>
    <row r="2" customFormat="false" ht="15" hidden="false" customHeight="false" outlineLevel="0" collapsed="false">
      <c r="B2" s="15" t="s">
        <v>33</v>
      </c>
      <c r="C2" s="15"/>
      <c r="D2" s="15"/>
      <c r="E2" s="15"/>
      <c r="F2" s="15"/>
      <c r="G2" s="15"/>
      <c r="H2" s="15"/>
    </row>
    <row r="3" customFormat="false" ht="15" hidden="false" customHeight="false" outlineLevel="0" collapsed="false">
      <c r="A3" s="16" t="s">
        <v>34</v>
      </c>
      <c r="B3" s="17" t="s">
        <v>35</v>
      </c>
      <c r="C3" s="17"/>
      <c r="D3" s="17"/>
      <c r="E3" s="17"/>
      <c r="F3" s="17"/>
      <c r="G3" s="17"/>
      <c r="H3" s="17"/>
    </row>
    <row r="4" customFormat="false" ht="15" hidden="false" customHeight="false" outlineLevel="0" collapsed="false">
      <c r="A4" s="16" t="s">
        <v>36</v>
      </c>
      <c r="B4" s="17" t="s">
        <v>37</v>
      </c>
      <c r="C4" s="17"/>
      <c r="D4" s="17"/>
      <c r="E4" s="17"/>
      <c r="F4" s="17"/>
      <c r="G4" s="17"/>
      <c r="H4" s="17"/>
    </row>
    <row r="5" customFormat="false" ht="15" hidden="false" customHeight="false" outlineLevel="0" collapsed="false">
      <c r="B5" s="17" t="s">
        <v>38</v>
      </c>
      <c r="C5" s="17"/>
      <c r="D5" s="17"/>
      <c r="E5" s="17"/>
      <c r="F5" s="17"/>
      <c r="G5" s="17"/>
      <c r="H5" s="17"/>
    </row>
    <row r="8" customFormat="false" ht="12.8" hidden="false" customHeight="false" outlineLevel="0" collapsed="false">
      <c r="B8" s="18" t="s">
        <v>39</v>
      </c>
      <c r="C8" s="18"/>
      <c r="D8" s="18"/>
      <c r="E8" s="18"/>
      <c r="F8" s="18"/>
      <c r="G8" s="18"/>
      <c r="H8" s="18"/>
    </row>
    <row r="9" customFormat="false" ht="12.8" hidden="false" customHeight="false" outlineLevel="0" collapsed="false">
      <c r="A9" s="3" t="s">
        <v>40</v>
      </c>
      <c r="B9" s="2" t="s">
        <v>41</v>
      </c>
      <c r="C9" s="2" t="s">
        <v>12</v>
      </c>
      <c r="D9" s="2" t="s">
        <v>26</v>
      </c>
      <c r="E9" s="2" t="s">
        <v>42</v>
      </c>
      <c r="F9" s="2" t="s">
        <v>43</v>
      </c>
      <c r="H9" s="2" t="s">
        <v>44</v>
      </c>
      <c r="J9" s="7" t="s">
        <v>57</v>
      </c>
      <c r="K9" s="8" t="n">
        <f aca="false">AVERAGE(E10:E29)</f>
        <v>4487.5</v>
      </c>
    </row>
    <row r="10" customFormat="false" ht="12.8" hidden="false" customHeight="false" outlineLevel="0" collapsed="false">
      <c r="A10" s="19" t="n">
        <v>1</v>
      </c>
      <c r="B10" s="14" t="s">
        <v>45</v>
      </c>
      <c r="C10" s="4" t="s">
        <v>21</v>
      </c>
      <c r="D10" s="14" t="s">
        <v>21</v>
      </c>
      <c r="E10" s="4" t="n">
        <v>7500</v>
      </c>
      <c r="F10" s="4" t="s">
        <v>46</v>
      </c>
      <c r="H10" s="14" t="s">
        <v>47</v>
      </c>
      <c r="J10" s="7" t="s">
        <v>58</v>
      </c>
      <c r="K10" s="27" t="n">
        <f aca="false">_xlfn.STDEV.P(E10:E29)</f>
        <v>3705.80203869554</v>
      </c>
    </row>
    <row r="11" customFormat="false" ht="12.8" hidden="false" customHeight="false" outlineLevel="0" collapsed="false">
      <c r="A11" s="19" t="n">
        <v>2</v>
      </c>
      <c r="B11" s="14" t="s">
        <v>45</v>
      </c>
      <c r="C11" s="4" t="s">
        <v>15</v>
      </c>
      <c r="D11" s="14" t="s">
        <v>23</v>
      </c>
      <c r="E11" s="4" t="n">
        <v>5000</v>
      </c>
      <c r="F11" s="4" t="s">
        <v>48</v>
      </c>
      <c r="H11" s="14" t="s">
        <v>47</v>
      </c>
    </row>
    <row r="12" customFormat="false" ht="12.8" hidden="false" customHeight="false" outlineLevel="0" collapsed="false">
      <c r="A12" s="19" t="n">
        <v>3</v>
      </c>
      <c r="B12" s="14" t="s">
        <v>49</v>
      </c>
      <c r="C12" s="4" t="s">
        <v>15</v>
      </c>
      <c r="D12" s="14" t="s">
        <v>23</v>
      </c>
      <c r="E12" s="4" t="n">
        <v>500</v>
      </c>
      <c r="F12" s="4" t="s">
        <v>48</v>
      </c>
      <c r="H12" s="14" t="s">
        <v>50</v>
      </c>
    </row>
    <row r="13" customFormat="false" ht="12.8" hidden="false" customHeight="false" outlineLevel="0" collapsed="false">
      <c r="A13" s="19" t="n">
        <v>4</v>
      </c>
      <c r="B13" s="14" t="s">
        <v>49</v>
      </c>
      <c r="C13" s="4" t="s">
        <v>18</v>
      </c>
      <c r="D13" s="14" t="s">
        <v>21</v>
      </c>
      <c r="E13" s="4" t="n">
        <v>4800</v>
      </c>
      <c r="F13" s="4" t="s">
        <v>48</v>
      </c>
      <c r="H13" s="14" t="s">
        <v>51</v>
      </c>
    </row>
    <row r="14" customFormat="false" ht="12.8" hidden="false" customHeight="false" outlineLevel="0" collapsed="false">
      <c r="A14" s="19" t="n">
        <v>5</v>
      </c>
      <c r="B14" s="14" t="s">
        <v>49</v>
      </c>
      <c r="C14" s="4" t="s">
        <v>18</v>
      </c>
      <c r="D14" s="14" t="s">
        <v>32</v>
      </c>
      <c r="E14" s="4" t="n">
        <v>6800</v>
      </c>
      <c r="F14" s="4" t="s">
        <v>48</v>
      </c>
      <c r="H14" s="14" t="s">
        <v>47</v>
      </c>
    </row>
    <row r="15" customFormat="false" ht="12.8" hidden="false" customHeight="false" outlineLevel="0" collapsed="false">
      <c r="A15" s="19" t="n">
        <v>6</v>
      </c>
      <c r="B15" s="14" t="s">
        <v>45</v>
      </c>
      <c r="C15" s="4" t="s">
        <v>15</v>
      </c>
      <c r="D15" s="14" t="s">
        <v>23</v>
      </c>
      <c r="E15" s="4" t="n">
        <v>1500</v>
      </c>
      <c r="F15" s="4" t="s">
        <v>48</v>
      </c>
      <c r="H15" s="14" t="s">
        <v>47</v>
      </c>
    </row>
    <row r="16" customFormat="false" ht="12.8" hidden="false" customHeight="false" outlineLevel="0" collapsed="false">
      <c r="A16" s="19" t="n">
        <v>7</v>
      </c>
      <c r="B16" s="14" t="s">
        <v>45</v>
      </c>
      <c r="C16" s="4" t="s">
        <v>15</v>
      </c>
      <c r="D16" s="14" t="s">
        <v>32</v>
      </c>
      <c r="E16" s="4" t="n">
        <v>1000</v>
      </c>
      <c r="F16" s="4" t="s">
        <v>46</v>
      </c>
      <c r="H16" s="14" t="s">
        <v>50</v>
      </c>
    </row>
    <row r="17" customFormat="false" ht="12.8" hidden="false" customHeight="false" outlineLevel="0" collapsed="false">
      <c r="A17" s="19" t="n">
        <v>8</v>
      </c>
      <c r="B17" s="14" t="s">
        <v>45</v>
      </c>
      <c r="C17" s="4" t="s">
        <v>21</v>
      </c>
      <c r="D17" s="14" t="s">
        <v>23</v>
      </c>
      <c r="E17" s="4" t="n">
        <v>1800</v>
      </c>
      <c r="F17" s="4" t="s">
        <v>48</v>
      </c>
      <c r="H17" s="14" t="s">
        <v>51</v>
      </c>
    </row>
    <row r="18" customFormat="false" ht="12.8" hidden="false" customHeight="false" outlineLevel="0" collapsed="false">
      <c r="A18" s="19" t="n">
        <v>9</v>
      </c>
      <c r="B18" s="14" t="s">
        <v>49</v>
      </c>
      <c r="C18" s="4" t="s">
        <v>15</v>
      </c>
      <c r="D18" s="14" t="s">
        <v>15</v>
      </c>
      <c r="E18" s="4" t="n">
        <v>0</v>
      </c>
      <c r="F18" s="4" t="s">
        <v>48</v>
      </c>
      <c r="H18" s="14" t="s">
        <v>50</v>
      </c>
    </row>
    <row r="19" customFormat="false" ht="12.8" hidden="false" customHeight="false" outlineLevel="0" collapsed="false">
      <c r="A19" s="19" t="n">
        <v>10</v>
      </c>
      <c r="B19" s="14" t="s">
        <v>45</v>
      </c>
      <c r="C19" s="4" t="s">
        <v>23</v>
      </c>
      <c r="D19" s="14" t="s">
        <v>23</v>
      </c>
      <c r="E19" s="4" t="n">
        <v>10000</v>
      </c>
      <c r="F19" s="4" t="s">
        <v>46</v>
      </c>
      <c r="H19" s="14" t="s">
        <v>47</v>
      </c>
    </row>
    <row r="20" customFormat="false" ht="12.8" hidden="false" customHeight="false" outlineLevel="0" collapsed="false">
      <c r="A20" s="19" t="n">
        <v>11</v>
      </c>
      <c r="B20" s="14" t="s">
        <v>49</v>
      </c>
      <c r="C20" s="4" t="s">
        <v>21</v>
      </c>
      <c r="D20" s="14" t="s">
        <v>32</v>
      </c>
      <c r="E20" s="4" t="n">
        <v>5000</v>
      </c>
      <c r="F20" s="4" t="s">
        <v>48</v>
      </c>
      <c r="H20" s="14" t="s">
        <v>51</v>
      </c>
    </row>
    <row r="21" customFormat="false" ht="12.8" hidden="false" customHeight="false" outlineLevel="0" collapsed="false">
      <c r="A21" s="19" t="n">
        <v>12</v>
      </c>
      <c r="B21" s="14" t="s">
        <v>49</v>
      </c>
      <c r="C21" s="4" t="s">
        <v>15</v>
      </c>
      <c r="D21" s="14" t="s">
        <v>15</v>
      </c>
      <c r="E21" s="4" t="n">
        <v>1650</v>
      </c>
      <c r="F21" s="4" t="s">
        <v>48</v>
      </c>
      <c r="H21" s="14" t="s">
        <v>50</v>
      </c>
    </row>
    <row r="22" customFormat="false" ht="12.8" hidden="false" customHeight="false" outlineLevel="0" collapsed="false">
      <c r="A22" s="19" t="n">
        <v>13</v>
      </c>
      <c r="B22" s="14" t="s">
        <v>45</v>
      </c>
      <c r="C22" s="4" t="s">
        <v>18</v>
      </c>
      <c r="D22" s="14" t="s">
        <v>32</v>
      </c>
      <c r="E22" s="4" t="n">
        <v>3600</v>
      </c>
      <c r="F22" s="4" t="s">
        <v>48</v>
      </c>
      <c r="H22" s="14" t="s">
        <v>47</v>
      </c>
    </row>
    <row r="23" customFormat="false" ht="12.8" hidden="false" customHeight="false" outlineLevel="0" collapsed="false">
      <c r="A23" s="19" t="n">
        <v>14</v>
      </c>
      <c r="B23" s="14" t="s">
        <v>49</v>
      </c>
      <c r="C23" s="4" t="s">
        <v>15</v>
      </c>
      <c r="D23" s="14" t="s">
        <v>32</v>
      </c>
      <c r="E23" s="4" t="n">
        <v>4800</v>
      </c>
      <c r="F23" s="4" t="s">
        <v>46</v>
      </c>
      <c r="H23" s="14" t="s">
        <v>50</v>
      </c>
    </row>
    <row r="24" customFormat="false" ht="12.8" hidden="false" customHeight="false" outlineLevel="0" collapsed="false">
      <c r="A24" s="19" t="n">
        <v>15</v>
      </c>
      <c r="B24" s="14" t="s">
        <v>49</v>
      </c>
      <c r="C24" s="4" t="s">
        <v>18</v>
      </c>
      <c r="D24" s="14" t="s">
        <v>21</v>
      </c>
      <c r="E24" s="4" t="n">
        <v>6800</v>
      </c>
      <c r="F24" s="4" t="s">
        <v>48</v>
      </c>
      <c r="H24" s="14" t="s">
        <v>51</v>
      </c>
    </row>
    <row r="25" customFormat="false" ht="12.8" hidden="false" customHeight="false" outlineLevel="0" collapsed="false">
      <c r="A25" s="19" t="n">
        <v>16</v>
      </c>
      <c r="B25" s="14" t="s">
        <v>45</v>
      </c>
      <c r="C25" s="4" t="s">
        <v>15</v>
      </c>
      <c r="D25" s="14" t="s">
        <v>15</v>
      </c>
      <c r="E25" s="4" t="n">
        <v>8700</v>
      </c>
      <c r="F25" s="4" t="s">
        <v>46</v>
      </c>
      <c r="H25" s="14" t="s">
        <v>47</v>
      </c>
    </row>
    <row r="26" customFormat="false" ht="12.8" hidden="false" customHeight="false" outlineLevel="0" collapsed="false">
      <c r="A26" s="19" t="n">
        <v>17</v>
      </c>
      <c r="B26" s="14" t="s">
        <v>45</v>
      </c>
      <c r="C26" s="4" t="s">
        <v>15</v>
      </c>
      <c r="D26" s="14" t="s">
        <v>21</v>
      </c>
      <c r="E26" s="4" t="n">
        <v>1500</v>
      </c>
      <c r="F26" s="4" t="s">
        <v>48</v>
      </c>
      <c r="H26" s="14" t="s">
        <v>51</v>
      </c>
    </row>
    <row r="27" customFormat="false" ht="12.8" hidden="false" customHeight="false" outlineLevel="0" collapsed="false">
      <c r="A27" s="19" t="n">
        <v>18</v>
      </c>
      <c r="B27" s="14" t="s">
        <v>49</v>
      </c>
      <c r="C27" s="4" t="s">
        <v>15</v>
      </c>
      <c r="D27" s="14" t="s">
        <v>21</v>
      </c>
      <c r="E27" s="4" t="n">
        <v>1800</v>
      </c>
      <c r="F27" s="4" t="s">
        <v>48</v>
      </c>
      <c r="H27" s="14" t="s">
        <v>50</v>
      </c>
    </row>
    <row r="28" customFormat="false" ht="12.8" hidden="false" customHeight="false" outlineLevel="0" collapsed="false">
      <c r="A28" s="19" t="n">
        <v>19</v>
      </c>
      <c r="B28" s="14" t="s">
        <v>49</v>
      </c>
      <c r="C28" s="4" t="s">
        <v>15</v>
      </c>
      <c r="D28" s="14" t="s">
        <v>15</v>
      </c>
      <c r="E28" s="4" t="n">
        <v>2000</v>
      </c>
      <c r="F28" s="4" t="s">
        <v>48</v>
      </c>
      <c r="H28" s="14" t="s">
        <v>51</v>
      </c>
    </row>
    <row r="29" customFormat="false" ht="12.8" hidden="false" customHeight="false" outlineLevel="0" collapsed="false">
      <c r="A29" s="19" t="n">
        <v>20</v>
      </c>
      <c r="B29" s="14" t="s">
        <v>45</v>
      </c>
      <c r="C29" s="4" t="s">
        <v>23</v>
      </c>
      <c r="D29" s="14" t="s">
        <v>15</v>
      </c>
      <c r="E29" s="4" t="n">
        <v>15000</v>
      </c>
      <c r="F29" s="4" t="s">
        <v>46</v>
      </c>
      <c r="H29" s="14" t="s">
        <v>47</v>
      </c>
    </row>
    <row r="31" customFormat="false" ht="12.8" hidden="false" customHeight="false" outlineLevel="0" collapsed="false">
      <c r="B31" s="18" t="s">
        <v>53</v>
      </c>
      <c r="C31" s="18"/>
      <c r="D31" s="18"/>
      <c r="E31" s="18"/>
      <c r="F31" s="18"/>
      <c r="G31" s="18"/>
      <c r="H31" s="18"/>
      <c r="J31" s="18" t="s">
        <v>54</v>
      </c>
      <c r="K31" s="18"/>
      <c r="L31" s="18"/>
      <c r="M31" s="18"/>
      <c r="N31" s="18"/>
      <c r="O31" s="18"/>
    </row>
    <row r="32" customFormat="false" ht="12.8" hidden="false" customHeight="false" outlineLevel="0" collapsed="false">
      <c r="B32" s="2" t="s">
        <v>41</v>
      </c>
      <c r="C32" s="2" t="s">
        <v>12</v>
      </c>
      <c r="D32" s="2" t="s">
        <v>26</v>
      </c>
      <c r="E32" s="2" t="s">
        <v>42</v>
      </c>
      <c r="F32" s="2" t="s">
        <v>43</v>
      </c>
      <c r="H32" s="2" t="s">
        <v>44</v>
      </c>
    </row>
    <row r="33" customFormat="false" ht="12.8" hidden="false" customHeight="false" outlineLevel="0" collapsed="false">
      <c r="B33" s="20" t="s">
        <v>45</v>
      </c>
      <c r="C33" s="4" t="s">
        <v>15</v>
      </c>
      <c r="D33" s="20" t="s">
        <v>15</v>
      </c>
      <c r="E33" s="28" t="n">
        <v>15000</v>
      </c>
      <c r="F33" s="4" t="s">
        <v>46</v>
      </c>
      <c r="H33" s="20" t="str">
        <f aca="false">_xlfn.IFS(O33&gt;O34,"Si puede",O33&gt;O35,"Si puede",O34&gt;O33,"No puede",O34&gt;O35,"No puede",O35&gt;O33,"Quizá pueda",O35&gt;O34,"Quizá pueda")</f>
        <v>Si puede</v>
      </c>
      <c r="K33" s="21" t="s">
        <v>47</v>
      </c>
      <c r="L33" s="21"/>
      <c r="M33" s="21"/>
      <c r="N33" s="21"/>
      <c r="O33" s="20" t="n">
        <f aca="false">G46</f>
        <v>4.75042130900888E-007</v>
      </c>
    </row>
    <row r="34" customFormat="false" ht="12.8" hidden="false" customHeight="false" outlineLevel="0" collapsed="false">
      <c r="K34" s="21" t="s">
        <v>50</v>
      </c>
      <c r="L34" s="21"/>
      <c r="M34" s="21"/>
      <c r="N34" s="21"/>
      <c r="O34" s="20" t="n">
        <f aca="false">G53</f>
        <v>3.38082862851151E-022</v>
      </c>
    </row>
    <row r="35" customFormat="false" ht="12.8" hidden="false" customHeight="false" outlineLevel="0" collapsed="false">
      <c r="A35" s="18" t="s">
        <v>55</v>
      </c>
      <c r="B35" s="18"/>
      <c r="K35" s="21" t="s">
        <v>51</v>
      </c>
      <c r="L35" s="21"/>
      <c r="M35" s="21"/>
      <c r="N35" s="21"/>
      <c r="O35" s="20" t="n">
        <f aca="false">G60</f>
        <v>5.11323590995799E-014</v>
      </c>
    </row>
    <row r="36" customFormat="false" ht="12.8" hidden="false" customHeight="false" outlineLevel="0" collapsed="false">
      <c r="A36" s="14" t="s">
        <v>47</v>
      </c>
      <c r="B36" s="14" t="n">
        <f aca="false">COUNTIF($H$10:$H$29,A36)</f>
        <v>8</v>
      </c>
    </row>
    <row r="37" customFormat="false" ht="12.8" hidden="false" customHeight="false" outlineLevel="0" collapsed="false">
      <c r="A37" s="14" t="s">
        <v>50</v>
      </c>
      <c r="B37" s="14" t="n">
        <f aca="false">COUNTIF($H$10:$H$29,A37)</f>
        <v>6</v>
      </c>
    </row>
    <row r="38" customFormat="false" ht="12.8" hidden="false" customHeight="false" outlineLevel="0" collapsed="false">
      <c r="A38" s="14" t="s">
        <v>51</v>
      </c>
      <c r="B38" s="14" t="n">
        <f aca="false">COUNTIF($H$10:$H$29,A38)</f>
        <v>6</v>
      </c>
    </row>
    <row r="39" customFormat="false" ht="12.8" hidden="false" customHeight="false" outlineLevel="0" collapsed="false">
      <c r="B39" s="14" t="n">
        <f aca="false">SUM(B36:B38)</f>
        <v>20</v>
      </c>
    </row>
    <row r="41" customFormat="false" ht="12.8" hidden="false" customHeight="false" outlineLevel="0" collapsed="false">
      <c r="B41" s="18" t="s">
        <v>56</v>
      </c>
      <c r="C41" s="18"/>
      <c r="D41" s="18"/>
      <c r="E41" s="18"/>
      <c r="F41" s="18"/>
      <c r="G41" s="18"/>
      <c r="H41" s="18"/>
    </row>
    <row r="42" customFormat="false" ht="12.8" hidden="false" customHeight="false" outlineLevel="0" collapsed="false">
      <c r="B42" s="14" t="s">
        <v>47</v>
      </c>
    </row>
    <row r="43" customFormat="false" ht="12.8" hidden="false" customHeight="false" outlineLevel="0" collapsed="false">
      <c r="B43" s="2" t="s">
        <v>41</v>
      </c>
      <c r="C43" s="2" t="s">
        <v>12</v>
      </c>
      <c r="D43" s="2" t="s">
        <v>26</v>
      </c>
      <c r="E43" s="2" t="s">
        <v>42</v>
      </c>
      <c r="F43" s="2" t="s">
        <v>43</v>
      </c>
      <c r="I43" s="7" t="s">
        <v>57</v>
      </c>
      <c r="J43" s="8" t="n">
        <f aca="false">AVERAGE(E10:E11,E14:E15,E19,E22,E25,E29)</f>
        <v>7262.5</v>
      </c>
    </row>
    <row r="44" customFormat="false" ht="12.8" hidden="false" customHeight="false" outlineLevel="0" collapsed="false">
      <c r="B44" s="14" t="n">
        <f aca="false">COUNTIFS(B10:B29,B33,H10:H29,B42)</f>
        <v>7</v>
      </c>
      <c r="C44" s="14" t="n">
        <f aca="false">COUNTIFS(C10:C29,C33,H10:H29,B42)</f>
        <v>3</v>
      </c>
      <c r="D44" s="14" t="n">
        <f aca="false">COUNTIFS(D10:D29,D33,H10:H29,B42)</f>
        <v>2</v>
      </c>
      <c r="E44" s="4" t="n">
        <f aca="false">J43</f>
        <v>7262.5</v>
      </c>
      <c r="F44" s="14" t="n">
        <f aca="false">COUNTIFS(F10:F29,F33,H10:H29,B42)</f>
        <v>4</v>
      </c>
      <c r="I44" s="7" t="s">
        <v>58</v>
      </c>
      <c r="J44" s="27" t="n">
        <f aca="false">_xlfn.STDEV.P(E10:E11,E14:E15,E19,E22,E25,E29)</f>
        <v>3896.131895868</v>
      </c>
    </row>
    <row r="45" customFormat="false" ht="12.8" hidden="false" customHeight="false" outlineLevel="0" collapsed="false">
      <c r="B45" s="14" t="n">
        <f aca="false">$B$36</f>
        <v>8</v>
      </c>
      <c r="C45" s="14" t="n">
        <f aca="false">$B$36</f>
        <v>8</v>
      </c>
      <c r="D45" s="14" t="n">
        <f aca="false">$B$36</f>
        <v>8</v>
      </c>
      <c r="E45" s="14" t="n">
        <f aca="false">J44</f>
        <v>3896.131895868</v>
      </c>
      <c r="F45" s="14" t="n">
        <f aca="false">$B$36</f>
        <v>8</v>
      </c>
    </row>
    <row r="46" customFormat="false" ht="12.8" hidden="false" customHeight="false" outlineLevel="0" collapsed="false">
      <c r="B46" s="14" t="n">
        <f aca="false">(B44+1)/(B45+2)</f>
        <v>0.8</v>
      </c>
      <c r="C46" s="14" t="n">
        <f aca="false">(C44+1)/(C45+4)</f>
        <v>0.333333333333333</v>
      </c>
      <c r="D46" s="14" t="n">
        <f aca="false">(D44+1)/(D45+4)</f>
        <v>0.25</v>
      </c>
      <c r="E46" s="14" t="n">
        <f aca="false">_xlfn.NORM.DIST(E33,E44,E45,0)</f>
        <v>1.42512639270266E-005</v>
      </c>
      <c r="F46" s="14" t="n">
        <f aca="false">(F44+1)/(F45+2)</f>
        <v>0.5</v>
      </c>
      <c r="G46" s="14" t="n">
        <f aca="false">B46*C46*D46*E46*F46</f>
        <v>4.75042130900888E-007</v>
      </c>
    </row>
    <row r="48" customFormat="false" ht="12.8" hidden="false" customHeight="false" outlineLevel="0" collapsed="false">
      <c r="B48" s="18" t="s">
        <v>56</v>
      </c>
      <c r="C48" s="18"/>
      <c r="D48" s="18"/>
      <c r="E48" s="18"/>
      <c r="F48" s="18"/>
      <c r="G48" s="18"/>
      <c r="H48" s="18"/>
    </row>
    <row r="49" customFormat="false" ht="12.8" hidden="false" customHeight="false" outlineLevel="0" collapsed="false">
      <c r="B49" s="14" t="s">
        <v>50</v>
      </c>
    </row>
    <row r="50" customFormat="false" ht="12.8" hidden="false" customHeight="false" outlineLevel="0" collapsed="false">
      <c r="B50" s="2" t="s">
        <v>41</v>
      </c>
      <c r="C50" s="2" t="s">
        <v>12</v>
      </c>
      <c r="D50" s="2" t="s">
        <v>26</v>
      </c>
      <c r="E50" s="2" t="s">
        <v>42</v>
      </c>
      <c r="F50" s="2" t="s">
        <v>43</v>
      </c>
      <c r="I50" s="7" t="s">
        <v>57</v>
      </c>
      <c r="J50" s="8" t="n">
        <f aca="false">AVERAGE(E12,E16,E18,E21,E23,E27)</f>
        <v>1625</v>
      </c>
    </row>
    <row r="51" customFormat="false" ht="12.8" hidden="false" customHeight="false" outlineLevel="0" collapsed="false">
      <c r="B51" s="14" t="n">
        <f aca="false">COUNTIFS(B10:B29,B33,$H$10:$H$29,$B$49)</f>
        <v>1</v>
      </c>
      <c r="C51" s="14" t="n">
        <f aca="false">COUNTIFS(C10:C29,C33,$H$10:$H$29,$B$49)</f>
        <v>6</v>
      </c>
      <c r="D51" s="14" t="n">
        <f aca="false">COUNTIFS(D10:D29,D33,$H$10:$H$29,$B$49)</f>
        <v>2</v>
      </c>
      <c r="E51" s="4" t="n">
        <f aca="false">J50</f>
        <v>1625</v>
      </c>
      <c r="F51" s="14" t="n">
        <f aca="false">COUNTIFS(F10:F29,F33,$H$10:$H$29,$B$49)</f>
        <v>2</v>
      </c>
      <c r="I51" s="7" t="s">
        <v>58</v>
      </c>
      <c r="J51" s="27" t="n">
        <f aca="false">_xlfn.STDEV.P(E12,E16,E18,E21,E23,E27)</f>
        <v>1549.663942064</v>
      </c>
    </row>
    <row r="52" customFormat="false" ht="12.8" hidden="false" customHeight="false" outlineLevel="0" collapsed="false">
      <c r="B52" s="14" t="n">
        <f aca="false">$B$37</f>
        <v>6</v>
      </c>
      <c r="C52" s="14" t="n">
        <f aca="false">$B$37</f>
        <v>6</v>
      </c>
      <c r="D52" s="14" t="n">
        <f aca="false">$B$37</f>
        <v>6</v>
      </c>
      <c r="E52" s="14" t="n">
        <f aca="false">J51</f>
        <v>1549.663942064</v>
      </c>
      <c r="F52" s="14" t="n">
        <f aca="false">$B$37</f>
        <v>6</v>
      </c>
    </row>
    <row r="53" customFormat="false" ht="12.8" hidden="false" customHeight="false" outlineLevel="0" collapsed="false">
      <c r="B53" s="14" t="n">
        <f aca="false">(B51+1)/(B52+2)</f>
        <v>0.25</v>
      </c>
      <c r="C53" s="14" t="n">
        <f aca="false">(C51+1)/(C52+4)</f>
        <v>0.7</v>
      </c>
      <c r="D53" s="14" t="n">
        <f aca="false">(D51+1)/(D52+4)</f>
        <v>0.3</v>
      </c>
      <c r="E53" s="14" t="n">
        <f aca="false">_xlfn.NORM.DIST(E33,E51,E52,0)</f>
        <v>1.71724628749791E-020</v>
      </c>
      <c r="F53" s="14" t="n">
        <f aca="false">(F51+1)/(F52+2)</f>
        <v>0.375</v>
      </c>
      <c r="G53" s="14" t="n">
        <f aca="false">B53*C53*D53*E53*F53</f>
        <v>3.38082862851151E-022</v>
      </c>
    </row>
    <row r="54" customFormat="false" ht="12.8" hidden="false" customHeight="false" outlineLevel="0" collapsed="false">
      <c r="D54" s="29"/>
    </row>
    <row r="55" customFormat="false" ht="12.8" hidden="false" customHeight="false" outlineLevel="0" collapsed="false">
      <c r="B55" s="18" t="s">
        <v>56</v>
      </c>
      <c r="C55" s="18"/>
      <c r="D55" s="18"/>
      <c r="E55" s="18"/>
      <c r="F55" s="18"/>
      <c r="G55" s="18"/>
      <c r="H55" s="18"/>
    </row>
    <row r="56" customFormat="false" ht="12.8" hidden="false" customHeight="false" outlineLevel="0" collapsed="false">
      <c r="B56" s="14" t="s">
        <v>51</v>
      </c>
    </row>
    <row r="57" customFormat="false" ht="12.8" hidden="false" customHeight="false" outlineLevel="0" collapsed="false">
      <c r="B57" s="2" t="s">
        <v>41</v>
      </c>
      <c r="C57" s="2" t="s">
        <v>12</v>
      </c>
      <c r="D57" s="2" t="s">
        <v>26</v>
      </c>
      <c r="E57" s="2" t="s">
        <v>42</v>
      </c>
      <c r="F57" s="2" t="s">
        <v>43</v>
      </c>
      <c r="I57" s="7" t="s">
        <v>57</v>
      </c>
      <c r="J57" s="8" t="n">
        <f aca="false">AVERAGE(E13,E17,E20,E24,E26,E28)</f>
        <v>3650</v>
      </c>
    </row>
    <row r="58" customFormat="false" ht="12.8" hidden="false" customHeight="false" outlineLevel="0" collapsed="false">
      <c r="B58" s="14" t="n">
        <f aca="false">COUNTIFS(B10:B29,B33,$H$10:$H$29,$B$56)</f>
        <v>2</v>
      </c>
      <c r="C58" s="14" t="n">
        <f aca="false">COUNTIFS(C10:C29,C33,$H$10:$H$29,$B$56)</f>
        <v>2</v>
      </c>
      <c r="D58" s="14" t="n">
        <f aca="false">COUNTIFS(D10:D29,D33,$H$10:$H$29,$B$56)</f>
        <v>1</v>
      </c>
      <c r="E58" s="4" t="n">
        <f aca="false">J57</f>
        <v>3650</v>
      </c>
      <c r="F58" s="14" t="n">
        <f aca="false">COUNTIFS(F10:F29,F33,$H$10:$H$29,$B$56)</f>
        <v>0</v>
      </c>
      <c r="I58" s="7" t="s">
        <v>58</v>
      </c>
      <c r="J58" s="27" t="n">
        <f aca="false">_xlfn.STDEV.P(E13,E17,E20,E24,E26,E28)</f>
        <v>1993.11314279947</v>
      </c>
    </row>
    <row r="59" customFormat="false" ht="12.8" hidden="false" customHeight="false" outlineLevel="0" collapsed="false">
      <c r="B59" s="14" t="n">
        <f aca="false">$B$38</f>
        <v>6</v>
      </c>
      <c r="C59" s="14" t="n">
        <f aca="false">$B$38</f>
        <v>6</v>
      </c>
      <c r="D59" s="14" t="n">
        <f aca="false">$B$38</f>
        <v>6</v>
      </c>
      <c r="E59" s="14" t="n">
        <f aca="false">J58</f>
        <v>1993.11314279947</v>
      </c>
      <c r="F59" s="14" t="n">
        <f aca="false">$B$38</f>
        <v>6</v>
      </c>
    </row>
    <row r="60" customFormat="false" ht="12.8" hidden="false" customHeight="false" outlineLevel="0" collapsed="false">
      <c r="B60" s="14" t="n">
        <f aca="false">(B58+1)/(B59+2)</f>
        <v>0.375</v>
      </c>
      <c r="C60" s="14" t="n">
        <f aca="false">(C58+1)/(C59+4)</f>
        <v>0.3</v>
      </c>
      <c r="D60" s="14" t="n">
        <f aca="false">(D58+1)/(D59+4)</f>
        <v>0.2</v>
      </c>
      <c r="E60" s="14" t="n">
        <f aca="false">_xlfn.NORM.DIST(E33,E58,E59,0)</f>
        <v>1.81803943465173E-011</v>
      </c>
      <c r="F60" s="30" t="n">
        <f aca="false">(F58+1)/(F59+2)</f>
        <v>0.125</v>
      </c>
      <c r="G60" s="14" t="n">
        <f aca="false">B60*C60*D60*E60*F60</f>
        <v>5.11323590995799E-014</v>
      </c>
    </row>
    <row r="62" customFormat="false" ht="12.8" hidden="false" customHeight="false" outlineLevel="0" collapsed="false">
      <c r="C62" s="22"/>
    </row>
    <row r="63" customFormat="false" ht="12.8" hidden="false" customHeight="false" outlineLevel="0" collapsed="false">
      <c r="B63" s="29"/>
    </row>
  </sheetData>
  <autoFilter ref="A9:H29"/>
  <mergeCells count="14">
    <mergeCell ref="B2:H2"/>
    <mergeCell ref="B3:H3"/>
    <mergeCell ref="B4:H4"/>
    <mergeCell ref="B5:H5"/>
    <mergeCell ref="B8:H8"/>
    <mergeCell ref="B31:H31"/>
    <mergeCell ref="J31:O31"/>
    <mergeCell ref="K33:N33"/>
    <mergeCell ref="K34:N34"/>
    <mergeCell ref="A35:B35"/>
    <mergeCell ref="K35:N35"/>
    <mergeCell ref="B41:H41"/>
    <mergeCell ref="B48:H48"/>
    <mergeCell ref="B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1" activeCellId="0" sqref="D5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28.19"/>
    <col collapsed="false" customWidth="true" hidden="false" outlineLevel="0" max="3" min="3" style="0" width="20.03"/>
    <col collapsed="false" customWidth="true" hidden="false" outlineLevel="0" max="4" min="4" style="0" width="26.42"/>
    <col collapsed="false" customWidth="true" hidden="false" outlineLevel="0" max="5" min="5" style="0" width="21.22"/>
    <col collapsed="false" customWidth="true" hidden="false" outlineLevel="0" max="6" min="6" style="0" width="19.38"/>
    <col collapsed="false" customWidth="true" hidden="false" outlineLevel="0" max="8" min="8" style="0" width="13.55"/>
    <col collapsed="false" customWidth="true" hidden="false" outlineLevel="0" max="9" min="9" style="0" width="21.63"/>
    <col collapsed="false" customWidth="true" hidden="false" outlineLevel="0" max="10" min="10" style="0" width="22.96"/>
  </cols>
  <sheetData>
    <row r="2" customFormat="false" ht="15" hidden="false" customHeight="false" outlineLevel="0" collapsed="false">
      <c r="B2" s="15" t="s">
        <v>33</v>
      </c>
      <c r="C2" s="15"/>
      <c r="D2" s="15"/>
      <c r="E2" s="15"/>
      <c r="F2" s="15"/>
      <c r="G2" s="15"/>
      <c r="H2" s="15"/>
    </row>
    <row r="3" customFormat="false" ht="15" hidden="false" customHeight="false" outlineLevel="0" collapsed="false">
      <c r="A3" s="16" t="s">
        <v>34</v>
      </c>
      <c r="B3" s="17" t="s">
        <v>35</v>
      </c>
      <c r="C3" s="17"/>
      <c r="D3" s="17"/>
      <c r="E3" s="17"/>
      <c r="F3" s="17"/>
      <c r="G3" s="17"/>
      <c r="H3" s="17"/>
    </row>
    <row r="4" customFormat="false" ht="15" hidden="false" customHeight="false" outlineLevel="0" collapsed="false">
      <c r="A4" s="16" t="s">
        <v>36</v>
      </c>
      <c r="B4" s="17" t="s">
        <v>37</v>
      </c>
      <c r="C4" s="17"/>
      <c r="D4" s="17"/>
      <c r="E4" s="17"/>
      <c r="F4" s="17"/>
      <c r="G4" s="17"/>
      <c r="H4" s="17"/>
    </row>
    <row r="5" customFormat="false" ht="15" hidden="false" customHeight="false" outlineLevel="0" collapsed="false">
      <c r="B5" s="17" t="s">
        <v>38</v>
      </c>
      <c r="C5" s="17"/>
      <c r="D5" s="17"/>
      <c r="E5" s="17"/>
      <c r="F5" s="17"/>
      <c r="G5" s="17"/>
      <c r="H5" s="17"/>
    </row>
    <row r="8" customFormat="false" ht="12.8" hidden="false" customHeight="false" outlineLevel="0" collapsed="false">
      <c r="B8" s="18" t="s">
        <v>39</v>
      </c>
      <c r="C8" s="18"/>
      <c r="D8" s="18"/>
      <c r="E8" s="18"/>
      <c r="F8" s="18"/>
      <c r="G8" s="18"/>
      <c r="H8" s="18"/>
    </row>
    <row r="9" customFormat="false" ht="12.8" hidden="false" customHeight="false" outlineLevel="0" collapsed="false">
      <c r="A9" s="3" t="s">
        <v>40</v>
      </c>
      <c r="B9" s="2" t="s">
        <v>41</v>
      </c>
      <c r="C9" s="2" t="s">
        <v>12</v>
      </c>
      <c r="D9" s="2" t="s">
        <v>26</v>
      </c>
      <c r="E9" s="2" t="s">
        <v>42</v>
      </c>
      <c r="F9" s="2" t="s">
        <v>43</v>
      </c>
      <c r="H9" s="2" t="s">
        <v>44</v>
      </c>
      <c r="J9" s="7" t="s">
        <v>57</v>
      </c>
      <c r="K9" s="8" t="n">
        <f aca="false">AVERAGE(E10:E29)</f>
        <v>4765.625</v>
      </c>
    </row>
    <row r="10" customFormat="false" ht="12.8" hidden="false" customHeight="false" outlineLevel="0" collapsed="false">
      <c r="J10" s="7" t="s">
        <v>58</v>
      </c>
      <c r="K10" s="27" t="n">
        <f aca="false">_xlfn.STDEV.P(E10:E29)</f>
        <v>3806.1101677927</v>
      </c>
    </row>
    <row r="12" customFormat="false" ht="12.8" hidden="false" customHeight="false" outlineLevel="0" collapsed="false">
      <c r="A12" s="19" t="n">
        <v>3</v>
      </c>
      <c r="B12" s="14" t="s">
        <v>49</v>
      </c>
      <c r="C12" s="4" t="s">
        <v>15</v>
      </c>
      <c r="D12" s="14" t="s">
        <v>23</v>
      </c>
      <c r="E12" s="4" t="n">
        <v>500</v>
      </c>
      <c r="F12" s="4" t="s">
        <v>48</v>
      </c>
      <c r="H12" s="14" t="s">
        <v>50</v>
      </c>
      <c r="J12" s="19" t="n">
        <v>1</v>
      </c>
      <c r="K12" s="14" t="s">
        <v>45</v>
      </c>
      <c r="L12" s="4" t="s">
        <v>21</v>
      </c>
      <c r="M12" s="14" t="s">
        <v>21</v>
      </c>
      <c r="N12" s="4" t="n">
        <v>7500</v>
      </c>
      <c r="O12" s="4" t="s">
        <v>46</v>
      </c>
      <c r="Q12" s="14" t="s">
        <v>47</v>
      </c>
      <c r="R12" s="0" t="n">
        <v>1</v>
      </c>
    </row>
    <row r="13" customFormat="false" ht="12.8" hidden="false" customHeight="false" outlineLevel="0" collapsed="false">
      <c r="A13" s="19" t="n">
        <v>4</v>
      </c>
      <c r="B13" s="14" t="s">
        <v>49</v>
      </c>
      <c r="C13" s="4" t="s">
        <v>18</v>
      </c>
      <c r="D13" s="14" t="s">
        <v>21</v>
      </c>
      <c r="E13" s="4" t="n">
        <v>4800</v>
      </c>
      <c r="F13" s="4" t="s">
        <v>48</v>
      </c>
      <c r="H13" s="14" t="s">
        <v>51</v>
      </c>
      <c r="J13" s="19" t="n">
        <v>2</v>
      </c>
      <c r="K13" s="14" t="s">
        <v>45</v>
      </c>
      <c r="L13" s="4" t="s">
        <v>15</v>
      </c>
      <c r="M13" s="14" t="s">
        <v>23</v>
      </c>
      <c r="N13" s="4" t="n">
        <v>5000</v>
      </c>
      <c r="O13" s="4" t="s">
        <v>48</v>
      </c>
      <c r="Q13" s="14" t="s">
        <v>47</v>
      </c>
      <c r="R13" s="0" t="n">
        <v>1</v>
      </c>
    </row>
    <row r="14" customFormat="false" ht="12.8" hidden="false" customHeight="false" outlineLevel="0" collapsed="false">
      <c r="A14" s="19" t="n">
        <v>5</v>
      </c>
      <c r="B14" s="14" t="s">
        <v>49</v>
      </c>
      <c r="C14" s="4" t="s">
        <v>18</v>
      </c>
      <c r="D14" s="14" t="s">
        <v>32</v>
      </c>
      <c r="E14" s="4" t="n">
        <v>6800</v>
      </c>
      <c r="F14" s="4" t="s">
        <v>48</v>
      </c>
      <c r="H14" s="14" t="s">
        <v>47</v>
      </c>
      <c r="J14" s="19" t="n">
        <v>7</v>
      </c>
      <c r="K14" s="14" t="s">
        <v>45</v>
      </c>
      <c r="L14" s="4" t="s">
        <v>15</v>
      </c>
      <c r="M14" s="14" t="s">
        <v>32</v>
      </c>
      <c r="N14" s="4" t="n">
        <v>1000</v>
      </c>
      <c r="O14" s="4" t="s">
        <v>46</v>
      </c>
      <c r="Q14" s="14" t="s">
        <v>50</v>
      </c>
      <c r="R14" s="0" t="n">
        <v>1</v>
      </c>
    </row>
    <row r="15" customFormat="false" ht="12.8" hidden="false" customHeight="false" outlineLevel="0" collapsed="false">
      <c r="A15" s="19" t="n">
        <v>6</v>
      </c>
      <c r="B15" s="14" t="s">
        <v>45</v>
      </c>
      <c r="C15" s="4" t="s">
        <v>15</v>
      </c>
      <c r="D15" s="14" t="s">
        <v>23</v>
      </c>
      <c r="E15" s="4" t="n">
        <v>1500</v>
      </c>
      <c r="F15" s="4" t="s">
        <v>48</v>
      </c>
      <c r="H15" s="14" t="s">
        <v>47</v>
      </c>
      <c r="J15" s="19" t="n">
        <v>9</v>
      </c>
      <c r="K15" s="14" t="s">
        <v>49</v>
      </c>
      <c r="L15" s="4" t="s">
        <v>15</v>
      </c>
      <c r="M15" s="14" t="s">
        <v>15</v>
      </c>
      <c r="N15" s="4" t="n">
        <v>0</v>
      </c>
      <c r="O15" s="4" t="s">
        <v>48</v>
      </c>
      <c r="Q15" s="14" t="s">
        <v>50</v>
      </c>
      <c r="R15" s="0" t="n">
        <v>1</v>
      </c>
    </row>
    <row r="17" customFormat="false" ht="12.8" hidden="false" customHeight="false" outlineLevel="0" collapsed="false">
      <c r="A17" s="19" t="n">
        <v>8</v>
      </c>
      <c r="B17" s="14" t="s">
        <v>45</v>
      </c>
      <c r="C17" s="4" t="s">
        <v>21</v>
      </c>
      <c r="D17" s="14" t="s">
        <v>23</v>
      </c>
      <c r="E17" s="4" t="n">
        <v>1800</v>
      </c>
      <c r="F17" s="4" t="s">
        <v>48</v>
      </c>
      <c r="H17" s="14" t="s">
        <v>51</v>
      </c>
      <c r="R17" s="0" t="n">
        <f aca="false">SUM(R12:R15)/4*100</f>
        <v>100</v>
      </c>
    </row>
    <row r="19" customFormat="false" ht="12.8" hidden="false" customHeight="false" outlineLevel="0" collapsed="false">
      <c r="A19" s="19" t="n">
        <v>10</v>
      </c>
      <c r="B19" s="14" t="s">
        <v>45</v>
      </c>
      <c r="C19" s="4" t="s">
        <v>21</v>
      </c>
      <c r="D19" s="14" t="s">
        <v>23</v>
      </c>
      <c r="E19" s="4" t="n">
        <v>10000</v>
      </c>
      <c r="F19" s="4" t="s">
        <v>46</v>
      </c>
      <c r="H19" s="14" t="s">
        <v>47</v>
      </c>
    </row>
    <row r="20" customFormat="false" ht="12.8" hidden="false" customHeight="false" outlineLevel="0" collapsed="false">
      <c r="A20" s="19" t="n">
        <v>11</v>
      </c>
      <c r="B20" s="14" t="s">
        <v>49</v>
      </c>
      <c r="C20" s="4" t="s">
        <v>21</v>
      </c>
      <c r="D20" s="14" t="s">
        <v>32</v>
      </c>
      <c r="E20" s="4" t="n">
        <v>5000</v>
      </c>
      <c r="F20" s="4" t="s">
        <v>48</v>
      </c>
      <c r="H20" s="14" t="s">
        <v>51</v>
      </c>
    </row>
    <row r="21" customFormat="false" ht="12.8" hidden="false" customHeight="false" outlineLevel="0" collapsed="false">
      <c r="A21" s="19" t="n">
        <v>12</v>
      </c>
      <c r="B21" s="14" t="s">
        <v>49</v>
      </c>
      <c r="C21" s="4" t="s">
        <v>15</v>
      </c>
      <c r="D21" s="14" t="s">
        <v>15</v>
      </c>
      <c r="E21" s="4" t="n">
        <v>1650</v>
      </c>
      <c r="F21" s="4" t="s">
        <v>48</v>
      </c>
      <c r="H21" s="14" t="s">
        <v>50</v>
      </c>
    </row>
    <row r="22" customFormat="false" ht="12.8" hidden="false" customHeight="false" outlineLevel="0" collapsed="false">
      <c r="A22" s="19" t="n">
        <v>13</v>
      </c>
      <c r="B22" s="14" t="s">
        <v>45</v>
      </c>
      <c r="C22" s="4" t="s">
        <v>18</v>
      </c>
      <c r="D22" s="14" t="s">
        <v>32</v>
      </c>
      <c r="E22" s="4" t="n">
        <v>3600</v>
      </c>
      <c r="F22" s="4" t="s">
        <v>48</v>
      </c>
      <c r="H22" s="14" t="s">
        <v>47</v>
      </c>
    </row>
    <row r="23" customFormat="false" ht="12.8" hidden="false" customHeight="false" outlineLevel="0" collapsed="false">
      <c r="A23" s="19" t="n">
        <v>14</v>
      </c>
      <c r="B23" s="14" t="s">
        <v>49</v>
      </c>
      <c r="C23" s="4" t="s">
        <v>15</v>
      </c>
      <c r="D23" s="14" t="s">
        <v>32</v>
      </c>
      <c r="E23" s="4" t="n">
        <v>4800</v>
      </c>
      <c r="F23" s="4" t="s">
        <v>46</v>
      </c>
      <c r="H23" s="14" t="s">
        <v>50</v>
      </c>
    </row>
    <row r="24" customFormat="false" ht="12.8" hidden="false" customHeight="false" outlineLevel="0" collapsed="false">
      <c r="A24" s="19" t="n">
        <v>15</v>
      </c>
      <c r="B24" s="14" t="s">
        <v>49</v>
      </c>
      <c r="C24" s="4" t="s">
        <v>18</v>
      </c>
      <c r="D24" s="14" t="s">
        <v>21</v>
      </c>
      <c r="E24" s="4" t="n">
        <v>6800</v>
      </c>
      <c r="F24" s="4" t="s">
        <v>48</v>
      </c>
      <c r="H24" s="14" t="s">
        <v>51</v>
      </c>
    </row>
    <row r="25" customFormat="false" ht="12.8" hidden="false" customHeight="false" outlineLevel="0" collapsed="false">
      <c r="A25" s="19" t="n">
        <v>16</v>
      </c>
      <c r="B25" s="14" t="s">
        <v>45</v>
      </c>
      <c r="C25" s="4" t="s">
        <v>15</v>
      </c>
      <c r="D25" s="14" t="s">
        <v>15</v>
      </c>
      <c r="E25" s="4" t="n">
        <v>8700</v>
      </c>
      <c r="F25" s="4" t="s">
        <v>46</v>
      </c>
      <c r="H25" s="14" t="s">
        <v>47</v>
      </c>
    </row>
    <row r="26" customFormat="false" ht="12.8" hidden="false" customHeight="false" outlineLevel="0" collapsed="false">
      <c r="A26" s="19" t="n">
        <v>17</v>
      </c>
      <c r="B26" s="14" t="s">
        <v>45</v>
      </c>
      <c r="C26" s="4" t="s">
        <v>15</v>
      </c>
      <c r="D26" s="14" t="s">
        <v>21</v>
      </c>
      <c r="E26" s="4" t="n">
        <v>1500</v>
      </c>
      <c r="F26" s="4" t="s">
        <v>48</v>
      </c>
      <c r="H26" s="14" t="s">
        <v>51</v>
      </c>
    </row>
    <row r="27" customFormat="false" ht="12.8" hidden="false" customHeight="false" outlineLevel="0" collapsed="false">
      <c r="A27" s="19" t="n">
        <v>18</v>
      </c>
      <c r="B27" s="14" t="s">
        <v>49</v>
      </c>
      <c r="C27" s="4" t="s">
        <v>15</v>
      </c>
      <c r="D27" s="14" t="s">
        <v>21</v>
      </c>
      <c r="E27" s="4" t="n">
        <v>1800</v>
      </c>
      <c r="F27" s="4" t="s">
        <v>48</v>
      </c>
      <c r="H27" s="14" t="s">
        <v>50</v>
      </c>
    </row>
    <row r="28" customFormat="false" ht="12.8" hidden="false" customHeight="false" outlineLevel="0" collapsed="false">
      <c r="A28" s="19" t="n">
        <v>19</v>
      </c>
      <c r="B28" s="14" t="s">
        <v>49</v>
      </c>
      <c r="C28" s="4" t="s">
        <v>15</v>
      </c>
      <c r="D28" s="14" t="s">
        <v>15</v>
      </c>
      <c r="E28" s="4" t="n">
        <v>2000</v>
      </c>
      <c r="F28" s="4" t="s">
        <v>48</v>
      </c>
      <c r="H28" s="14" t="s">
        <v>51</v>
      </c>
    </row>
    <row r="29" customFormat="false" ht="12.8" hidden="false" customHeight="false" outlineLevel="0" collapsed="false">
      <c r="A29" s="19" t="n">
        <v>20</v>
      </c>
      <c r="B29" s="14" t="s">
        <v>45</v>
      </c>
      <c r="C29" s="4" t="s">
        <v>23</v>
      </c>
      <c r="D29" s="14" t="s">
        <v>15</v>
      </c>
      <c r="E29" s="4" t="n">
        <v>15000</v>
      </c>
      <c r="F29" s="4" t="s">
        <v>46</v>
      </c>
      <c r="H29" s="14" t="s">
        <v>47</v>
      </c>
    </row>
    <row r="31" customFormat="false" ht="12.8" hidden="false" customHeight="false" outlineLevel="0" collapsed="false">
      <c r="B31" s="18" t="s">
        <v>53</v>
      </c>
      <c r="C31" s="18"/>
      <c r="D31" s="18"/>
      <c r="E31" s="18"/>
      <c r="F31" s="18"/>
      <c r="G31" s="18"/>
      <c r="H31" s="18"/>
      <c r="J31" s="18" t="s">
        <v>54</v>
      </c>
      <c r="K31" s="18"/>
      <c r="L31" s="18"/>
      <c r="M31" s="18"/>
      <c r="N31" s="18"/>
      <c r="O31" s="18"/>
    </row>
    <row r="32" customFormat="false" ht="12.8" hidden="false" customHeight="false" outlineLevel="0" collapsed="false">
      <c r="B32" s="2" t="s">
        <v>41</v>
      </c>
      <c r="C32" s="2" t="s">
        <v>12</v>
      </c>
      <c r="D32" s="2" t="s">
        <v>26</v>
      </c>
      <c r="E32" s="2" t="s">
        <v>42</v>
      </c>
      <c r="F32" s="2" t="s">
        <v>43</v>
      </c>
      <c r="H32" s="2" t="s">
        <v>44</v>
      </c>
    </row>
    <row r="33" customFormat="false" ht="12.8" hidden="false" customHeight="false" outlineLevel="0" collapsed="false">
      <c r="B33" s="14" t="s">
        <v>45</v>
      </c>
      <c r="C33" s="4" t="s">
        <v>21</v>
      </c>
      <c r="D33" s="14" t="s">
        <v>21</v>
      </c>
      <c r="E33" s="4" t="n">
        <v>7500</v>
      </c>
      <c r="F33" s="4" t="s">
        <v>46</v>
      </c>
      <c r="H33" s="20" t="str">
        <f aca="false">_xlfn.IFS(O33&gt;O34,"Si puede",O33&gt;O35,"Si puede",O34&gt;O33,"No puede",O34&gt;O35,"No puede",O35&gt;O33,"Quizá pueda",O35&gt;O34,"Quizá pueda")</f>
        <v>Si puede</v>
      </c>
      <c r="K33" s="21" t="s">
        <v>47</v>
      </c>
      <c r="L33" s="21"/>
      <c r="M33" s="21"/>
      <c r="N33" s="21"/>
      <c r="O33" s="20" t="n">
        <f aca="false">G46</f>
        <v>7.66532880587494E-007</v>
      </c>
    </row>
    <row r="34" customFormat="false" ht="12.8" hidden="false" customHeight="false" outlineLevel="0" collapsed="false">
      <c r="K34" s="21" t="s">
        <v>50</v>
      </c>
      <c r="L34" s="21"/>
      <c r="M34" s="21"/>
      <c r="N34" s="21"/>
      <c r="O34" s="20" t="n">
        <f aca="false">G53</f>
        <v>3.38252638671397E-010</v>
      </c>
    </row>
    <row r="35" customFormat="false" ht="12.8" hidden="false" customHeight="false" outlineLevel="0" collapsed="false">
      <c r="A35" s="18" t="s">
        <v>55</v>
      </c>
      <c r="B35" s="18"/>
      <c r="K35" s="21" t="s">
        <v>51</v>
      </c>
      <c r="L35" s="21"/>
      <c r="M35" s="21"/>
      <c r="N35" s="21"/>
      <c r="O35" s="20" t="n">
        <f aca="false">G60</f>
        <v>1.74286608192771E-007</v>
      </c>
    </row>
    <row r="36" customFormat="false" ht="12.8" hidden="false" customHeight="false" outlineLevel="0" collapsed="false">
      <c r="A36" s="14" t="s">
        <v>47</v>
      </c>
      <c r="B36" s="14" t="n">
        <f aca="false">COUNTIF($H$10:$H$29,A36)</f>
        <v>6</v>
      </c>
    </row>
    <row r="37" customFormat="false" ht="12.8" hidden="false" customHeight="false" outlineLevel="0" collapsed="false">
      <c r="A37" s="14" t="s">
        <v>50</v>
      </c>
      <c r="B37" s="14" t="n">
        <f aca="false">COUNTIF($H$10:$H$29,A37)</f>
        <v>4</v>
      </c>
    </row>
    <row r="38" customFormat="false" ht="12.8" hidden="false" customHeight="false" outlineLevel="0" collapsed="false">
      <c r="A38" s="14" t="s">
        <v>51</v>
      </c>
      <c r="B38" s="14" t="n">
        <f aca="false">COUNTIF($H$10:$H$29,A38)</f>
        <v>6</v>
      </c>
    </row>
    <row r="39" customFormat="false" ht="12.8" hidden="false" customHeight="false" outlineLevel="0" collapsed="false">
      <c r="B39" s="14" t="n">
        <f aca="false">SUM(B36:B38)</f>
        <v>16</v>
      </c>
    </row>
    <row r="41" customFormat="false" ht="12.8" hidden="false" customHeight="false" outlineLevel="0" collapsed="false">
      <c r="B41" s="18" t="s">
        <v>56</v>
      </c>
      <c r="C41" s="18"/>
      <c r="D41" s="18"/>
      <c r="E41" s="18"/>
      <c r="F41" s="18"/>
      <c r="G41" s="18"/>
      <c r="H41" s="18"/>
    </row>
    <row r="42" customFormat="false" ht="12.8" hidden="false" customHeight="false" outlineLevel="0" collapsed="false">
      <c r="B42" s="14" t="s">
        <v>47</v>
      </c>
    </row>
    <row r="43" customFormat="false" ht="12.8" hidden="false" customHeight="false" outlineLevel="0" collapsed="false">
      <c r="B43" s="2" t="s">
        <v>41</v>
      </c>
      <c r="C43" s="2" t="s">
        <v>12</v>
      </c>
      <c r="D43" s="2" t="s">
        <v>26</v>
      </c>
      <c r="E43" s="2" t="s">
        <v>42</v>
      </c>
      <c r="F43" s="2" t="s">
        <v>43</v>
      </c>
      <c r="I43" s="7" t="s">
        <v>57</v>
      </c>
      <c r="J43" s="8" t="n">
        <f aca="false">AVERAGE(N12:N13,E14:E15,E19,E22,E25,E29)</f>
        <v>7262.5</v>
      </c>
    </row>
    <row r="44" customFormat="false" ht="12.8" hidden="false" customHeight="false" outlineLevel="0" collapsed="false">
      <c r="B44" s="14" t="n">
        <f aca="false">COUNTIFS(B10:B29,B33,H10:H29,B42)</f>
        <v>5</v>
      </c>
      <c r="C44" s="14" t="n">
        <f aca="false">COUNTIFS(C10:C29,C33,H10:H29,B42)</f>
        <v>1</v>
      </c>
      <c r="D44" s="14" t="n">
        <f aca="false">COUNTIFS(D10:D29,D33,H10:H29,B42)</f>
        <v>0</v>
      </c>
      <c r="E44" s="4" t="n">
        <f aca="false">J43</f>
        <v>7262.5</v>
      </c>
      <c r="F44" s="14" t="n">
        <f aca="false">COUNTIFS(F10:F29,F33,H10:H29,B42)</f>
        <v>3</v>
      </c>
      <c r="I44" s="7" t="s">
        <v>58</v>
      </c>
      <c r="J44" s="27" t="n">
        <f aca="false">_xlfn.STDEV.P(N12:N13,E14:E15,E19,E22,E25,E29)</f>
        <v>3896.131895868</v>
      </c>
    </row>
    <row r="45" customFormat="false" ht="12.8" hidden="false" customHeight="false" outlineLevel="0" collapsed="false">
      <c r="B45" s="14" t="n">
        <f aca="false">$B$36</f>
        <v>6</v>
      </c>
      <c r="C45" s="14" t="n">
        <f aca="false">$B$36</f>
        <v>6</v>
      </c>
      <c r="D45" s="14" t="n">
        <f aca="false">$B$36</f>
        <v>6</v>
      </c>
      <c r="E45" s="14" t="n">
        <f aca="false">J44</f>
        <v>3896.131895868</v>
      </c>
      <c r="F45" s="14" t="n">
        <f aca="false">$B$36</f>
        <v>6</v>
      </c>
    </row>
    <row r="46" customFormat="false" ht="12.8" hidden="false" customHeight="false" outlineLevel="0" collapsed="false">
      <c r="B46" s="14" t="n">
        <f aca="false">(B44+1)/(B45+2)</f>
        <v>0.75</v>
      </c>
      <c r="C46" s="14" t="n">
        <f aca="false">(C44+1)/(C45+4)</f>
        <v>0.2</v>
      </c>
      <c r="D46" s="14" t="n">
        <f aca="false">(D44+1)/(D45+4)</f>
        <v>0.1</v>
      </c>
      <c r="E46" s="14" t="n">
        <f aca="false">_xlfn.NORM.DIST(E33,E44,E45,0)</f>
        <v>0.000102204384078333</v>
      </c>
      <c r="F46" s="14" t="n">
        <f aca="false">(F44+1)/(F45+2)</f>
        <v>0.5</v>
      </c>
      <c r="G46" s="14" t="n">
        <f aca="false">B46*C46*D46*E46*F46</f>
        <v>7.66532880587494E-007</v>
      </c>
    </row>
    <row r="48" customFormat="false" ht="12.8" hidden="false" customHeight="false" outlineLevel="0" collapsed="false">
      <c r="B48" s="18" t="s">
        <v>56</v>
      </c>
      <c r="C48" s="18"/>
      <c r="D48" s="18"/>
      <c r="E48" s="18"/>
      <c r="F48" s="18"/>
      <c r="G48" s="18"/>
      <c r="H48" s="18"/>
    </row>
    <row r="49" customFormat="false" ht="12.8" hidden="false" customHeight="false" outlineLevel="0" collapsed="false">
      <c r="B49" s="14" t="s">
        <v>50</v>
      </c>
    </row>
    <row r="50" customFormat="false" ht="12.8" hidden="false" customHeight="false" outlineLevel="0" collapsed="false">
      <c r="B50" s="2" t="s">
        <v>41</v>
      </c>
      <c r="C50" s="2" t="s">
        <v>12</v>
      </c>
      <c r="D50" s="2" t="s">
        <v>26</v>
      </c>
      <c r="E50" s="2" t="s">
        <v>42</v>
      </c>
      <c r="F50" s="2" t="s">
        <v>43</v>
      </c>
      <c r="I50" s="7" t="s">
        <v>57</v>
      </c>
      <c r="J50" s="8" t="n">
        <f aca="false">AVERAGE(E12,N14,N15,E21,E23,E27)</f>
        <v>1625</v>
      </c>
    </row>
    <row r="51" customFormat="false" ht="12.8" hidden="false" customHeight="false" outlineLevel="0" collapsed="false">
      <c r="B51" s="14" t="n">
        <f aca="false">COUNTIFS(B10:B29,B33,$H$10:$H$29,$B$49)</f>
        <v>0</v>
      </c>
      <c r="C51" s="14" t="n">
        <f aca="false">COUNTIFS(C10:C29,C33,$H$10:$H$29,$B$49)</f>
        <v>0</v>
      </c>
      <c r="D51" s="14" t="n">
        <f aca="false">COUNTIFS(D10:D29,D33,$H$10:$H$29,$B$49)</f>
        <v>1</v>
      </c>
      <c r="E51" s="4" t="n">
        <f aca="false">J50</f>
        <v>1625</v>
      </c>
      <c r="F51" s="14" t="n">
        <f aca="false">COUNTIFS(F10:F29,F33,$H$10:$H$29,$B$49)</f>
        <v>1</v>
      </c>
      <c r="I51" s="7" t="s">
        <v>58</v>
      </c>
      <c r="J51" s="27" t="n">
        <f aca="false">_xlfn.STDEV.P(E12,N14,N15,E21,E23,E27)</f>
        <v>1549.663942064</v>
      </c>
    </row>
    <row r="52" customFormat="false" ht="12.8" hidden="false" customHeight="false" outlineLevel="0" collapsed="false">
      <c r="B52" s="14" t="n">
        <f aca="false">$B$37</f>
        <v>4</v>
      </c>
      <c r="C52" s="14" t="n">
        <f aca="false">$B$37</f>
        <v>4</v>
      </c>
      <c r="D52" s="14" t="n">
        <f aca="false">$B$37</f>
        <v>4</v>
      </c>
      <c r="E52" s="14" t="n">
        <f aca="false">J51</f>
        <v>1549.663942064</v>
      </c>
      <c r="F52" s="14" t="n">
        <f aca="false">$B$37</f>
        <v>4</v>
      </c>
    </row>
    <row r="53" customFormat="false" ht="12.8" hidden="false" customHeight="false" outlineLevel="0" collapsed="false">
      <c r="B53" s="14" t="n">
        <f aca="false">(B51+1)/(B52+2)</f>
        <v>0.166666666666667</v>
      </c>
      <c r="C53" s="14" t="n">
        <f aca="false">(C51+1)/(C52+4)</f>
        <v>0.125</v>
      </c>
      <c r="D53" s="14" t="n">
        <f aca="false">(D51+1)/(D52+4)</f>
        <v>0.25</v>
      </c>
      <c r="E53" s="14" t="n">
        <f aca="false">_xlfn.NORM.DIST(E33,E51,E52,0)</f>
        <v>1.94833519874725E-007</v>
      </c>
      <c r="F53" s="14" t="n">
        <f aca="false">(F51+1)/(F52+2)</f>
        <v>0.333333333333333</v>
      </c>
      <c r="G53" s="14" t="n">
        <f aca="false">B53*C53*D53*E53*F53</f>
        <v>3.38252638671397E-010</v>
      </c>
    </row>
    <row r="54" customFormat="false" ht="12.8" hidden="false" customHeight="false" outlineLevel="0" collapsed="false">
      <c r="D54" s="29"/>
    </row>
    <row r="55" customFormat="false" ht="12.8" hidden="false" customHeight="false" outlineLevel="0" collapsed="false">
      <c r="B55" s="18" t="s">
        <v>56</v>
      </c>
      <c r="C55" s="18"/>
      <c r="D55" s="18"/>
      <c r="E55" s="18"/>
      <c r="F55" s="18"/>
      <c r="G55" s="18"/>
      <c r="H55" s="18"/>
    </row>
    <row r="56" customFormat="false" ht="12.8" hidden="false" customHeight="false" outlineLevel="0" collapsed="false">
      <c r="B56" s="14" t="s">
        <v>51</v>
      </c>
    </row>
    <row r="57" customFormat="false" ht="12.8" hidden="false" customHeight="false" outlineLevel="0" collapsed="false">
      <c r="B57" s="2" t="s">
        <v>41</v>
      </c>
      <c r="C57" s="2" t="s">
        <v>12</v>
      </c>
      <c r="D57" s="2" t="s">
        <v>26</v>
      </c>
      <c r="E57" s="2" t="s">
        <v>42</v>
      </c>
      <c r="F57" s="2" t="s">
        <v>43</v>
      </c>
      <c r="I57" s="7" t="s">
        <v>57</v>
      </c>
      <c r="J57" s="8" t="n">
        <f aca="false">AVERAGE(E13,E17,E20,E24,E26,E28)</f>
        <v>3650</v>
      </c>
    </row>
    <row r="58" customFormat="false" ht="12.8" hidden="false" customHeight="false" outlineLevel="0" collapsed="false">
      <c r="B58" s="14" t="n">
        <f aca="false">COUNTIFS(B10:B29,B33,$H$10:$H$29,$B$56)</f>
        <v>2</v>
      </c>
      <c r="C58" s="14" t="n">
        <f aca="false">COUNTIFS(C10:C29,C33,$H$10:$H$29,$B$56)</f>
        <v>2</v>
      </c>
      <c r="D58" s="14" t="n">
        <f aca="false">COUNTIFS(D10:D29,D33,$H$10:$H$29,$B$56)</f>
        <v>3</v>
      </c>
      <c r="E58" s="4" t="n">
        <f aca="false">J57</f>
        <v>3650</v>
      </c>
      <c r="F58" s="14" t="n">
        <f aca="false">COUNTIFS(F10:F29,F33,$H$10:$H$29,$B$56)</f>
        <v>0</v>
      </c>
      <c r="I58" s="7" t="s">
        <v>58</v>
      </c>
      <c r="J58" s="27" t="n">
        <f aca="false">_xlfn.STDEV.P(E13,E17,E20,E24,E26,E28)</f>
        <v>1993.11314279947</v>
      </c>
    </row>
    <row r="59" customFormat="false" ht="12.8" hidden="false" customHeight="false" outlineLevel="0" collapsed="false">
      <c r="B59" s="14" t="n">
        <f aca="false">$B$38</f>
        <v>6</v>
      </c>
      <c r="C59" s="14" t="n">
        <f aca="false">$B$38</f>
        <v>6</v>
      </c>
      <c r="D59" s="14" t="n">
        <f aca="false">$B$38</f>
        <v>6</v>
      </c>
      <c r="E59" s="14" t="n">
        <f aca="false">J58</f>
        <v>1993.11314279947</v>
      </c>
      <c r="F59" s="14" t="n">
        <f aca="false">$B$38</f>
        <v>6</v>
      </c>
    </row>
    <row r="60" customFormat="false" ht="12.8" hidden="false" customHeight="false" outlineLevel="0" collapsed="false">
      <c r="B60" s="14" t="n">
        <f aca="false">(B58+1)/(B59+2)</f>
        <v>0.375</v>
      </c>
      <c r="C60" s="14" t="n">
        <f aca="false">(C58+1)/(C59+4)</f>
        <v>0.3</v>
      </c>
      <c r="D60" s="14" t="n">
        <f aca="false">(D58+1)/(D59+4)</f>
        <v>0.4</v>
      </c>
      <c r="E60" s="14" t="n">
        <f aca="false">_xlfn.NORM.DIST(E33,E58,E59,0)</f>
        <v>3.09842859009371E-005</v>
      </c>
      <c r="F60" s="30" t="n">
        <f aca="false">(F58+1)/(F59+2)</f>
        <v>0.125</v>
      </c>
      <c r="G60" s="14" t="n">
        <f aca="false">B60*C60*D60*E60*F60</f>
        <v>1.74286608192771E-007</v>
      </c>
    </row>
    <row r="62" customFormat="false" ht="12.8" hidden="false" customHeight="false" outlineLevel="0" collapsed="false">
      <c r="C62" s="22"/>
    </row>
    <row r="63" customFormat="false" ht="12.8" hidden="false" customHeight="false" outlineLevel="0" collapsed="false">
      <c r="B63" s="29"/>
    </row>
  </sheetData>
  <autoFilter ref="A9:H29"/>
  <mergeCells count="14">
    <mergeCell ref="B2:H2"/>
    <mergeCell ref="B3:H3"/>
    <mergeCell ref="B4:H4"/>
    <mergeCell ref="B5:H5"/>
    <mergeCell ref="B8:H8"/>
    <mergeCell ref="B31:H31"/>
    <mergeCell ref="J31:O31"/>
    <mergeCell ref="K33:N33"/>
    <mergeCell ref="K34:N34"/>
    <mergeCell ref="A35:B35"/>
    <mergeCell ref="K35:N35"/>
    <mergeCell ref="B41:H41"/>
    <mergeCell ref="B48:H48"/>
    <mergeCell ref="B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1.44"/>
    <col collapsed="false" customWidth="true" hidden="false" outlineLevel="0" max="3" min="3" style="0" width="17.43"/>
    <col collapsed="false" customWidth="true" hidden="false" outlineLevel="0" max="8" min="8" style="0" width="14.88"/>
  </cols>
  <sheetData>
    <row r="2" customFormat="false" ht="12.8" hidden="false" customHeight="false" outlineLevel="0" collapsed="false">
      <c r="B2" s="2" t="s">
        <v>12</v>
      </c>
      <c r="C2" s="2" t="s">
        <v>13</v>
      </c>
      <c r="E2" s="7" t="s">
        <v>14</v>
      </c>
      <c r="F2" s="8" t="n">
        <f aca="false">MAX(B3:B22)</f>
        <v>28000</v>
      </c>
      <c r="H2" s="9" t="s">
        <v>15</v>
      </c>
      <c r="I2" s="9" t="s">
        <v>16</v>
      </c>
      <c r="J2" s="10" t="n">
        <f aca="false">F3+F5</f>
        <v>7750</v>
      </c>
    </row>
    <row r="3" customFormat="false" ht="12.8" hidden="false" customHeight="false" outlineLevel="0" collapsed="false">
      <c r="E3" s="7" t="s">
        <v>17</v>
      </c>
      <c r="F3" s="8" t="n">
        <f aca="false">MIN(B3:B22)</f>
        <v>1000</v>
      </c>
      <c r="H3" s="9" t="s">
        <v>18</v>
      </c>
      <c r="I3" s="9" t="s">
        <v>19</v>
      </c>
      <c r="J3" s="10" t="n">
        <f aca="false">J2</f>
        <v>7750</v>
      </c>
      <c r="K3" s="9" t="s">
        <v>16</v>
      </c>
      <c r="L3" s="8" t="n">
        <f aca="false">J3+F5</f>
        <v>14500</v>
      </c>
    </row>
    <row r="4" customFormat="false" ht="12.8" hidden="false" customHeight="false" outlineLevel="0" collapsed="false">
      <c r="E4" s="7" t="s">
        <v>20</v>
      </c>
      <c r="F4" s="11" t="n">
        <v>4</v>
      </c>
      <c r="H4" s="9" t="s">
        <v>21</v>
      </c>
      <c r="I4" s="9" t="s">
        <v>19</v>
      </c>
      <c r="J4" s="10" t="n">
        <f aca="false">L3</f>
        <v>14500</v>
      </c>
      <c r="K4" s="9" t="s">
        <v>16</v>
      </c>
      <c r="L4" s="8" t="n">
        <f aca="false">J4+F5</f>
        <v>21250</v>
      </c>
    </row>
    <row r="5" customFormat="false" ht="12.8" hidden="false" customHeight="false" outlineLevel="0" collapsed="false">
      <c r="B5" s="4" t="n">
        <v>1000</v>
      </c>
      <c r="C5" s="4" t="str">
        <f aca="false">_xlfn.IFS(B5&lt;$J$2,$H$2,B5&lt;$L$3,$H$3,B5&lt;$L$4,$H$4,B5&gt;$J$5,$H$5)</f>
        <v>Bajo</v>
      </c>
      <c r="E5" s="7" t="s">
        <v>22</v>
      </c>
      <c r="F5" s="12" t="n">
        <f aca="false">(F2-F3)/F4</f>
        <v>6750</v>
      </c>
      <c r="H5" s="9" t="s">
        <v>23</v>
      </c>
      <c r="I5" s="9" t="s">
        <v>19</v>
      </c>
      <c r="J5" s="10" t="n">
        <f aca="false">L4</f>
        <v>21250</v>
      </c>
    </row>
    <row r="6" customFormat="false" ht="12.8" hidden="false" customHeight="false" outlineLevel="0" collapsed="false">
      <c r="B6" s="4" t="n">
        <v>8500</v>
      </c>
      <c r="C6" s="4" t="str">
        <f aca="false">_xlfn.IFS(B6&lt;$J$2,$H$2,B6&lt;$L$3,$H$3,B6&lt;$L$4,$H$4,B6&gt;$J$5,$H$5)</f>
        <v>Regular</v>
      </c>
    </row>
    <row r="7" customFormat="false" ht="12.8" hidden="false" customHeight="false" outlineLevel="0" collapsed="false">
      <c r="B7" s="4" t="n">
        <v>10000</v>
      </c>
      <c r="C7" s="4" t="str">
        <f aca="false">_xlfn.IFS(B7&lt;$J$2,$H$2,B7&lt;$L$3,$H$3,B7&lt;$L$4,$H$4,B7&gt;$J$5,$H$5)</f>
        <v>Regular</v>
      </c>
    </row>
    <row r="8" customFormat="false" ht="12.8" hidden="false" customHeight="false" outlineLevel="0" collapsed="false">
      <c r="B8" s="4" t="n">
        <v>4000</v>
      </c>
      <c r="C8" s="4" t="str">
        <f aca="false">_xlfn.IFS(B8&lt;$J$2,$H$2,B8&lt;$L$3,$H$3,B8&lt;$L$4,$H$4,B8&gt;$J$5,$H$5)</f>
        <v>Bajo</v>
      </c>
    </row>
    <row r="10" customFormat="false" ht="12.8" hidden="false" customHeight="false" outlineLevel="0" collapsed="false">
      <c r="B10" s="4" t="n">
        <v>15500</v>
      </c>
      <c r="C10" s="4" t="str">
        <f aca="false">_xlfn.IFS(B10&lt;$J$2,$H$2,B10&lt;$L$3,$H$3,B10&lt;$L$4,$H$4,B10&gt;$J$5,$H$5)</f>
        <v>Medio</v>
      </c>
    </row>
    <row r="12" customFormat="false" ht="12.8" hidden="false" customHeight="false" outlineLevel="0" collapsed="false">
      <c r="B12" s="4" t="n">
        <v>21000</v>
      </c>
      <c r="C12" s="4" t="str">
        <f aca="false">_xlfn.IFS(B12&lt;$J$2,$H$2,B12&lt;$L$3,$H$3,B12&lt;$L$4,$H$4,B12&gt;=$J$5,$H$5)</f>
        <v>Medio</v>
      </c>
    </row>
    <row r="13" customFormat="false" ht="12.8" hidden="false" customHeight="false" outlineLevel="0" collapsed="false">
      <c r="B13" s="4" t="n">
        <v>18500</v>
      </c>
      <c r="C13" s="4" t="str">
        <f aca="false">_xlfn.IFS(B13&lt;$J$2,$H$2,B13&lt;$L$3,$H$3,B13&lt;$L$4,$H$4,B13&gt;$J$5,$H$5)</f>
        <v>Medio</v>
      </c>
    </row>
    <row r="14" customFormat="false" ht="12.8" hidden="false" customHeight="false" outlineLevel="0" collapsed="false">
      <c r="B14" s="4" t="n">
        <v>3300</v>
      </c>
      <c r="C14" s="4" t="str">
        <f aca="false">_xlfn.IFS(B14&lt;$J$2,$H$2,B14&lt;$L$3,$H$3,B14&lt;$L$4,$H$4,B14&gt;$J$5,$H$5)</f>
        <v>Bajo</v>
      </c>
    </row>
    <row r="15" customFormat="false" ht="12.8" hidden="false" customHeight="false" outlineLevel="0" collapsed="false">
      <c r="B15" s="4" t="n">
        <v>8000</v>
      </c>
      <c r="C15" s="4" t="str">
        <f aca="false">_xlfn.IFS(B15&lt;$J$2,$H$2,B15&lt;$L$3,$H$3,B15&lt;$L$4,$H$4,B15&gt;$J$5,$H$5)</f>
        <v>Regular</v>
      </c>
    </row>
    <row r="16" customFormat="false" ht="12.8" hidden="false" customHeight="false" outlineLevel="0" collapsed="false">
      <c r="B16" s="4" t="n">
        <v>4800</v>
      </c>
      <c r="C16" s="4" t="str">
        <f aca="false">_xlfn.IFS(B16&lt;$J$2,$H$2,B16&lt;$L$3,$H$3,B16&lt;$L$4,$H$4,B16&gt;$J$5,$H$5)</f>
        <v>Bajo</v>
      </c>
    </row>
    <row r="17" customFormat="false" ht="12.8" hidden="false" customHeight="false" outlineLevel="0" collapsed="false">
      <c r="B17" s="4" t="n">
        <v>8600</v>
      </c>
      <c r="C17" s="4" t="str">
        <f aca="false">_xlfn.IFS(B17&lt;$J$2,$H$2,B17&lt;$L$3,$H$3,B17&lt;$L$4,$H$4,B17&gt;$J$5,$H$5)</f>
        <v>Regular</v>
      </c>
    </row>
    <row r="18" customFormat="false" ht="12.8" hidden="false" customHeight="false" outlineLevel="0" collapsed="false">
      <c r="B18" s="4" t="n">
        <v>4000</v>
      </c>
      <c r="C18" s="4" t="str">
        <f aca="false">_xlfn.IFS(B18&lt;$J$2,$H$2,B18&lt;$L$3,$H$3,B18&lt;$L$4,$H$4,B18&gt;$J$5,$H$5)</f>
        <v>Bajo</v>
      </c>
    </row>
    <row r="19" customFormat="false" ht="12.8" hidden="false" customHeight="false" outlineLevel="0" collapsed="false">
      <c r="B19" s="4" t="n">
        <v>2500</v>
      </c>
      <c r="C19" s="4" t="str">
        <f aca="false">_xlfn.IFS(B19&lt;$J$2,$H$2,B19&lt;$L$3,$H$3,B19&lt;$L$4,$H$4,B19&gt;$J$5,$H$5)</f>
        <v>Bajo</v>
      </c>
    </row>
    <row r="20" customFormat="false" ht="12.8" hidden="false" customHeight="false" outlineLevel="0" collapsed="false">
      <c r="B20" s="4" t="n">
        <v>1800</v>
      </c>
      <c r="C20" s="4" t="str">
        <f aca="false">_xlfn.IFS(B20&lt;$J$2,$H$2,B20&lt;$L$3,$H$3,B20&lt;$L$4,$H$4,B20&gt;$J$5,$H$5)</f>
        <v>Bajo</v>
      </c>
    </row>
    <row r="21" customFormat="false" ht="12.8" hidden="false" customHeight="false" outlineLevel="0" collapsed="false">
      <c r="B21" s="4" t="n">
        <v>3300</v>
      </c>
      <c r="C21" s="4" t="str">
        <f aca="false">_xlfn.IFS(B21&lt;$J$2,$H$2,B21&lt;$L$3,$H$3,B21&lt;$L$4,$H$4,B21&gt;$J$5,$H$5)</f>
        <v>Bajo</v>
      </c>
    </row>
    <row r="22" customFormat="false" ht="12.8" hidden="false" customHeight="false" outlineLevel="0" collapsed="false">
      <c r="B22" s="4" t="n">
        <v>28000</v>
      </c>
      <c r="C22" s="4" t="str">
        <f aca="false">_xlfn.IFS(B22&lt;$J$2,$H$2,B22&lt;$L$3,$H$3,B22&lt;$L$4,$H$4,B22&gt;$J$5,$H$5)</f>
        <v>Alto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7.18"/>
    <col collapsed="false" customWidth="true" hidden="false" outlineLevel="0" max="3" min="3" style="0" width="18.73"/>
    <col collapsed="false" customWidth="true" hidden="false" outlineLevel="0" max="4" min="4" style="0" width="20.03"/>
    <col collapsed="false" customWidth="true" hidden="false" outlineLevel="0" max="6" min="6" style="0" width="26.2"/>
    <col collapsed="false" customWidth="true" hidden="false" outlineLevel="0" max="7" min="7" style="0" width="19.84"/>
    <col collapsed="false" customWidth="true" hidden="false" outlineLevel="0" max="8" min="8" style="0" width="26.96"/>
    <col collapsed="false" customWidth="true" hidden="false" outlineLevel="0" max="11" min="11" style="0" width="12.77"/>
  </cols>
  <sheetData>
    <row r="1" customFormat="false" ht="12.8" hidden="false" customHeight="false" outlineLevel="0" collapsed="false">
      <c r="B1" s="0" t="s">
        <v>24</v>
      </c>
      <c r="F1" s="0" t="s">
        <v>25</v>
      </c>
    </row>
    <row r="2" customFormat="false" ht="12.8" hidden="false" customHeight="false" outlineLevel="0" collapsed="false">
      <c r="B2" s="2" t="s">
        <v>26</v>
      </c>
      <c r="C2" s="3" t="s">
        <v>27</v>
      </c>
      <c r="D2" s="3" t="s">
        <v>28</v>
      </c>
      <c r="F2" s="2" t="s">
        <v>26</v>
      </c>
      <c r="G2" s="3" t="s">
        <v>27</v>
      </c>
      <c r="J2" s="9" t="s">
        <v>29</v>
      </c>
      <c r="K2" s="13" t="n">
        <v>16</v>
      </c>
    </row>
    <row r="3" customFormat="false" ht="12.8" hidden="false" customHeight="false" outlineLevel="0" collapsed="false">
      <c r="J3" s="9" t="s">
        <v>30</v>
      </c>
      <c r="K3" s="13" t="n">
        <v>4</v>
      </c>
    </row>
    <row r="4" customFormat="false" ht="12.8" hidden="false" customHeight="false" outlineLevel="0" collapsed="false">
      <c r="F4" s="14" t="n">
        <v>0</v>
      </c>
      <c r="G4" s="11" t="n">
        <v>1</v>
      </c>
      <c r="J4" s="9" t="s">
        <v>31</v>
      </c>
      <c r="K4" s="13" t="n">
        <f aca="false">K2/K3</f>
        <v>4</v>
      </c>
    </row>
    <row r="5" customFormat="false" ht="12.8" hidden="false" customHeight="false" outlineLevel="0" collapsed="false">
      <c r="B5" s="14" t="n">
        <v>3</v>
      </c>
      <c r="C5" s="11" t="n">
        <v>4</v>
      </c>
      <c r="D5" s="11" t="str">
        <f aca="false">_xlfn.IFS(B5&lt;$L$6,$J$6,B5&lt;$N$7,$J$7,B5&lt;$N$8,$J$8,B5&gt;$L$9,$J$9)</f>
        <v>Alto</v>
      </c>
      <c r="F5" s="14" t="n">
        <v>0</v>
      </c>
      <c r="G5" s="11" t="n">
        <v>1</v>
      </c>
    </row>
    <row r="6" customFormat="false" ht="12.8" hidden="false" customHeight="false" outlineLevel="0" collapsed="false">
      <c r="B6" s="14" t="n">
        <v>2</v>
      </c>
      <c r="C6" s="11" t="n">
        <v>3</v>
      </c>
      <c r="D6" s="11" t="str">
        <f aca="false">_xlfn.IFS(B6&lt;$L$6,$J$6,B6&lt;$N$7,$J$7,B6&lt;$N$8,$J$8,B6&gt;$L$9,$J$9)</f>
        <v>Medio</v>
      </c>
      <c r="F6" s="14" t="n">
        <v>0</v>
      </c>
      <c r="G6" s="11" t="n">
        <v>1</v>
      </c>
      <c r="J6" s="9" t="s">
        <v>32</v>
      </c>
      <c r="K6" s="9" t="s">
        <v>16</v>
      </c>
      <c r="L6" s="13" t="n">
        <f aca="false">AVERAGE(F7:F9)</f>
        <v>0.5</v>
      </c>
    </row>
    <row r="7" customFormat="false" ht="12.8" hidden="false" customHeight="false" outlineLevel="0" collapsed="false">
      <c r="B7" s="14" t="n">
        <v>0</v>
      </c>
      <c r="C7" s="11" t="n">
        <v>1</v>
      </c>
      <c r="D7" s="11" t="str">
        <f aca="false">_xlfn.IFS(B7&lt;$L$6,$J$6,B7&lt;$N$7,$J$7,B7&lt;$N$8,$J$8,B7&gt;$L$9,$J$9)</f>
        <v>Ninguno</v>
      </c>
      <c r="F7" s="14" t="n">
        <v>0</v>
      </c>
      <c r="G7" s="11" t="n">
        <v>1</v>
      </c>
      <c r="J7" s="9" t="s">
        <v>15</v>
      </c>
      <c r="K7" s="9" t="s">
        <v>19</v>
      </c>
      <c r="L7" s="13" t="n">
        <f aca="false">L6</f>
        <v>0.5</v>
      </c>
      <c r="M7" s="9" t="s">
        <v>16</v>
      </c>
      <c r="N7" s="11" t="n">
        <f aca="false">AVERAGE(F12:F14)</f>
        <v>1.5</v>
      </c>
    </row>
    <row r="8" customFormat="false" ht="12.8" hidden="false" customHeight="false" outlineLevel="0" collapsed="false">
      <c r="B8" s="14" t="n">
        <v>3</v>
      </c>
      <c r="C8" s="11" t="n">
        <v>4</v>
      </c>
      <c r="D8" s="11" t="str">
        <f aca="false">_xlfn.IFS(B8&lt;$L$6,$J$6,B8&lt;$N$7,$J$7,B8&lt;$N$8,$J$8,B8&gt;$L$9,$J$9)</f>
        <v>Alto</v>
      </c>
      <c r="J8" s="9" t="s">
        <v>21</v>
      </c>
      <c r="K8" s="9" t="s">
        <v>19</v>
      </c>
      <c r="L8" s="13" t="n">
        <f aca="false">N7</f>
        <v>1.5</v>
      </c>
      <c r="M8" s="9" t="s">
        <v>16</v>
      </c>
      <c r="N8" s="11" t="n">
        <f aca="false">AVERAGE(F17:F19)</f>
        <v>2.5</v>
      </c>
    </row>
    <row r="9" customFormat="false" ht="12.8" hidden="false" customHeight="false" outlineLevel="0" collapsed="false">
      <c r="F9" s="14" t="n">
        <v>1</v>
      </c>
      <c r="G9" s="11" t="n">
        <v>2</v>
      </c>
      <c r="J9" s="9" t="s">
        <v>23</v>
      </c>
      <c r="K9" s="9" t="s">
        <v>19</v>
      </c>
      <c r="L9" s="13" t="n">
        <f aca="false">N8</f>
        <v>2.5</v>
      </c>
    </row>
    <row r="10" customFormat="false" ht="12.8" hidden="false" customHeight="false" outlineLevel="0" collapsed="false">
      <c r="B10" s="14" t="n">
        <v>3</v>
      </c>
      <c r="C10" s="11" t="n">
        <v>4</v>
      </c>
      <c r="D10" s="11" t="str">
        <f aca="false">_xlfn.IFS(B10&lt;$L$6,$J$6,B10&lt;$N$7,$J$7,B10&lt;$N$8,$J$8,B10&gt;$L$9,$J$9)</f>
        <v>Alto</v>
      </c>
      <c r="F10" s="14" t="n">
        <v>1</v>
      </c>
      <c r="G10" s="11" t="n">
        <v>2</v>
      </c>
    </row>
    <row r="11" customFormat="false" ht="12.8" hidden="false" customHeight="false" outlineLevel="0" collapsed="false">
      <c r="F11" s="14" t="n">
        <v>1</v>
      </c>
      <c r="G11" s="11" t="n">
        <v>2</v>
      </c>
    </row>
    <row r="12" customFormat="false" ht="12.8" hidden="false" customHeight="false" outlineLevel="0" collapsed="false">
      <c r="B12" s="14" t="n">
        <v>3</v>
      </c>
      <c r="C12" s="11" t="n">
        <v>4</v>
      </c>
      <c r="D12" s="11" t="str">
        <f aca="false">_xlfn.IFS(B12&lt;$L$6,$J$6,B12&lt;$N$7,$J$7,B12&lt;$N$8,$J$8,B12&gt;$L$9,$J$9)</f>
        <v>Alto</v>
      </c>
      <c r="F12" s="14" t="n">
        <v>1</v>
      </c>
      <c r="G12" s="11" t="n">
        <v>2</v>
      </c>
    </row>
    <row r="13" customFormat="false" ht="12.8" hidden="false" customHeight="false" outlineLevel="0" collapsed="false">
      <c r="B13" s="14" t="n">
        <v>0</v>
      </c>
      <c r="C13" s="11" t="n">
        <v>1</v>
      </c>
      <c r="D13" s="11" t="str">
        <f aca="false">_xlfn.IFS(B13&lt;$L$6,$J$6,B13&lt;$N$7,$J$7,B13&lt;$N$8,$J$8,B13&gt;$L$9,$J$9)</f>
        <v>Ninguno</v>
      </c>
    </row>
    <row r="14" customFormat="false" ht="12.8" hidden="false" customHeight="false" outlineLevel="0" collapsed="false">
      <c r="B14" s="14" t="n">
        <v>1</v>
      </c>
      <c r="C14" s="11" t="n">
        <v>2</v>
      </c>
      <c r="D14" s="11" t="str">
        <f aca="false">_xlfn.IFS(B14&lt;$L$6,$J$6,B14&lt;$N$7,$J$7,B14&lt;$N$8,$J$8,B14&gt;$L$9,$J$9)</f>
        <v>Bajo</v>
      </c>
      <c r="F14" s="14" t="n">
        <v>2</v>
      </c>
      <c r="G14" s="11" t="n">
        <v>3</v>
      </c>
    </row>
    <row r="15" customFormat="false" ht="12.8" hidden="false" customHeight="false" outlineLevel="0" collapsed="false">
      <c r="B15" s="14" t="n">
        <v>0</v>
      </c>
      <c r="C15" s="11" t="n">
        <v>1</v>
      </c>
      <c r="D15" s="11" t="str">
        <f aca="false">_xlfn.IFS(B15&lt;$L$6,$J$6,B15&lt;$N$7,$J$7,B15&lt;$N$8,$J$8,B15&gt;$L$9,$J$9)</f>
        <v>Ninguno</v>
      </c>
      <c r="F15" s="14" t="n">
        <v>2</v>
      </c>
      <c r="G15" s="11" t="n">
        <v>3</v>
      </c>
    </row>
    <row r="16" customFormat="false" ht="12.8" hidden="false" customHeight="false" outlineLevel="0" collapsed="false">
      <c r="B16" s="14" t="n">
        <v>0</v>
      </c>
      <c r="C16" s="11" t="n">
        <v>1</v>
      </c>
      <c r="D16" s="11" t="str">
        <f aca="false">_xlfn.IFS(B16&lt;$L$6,$J$6,B16&lt;$N$7,$J$7,B16&lt;$N$8,$J$8,B16&gt;$L$9,$J$9)</f>
        <v>Ninguno</v>
      </c>
      <c r="F16" s="14" t="n">
        <v>2</v>
      </c>
      <c r="G16" s="11" t="n">
        <v>3</v>
      </c>
    </row>
    <row r="17" customFormat="false" ht="12.8" hidden="false" customHeight="false" outlineLevel="0" collapsed="false">
      <c r="B17" s="14" t="n">
        <v>2</v>
      </c>
      <c r="C17" s="11" t="n">
        <v>3</v>
      </c>
      <c r="D17" s="11" t="str">
        <f aca="false">_xlfn.IFS(B17&lt;$L$6,$J$6,B17&lt;$N$7,$J$7,B17&lt;$N$8,$J$8,B17&gt;$L$9,$J$9)</f>
        <v>Medio</v>
      </c>
      <c r="F17" s="14" t="n">
        <v>2</v>
      </c>
      <c r="G17" s="11" t="n">
        <v>3</v>
      </c>
    </row>
    <row r="18" customFormat="false" ht="12.8" hidden="false" customHeight="false" outlineLevel="0" collapsed="false">
      <c r="B18" s="14" t="n">
        <v>1</v>
      </c>
      <c r="C18" s="11" t="n">
        <v>2</v>
      </c>
      <c r="D18" s="11" t="str">
        <f aca="false">_xlfn.IFS(B18&lt;$L$6,$J$6,B18&lt;$N$7,$J$7,B18&lt;$N$8,$J$8,B18&gt;$L$9,$J$9)</f>
        <v>Bajo</v>
      </c>
    </row>
    <row r="19" customFormat="false" ht="12.8" hidden="false" customHeight="false" outlineLevel="0" collapsed="false">
      <c r="B19" s="14" t="n">
        <v>2</v>
      </c>
      <c r="C19" s="11" t="n">
        <v>3</v>
      </c>
      <c r="D19" s="11" t="str">
        <f aca="false">_xlfn.IFS(B19&lt;$L$6,$J$6,B19&lt;$N$7,$J$7,B19&lt;$N$8,$J$8,B19&gt;$L$9,$J$9)</f>
        <v>Medio</v>
      </c>
      <c r="F19" s="14" t="n">
        <v>3</v>
      </c>
      <c r="G19" s="11" t="n">
        <v>4</v>
      </c>
    </row>
    <row r="20" customFormat="false" ht="12.8" hidden="false" customHeight="false" outlineLevel="0" collapsed="false">
      <c r="B20" s="14" t="n">
        <v>2</v>
      </c>
      <c r="C20" s="11" t="n">
        <v>3</v>
      </c>
      <c r="D20" s="11" t="str">
        <f aca="false">_xlfn.IFS(B20&lt;$L$6,$J$6,B20&lt;$N$7,$J$7,B20&lt;$N$8,$J$8,B20&gt;$L$9,$J$9)</f>
        <v>Medio</v>
      </c>
      <c r="F20" s="14" t="n">
        <v>3</v>
      </c>
      <c r="G20" s="11" t="n">
        <v>4</v>
      </c>
    </row>
    <row r="21" customFormat="false" ht="12.8" hidden="false" customHeight="false" outlineLevel="0" collapsed="false">
      <c r="B21" s="14" t="n">
        <v>1</v>
      </c>
      <c r="C21" s="11" t="n">
        <v>2</v>
      </c>
      <c r="D21" s="11" t="str">
        <f aca="false">_xlfn.IFS(B21&lt;$L$6,$J$6,B21&lt;$N$7,$J$7,B21&lt;$N$8,$J$8,B21&gt;$L$9,$J$9)</f>
        <v>Bajo</v>
      </c>
      <c r="F21" s="14" t="n">
        <v>3</v>
      </c>
      <c r="G21" s="11" t="n">
        <v>4</v>
      </c>
    </row>
    <row r="22" customFormat="false" ht="12.8" hidden="false" customHeight="false" outlineLevel="0" collapsed="false">
      <c r="B22" s="14" t="n">
        <v>1</v>
      </c>
      <c r="C22" s="11" t="n">
        <v>2</v>
      </c>
      <c r="D22" s="11" t="str">
        <f aca="false">_xlfn.IFS(B22&lt;$L$6,$J$6,B22&lt;$N$7,$J$7,B22&lt;$N$8,$J$8,B22&gt;$L$9,$J$9)</f>
        <v>Bajo</v>
      </c>
      <c r="F22" s="14" t="n">
        <v>3</v>
      </c>
      <c r="G22" s="1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28.19"/>
    <col collapsed="false" customWidth="true" hidden="false" outlineLevel="0" max="3" min="3" style="0" width="20.03"/>
    <col collapsed="false" customWidth="true" hidden="false" outlineLevel="0" max="4" min="4" style="0" width="26.42"/>
    <col collapsed="false" customWidth="true" hidden="false" outlineLevel="0" max="5" min="5" style="0" width="21.22"/>
    <col collapsed="false" customWidth="true" hidden="false" outlineLevel="0" max="6" min="6" style="0" width="19.38"/>
    <col collapsed="false" customWidth="true" hidden="false" outlineLevel="0" max="8" min="8" style="0" width="13.55"/>
  </cols>
  <sheetData>
    <row r="2" customFormat="false" ht="15" hidden="false" customHeight="false" outlineLevel="0" collapsed="false">
      <c r="B2" s="15" t="s">
        <v>33</v>
      </c>
      <c r="C2" s="15"/>
      <c r="D2" s="15"/>
      <c r="E2" s="15"/>
      <c r="F2" s="15"/>
      <c r="G2" s="15"/>
      <c r="H2" s="15"/>
    </row>
    <row r="3" customFormat="false" ht="15" hidden="false" customHeight="false" outlineLevel="0" collapsed="false">
      <c r="A3" s="16" t="s">
        <v>34</v>
      </c>
      <c r="B3" s="17" t="s">
        <v>35</v>
      </c>
      <c r="C3" s="17"/>
      <c r="D3" s="17"/>
      <c r="E3" s="17"/>
      <c r="F3" s="17"/>
      <c r="G3" s="17"/>
      <c r="H3" s="17"/>
    </row>
    <row r="4" customFormat="false" ht="15" hidden="false" customHeight="false" outlineLevel="0" collapsed="false">
      <c r="A4" s="16" t="s">
        <v>36</v>
      </c>
      <c r="B4" s="17" t="s">
        <v>37</v>
      </c>
      <c r="C4" s="17"/>
      <c r="D4" s="17"/>
      <c r="E4" s="17"/>
      <c r="F4" s="17"/>
      <c r="G4" s="17"/>
      <c r="H4" s="17"/>
    </row>
    <row r="5" customFormat="false" ht="15" hidden="false" customHeight="false" outlineLevel="0" collapsed="false">
      <c r="B5" s="17" t="s">
        <v>38</v>
      </c>
      <c r="C5" s="17"/>
      <c r="D5" s="17"/>
      <c r="E5" s="17"/>
      <c r="F5" s="17"/>
      <c r="G5" s="17"/>
      <c r="H5" s="17"/>
    </row>
    <row r="8" customFormat="false" ht="12.8" hidden="false" customHeight="false" outlineLevel="0" collapsed="false">
      <c r="B8" s="18" t="s">
        <v>39</v>
      </c>
      <c r="C8" s="18"/>
      <c r="D8" s="18"/>
      <c r="E8" s="18"/>
      <c r="F8" s="18"/>
      <c r="G8" s="18"/>
      <c r="H8" s="18"/>
    </row>
    <row r="9" customFormat="false" ht="12.8" hidden="false" customHeight="false" outlineLevel="0" collapsed="false">
      <c r="A9" s="3" t="s">
        <v>40</v>
      </c>
      <c r="B9" s="2" t="s">
        <v>41</v>
      </c>
      <c r="C9" s="2" t="s">
        <v>12</v>
      </c>
      <c r="D9" s="2" t="s">
        <v>26</v>
      </c>
      <c r="E9" s="2" t="s">
        <v>42</v>
      </c>
      <c r="F9" s="2" t="s">
        <v>43</v>
      </c>
      <c r="H9" s="2" t="s">
        <v>44</v>
      </c>
    </row>
    <row r="10" customFormat="false" ht="12.8" hidden="false" customHeight="false" outlineLevel="0" collapsed="false">
      <c r="A10" s="19" t="n">
        <v>1</v>
      </c>
      <c r="B10" s="14" t="s">
        <v>45</v>
      </c>
      <c r="C10" s="4" t="s">
        <v>21</v>
      </c>
      <c r="D10" s="14" t="s">
        <v>21</v>
      </c>
      <c r="E10" s="4" t="s">
        <v>23</v>
      </c>
      <c r="F10" s="4" t="s">
        <v>46</v>
      </c>
      <c r="H10" s="14" t="s">
        <v>47</v>
      </c>
    </row>
    <row r="11" customFormat="false" ht="12.8" hidden="false" customHeight="false" outlineLevel="0" collapsed="false">
      <c r="A11" s="19" t="n">
        <v>2</v>
      </c>
      <c r="B11" s="14" t="s">
        <v>45</v>
      </c>
      <c r="C11" s="4" t="s">
        <v>15</v>
      </c>
      <c r="D11" s="14" t="s">
        <v>23</v>
      </c>
      <c r="E11" s="4" t="s">
        <v>21</v>
      </c>
      <c r="F11" s="4" t="s">
        <v>48</v>
      </c>
      <c r="H11" s="14" t="s">
        <v>47</v>
      </c>
    </row>
    <row r="12" customFormat="false" ht="12.8" hidden="false" customHeight="false" outlineLevel="0" collapsed="false">
      <c r="A12" s="19" t="n">
        <v>3</v>
      </c>
      <c r="B12" s="14" t="s">
        <v>49</v>
      </c>
      <c r="C12" s="4" t="s">
        <v>15</v>
      </c>
      <c r="D12" s="14" t="s">
        <v>23</v>
      </c>
      <c r="E12" s="4" t="s">
        <v>15</v>
      </c>
      <c r="F12" s="4" t="s">
        <v>48</v>
      </c>
      <c r="H12" s="14" t="s">
        <v>50</v>
      </c>
    </row>
    <row r="13" customFormat="false" ht="12.8" hidden="false" customHeight="false" outlineLevel="0" collapsed="false">
      <c r="A13" s="19" t="n">
        <v>4</v>
      </c>
      <c r="B13" s="14" t="s">
        <v>49</v>
      </c>
      <c r="C13" s="4" t="s">
        <v>18</v>
      </c>
      <c r="D13" s="14" t="s">
        <v>21</v>
      </c>
      <c r="E13" s="4" t="s">
        <v>21</v>
      </c>
      <c r="F13" s="4" t="s">
        <v>48</v>
      </c>
      <c r="H13" s="14" t="s">
        <v>51</v>
      </c>
    </row>
    <row r="14" customFormat="false" ht="12.8" hidden="false" customHeight="false" outlineLevel="0" collapsed="false">
      <c r="A14" s="19" t="n">
        <v>5</v>
      </c>
      <c r="B14" s="14" t="s">
        <v>49</v>
      </c>
      <c r="C14" s="4" t="s">
        <v>18</v>
      </c>
      <c r="D14" s="14" t="s">
        <v>32</v>
      </c>
      <c r="E14" s="4" t="s">
        <v>21</v>
      </c>
      <c r="F14" s="4" t="s">
        <v>48</v>
      </c>
      <c r="H14" s="14" t="s">
        <v>47</v>
      </c>
    </row>
    <row r="15" customFormat="false" ht="12.8" hidden="false" customHeight="false" outlineLevel="0" collapsed="false">
      <c r="A15" s="19" t="n">
        <v>6</v>
      </c>
      <c r="B15" s="14" t="s">
        <v>45</v>
      </c>
      <c r="C15" s="4" t="s">
        <v>15</v>
      </c>
      <c r="D15" s="14" t="s">
        <v>23</v>
      </c>
      <c r="E15" s="4" t="s">
        <v>15</v>
      </c>
      <c r="F15" s="4" t="s">
        <v>48</v>
      </c>
      <c r="H15" s="14" t="s">
        <v>47</v>
      </c>
    </row>
    <row r="16" customFormat="false" ht="12.8" hidden="false" customHeight="false" outlineLevel="0" collapsed="false">
      <c r="A16" s="19" t="n">
        <v>7</v>
      </c>
      <c r="B16" s="14" t="s">
        <v>45</v>
      </c>
      <c r="C16" s="4" t="s">
        <v>15</v>
      </c>
      <c r="D16" s="14" t="s">
        <v>32</v>
      </c>
      <c r="E16" s="4" t="s">
        <v>15</v>
      </c>
      <c r="F16" s="4" t="s">
        <v>46</v>
      </c>
      <c r="H16" s="14" t="s">
        <v>50</v>
      </c>
    </row>
    <row r="17" customFormat="false" ht="12.8" hidden="false" customHeight="false" outlineLevel="0" collapsed="false">
      <c r="A17" s="19" t="n">
        <v>8</v>
      </c>
      <c r="B17" s="14" t="s">
        <v>45</v>
      </c>
      <c r="C17" s="4" t="s">
        <v>21</v>
      </c>
      <c r="D17" s="14" t="s">
        <v>23</v>
      </c>
      <c r="E17" s="4" t="s">
        <v>15</v>
      </c>
      <c r="F17" s="4" t="s">
        <v>48</v>
      </c>
      <c r="H17" s="14" t="s">
        <v>51</v>
      </c>
    </row>
    <row r="18" customFormat="false" ht="12.8" hidden="false" customHeight="false" outlineLevel="0" collapsed="false">
      <c r="A18" s="19" t="n">
        <v>9</v>
      </c>
      <c r="B18" s="14" t="s">
        <v>49</v>
      </c>
      <c r="C18" s="4" t="s">
        <v>15</v>
      </c>
      <c r="D18" s="14" t="s">
        <v>15</v>
      </c>
      <c r="E18" s="4" t="s">
        <v>15</v>
      </c>
      <c r="F18" s="4" t="s">
        <v>48</v>
      </c>
      <c r="H18" s="14" t="s">
        <v>50</v>
      </c>
    </row>
    <row r="19" customFormat="false" ht="12.8" hidden="false" customHeight="false" outlineLevel="0" collapsed="false">
      <c r="A19" s="19" t="n">
        <v>10</v>
      </c>
      <c r="B19" s="14" t="s">
        <v>45</v>
      </c>
      <c r="C19" s="4" t="s">
        <v>23</v>
      </c>
      <c r="D19" s="14" t="s">
        <v>23</v>
      </c>
      <c r="E19" s="4" t="s">
        <v>23</v>
      </c>
      <c r="F19" s="4" t="s">
        <v>46</v>
      </c>
      <c r="H19" s="14" t="s">
        <v>47</v>
      </c>
    </row>
    <row r="20" customFormat="false" ht="12.8" hidden="false" customHeight="false" outlineLevel="0" collapsed="false">
      <c r="A20" s="19" t="n">
        <v>11</v>
      </c>
      <c r="B20" s="14" t="s">
        <v>49</v>
      </c>
      <c r="C20" s="4" t="s">
        <v>21</v>
      </c>
      <c r="D20" s="14" t="s">
        <v>32</v>
      </c>
      <c r="E20" s="4" t="s">
        <v>21</v>
      </c>
      <c r="F20" s="4" t="s">
        <v>48</v>
      </c>
      <c r="H20" s="14" t="s">
        <v>51</v>
      </c>
    </row>
    <row r="21" customFormat="false" ht="12.8" hidden="false" customHeight="false" outlineLevel="0" collapsed="false">
      <c r="A21" s="19" t="n">
        <v>12</v>
      </c>
      <c r="B21" s="14" t="s">
        <v>49</v>
      </c>
      <c r="C21" s="4" t="s">
        <v>15</v>
      </c>
      <c r="D21" s="14" t="s">
        <v>15</v>
      </c>
      <c r="E21" s="4" t="s">
        <v>15</v>
      </c>
      <c r="F21" s="4" t="s">
        <v>48</v>
      </c>
      <c r="H21" s="14" t="s">
        <v>50</v>
      </c>
    </row>
    <row r="22" customFormat="false" ht="12.8" hidden="false" customHeight="false" outlineLevel="0" collapsed="false">
      <c r="A22" s="19" t="n">
        <v>13</v>
      </c>
      <c r="B22" s="14" t="s">
        <v>45</v>
      </c>
      <c r="C22" s="4" t="s">
        <v>18</v>
      </c>
      <c r="D22" s="14" t="s">
        <v>32</v>
      </c>
      <c r="E22" s="4" t="s">
        <v>15</v>
      </c>
      <c r="F22" s="4" t="s">
        <v>48</v>
      </c>
      <c r="H22" s="14" t="s">
        <v>47</v>
      </c>
    </row>
    <row r="23" customFormat="false" ht="12.8" hidden="false" customHeight="false" outlineLevel="0" collapsed="false">
      <c r="A23" s="19" t="n">
        <v>14</v>
      </c>
      <c r="B23" s="14" t="s">
        <v>49</v>
      </c>
      <c r="C23" s="4" t="s">
        <v>15</v>
      </c>
      <c r="D23" s="14" t="s">
        <v>32</v>
      </c>
      <c r="E23" s="4" t="s">
        <v>21</v>
      </c>
      <c r="F23" s="4" t="s">
        <v>46</v>
      </c>
      <c r="H23" s="14" t="s">
        <v>50</v>
      </c>
    </row>
    <row r="24" customFormat="false" ht="12.8" hidden="false" customHeight="false" outlineLevel="0" collapsed="false">
      <c r="A24" s="19" t="n">
        <v>15</v>
      </c>
      <c r="B24" s="14" t="s">
        <v>49</v>
      </c>
      <c r="C24" s="4" t="s">
        <v>18</v>
      </c>
      <c r="D24" s="14" t="s">
        <v>21</v>
      </c>
      <c r="E24" s="4" t="s">
        <v>21</v>
      </c>
      <c r="F24" s="4" t="s">
        <v>48</v>
      </c>
      <c r="H24" s="14" t="s">
        <v>51</v>
      </c>
    </row>
    <row r="25" customFormat="false" ht="12.8" hidden="false" customHeight="false" outlineLevel="0" collapsed="false">
      <c r="A25" s="19" t="n">
        <v>16</v>
      </c>
      <c r="B25" s="14" t="s">
        <v>45</v>
      </c>
      <c r="C25" s="4" t="s">
        <v>15</v>
      </c>
      <c r="D25" s="14" t="s">
        <v>15</v>
      </c>
      <c r="E25" s="4" t="s">
        <v>23</v>
      </c>
      <c r="F25" s="4" t="s">
        <v>46</v>
      </c>
      <c r="H25" s="14" t="s">
        <v>47</v>
      </c>
    </row>
    <row r="26" customFormat="false" ht="12.8" hidden="false" customHeight="false" outlineLevel="0" collapsed="false">
      <c r="A26" s="19" t="n">
        <v>17</v>
      </c>
      <c r="B26" s="14" t="s">
        <v>45</v>
      </c>
      <c r="C26" s="4" t="s">
        <v>15</v>
      </c>
      <c r="D26" s="14" t="s">
        <v>21</v>
      </c>
      <c r="E26" s="4" t="s">
        <v>15</v>
      </c>
      <c r="F26" s="4" t="s">
        <v>48</v>
      </c>
      <c r="H26" s="14" t="s">
        <v>51</v>
      </c>
    </row>
    <row r="27" customFormat="false" ht="12.8" hidden="false" customHeight="false" outlineLevel="0" collapsed="false">
      <c r="A27" s="19" t="n">
        <v>18</v>
      </c>
      <c r="B27" s="14" t="s">
        <v>49</v>
      </c>
      <c r="C27" s="4" t="s">
        <v>15</v>
      </c>
      <c r="D27" s="14" t="s">
        <v>21</v>
      </c>
      <c r="E27" s="4" t="s">
        <v>15</v>
      </c>
      <c r="F27" s="4" t="s">
        <v>48</v>
      </c>
      <c r="H27" s="14" t="s">
        <v>50</v>
      </c>
    </row>
    <row r="28" customFormat="false" ht="12.8" hidden="false" customHeight="false" outlineLevel="0" collapsed="false">
      <c r="A28" s="19" t="n">
        <v>19</v>
      </c>
      <c r="B28" s="14" t="s">
        <v>49</v>
      </c>
      <c r="C28" s="4" t="s">
        <v>15</v>
      </c>
      <c r="D28" s="14" t="s">
        <v>15</v>
      </c>
      <c r="E28" s="4" t="s">
        <v>15</v>
      </c>
      <c r="F28" s="4" t="s">
        <v>48</v>
      </c>
      <c r="H28" s="14" t="s">
        <v>51</v>
      </c>
    </row>
    <row r="29" customFormat="false" ht="12.8" hidden="false" customHeight="false" outlineLevel="0" collapsed="false">
      <c r="A29" s="19" t="n">
        <v>20</v>
      </c>
      <c r="B29" s="14" t="s">
        <v>45</v>
      </c>
      <c r="C29" s="4" t="s">
        <v>23</v>
      </c>
      <c r="D29" s="14" t="s">
        <v>15</v>
      </c>
      <c r="E29" s="4" t="s">
        <v>52</v>
      </c>
      <c r="F29" s="4" t="s">
        <v>46</v>
      </c>
      <c r="H29" s="14" t="s">
        <v>47</v>
      </c>
    </row>
    <row r="31" customFormat="false" ht="12.8" hidden="false" customHeight="false" outlineLevel="0" collapsed="false">
      <c r="B31" s="18" t="s">
        <v>53</v>
      </c>
      <c r="C31" s="18"/>
      <c r="D31" s="18"/>
      <c r="E31" s="18"/>
      <c r="F31" s="18"/>
      <c r="G31" s="18"/>
      <c r="H31" s="18"/>
      <c r="J31" s="18" t="s">
        <v>54</v>
      </c>
      <c r="K31" s="18"/>
      <c r="L31" s="18"/>
      <c r="M31" s="18"/>
      <c r="N31" s="18"/>
      <c r="O31" s="18"/>
    </row>
    <row r="32" customFormat="false" ht="12.8" hidden="false" customHeight="false" outlineLevel="0" collapsed="false">
      <c r="B32" s="2" t="s">
        <v>41</v>
      </c>
      <c r="C32" s="2" t="s">
        <v>12</v>
      </c>
      <c r="D32" s="2" t="s">
        <v>26</v>
      </c>
      <c r="E32" s="2" t="s">
        <v>42</v>
      </c>
      <c r="F32" s="2" t="s">
        <v>43</v>
      </c>
      <c r="H32" s="2" t="s">
        <v>44</v>
      </c>
    </row>
    <row r="33" customFormat="false" ht="12.8" hidden="false" customHeight="false" outlineLevel="0" collapsed="false">
      <c r="B33" s="20"/>
      <c r="C33" s="4"/>
      <c r="D33" s="20"/>
      <c r="E33" s="20"/>
      <c r="F33" s="4"/>
      <c r="H33" s="20" t="e">
        <f aca="false">_xlfn.IFS(O33&gt;O34,"Si puede",O33&gt;O35,"Si puede",O34&gt;O33,"No puede",O34&gt;O35,"No puede",O35&gt;O33,"Quizá pueda",O35&gt;O34,"Quizá pueda")</f>
        <v>#N/A</v>
      </c>
      <c r="K33" s="21" t="s">
        <v>47</v>
      </c>
      <c r="L33" s="21"/>
      <c r="M33" s="21"/>
      <c r="N33" s="21"/>
      <c r="O33" s="20" t="n">
        <f aca="false">G46</f>
        <v>0</v>
      </c>
    </row>
    <row r="34" customFormat="false" ht="12.8" hidden="false" customHeight="false" outlineLevel="0" collapsed="false">
      <c r="K34" s="21" t="s">
        <v>50</v>
      </c>
      <c r="L34" s="21"/>
      <c r="M34" s="21"/>
      <c r="N34" s="21"/>
      <c r="O34" s="20" t="n">
        <f aca="false">G53</f>
        <v>0</v>
      </c>
    </row>
    <row r="35" customFormat="false" ht="12.8" hidden="false" customHeight="false" outlineLevel="0" collapsed="false">
      <c r="A35" s="18" t="s">
        <v>55</v>
      </c>
      <c r="B35" s="18"/>
      <c r="K35" s="21" t="s">
        <v>51</v>
      </c>
      <c r="L35" s="21"/>
      <c r="M35" s="21"/>
      <c r="N35" s="21"/>
      <c r="O35" s="20" t="n">
        <f aca="false">G60</f>
        <v>0</v>
      </c>
    </row>
    <row r="36" customFormat="false" ht="12.8" hidden="false" customHeight="false" outlineLevel="0" collapsed="false">
      <c r="A36" s="14" t="s">
        <v>47</v>
      </c>
      <c r="B36" s="14" t="n">
        <f aca="false">COUNTIF($H$10:$H$29,A36)</f>
        <v>8</v>
      </c>
    </row>
    <row r="37" customFormat="false" ht="12.8" hidden="false" customHeight="false" outlineLevel="0" collapsed="false">
      <c r="A37" s="14" t="s">
        <v>50</v>
      </c>
      <c r="B37" s="14" t="n">
        <f aca="false">COUNTIF($H$10:$H$29,A37)</f>
        <v>6</v>
      </c>
    </row>
    <row r="38" customFormat="false" ht="12.8" hidden="false" customHeight="false" outlineLevel="0" collapsed="false">
      <c r="A38" s="14" t="s">
        <v>51</v>
      </c>
      <c r="B38" s="14" t="n">
        <f aca="false">COUNTIF($H$10:$H$29,A38)</f>
        <v>6</v>
      </c>
    </row>
    <row r="39" customFormat="false" ht="12.8" hidden="false" customHeight="false" outlineLevel="0" collapsed="false">
      <c r="B39" s="14" t="n">
        <f aca="false">SUM(B36:B38)</f>
        <v>20</v>
      </c>
    </row>
    <row r="41" customFormat="false" ht="12.8" hidden="false" customHeight="false" outlineLevel="0" collapsed="false">
      <c r="B41" s="18" t="s">
        <v>56</v>
      </c>
      <c r="C41" s="18"/>
      <c r="D41" s="18"/>
      <c r="E41" s="18"/>
      <c r="F41" s="18"/>
      <c r="G41" s="18"/>
      <c r="H41" s="18"/>
    </row>
    <row r="42" customFormat="false" ht="12.8" hidden="false" customHeight="false" outlineLevel="0" collapsed="false">
      <c r="B42" s="14" t="s">
        <v>47</v>
      </c>
    </row>
    <row r="43" customFormat="false" ht="12.8" hidden="false" customHeight="false" outlineLevel="0" collapsed="false">
      <c r="B43" s="2" t="s">
        <v>41</v>
      </c>
      <c r="C43" s="2" t="s">
        <v>12</v>
      </c>
      <c r="D43" s="2" t="s">
        <v>26</v>
      </c>
      <c r="E43" s="2" t="s">
        <v>42</v>
      </c>
      <c r="F43" s="2" t="s">
        <v>43</v>
      </c>
    </row>
    <row r="44" customFormat="false" ht="12.8" hidden="false" customHeight="false" outlineLevel="0" collapsed="false">
      <c r="B44" s="14" t="n">
        <f aca="false">COUNTIFS(B10:B29,B33,H10:H29,B42)</f>
        <v>0</v>
      </c>
      <c r="C44" s="14" t="n">
        <f aca="false">COUNTIFS(C10:C29,C33,H10:H29,B42)</f>
        <v>0</v>
      </c>
      <c r="D44" s="14" t="n">
        <f aca="false">COUNTIFS(D10:D29,D33,H10:H29,B42)</f>
        <v>0</v>
      </c>
      <c r="E44" s="14" t="n">
        <f aca="false">COUNTIFS(E10:E29,E33,H10:H29,B42)</f>
        <v>0</v>
      </c>
      <c r="F44" s="14" t="n">
        <f aca="false">COUNTIFS(F10:F29,F33,H10:H29,B42)</f>
        <v>0</v>
      </c>
    </row>
    <row r="45" customFormat="false" ht="12.8" hidden="false" customHeight="false" outlineLevel="0" collapsed="false">
      <c r="B45" s="14" t="n">
        <f aca="false">$B$36</f>
        <v>8</v>
      </c>
      <c r="C45" s="14" t="n">
        <f aca="false">$B$36</f>
        <v>8</v>
      </c>
      <c r="D45" s="14" t="n">
        <f aca="false">$B$36</f>
        <v>8</v>
      </c>
      <c r="E45" s="14" t="n">
        <f aca="false">$B$36</f>
        <v>8</v>
      </c>
      <c r="F45" s="14" t="n">
        <f aca="false">$B$36</f>
        <v>8</v>
      </c>
    </row>
    <row r="46" customFormat="false" ht="12.8" hidden="false" customHeight="false" outlineLevel="0" collapsed="false">
      <c r="B46" s="14" t="n">
        <f aca="false">B44/B45</f>
        <v>0</v>
      </c>
      <c r="C46" s="14" t="n">
        <f aca="false">C44/C45</f>
        <v>0</v>
      </c>
      <c r="D46" s="14" t="n">
        <f aca="false">D44/D45</f>
        <v>0</v>
      </c>
      <c r="E46" s="14" t="n">
        <f aca="false">E44/E45</f>
        <v>0</v>
      </c>
      <c r="F46" s="14" t="n">
        <f aca="false">F44/F45</f>
        <v>0</v>
      </c>
      <c r="G46" s="14" t="n">
        <f aca="false">B46*C46*D46*E46*F46</f>
        <v>0</v>
      </c>
    </row>
    <row r="48" customFormat="false" ht="12.8" hidden="false" customHeight="false" outlineLevel="0" collapsed="false">
      <c r="B48" s="18" t="s">
        <v>56</v>
      </c>
      <c r="C48" s="18"/>
      <c r="D48" s="18"/>
      <c r="E48" s="18"/>
      <c r="F48" s="18"/>
      <c r="G48" s="18"/>
      <c r="H48" s="18"/>
    </row>
    <row r="49" customFormat="false" ht="12.8" hidden="false" customHeight="false" outlineLevel="0" collapsed="false">
      <c r="B49" s="14" t="s">
        <v>50</v>
      </c>
    </row>
    <row r="50" customFormat="false" ht="12.8" hidden="false" customHeight="false" outlineLevel="0" collapsed="false">
      <c r="B50" s="2" t="s">
        <v>41</v>
      </c>
      <c r="C50" s="2" t="s">
        <v>12</v>
      </c>
      <c r="D50" s="2" t="s">
        <v>26</v>
      </c>
      <c r="E50" s="2" t="s">
        <v>42</v>
      </c>
      <c r="F50" s="2" t="s">
        <v>43</v>
      </c>
    </row>
    <row r="51" customFormat="false" ht="12.8" hidden="false" customHeight="false" outlineLevel="0" collapsed="false">
      <c r="B51" s="14" t="n">
        <f aca="false">COUNTIFS(B10:B29,B33,$H$10:$H$29,$B$49)</f>
        <v>0</v>
      </c>
      <c r="C51" s="14" t="n">
        <f aca="false">COUNTIFS(C10:C29,C33,$H$10:$H$29,$B$49)</f>
        <v>0</v>
      </c>
      <c r="D51" s="14" t="n">
        <f aca="false">COUNTIFS(D10:D29,D33,$H$10:$H$29,$B$49)</f>
        <v>0</v>
      </c>
      <c r="E51" s="14" t="n">
        <f aca="false">COUNTIFS(E10:E29,E33,$H$10:$H$29,$B$49)</f>
        <v>0</v>
      </c>
      <c r="F51" s="14" t="n">
        <f aca="false">COUNTIFS(F10:F29,F33,$H$10:$H$29,$B$49)</f>
        <v>0</v>
      </c>
    </row>
    <row r="52" customFormat="false" ht="12.8" hidden="false" customHeight="false" outlineLevel="0" collapsed="false">
      <c r="B52" s="14" t="n">
        <f aca="false">$B$37</f>
        <v>6</v>
      </c>
      <c r="C52" s="14" t="n">
        <f aca="false">$B$37</f>
        <v>6</v>
      </c>
      <c r="D52" s="14" t="n">
        <f aca="false">$B$37</f>
        <v>6</v>
      </c>
      <c r="E52" s="14" t="n">
        <f aca="false">$B$37</f>
        <v>6</v>
      </c>
      <c r="F52" s="14" t="n">
        <f aca="false">$B$37</f>
        <v>6</v>
      </c>
    </row>
    <row r="53" customFormat="false" ht="12.8" hidden="false" customHeight="false" outlineLevel="0" collapsed="false">
      <c r="B53" s="14" t="n">
        <f aca="false">B51/B52</f>
        <v>0</v>
      </c>
      <c r="C53" s="14" t="n">
        <f aca="false">C51/C52</f>
        <v>0</v>
      </c>
      <c r="D53" s="14" t="n">
        <f aca="false">D51/D52</f>
        <v>0</v>
      </c>
      <c r="E53" s="14" t="n">
        <f aca="false">E51/E52</f>
        <v>0</v>
      </c>
      <c r="F53" s="14" t="n">
        <f aca="false">F51/F52</f>
        <v>0</v>
      </c>
      <c r="G53" s="14" t="n">
        <f aca="false">B53*C53*D53*E53*F53</f>
        <v>0</v>
      </c>
    </row>
    <row r="55" customFormat="false" ht="12.8" hidden="false" customHeight="false" outlineLevel="0" collapsed="false">
      <c r="B55" s="18" t="s">
        <v>56</v>
      </c>
      <c r="C55" s="18"/>
      <c r="D55" s="18"/>
      <c r="E55" s="18"/>
      <c r="F55" s="18"/>
      <c r="G55" s="18"/>
      <c r="H55" s="18"/>
    </row>
    <row r="56" customFormat="false" ht="12.8" hidden="false" customHeight="false" outlineLevel="0" collapsed="false">
      <c r="B56" s="14" t="s">
        <v>51</v>
      </c>
    </row>
    <row r="57" customFormat="false" ht="12.8" hidden="false" customHeight="false" outlineLevel="0" collapsed="false">
      <c r="B57" s="2" t="s">
        <v>41</v>
      </c>
      <c r="C57" s="2" t="s">
        <v>12</v>
      </c>
      <c r="D57" s="2" t="s">
        <v>26</v>
      </c>
      <c r="E57" s="2" t="s">
        <v>42</v>
      </c>
      <c r="F57" s="2" t="s">
        <v>43</v>
      </c>
    </row>
    <row r="58" customFormat="false" ht="12.8" hidden="false" customHeight="false" outlineLevel="0" collapsed="false">
      <c r="B58" s="14" t="n">
        <f aca="false">COUNTIFS(B10:B29,B33,$H$10:$H$29,$B$56)</f>
        <v>0</v>
      </c>
      <c r="C58" s="14" t="n">
        <f aca="false">COUNTIFS(C10:C29,C33,$H$10:$H$29,$B$56)</f>
        <v>0</v>
      </c>
      <c r="D58" s="14" t="n">
        <f aca="false">COUNTIFS(D10:D29,D33,$H$10:$H$29,$B$56)</f>
        <v>0</v>
      </c>
      <c r="E58" s="14" t="n">
        <f aca="false">COUNTIFS(E10:E29,E33,$H$10:$H$29,$B$56)</f>
        <v>0</v>
      </c>
      <c r="F58" s="14" t="n">
        <f aca="false">COUNTIFS(F10:F29,F33,$H$10:$H$29,$B$56)</f>
        <v>0</v>
      </c>
    </row>
    <row r="59" customFormat="false" ht="12.8" hidden="false" customHeight="false" outlineLevel="0" collapsed="false">
      <c r="B59" s="14" t="n">
        <f aca="false">$B$38</f>
        <v>6</v>
      </c>
      <c r="C59" s="14" t="n">
        <f aca="false">$B$38</f>
        <v>6</v>
      </c>
      <c r="D59" s="14" t="n">
        <f aca="false">$B$38</f>
        <v>6</v>
      </c>
      <c r="E59" s="14" t="n">
        <f aca="false">$B$38</f>
        <v>6</v>
      </c>
      <c r="F59" s="14" t="n">
        <f aca="false">$B$38</f>
        <v>6</v>
      </c>
    </row>
    <row r="60" customFormat="false" ht="12.8" hidden="false" customHeight="false" outlineLevel="0" collapsed="false">
      <c r="B60" s="14" t="n">
        <f aca="false">B58/B59</f>
        <v>0</v>
      </c>
      <c r="C60" s="14" t="n">
        <f aca="false">C58/C59</f>
        <v>0</v>
      </c>
      <c r="D60" s="14" t="n">
        <f aca="false">D58/D59</f>
        <v>0</v>
      </c>
      <c r="E60" s="14" t="n">
        <f aca="false">E58/E59</f>
        <v>0</v>
      </c>
      <c r="F60" s="14" t="n">
        <f aca="false">F58/F59</f>
        <v>0</v>
      </c>
      <c r="G60" s="14" t="n">
        <f aca="false">B60*C60*D60*E60*F60</f>
        <v>0</v>
      </c>
    </row>
    <row r="62" customFormat="false" ht="12.8" hidden="false" customHeight="false" outlineLevel="0" collapsed="false">
      <c r="C62" s="22"/>
    </row>
  </sheetData>
  <autoFilter ref="A9:H29"/>
  <mergeCells count="14">
    <mergeCell ref="B2:H2"/>
    <mergeCell ref="B3:H3"/>
    <mergeCell ref="B4:H4"/>
    <mergeCell ref="B5:H5"/>
    <mergeCell ref="B8:H8"/>
    <mergeCell ref="B31:H31"/>
    <mergeCell ref="J31:O31"/>
    <mergeCell ref="K33:N33"/>
    <mergeCell ref="K34:N34"/>
    <mergeCell ref="A35:B35"/>
    <mergeCell ref="K35:N35"/>
    <mergeCell ref="B41:H41"/>
    <mergeCell ref="B48:H48"/>
    <mergeCell ref="B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7.18"/>
    <col collapsed="false" customWidth="true" hidden="false" outlineLevel="0" max="3" min="3" style="0" width="18.73"/>
    <col collapsed="false" customWidth="true" hidden="false" outlineLevel="0" max="4" min="4" style="0" width="20.03"/>
    <col collapsed="false" customWidth="true" hidden="false" outlineLevel="0" max="6" min="6" style="0" width="26.2"/>
    <col collapsed="false" customWidth="true" hidden="false" outlineLevel="0" max="7" min="7" style="0" width="19.84"/>
    <col collapsed="false" customWidth="true" hidden="false" outlineLevel="0" max="8" min="8" style="0" width="26.96"/>
    <col collapsed="false" customWidth="true" hidden="false" outlineLevel="0" max="11" min="11" style="0" width="12.77"/>
  </cols>
  <sheetData>
    <row r="1" customFormat="false" ht="12.8" hidden="false" customHeight="false" outlineLevel="0" collapsed="false">
      <c r="B1" s="0" t="s">
        <v>24</v>
      </c>
      <c r="F1" s="0" t="s">
        <v>25</v>
      </c>
    </row>
    <row r="2" customFormat="false" ht="12.8" hidden="false" customHeight="false" outlineLevel="0" collapsed="false">
      <c r="B2" s="2" t="s">
        <v>26</v>
      </c>
      <c r="C2" s="3" t="s">
        <v>27</v>
      </c>
      <c r="D2" s="3" t="s">
        <v>28</v>
      </c>
      <c r="F2" s="2" t="s">
        <v>26</v>
      </c>
      <c r="G2" s="3" t="s">
        <v>27</v>
      </c>
      <c r="J2" s="9" t="s">
        <v>29</v>
      </c>
      <c r="K2" s="13" t="n">
        <v>20</v>
      </c>
    </row>
    <row r="3" customFormat="false" ht="12.8" hidden="false" customHeight="false" outlineLevel="0" collapsed="false">
      <c r="B3" s="23" t="n">
        <v>2</v>
      </c>
      <c r="C3" s="24" t="n">
        <v>3</v>
      </c>
      <c r="D3" s="24" t="str">
        <f aca="false">_xlfn.IFS(B3&lt;$L$6,$J$6,B3&lt;$N$7,$J$7,B3&lt;$N$8,$J$8,B3&gt;$L$9,$J$9)</f>
        <v>Medio</v>
      </c>
      <c r="F3" s="23" t="n">
        <v>0</v>
      </c>
      <c r="G3" s="24" t="n">
        <v>1</v>
      </c>
      <c r="J3" s="9" t="s">
        <v>30</v>
      </c>
      <c r="K3" s="13" t="n">
        <v>4</v>
      </c>
    </row>
    <row r="4" customFormat="false" ht="12.8" hidden="false" customHeight="false" outlineLevel="0" collapsed="false">
      <c r="B4" s="23" t="n">
        <v>3</v>
      </c>
      <c r="C4" s="24" t="n">
        <v>4</v>
      </c>
      <c r="D4" s="24" t="str">
        <f aca="false">_xlfn.IFS(B4&lt;$L$6,$J$6,B4&lt;$N$7,$J$7,B4&lt;$N$8,$J$8,B4&gt;$L$9,$J$9)</f>
        <v>Alto</v>
      </c>
      <c r="F4" s="14" t="n">
        <v>0</v>
      </c>
      <c r="G4" s="11" t="n">
        <v>1</v>
      </c>
      <c r="J4" s="9" t="s">
        <v>31</v>
      </c>
      <c r="K4" s="13" t="n">
        <f aca="false">K2/K3</f>
        <v>5</v>
      </c>
    </row>
    <row r="5" customFormat="false" ht="12.8" hidden="false" customHeight="false" outlineLevel="0" collapsed="false">
      <c r="B5" s="14" t="n">
        <v>3</v>
      </c>
      <c r="C5" s="11" t="n">
        <v>4</v>
      </c>
      <c r="D5" s="11" t="str">
        <f aca="false">_xlfn.IFS(B5&lt;$L$6,$J$6,B5&lt;$N$7,$J$7,B5&lt;$N$8,$J$8,B5&gt;$L$9,$J$9)</f>
        <v>Alto</v>
      </c>
      <c r="F5" s="14" t="n">
        <v>0</v>
      </c>
      <c r="G5" s="11" t="n">
        <v>1</v>
      </c>
    </row>
    <row r="6" customFormat="false" ht="12.8" hidden="false" customHeight="false" outlineLevel="0" collapsed="false">
      <c r="B6" s="14" t="n">
        <v>2</v>
      </c>
      <c r="C6" s="11" t="n">
        <v>3</v>
      </c>
      <c r="D6" s="11" t="str">
        <f aca="false">_xlfn.IFS(B6&lt;$L$6,$J$6,B6&lt;$N$7,$J$7,B6&lt;$N$8,$J$8,B6&gt;$L$9,$J$9)</f>
        <v>Medio</v>
      </c>
      <c r="F6" s="14" t="n">
        <v>0</v>
      </c>
      <c r="G6" s="11" t="n">
        <v>1</v>
      </c>
      <c r="J6" s="9" t="s">
        <v>32</v>
      </c>
      <c r="K6" s="9" t="s">
        <v>16</v>
      </c>
      <c r="L6" s="13" t="n">
        <f aca="false">AVERAGE(F7:F8)</f>
        <v>0.5</v>
      </c>
    </row>
    <row r="7" customFormat="false" ht="12.8" hidden="false" customHeight="false" outlineLevel="0" collapsed="false">
      <c r="B7" s="14" t="n">
        <v>0</v>
      </c>
      <c r="C7" s="11" t="n">
        <v>1</v>
      </c>
      <c r="D7" s="11" t="str">
        <f aca="false">_xlfn.IFS(B7&lt;$L$6,$J$6,B7&lt;$N$7,$J$7,B7&lt;$N$8,$J$8,B7&gt;$L$9,$J$9)</f>
        <v>Ninguno</v>
      </c>
      <c r="F7" s="14" t="n">
        <v>0</v>
      </c>
      <c r="G7" s="11" t="n">
        <v>1</v>
      </c>
      <c r="J7" s="9" t="s">
        <v>15</v>
      </c>
      <c r="K7" s="9" t="s">
        <v>19</v>
      </c>
      <c r="L7" s="13" t="n">
        <f aca="false">L6</f>
        <v>0.5</v>
      </c>
      <c r="M7" s="9" t="s">
        <v>16</v>
      </c>
      <c r="N7" s="11" t="n">
        <f aca="false">AVERAGE(F12:F13)</f>
        <v>1.5</v>
      </c>
    </row>
    <row r="8" customFormat="false" ht="12.8" hidden="false" customHeight="false" outlineLevel="0" collapsed="false">
      <c r="B8" s="14" t="n">
        <v>3</v>
      </c>
      <c r="C8" s="11" t="n">
        <v>4</v>
      </c>
      <c r="D8" s="11" t="str">
        <f aca="false">_xlfn.IFS(B8&lt;$L$6,$J$6,B8&lt;$N$7,$J$7,B8&lt;$N$8,$J$8,B8&gt;$L$9,$J$9)</f>
        <v>Alto</v>
      </c>
      <c r="F8" s="23" t="n">
        <v>1</v>
      </c>
      <c r="G8" s="24" t="n">
        <v>2</v>
      </c>
      <c r="J8" s="9" t="s">
        <v>21</v>
      </c>
      <c r="K8" s="9" t="s">
        <v>19</v>
      </c>
      <c r="L8" s="13" t="n">
        <f aca="false">N7</f>
        <v>1.5</v>
      </c>
      <c r="M8" s="9" t="s">
        <v>16</v>
      </c>
      <c r="N8" s="11" t="n">
        <f aca="false">AVERAGE(F17:F18)</f>
        <v>2.5</v>
      </c>
    </row>
    <row r="9" customFormat="false" ht="12.8" hidden="false" customHeight="false" outlineLevel="0" collapsed="false">
      <c r="B9" s="23" t="n">
        <v>0</v>
      </c>
      <c r="C9" s="24" t="n">
        <v>1</v>
      </c>
      <c r="D9" s="24" t="str">
        <f aca="false">_xlfn.IFS(B9&lt;$L$6,$J$6,B9&lt;$N$7,$J$7,B9&lt;$N$8,$J$8,B9&gt;$L$9,$J$9)</f>
        <v>Ninguno</v>
      </c>
      <c r="F9" s="14" t="n">
        <v>1</v>
      </c>
      <c r="G9" s="11" t="n">
        <v>2</v>
      </c>
      <c r="J9" s="9" t="s">
        <v>23</v>
      </c>
      <c r="K9" s="9" t="s">
        <v>19</v>
      </c>
      <c r="L9" s="13" t="n">
        <f aca="false">N8</f>
        <v>2.5</v>
      </c>
    </row>
    <row r="10" customFormat="false" ht="12.8" hidden="false" customHeight="false" outlineLevel="0" collapsed="false">
      <c r="B10" s="14" t="n">
        <v>3</v>
      </c>
      <c r="C10" s="11" t="n">
        <v>4</v>
      </c>
      <c r="D10" s="11" t="str">
        <f aca="false">_xlfn.IFS(B10&lt;$L$6,$J$6,B10&lt;$N$7,$J$7,B10&lt;$N$8,$J$8,B10&gt;$L$9,$J$9)</f>
        <v>Alto</v>
      </c>
      <c r="F10" s="14" t="n">
        <v>1</v>
      </c>
      <c r="G10" s="11" t="n">
        <v>2</v>
      </c>
    </row>
    <row r="11" customFormat="false" ht="12.8" hidden="false" customHeight="false" outlineLevel="0" collapsed="false">
      <c r="B11" s="23" t="n">
        <v>1</v>
      </c>
      <c r="C11" s="24" t="n">
        <v>2</v>
      </c>
      <c r="D11" s="24" t="str">
        <f aca="false">_xlfn.IFS(B11&lt;$L$6,$J$6,B11&lt;$N$7,$J$7,B11&lt;$N$8,$J$8,B11&gt;$L$9,$J$9)</f>
        <v>Bajo</v>
      </c>
      <c r="F11" s="14" t="n">
        <v>1</v>
      </c>
      <c r="G11" s="11" t="n">
        <v>2</v>
      </c>
    </row>
    <row r="12" customFormat="false" ht="12.8" hidden="false" customHeight="false" outlineLevel="0" collapsed="false">
      <c r="B12" s="14" t="n">
        <v>3</v>
      </c>
      <c r="C12" s="11" t="n">
        <v>4</v>
      </c>
      <c r="D12" s="11" t="str">
        <f aca="false">_xlfn.IFS(B12&lt;$L$6,$J$6,B12&lt;$N$7,$J$7,B12&lt;$N$8,$J$8,B12&gt;$L$9,$J$9)</f>
        <v>Alto</v>
      </c>
      <c r="F12" s="14" t="n">
        <v>1</v>
      </c>
      <c r="G12" s="11" t="n">
        <v>2</v>
      </c>
    </row>
    <row r="13" customFormat="false" ht="12.8" hidden="false" customHeight="false" outlineLevel="0" collapsed="false">
      <c r="B13" s="14" t="n">
        <v>0</v>
      </c>
      <c r="C13" s="11" t="n">
        <v>1</v>
      </c>
      <c r="D13" s="11" t="str">
        <f aca="false">_xlfn.IFS(B13&lt;$L$6,$J$6,B13&lt;$N$7,$J$7,B13&lt;$N$8,$J$8,B13&gt;$L$9,$J$9)</f>
        <v>Ninguno</v>
      </c>
      <c r="F13" s="23" t="n">
        <v>2</v>
      </c>
      <c r="G13" s="24" t="n">
        <v>3</v>
      </c>
    </row>
    <row r="14" customFormat="false" ht="12.8" hidden="false" customHeight="false" outlineLevel="0" collapsed="false">
      <c r="B14" s="14" t="n">
        <v>1</v>
      </c>
      <c r="C14" s="11" t="n">
        <v>2</v>
      </c>
      <c r="D14" s="11" t="str">
        <f aca="false">_xlfn.IFS(B14&lt;$L$6,$J$6,B14&lt;$N$7,$J$7,B14&lt;$N$8,$J$8,B14&gt;$L$9,$J$9)</f>
        <v>Bajo</v>
      </c>
      <c r="F14" s="14" t="n">
        <v>2</v>
      </c>
      <c r="G14" s="11" t="n">
        <v>3</v>
      </c>
    </row>
    <row r="15" customFormat="false" ht="12.8" hidden="false" customHeight="false" outlineLevel="0" collapsed="false">
      <c r="B15" s="14" t="n">
        <v>0</v>
      </c>
      <c r="C15" s="11" t="n">
        <v>1</v>
      </c>
      <c r="D15" s="11" t="str">
        <f aca="false">_xlfn.IFS(B15&lt;$L$6,$J$6,B15&lt;$N$7,$J$7,B15&lt;$N$8,$J$8,B15&gt;$L$9,$J$9)</f>
        <v>Ninguno</v>
      </c>
      <c r="F15" s="14" t="n">
        <v>2</v>
      </c>
      <c r="G15" s="11" t="n">
        <v>3</v>
      </c>
    </row>
    <row r="16" customFormat="false" ht="12.8" hidden="false" customHeight="false" outlineLevel="0" collapsed="false">
      <c r="B16" s="14" t="n">
        <v>0</v>
      </c>
      <c r="C16" s="11" t="n">
        <v>1</v>
      </c>
      <c r="D16" s="11" t="str">
        <f aca="false">_xlfn.IFS(B16&lt;$L$6,$J$6,B16&lt;$N$7,$J$7,B16&lt;$N$8,$J$8,B16&gt;$L$9,$J$9)</f>
        <v>Ninguno</v>
      </c>
      <c r="F16" s="14" t="n">
        <v>2</v>
      </c>
      <c r="G16" s="11" t="n">
        <v>3</v>
      </c>
    </row>
    <row r="17" customFormat="false" ht="12.8" hidden="false" customHeight="false" outlineLevel="0" collapsed="false">
      <c r="B17" s="14" t="n">
        <v>2</v>
      </c>
      <c r="C17" s="11" t="n">
        <v>3</v>
      </c>
      <c r="D17" s="11" t="str">
        <f aca="false">_xlfn.IFS(B17&lt;$L$6,$J$6,B17&lt;$N$7,$J$7,B17&lt;$N$8,$J$8,B17&gt;$L$9,$J$9)</f>
        <v>Medio</v>
      </c>
      <c r="F17" s="14" t="n">
        <v>2</v>
      </c>
      <c r="G17" s="11" t="n">
        <v>3</v>
      </c>
    </row>
    <row r="18" customFormat="false" ht="12.8" hidden="false" customHeight="false" outlineLevel="0" collapsed="false">
      <c r="B18" s="14" t="n">
        <v>1</v>
      </c>
      <c r="C18" s="11" t="n">
        <v>2</v>
      </c>
      <c r="D18" s="11" t="str">
        <f aca="false">_xlfn.IFS(B18&lt;$L$6,$J$6,B18&lt;$N$7,$J$7,B18&lt;$N$8,$J$8,B18&gt;$L$9,$J$9)</f>
        <v>Bajo</v>
      </c>
      <c r="F18" s="23" t="n">
        <v>3</v>
      </c>
      <c r="G18" s="24" t="n">
        <v>4</v>
      </c>
    </row>
    <row r="19" customFormat="false" ht="12.8" hidden="false" customHeight="false" outlineLevel="0" collapsed="false">
      <c r="B19" s="14" t="n">
        <v>2</v>
      </c>
      <c r="C19" s="11" t="n">
        <v>3</v>
      </c>
      <c r="D19" s="11" t="str">
        <f aca="false">_xlfn.IFS(B19&lt;$L$6,$J$6,B19&lt;$N$7,$J$7,B19&lt;$N$8,$J$8,B19&gt;$L$9,$J$9)</f>
        <v>Medio</v>
      </c>
      <c r="F19" s="14" t="n">
        <v>3</v>
      </c>
      <c r="G19" s="11" t="n">
        <v>4</v>
      </c>
    </row>
    <row r="20" customFormat="false" ht="12.8" hidden="false" customHeight="false" outlineLevel="0" collapsed="false">
      <c r="B20" s="14" t="n">
        <v>2</v>
      </c>
      <c r="C20" s="11" t="n">
        <v>3</v>
      </c>
      <c r="D20" s="11" t="str">
        <f aca="false">_xlfn.IFS(B20&lt;$L$6,$J$6,B20&lt;$N$7,$J$7,B20&lt;$N$8,$J$8,B20&gt;$L$9,$J$9)</f>
        <v>Medio</v>
      </c>
      <c r="F20" s="14" t="n">
        <v>3</v>
      </c>
      <c r="G20" s="11" t="n">
        <v>4</v>
      </c>
    </row>
    <row r="21" customFormat="false" ht="12.8" hidden="false" customHeight="false" outlineLevel="0" collapsed="false">
      <c r="B21" s="14" t="n">
        <v>1</v>
      </c>
      <c r="C21" s="11" t="n">
        <v>2</v>
      </c>
      <c r="D21" s="11" t="str">
        <f aca="false">_xlfn.IFS(B21&lt;$L$6,$J$6,B21&lt;$N$7,$J$7,B21&lt;$N$8,$J$8,B21&gt;$L$9,$J$9)</f>
        <v>Bajo</v>
      </c>
      <c r="F21" s="14" t="n">
        <v>3</v>
      </c>
      <c r="G21" s="11" t="n">
        <v>4</v>
      </c>
    </row>
    <row r="22" customFormat="false" ht="12.8" hidden="false" customHeight="false" outlineLevel="0" collapsed="false">
      <c r="B22" s="14" t="n">
        <v>1</v>
      </c>
      <c r="C22" s="11" t="n">
        <v>2</v>
      </c>
      <c r="D22" s="11" t="str">
        <f aca="false">_xlfn.IFS(B22&lt;$L$6,$J$6,B22&lt;$N$7,$J$7,B22&lt;$N$8,$J$8,B22&gt;$L$9,$J$9)</f>
        <v>Bajo</v>
      </c>
      <c r="F22" s="14" t="n">
        <v>3</v>
      </c>
      <c r="G22" s="1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1.44"/>
    <col collapsed="false" customWidth="true" hidden="false" outlineLevel="0" max="3" min="3" style="0" width="17.43"/>
    <col collapsed="false" customWidth="true" hidden="false" outlineLevel="0" max="8" min="8" style="0" width="14.88"/>
  </cols>
  <sheetData>
    <row r="2" customFormat="false" ht="12.8" hidden="false" customHeight="false" outlineLevel="0" collapsed="false">
      <c r="B2" s="2" t="s">
        <v>12</v>
      </c>
      <c r="C2" s="2" t="s">
        <v>13</v>
      </c>
      <c r="E2" s="7" t="s">
        <v>14</v>
      </c>
      <c r="F2" s="8" t="n">
        <f aca="false">MAX(B3:B22)</f>
        <v>28000</v>
      </c>
      <c r="H2" s="9" t="s">
        <v>15</v>
      </c>
      <c r="I2" s="9" t="s">
        <v>16</v>
      </c>
      <c r="J2" s="10" t="n">
        <f aca="false">F3+F5</f>
        <v>7000</v>
      </c>
    </row>
    <row r="3" customFormat="false" ht="12.8" hidden="false" customHeight="false" outlineLevel="0" collapsed="false">
      <c r="B3" s="25" t="n">
        <v>15000</v>
      </c>
      <c r="C3" s="25" t="str">
        <f aca="false">_xlfn.IFS(B3&lt;$J$2,$H$2,B3&lt;$L$3,$H$3,B3&lt;$L$4,$H$4,B3&gt;$J$5,$H$5)</f>
        <v>Medio</v>
      </c>
      <c r="E3" s="7" t="s">
        <v>17</v>
      </c>
      <c r="F3" s="8" t="n">
        <f aca="false">MIN(B3:B22)</f>
        <v>0</v>
      </c>
      <c r="H3" s="9" t="s">
        <v>18</v>
      </c>
      <c r="I3" s="9" t="s">
        <v>19</v>
      </c>
      <c r="J3" s="10" t="n">
        <f aca="false">J2</f>
        <v>7000</v>
      </c>
      <c r="K3" s="9" t="s">
        <v>16</v>
      </c>
      <c r="L3" s="8" t="n">
        <f aca="false">J3+F5</f>
        <v>14000</v>
      </c>
    </row>
    <row r="4" customFormat="false" ht="12.8" hidden="false" customHeight="false" outlineLevel="0" collapsed="false">
      <c r="B4" s="25" t="n">
        <v>3500</v>
      </c>
      <c r="C4" s="25" t="str">
        <f aca="false">_xlfn.IFS(B4&lt;$J$2,$H$2,B4&lt;$L$3,$H$3,B4&lt;$L$4,$H$4,B4&gt;$J$5,$H$5)</f>
        <v>Bajo</v>
      </c>
      <c r="E4" s="7" t="s">
        <v>20</v>
      </c>
      <c r="F4" s="11" t="n">
        <v>4</v>
      </c>
      <c r="H4" s="9" t="s">
        <v>21</v>
      </c>
      <c r="I4" s="9" t="s">
        <v>19</v>
      </c>
      <c r="J4" s="10" t="n">
        <f aca="false">L3</f>
        <v>14000</v>
      </c>
      <c r="K4" s="9" t="s">
        <v>16</v>
      </c>
      <c r="L4" s="8" t="n">
        <f aca="false">J4+F5</f>
        <v>21000</v>
      </c>
    </row>
    <row r="5" customFormat="false" ht="12.8" hidden="false" customHeight="false" outlineLevel="0" collapsed="false">
      <c r="B5" s="4" t="n">
        <v>1000</v>
      </c>
      <c r="C5" s="4" t="str">
        <f aca="false">_xlfn.IFS(B5&lt;$J$2,$H$2,B5&lt;$L$3,$H$3,B5&lt;$L$4,$H$4,B5&gt;$J$5,$H$5)</f>
        <v>Bajo</v>
      </c>
      <c r="E5" s="7" t="s">
        <v>22</v>
      </c>
      <c r="F5" s="12" t="n">
        <f aca="false">(F2-F3)/F4</f>
        <v>7000</v>
      </c>
      <c r="H5" s="9" t="s">
        <v>23</v>
      </c>
      <c r="I5" s="9" t="s">
        <v>19</v>
      </c>
      <c r="J5" s="10" t="n">
        <f aca="false">L4</f>
        <v>21000</v>
      </c>
    </row>
    <row r="6" customFormat="false" ht="12.8" hidden="false" customHeight="false" outlineLevel="0" collapsed="false">
      <c r="B6" s="4" t="n">
        <v>8500</v>
      </c>
      <c r="C6" s="4" t="str">
        <f aca="false">_xlfn.IFS(B6&lt;$J$2,$H$2,B6&lt;$L$3,$H$3,B6&lt;$L$4,$H$4,B6&gt;$J$5,$H$5)</f>
        <v>Regular</v>
      </c>
    </row>
    <row r="7" customFormat="false" ht="12.8" hidden="false" customHeight="false" outlineLevel="0" collapsed="false">
      <c r="B7" s="4" t="n">
        <v>10000</v>
      </c>
      <c r="C7" s="4" t="str">
        <f aca="false">_xlfn.IFS(B7&lt;$J$2,$H$2,B7&lt;$L$3,$H$3,B7&lt;$L$4,$H$4,B7&gt;$J$5,$H$5)</f>
        <v>Regular</v>
      </c>
    </row>
    <row r="8" customFormat="false" ht="12.8" hidden="false" customHeight="false" outlineLevel="0" collapsed="false">
      <c r="B8" s="4" t="n">
        <v>4000</v>
      </c>
      <c r="C8" s="4" t="str">
        <f aca="false">_xlfn.IFS(B8&lt;$J$2,$H$2,B8&lt;$L$3,$H$3,B8&lt;$L$4,$H$4,B8&gt;$J$5,$H$5)</f>
        <v>Bajo</v>
      </c>
    </row>
    <row r="9" customFormat="false" ht="12.8" hidden="false" customHeight="false" outlineLevel="0" collapsed="false">
      <c r="B9" s="25" t="n">
        <v>2500</v>
      </c>
      <c r="C9" s="25" t="str">
        <f aca="false">_xlfn.IFS(B9&lt;$J$2,$H$2,B9&lt;$L$3,$H$3,B9&lt;$L$4,$H$4,B9&gt;$J$5,$H$5)</f>
        <v>Bajo</v>
      </c>
    </row>
    <row r="10" customFormat="false" ht="12.8" hidden="false" customHeight="false" outlineLevel="0" collapsed="false">
      <c r="B10" s="4" t="n">
        <v>15500</v>
      </c>
      <c r="C10" s="4" t="str">
        <f aca="false">_xlfn.IFS(B10&lt;$J$2,$H$2,B10&lt;$L$3,$H$3,B10&lt;$L$4,$H$4,B10&gt;$J$5,$H$5)</f>
        <v>Medio</v>
      </c>
    </row>
    <row r="11" customFormat="false" ht="12.8" hidden="false" customHeight="false" outlineLevel="0" collapsed="false">
      <c r="B11" s="25" t="n">
        <v>0</v>
      </c>
      <c r="C11" s="25" t="str">
        <f aca="false">_xlfn.IFS(B11&lt;$J$2,$H$2,B11&lt;$L$3,$H$3,B11&lt;$L$4,$H$4,B11&gt;$J$5,$H$5)</f>
        <v>Bajo</v>
      </c>
    </row>
    <row r="12" customFormat="false" ht="12.8" hidden="false" customHeight="false" outlineLevel="0" collapsed="false">
      <c r="B12" s="4" t="n">
        <v>21000</v>
      </c>
      <c r="C12" s="4" t="str">
        <f aca="false">_xlfn.IFS(B12&lt;$J$2,$H$2,B12&lt;$L$3,$H$3,B12&lt;$L$4,$H$4,B12&gt;=$J$5,$H$5)</f>
        <v>Alto</v>
      </c>
    </row>
    <row r="13" customFormat="false" ht="12.8" hidden="false" customHeight="false" outlineLevel="0" collapsed="false">
      <c r="B13" s="4" t="n">
        <v>18500</v>
      </c>
      <c r="C13" s="4" t="str">
        <f aca="false">_xlfn.IFS(B13&lt;$J$2,$H$2,B13&lt;$L$3,$H$3,B13&lt;$L$4,$H$4,B13&gt;$J$5,$H$5)</f>
        <v>Medio</v>
      </c>
    </row>
    <row r="14" customFormat="false" ht="12.8" hidden="false" customHeight="false" outlineLevel="0" collapsed="false">
      <c r="B14" s="4" t="n">
        <v>3300</v>
      </c>
      <c r="C14" s="4" t="str">
        <f aca="false">_xlfn.IFS(B14&lt;$J$2,$H$2,B14&lt;$L$3,$H$3,B14&lt;$L$4,$H$4,B14&gt;$J$5,$H$5)</f>
        <v>Bajo</v>
      </c>
    </row>
    <row r="15" customFormat="false" ht="12.8" hidden="false" customHeight="false" outlineLevel="0" collapsed="false">
      <c r="B15" s="4" t="n">
        <v>8000</v>
      </c>
      <c r="C15" s="4" t="str">
        <f aca="false">_xlfn.IFS(B15&lt;$J$2,$H$2,B15&lt;$L$3,$H$3,B15&lt;$L$4,$H$4,B15&gt;$J$5,$H$5)</f>
        <v>Regular</v>
      </c>
    </row>
    <row r="16" customFormat="false" ht="12.8" hidden="false" customHeight="false" outlineLevel="0" collapsed="false">
      <c r="B16" s="4" t="n">
        <v>4800</v>
      </c>
      <c r="C16" s="4" t="str">
        <f aca="false">_xlfn.IFS(B16&lt;$J$2,$H$2,B16&lt;$L$3,$H$3,B16&lt;$L$4,$H$4,B16&gt;$J$5,$H$5)</f>
        <v>Bajo</v>
      </c>
    </row>
    <row r="17" customFormat="false" ht="12.8" hidden="false" customHeight="false" outlineLevel="0" collapsed="false">
      <c r="B17" s="4" t="n">
        <v>8600</v>
      </c>
      <c r="C17" s="4" t="str">
        <f aca="false">_xlfn.IFS(B17&lt;$J$2,$H$2,B17&lt;$L$3,$H$3,B17&lt;$L$4,$H$4,B17&gt;$J$5,$H$5)</f>
        <v>Regular</v>
      </c>
    </row>
    <row r="18" customFormat="false" ht="12.8" hidden="false" customHeight="false" outlineLevel="0" collapsed="false">
      <c r="B18" s="4" t="n">
        <v>4000</v>
      </c>
      <c r="C18" s="4" t="str">
        <f aca="false">_xlfn.IFS(B18&lt;$J$2,$H$2,B18&lt;$L$3,$H$3,B18&lt;$L$4,$H$4,B18&gt;$J$5,$H$5)</f>
        <v>Bajo</v>
      </c>
    </row>
    <row r="19" customFormat="false" ht="12.8" hidden="false" customHeight="false" outlineLevel="0" collapsed="false">
      <c r="B19" s="4" t="n">
        <v>2500</v>
      </c>
      <c r="C19" s="4" t="str">
        <f aca="false">_xlfn.IFS(B19&lt;$J$2,$H$2,B19&lt;$L$3,$H$3,B19&lt;$L$4,$H$4,B19&gt;$J$5,$H$5)</f>
        <v>Bajo</v>
      </c>
    </row>
    <row r="20" customFormat="false" ht="12.8" hidden="false" customHeight="false" outlineLevel="0" collapsed="false">
      <c r="B20" s="4" t="n">
        <v>1800</v>
      </c>
      <c r="C20" s="4" t="str">
        <f aca="false">_xlfn.IFS(B20&lt;$J$2,$H$2,B20&lt;$L$3,$H$3,B20&lt;$L$4,$H$4,B20&gt;$J$5,$H$5)</f>
        <v>Bajo</v>
      </c>
    </row>
    <row r="21" customFormat="false" ht="12.8" hidden="false" customHeight="false" outlineLevel="0" collapsed="false">
      <c r="B21" s="4" t="n">
        <v>3300</v>
      </c>
      <c r="C21" s="4" t="str">
        <f aca="false">_xlfn.IFS(B21&lt;$J$2,$H$2,B21&lt;$L$3,$H$3,B21&lt;$L$4,$H$4,B21&gt;$J$5,$H$5)</f>
        <v>Bajo</v>
      </c>
    </row>
    <row r="22" customFormat="false" ht="12.8" hidden="false" customHeight="false" outlineLevel="0" collapsed="false">
      <c r="B22" s="4" t="n">
        <v>28000</v>
      </c>
      <c r="C22" s="4" t="str">
        <f aca="false">_xlfn.IFS(B22&lt;$J$2,$H$2,B22&lt;$L$3,$H$3,B22&lt;$L$4,$H$4,B22&gt;$J$5,$H$5)</f>
        <v>Alto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1.44"/>
    <col collapsed="false" customWidth="true" hidden="false" outlineLevel="0" max="3" min="3" style="0" width="17.43"/>
  </cols>
  <sheetData>
    <row r="2" customFormat="false" ht="12.8" hidden="false" customHeight="false" outlineLevel="0" collapsed="false">
      <c r="B2" s="2" t="s">
        <v>42</v>
      </c>
      <c r="C2" s="2" t="s">
        <v>13</v>
      </c>
      <c r="E2" s="7" t="s">
        <v>14</v>
      </c>
      <c r="F2" s="8" t="n">
        <f aca="false">MAX(B3:B22)</f>
        <v>15000</v>
      </c>
      <c r="H2" s="9" t="s">
        <v>15</v>
      </c>
      <c r="I2" s="9" t="s">
        <v>16</v>
      </c>
      <c r="J2" s="10" t="n">
        <f aca="false">F3+F5</f>
        <v>3750</v>
      </c>
    </row>
    <row r="3" customFormat="false" ht="12.8" hidden="false" customHeight="false" outlineLevel="0" collapsed="false">
      <c r="B3" s="4" t="n">
        <v>7500</v>
      </c>
      <c r="C3" s="4" t="str">
        <f aca="false">_xlfn.IFS(B3&lt;$J$2,$H$2,B3&lt;$L$3,$H$3,B3&lt;$L$4,$H$4,B3&gt;$J$5,$H$5)</f>
        <v>Alto</v>
      </c>
      <c r="E3" s="7" t="s">
        <v>17</v>
      </c>
      <c r="F3" s="8" t="n">
        <f aca="false">MIN(B3:B22)</f>
        <v>0</v>
      </c>
      <c r="H3" s="9" t="s">
        <v>21</v>
      </c>
      <c r="I3" s="9" t="s">
        <v>19</v>
      </c>
      <c r="J3" s="10" t="n">
        <f aca="false">J2</f>
        <v>3750</v>
      </c>
      <c r="K3" s="9" t="s">
        <v>16</v>
      </c>
      <c r="L3" s="8" t="n">
        <f aca="false">J3+F5</f>
        <v>7500</v>
      </c>
    </row>
    <row r="4" customFormat="false" ht="12.8" hidden="false" customHeight="false" outlineLevel="0" collapsed="false">
      <c r="B4" s="4" t="n">
        <v>5000</v>
      </c>
      <c r="C4" s="4" t="str">
        <f aca="false">_xlfn.IFS(B4&lt;$J$2,$H$2,B4&lt;$L$3,$H$3,B4&lt;$L$4,$H$4,B4&gt;$J$5,$H$5)</f>
        <v>Medio</v>
      </c>
      <c r="E4" s="7" t="s">
        <v>20</v>
      </c>
      <c r="F4" s="11" t="n">
        <v>4</v>
      </c>
      <c r="H4" s="9" t="s">
        <v>23</v>
      </c>
      <c r="I4" s="9" t="s">
        <v>19</v>
      </c>
      <c r="J4" s="10" t="n">
        <f aca="false">L3</f>
        <v>7500</v>
      </c>
      <c r="K4" s="9" t="s">
        <v>16</v>
      </c>
      <c r="L4" s="8" t="n">
        <f aca="false">J4+F5</f>
        <v>11250</v>
      </c>
    </row>
    <row r="5" customFormat="false" ht="12.8" hidden="false" customHeight="false" outlineLevel="0" collapsed="false">
      <c r="B5" s="4" t="n">
        <v>500</v>
      </c>
      <c r="C5" s="4" t="str">
        <f aca="false">_xlfn.IFS(B5&lt;$J$2,$H$2,B5&lt;$L$3,$H$3,B5&lt;$L$4,$H$4,B5&gt;$J$5,$H$5)</f>
        <v>Bajo</v>
      </c>
      <c r="E5" s="7" t="s">
        <v>22</v>
      </c>
      <c r="F5" s="12" t="n">
        <f aca="false">(F2-F3)/F4</f>
        <v>3750</v>
      </c>
      <c r="H5" s="9" t="s">
        <v>52</v>
      </c>
      <c r="I5" s="9" t="s">
        <v>19</v>
      </c>
      <c r="J5" s="10" t="n">
        <f aca="false">L4</f>
        <v>11250</v>
      </c>
    </row>
    <row r="6" customFormat="false" ht="12.8" hidden="false" customHeight="false" outlineLevel="0" collapsed="false">
      <c r="B6" s="4" t="n">
        <v>4800</v>
      </c>
      <c r="C6" s="4" t="str">
        <f aca="false">_xlfn.IFS(B6&lt;$J$2,$H$2,B6&lt;$L$3,$H$3,B6&lt;$L$4,$H$4,B6&gt;$J$5,$H$5)</f>
        <v>Medio</v>
      </c>
    </row>
    <row r="7" customFormat="false" ht="12.8" hidden="false" customHeight="false" outlineLevel="0" collapsed="false">
      <c r="B7" s="4" t="n">
        <v>6800</v>
      </c>
      <c r="C7" s="4" t="str">
        <f aca="false">_xlfn.IFS(B7&lt;$J$2,$H$2,B7&lt;$L$3,$H$3,B7&lt;$L$4,$H$4,B7&gt;$J$5,$H$5)</f>
        <v>Medio</v>
      </c>
    </row>
    <row r="8" customFormat="false" ht="12.8" hidden="false" customHeight="false" outlineLevel="0" collapsed="false">
      <c r="B8" s="4" t="n">
        <v>1500</v>
      </c>
      <c r="C8" s="4" t="str">
        <f aca="false">_xlfn.IFS(B8&lt;$J$2,$H$2,B8&lt;$L$3,$H$3,B8&lt;$L$4,$H$4,B8&gt;$J$5,$H$5)</f>
        <v>Bajo</v>
      </c>
    </row>
    <row r="9" customFormat="false" ht="12.8" hidden="false" customHeight="false" outlineLevel="0" collapsed="false">
      <c r="B9" s="4" t="n">
        <v>1000</v>
      </c>
      <c r="C9" s="4" t="str">
        <f aca="false">_xlfn.IFS(B9&lt;$J$2,$H$2,B9&lt;$L$3,$H$3,B9&lt;$L$4,$H$4,B9&gt;$J$5,$H$5)</f>
        <v>Bajo</v>
      </c>
    </row>
    <row r="10" customFormat="false" ht="12.8" hidden="false" customHeight="false" outlineLevel="0" collapsed="false">
      <c r="B10" s="4" t="n">
        <v>1800</v>
      </c>
      <c r="C10" s="4" t="str">
        <f aca="false">_xlfn.IFS(B10&lt;$J$2,$H$2,B10&lt;$L$3,$H$3,B10&lt;$L$4,$H$4,B10&gt;$J$5,$H$5)</f>
        <v>Bajo</v>
      </c>
    </row>
    <row r="11" customFormat="false" ht="12.8" hidden="false" customHeight="false" outlineLevel="0" collapsed="false">
      <c r="B11" s="4" t="n">
        <v>0</v>
      </c>
      <c r="C11" s="4" t="str">
        <f aca="false">_xlfn.IFS(B11&lt;$J$2,$H$2,B11&lt;$L$3,$H$3,B11&lt;$L$4,$H$4,B11&gt;$J$5,$H$5)</f>
        <v>Bajo</v>
      </c>
    </row>
    <row r="12" customFormat="false" ht="12.8" hidden="false" customHeight="false" outlineLevel="0" collapsed="false">
      <c r="B12" s="4" t="n">
        <v>10000</v>
      </c>
      <c r="C12" s="4" t="str">
        <f aca="false">_xlfn.IFS(B12&lt;$J$2,$H$2,B12&lt;$L$3,$H$3,B12&lt;$L$4,$H$4,B12&gt;=$J$5,$H$5)</f>
        <v>Alto</v>
      </c>
    </row>
    <row r="13" customFormat="false" ht="12.8" hidden="false" customHeight="false" outlineLevel="0" collapsed="false">
      <c r="B13" s="4" t="n">
        <v>5000</v>
      </c>
      <c r="C13" s="4" t="str">
        <f aca="false">_xlfn.IFS(B13&lt;$J$2,$H$2,B13&lt;$L$3,$H$3,B13&lt;$L$4,$H$4,B13&gt;$J$5,$H$5)</f>
        <v>Medio</v>
      </c>
    </row>
    <row r="14" customFormat="false" ht="12.8" hidden="false" customHeight="false" outlineLevel="0" collapsed="false">
      <c r="B14" s="4" t="n">
        <v>1650</v>
      </c>
      <c r="C14" s="4" t="str">
        <f aca="false">_xlfn.IFS(B14&lt;$J$2,$H$2,B14&lt;$L$3,$H$3,B14&lt;$L$4,$H$4,B14&gt;$J$5,$H$5)</f>
        <v>Bajo</v>
      </c>
    </row>
    <row r="15" customFormat="false" ht="12.8" hidden="false" customHeight="false" outlineLevel="0" collapsed="false">
      <c r="B15" s="4" t="n">
        <v>3600</v>
      </c>
      <c r="C15" s="4" t="str">
        <f aca="false">_xlfn.IFS(B15&lt;$J$2,$H$2,B15&lt;$L$3,$H$3,B15&lt;$L$4,$H$4,B15&gt;$J$5,$H$5)</f>
        <v>Bajo</v>
      </c>
    </row>
    <row r="16" customFormat="false" ht="12.8" hidden="false" customHeight="false" outlineLevel="0" collapsed="false">
      <c r="B16" s="4" t="n">
        <v>4800</v>
      </c>
      <c r="C16" s="4" t="str">
        <f aca="false">_xlfn.IFS(B16&lt;$J$2,$H$2,B16&lt;$L$3,$H$3,B16&lt;$L$4,$H$4,B16&gt;$J$5,$H$5)</f>
        <v>Medio</v>
      </c>
    </row>
    <row r="17" customFormat="false" ht="12.8" hidden="false" customHeight="false" outlineLevel="0" collapsed="false">
      <c r="B17" s="4" t="n">
        <v>6800</v>
      </c>
      <c r="C17" s="4" t="str">
        <f aca="false">_xlfn.IFS(B17&lt;$J$2,$H$2,B17&lt;$L$3,$H$3,B17&lt;$L$4,$H$4,B17&gt;$J$5,$H$5)</f>
        <v>Medio</v>
      </c>
    </row>
    <row r="18" customFormat="false" ht="12.8" hidden="false" customHeight="false" outlineLevel="0" collapsed="false">
      <c r="B18" s="4" t="n">
        <v>8700</v>
      </c>
      <c r="C18" s="4" t="str">
        <f aca="false">_xlfn.IFS(B18&lt;$J$2,$H$2,B18&lt;$L$3,$H$3,B18&lt;$L$4,$H$4,B18&gt;$J$5,$H$5)</f>
        <v>Alto</v>
      </c>
    </row>
    <row r="19" customFormat="false" ht="12.8" hidden="false" customHeight="false" outlineLevel="0" collapsed="false">
      <c r="B19" s="4" t="n">
        <v>1500</v>
      </c>
      <c r="C19" s="4" t="str">
        <f aca="false">_xlfn.IFS(B19&lt;$J$2,$H$2,B19&lt;$L$3,$H$3,B19&lt;$L$4,$H$4,B19&gt;$J$5,$H$5)</f>
        <v>Bajo</v>
      </c>
    </row>
    <row r="20" customFormat="false" ht="12.8" hidden="false" customHeight="false" outlineLevel="0" collapsed="false">
      <c r="B20" s="4" t="n">
        <v>1800</v>
      </c>
      <c r="C20" s="4" t="str">
        <f aca="false">_xlfn.IFS(B20&lt;$J$2,$H$2,B20&lt;$L$3,$H$3,B20&lt;$L$4,$H$4,B20&gt;$J$5,$H$5)</f>
        <v>Bajo</v>
      </c>
    </row>
    <row r="21" customFormat="false" ht="12.8" hidden="false" customHeight="false" outlineLevel="0" collapsed="false">
      <c r="B21" s="4" t="n">
        <v>2000</v>
      </c>
      <c r="C21" s="4" t="str">
        <f aca="false">_xlfn.IFS(B21&lt;$J$2,$H$2,B21&lt;$L$3,$H$3,B21&lt;$L$4,$H$4,B21&gt;$J$5,$H$5)</f>
        <v>Bajo</v>
      </c>
    </row>
    <row r="22" customFormat="false" ht="12.8" hidden="false" customHeight="false" outlineLevel="0" collapsed="false">
      <c r="B22" s="4" t="n">
        <v>15000</v>
      </c>
      <c r="C22" s="4" t="str">
        <f aca="false">_xlfn.IFS(B22&lt;$J$2,$H$2,B22&lt;$L$3,$H$3,B22&lt;$L$4,$H$4,B22&gt;$J$5,$H$5)</f>
        <v>Excelente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3.39"/>
    <col collapsed="false" customWidth="true" hidden="false" outlineLevel="0" max="3" min="3" style="0" width="19.71"/>
    <col collapsed="false" customWidth="true" hidden="false" outlineLevel="0" max="4" min="4" style="0" width="19.27"/>
    <col collapsed="false" customWidth="true" hidden="false" outlineLevel="0" max="5" min="5" style="0" width="19.48"/>
    <col collapsed="false" customWidth="true" hidden="false" outlineLevel="0" max="6" min="6" style="0" width="15.61"/>
    <col collapsed="false" customWidth="true" hidden="false" outlineLevel="0" max="7" min="7" style="0" width="44.72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1"/>
      <c r="B2" s="2" t="s">
        <v>0</v>
      </c>
      <c r="C2" s="2" t="s">
        <v>1</v>
      </c>
      <c r="D2" s="2" t="s">
        <v>2</v>
      </c>
      <c r="E2" s="3" t="s">
        <v>3</v>
      </c>
      <c r="F2" s="1"/>
      <c r="G2" s="1"/>
      <c r="H2" s="1"/>
      <c r="I2" s="1"/>
      <c r="J2" s="1"/>
      <c r="K2" s="1"/>
      <c r="L2" s="1"/>
    </row>
    <row r="3" customFormat="false" ht="12.8" hidden="false" customHeight="false" outlineLevel="0" collapsed="false">
      <c r="A3" s="1"/>
      <c r="B3" s="4" t="n">
        <v>7500</v>
      </c>
      <c r="C3" s="5" t="n">
        <f aca="false">B3-$B$24</f>
        <v>3012.5</v>
      </c>
      <c r="D3" s="6" t="n">
        <f aca="false">(C3)^2</f>
        <v>9075156.25</v>
      </c>
      <c r="E3" s="6" t="n">
        <f aca="false">_xlfn.NORM.DIST(B3,$B$24,$B$26,0)</f>
        <v>7.73624940372407E-005</v>
      </c>
      <c r="F3" s="1"/>
      <c r="G3" s="1"/>
      <c r="H3" s="1"/>
      <c r="I3" s="1"/>
      <c r="J3" s="1"/>
      <c r="K3" s="1"/>
      <c r="L3" s="1"/>
    </row>
    <row r="4" customFormat="false" ht="12.8" hidden="false" customHeight="false" outlineLevel="0" collapsed="false">
      <c r="A4" s="1"/>
      <c r="B4" s="4" t="n">
        <v>5000</v>
      </c>
      <c r="C4" s="5" t="n">
        <f aca="false">B4-$B$24</f>
        <v>512.5</v>
      </c>
      <c r="D4" s="6" t="n">
        <f aca="false">(C4)^2</f>
        <v>262656.25</v>
      </c>
      <c r="E4" s="6" t="n">
        <f aca="false">_xlfn.NORM.DIST(B4,$B$24,$B$26,0)</f>
        <v>0.000106628843745179</v>
      </c>
      <c r="F4" s="1"/>
      <c r="G4" s="1"/>
      <c r="H4" s="1"/>
      <c r="I4" s="1"/>
      <c r="J4" s="1"/>
      <c r="K4" s="1"/>
      <c r="L4" s="1"/>
    </row>
    <row r="5" customFormat="false" ht="12.8" hidden="false" customHeight="false" outlineLevel="0" collapsed="false">
      <c r="A5" s="1"/>
      <c r="B5" s="4" t="n">
        <v>500</v>
      </c>
      <c r="C5" s="5" t="n">
        <f aca="false">B5-$B$24</f>
        <v>-3987.5</v>
      </c>
      <c r="D5" s="6" t="n">
        <f aca="false">(C5)^2</f>
        <v>15900156.25</v>
      </c>
      <c r="E5" s="6" t="n">
        <f aca="false">_xlfn.NORM.DIST(B5,$B$24,$B$26,0)</f>
        <v>6.03410408627927E-005</v>
      </c>
      <c r="F5" s="1"/>
      <c r="G5" s="1"/>
      <c r="H5" s="1"/>
      <c r="I5" s="1"/>
      <c r="J5" s="1"/>
      <c r="K5" s="1"/>
      <c r="L5" s="1"/>
    </row>
    <row r="6" customFormat="false" ht="12.8" hidden="false" customHeight="false" outlineLevel="0" collapsed="false">
      <c r="A6" s="1"/>
      <c r="B6" s="4" t="n">
        <v>4800</v>
      </c>
      <c r="C6" s="5" t="n">
        <f aca="false">B6-$B$24</f>
        <v>312.5</v>
      </c>
      <c r="D6" s="6" t="n">
        <f aca="false">(C6)^2</f>
        <v>97656.25</v>
      </c>
      <c r="E6" s="6" t="n">
        <f aca="false">_xlfn.NORM.DIST(B6,$B$24,$B$26,0)</f>
        <v>0.000107271338178044</v>
      </c>
      <c r="F6" s="1"/>
      <c r="G6" s="1"/>
      <c r="H6" s="1"/>
      <c r="I6" s="1"/>
      <c r="J6" s="1"/>
      <c r="K6" s="1"/>
      <c r="L6" s="1"/>
    </row>
    <row r="7" customFormat="false" ht="12.8" hidden="false" customHeight="false" outlineLevel="0" collapsed="false">
      <c r="A7" s="1"/>
      <c r="B7" s="4" t="n">
        <v>6800</v>
      </c>
      <c r="C7" s="5" t="n">
        <f aca="false">B7-$B$24</f>
        <v>2312.5</v>
      </c>
      <c r="D7" s="6" t="n">
        <f aca="false">(C7)^2</f>
        <v>5347656.25</v>
      </c>
      <c r="E7" s="6" t="n">
        <f aca="false">_xlfn.NORM.DIST(B7,$B$24,$B$26,0)</f>
        <v>8.8607423809762E-005</v>
      </c>
      <c r="F7" s="1"/>
      <c r="G7" s="1"/>
      <c r="H7" s="1"/>
      <c r="I7" s="1"/>
      <c r="J7" s="1"/>
      <c r="K7" s="1"/>
      <c r="L7" s="1"/>
    </row>
    <row r="8" customFormat="false" ht="12.8" hidden="false" customHeight="false" outlineLevel="0" collapsed="false">
      <c r="A8" s="1"/>
      <c r="B8" s="4" t="n">
        <v>1500</v>
      </c>
      <c r="C8" s="5" t="n">
        <f aca="false">B8-$B$24</f>
        <v>-2987.5</v>
      </c>
      <c r="D8" s="6" t="n">
        <f aca="false">(C8)^2</f>
        <v>8925156.25</v>
      </c>
      <c r="E8" s="6" t="n">
        <f aca="false">_xlfn.NORM.DIST(B8,$B$24,$B$26,0)</f>
        <v>7.77861504084078E-005</v>
      </c>
      <c r="F8" s="1"/>
      <c r="G8" s="1"/>
      <c r="H8" s="1"/>
      <c r="I8" s="1"/>
      <c r="J8" s="1"/>
      <c r="K8" s="1"/>
      <c r="L8" s="1"/>
    </row>
    <row r="9" customFormat="false" ht="12.8" hidden="false" customHeight="false" outlineLevel="0" collapsed="false">
      <c r="A9" s="1"/>
      <c r="B9" s="4" t="n">
        <v>1000</v>
      </c>
      <c r="C9" s="5" t="n">
        <f aca="false">B9-$B$24</f>
        <v>-3487.5</v>
      </c>
      <c r="D9" s="6" t="n">
        <f aca="false">(C9)^2</f>
        <v>12162656.25</v>
      </c>
      <c r="E9" s="6" t="n">
        <f aca="false">_xlfn.NORM.DIST(B9,$B$24,$B$26,0)</f>
        <v>6.91370056582055E-005</v>
      </c>
      <c r="F9" s="1"/>
      <c r="G9" s="1"/>
      <c r="H9" s="1"/>
      <c r="I9" s="1"/>
      <c r="J9" s="1"/>
      <c r="K9" s="1"/>
      <c r="L9" s="1"/>
    </row>
    <row r="10" customFormat="false" ht="12.8" hidden="false" customHeight="false" outlineLevel="0" collapsed="false">
      <c r="A10" s="1"/>
      <c r="B10" s="4" t="n">
        <v>1800</v>
      </c>
      <c r="C10" s="5" t="n">
        <f aca="false">B10-$B$24</f>
        <v>-2687.5</v>
      </c>
      <c r="D10" s="6" t="n">
        <f aca="false">(C10)^2</f>
        <v>7222656.25</v>
      </c>
      <c r="E10" s="6" t="n">
        <f aca="false">_xlfn.NORM.DIST(B10,$B$24,$B$26,0)</f>
        <v>8.27603654693472E-005</v>
      </c>
      <c r="F10" s="1"/>
      <c r="G10" s="1"/>
      <c r="H10" s="1"/>
      <c r="I10" s="1"/>
      <c r="J10" s="1"/>
      <c r="K10" s="1"/>
      <c r="L10" s="1"/>
    </row>
    <row r="11" customFormat="false" ht="12.8" hidden="false" customHeight="false" outlineLevel="0" collapsed="false">
      <c r="A11" s="1"/>
      <c r="B11" s="4" t="n">
        <v>0</v>
      </c>
      <c r="C11" s="5" t="n">
        <f aca="false">B11-$B$24</f>
        <v>-4487.5</v>
      </c>
      <c r="D11" s="6" t="n">
        <f aca="false">(C11)^2</f>
        <v>20137656.25</v>
      </c>
      <c r="E11" s="6" t="n">
        <f aca="false">_xlfn.NORM.DIST(B11,$B$24,$B$26,0)</f>
        <v>5.17141001833266E-005</v>
      </c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A12" s="1"/>
      <c r="B12" s="4" t="n">
        <v>10000</v>
      </c>
      <c r="C12" s="5" t="n">
        <f aca="false">B12-$B$24</f>
        <v>5512.5</v>
      </c>
      <c r="D12" s="6" t="n">
        <f aca="false">(C12)^2</f>
        <v>30387656.25</v>
      </c>
      <c r="E12" s="6" t="n">
        <f aca="false">_xlfn.NORM.DIST(B12,$B$24,$B$26,0)</f>
        <v>3.56069540160988E-005</v>
      </c>
      <c r="F12" s="1"/>
      <c r="G12" s="1"/>
      <c r="H12" s="1"/>
      <c r="I12" s="1"/>
      <c r="J12" s="1"/>
      <c r="K12" s="1"/>
      <c r="L12" s="1"/>
    </row>
    <row r="13" customFormat="false" ht="12.8" hidden="false" customHeight="false" outlineLevel="0" collapsed="false">
      <c r="A13" s="1"/>
      <c r="B13" s="4" t="n">
        <v>5000</v>
      </c>
      <c r="C13" s="5" t="n">
        <f aca="false">B13-$B$24</f>
        <v>512.5</v>
      </c>
      <c r="D13" s="6" t="n">
        <f aca="false">(C13)^2</f>
        <v>262656.25</v>
      </c>
      <c r="E13" s="6" t="n">
        <f aca="false">_xlfn.NORM.DIST(B13,$B$24,$B$26,0)</f>
        <v>0.000106628843745179</v>
      </c>
      <c r="F13" s="1"/>
      <c r="G13" s="1"/>
      <c r="H13" s="1"/>
      <c r="I13" s="1"/>
      <c r="J13" s="1"/>
      <c r="K13" s="1"/>
      <c r="L13" s="1"/>
    </row>
    <row r="14" customFormat="false" ht="12.8" hidden="false" customHeight="false" outlineLevel="0" collapsed="false">
      <c r="A14" s="1"/>
      <c r="B14" s="4" t="n">
        <v>1650</v>
      </c>
      <c r="C14" s="5" t="n">
        <f aca="false">B14-$B$24</f>
        <v>-2837.5</v>
      </c>
      <c r="D14" s="6" t="n">
        <f aca="false">(C14)^2</f>
        <v>8051406.25</v>
      </c>
      <c r="E14" s="6" t="n">
        <f aca="false">_xlfn.NORM.DIST(B14,$B$24,$B$26,0)</f>
        <v>8.03004745747104E-005</v>
      </c>
      <c r="F14" s="1"/>
      <c r="G14" s="1"/>
      <c r="H14" s="1"/>
      <c r="I14" s="1"/>
      <c r="J14" s="1"/>
      <c r="K14" s="1"/>
      <c r="L14" s="1"/>
    </row>
    <row r="15" customFormat="false" ht="12.8" hidden="false" customHeight="false" outlineLevel="0" collapsed="false">
      <c r="A15" s="1"/>
      <c r="B15" s="4" t="n">
        <v>3600</v>
      </c>
      <c r="C15" s="5" t="n">
        <f aca="false">B15-$B$24</f>
        <v>-887.5</v>
      </c>
      <c r="D15" s="6" t="n">
        <f aca="false">(C15)^2</f>
        <v>787656.25</v>
      </c>
      <c r="E15" s="6" t="n">
        <f aca="false">_xlfn.NORM.DIST(B15,$B$24,$B$26,0)</f>
        <v>0.000104610033463497</v>
      </c>
      <c r="F15" s="1"/>
      <c r="G15" s="1"/>
      <c r="H15" s="1"/>
      <c r="I15" s="1"/>
      <c r="J15" s="1"/>
      <c r="K15" s="1"/>
      <c r="L15" s="1"/>
    </row>
    <row r="16" customFormat="false" ht="12.8" hidden="false" customHeight="false" outlineLevel="0" collapsed="false">
      <c r="A16" s="1"/>
      <c r="B16" s="4" t="n">
        <v>4800</v>
      </c>
      <c r="C16" s="5" t="n">
        <f aca="false">B16-$B$24</f>
        <v>312.5</v>
      </c>
      <c r="D16" s="6" t="n">
        <f aca="false">(C16)^2</f>
        <v>97656.25</v>
      </c>
      <c r="E16" s="6" t="n">
        <f aca="false">_xlfn.NORM.DIST(B16,$B$24,$B$26,0)</f>
        <v>0.000107271338178044</v>
      </c>
      <c r="F16" s="1"/>
      <c r="G16" s="1"/>
      <c r="H16" s="1"/>
      <c r="I16" s="1"/>
      <c r="J16" s="1"/>
      <c r="K16" s="1"/>
      <c r="L16" s="1"/>
    </row>
    <row r="17" customFormat="false" ht="12.8" hidden="false" customHeight="false" outlineLevel="0" collapsed="false">
      <c r="A17" s="1"/>
      <c r="B17" s="4" t="n">
        <v>6800</v>
      </c>
      <c r="C17" s="5" t="n">
        <f aca="false">B17-$B$24</f>
        <v>2312.5</v>
      </c>
      <c r="D17" s="6" t="n">
        <f aca="false">(C17)^2</f>
        <v>5347656.25</v>
      </c>
      <c r="E17" s="6" t="n">
        <f aca="false">_xlfn.NORM.DIST(B17,$B$24,$B$26,0)</f>
        <v>8.8607423809762E-005</v>
      </c>
      <c r="F17" s="1"/>
      <c r="G17" s="1"/>
      <c r="H17" s="1"/>
      <c r="I17" s="1"/>
      <c r="J17" s="1"/>
      <c r="K17" s="1"/>
      <c r="L17" s="1"/>
    </row>
    <row r="18" customFormat="false" ht="12.8" hidden="false" customHeight="false" outlineLevel="0" collapsed="false">
      <c r="A18" s="1"/>
      <c r="B18" s="4" t="n">
        <v>8700</v>
      </c>
      <c r="C18" s="5" t="n">
        <f aca="false">B18-$B$24</f>
        <v>4212.5</v>
      </c>
      <c r="D18" s="6" t="n">
        <f aca="false">(C18)^2</f>
        <v>17745156.25</v>
      </c>
      <c r="E18" s="6" t="n">
        <f aca="false">_xlfn.NORM.DIST(B18,$B$24,$B$26,0)</f>
        <v>5.6420827381741E-005</v>
      </c>
      <c r="F18" s="1"/>
      <c r="G18" s="1"/>
      <c r="H18" s="1"/>
      <c r="I18" s="1"/>
      <c r="J18" s="1"/>
      <c r="K18" s="1"/>
      <c r="L18" s="1"/>
    </row>
    <row r="19" customFormat="false" ht="12.8" hidden="false" customHeight="false" outlineLevel="0" collapsed="false">
      <c r="A19" s="1"/>
      <c r="B19" s="4" t="n">
        <v>1500</v>
      </c>
      <c r="C19" s="5" t="n">
        <f aca="false">B19-$B$24</f>
        <v>-2987.5</v>
      </c>
      <c r="D19" s="6" t="n">
        <f aca="false">(C19)^2</f>
        <v>8925156.25</v>
      </c>
      <c r="E19" s="6" t="n">
        <f aca="false">_xlfn.NORM.DIST(B19,$B$24,$B$26,0)</f>
        <v>7.77861504084078E-005</v>
      </c>
      <c r="F19" s="1"/>
      <c r="G19" s="1"/>
      <c r="H19" s="1"/>
      <c r="I19" s="1"/>
      <c r="J19" s="1"/>
      <c r="K19" s="1"/>
      <c r="L19" s="1"/>
    </row>
    <row r="20" customFormat="false" ht="12.8" hidden="false" customHeight="false" outlineLevel="0" collapsed="false">
      <c r="A20" s="1"/>
      <c r="B20" s="4" t="n">
        <v>1800</v>
      </c>
      <c r="C20" s="5" t="n">
        <f aca="false">B20-$B$24</f>
        <v>-2687.5</v>
      </c>
      <c r="D20" s="6" t="n">
        <f aca="false">(C20)^2</f>
        <v>7222656.25</v>
      </c>
      <c r="E20" s="6" t="n">
        <f aca="false">_xlfn.NORM.DIST(B20,$B$24,$B$26,0)</f>
        <v>8.27603654693472E-005</v>
      </c>
      <c r="F20" s="1"/>
      <c r="G20" s="1"/>
      <c r="H20" s="1"/>
      <c r="I20" s="1"/>
      <c r="J20" s="1"/>
      <c r="K20" s="1"/>
      <c r="L20" s="1"/>
    </row>
    <row r="21" customFormat="false" ht="12.8" hidden="false" customHeight="false" outlineLevel="0" collapsed="false">
      <c r="A21" s="1"/>
      <c r="B21" s="4" t="n">
        <v>2000</v>
      </c>
      <c r="C21" s="5" t="n">
        <f aca="false">B21-$B$24</f>
        <v>-2487.5</v>
      </c>
      <c r="D21" s="6" t="n">
        <f aca="false">(C21)^2</f>
        <v>6187656.25</v>
      </c>
      <c r="E21" s="6" t="n">
        <f aca="false">_xlfn.NORM.DIST(B21,$B$24,$B$26,0)</f>
        <v>8.59385329955902E-005</v>
      </c>
      <c r="F21" s="1"/>
      <c r="G21" s="1"/>
      <c r="H21" s="1"/>
      <c r="I21" s="1"/>
      <c r="J21" s="1"/>
      <c r="K21" s="1"/>
      <c r="L21" s="1"/>
    </row>
    <row r="22" customFormat="false" ht="12.8" hidden="false" customHeight="false" outlineLevel="0" collapsed="false">
      <c r="A22" s="1"/>
      <c r="B22" s="4" t="n">
        <v>15000</v>
      </c>
      <c r="C22" s="5" t="n">
        <f aca="false">B22-$B$24</f>
        <v>10512.5</v>
      </c>
      <c r="D22" s="6" t="n">
        <f aca="false">(C22)^2</f>
        <v>110512656.25</v>
      </c>
      <c r="E22" s="6" t="n">
        <f aca="false">_xlfn.NORM.DIST(B22,$B$24,$B$26,0)</f>
        <v>1.92570316396507E-006</v>
      </c>
      <c r="F22" s="1"/>
      <c r="G22" s="1"/>
      <c r="H22" s="1"/>
      <c r="I22" s="1"/>
      <c r="J22" s="1"/>
      <c r="K22" s="1"/>
      <c r="L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false" ht="12.8" hidden="false" customHeight="false" outlineLevel="0" collapsed="false">
      <c r="A24" s="2" t="s">
        <v>4</v>
      </c>
      <c r="B24" s="5" t="n">
        <f aca="false">AVERAGE(B3:B22)</f>
        <v>4487.5</v>
      </c>
      <c r="C24" s="2" t="s">
        <v>5</v>
      </c>
      <c r="D24" s="6" t="n">
        <f aca="false">COUNT(D3:D22)</f>
        <v>20</v>
      </c>
      <c r="E24" s="1"/>
      <c r="F24" s="2" t="s">
        <v>6</v>
      </c>
      <c r="G24" s="5" t="n">
        <v>6500</v>
      </c>
      <c r="H24" s="1"/>
      <c r="I24" s="1"/>
      <c r="J24" s="1"/>
      <c r="K24" s="1"/>
      <c r="L24" s="1"/>
    </row>
    <row r="25" customFormat="false" ht="12.8" hidden="false" customHeight="false" outlineLevel="0" collapsed="false">
      <c r="A25" s="2" t="s">
        <v>7</v>
      </c>
      <c r="B25" s="6" t="n">
        <f aca="false">_xlfn.STDEV.S(B3:B22)</f>
        <v>3802.07266881465</v>
      </c>
      <c r="C25" s="2" t="s">
        <v>8</v>
      </c>
      <c r="D25" s="6" t="n">
        <f aca="false">SUM(D3:D22)/D24</f>
        <v>13732968.75</v>
      </c>
      <c r="E25" s="1"/>
      <c r="F25" s="2" t="s">
        <v>9</v>
      </c>
      <c r="G25" s="6" t="n">
        <f aca="false">_xlfn.NORM.DIST(G24,B24,B26,0)</f>
        <v>9.28937136913936E-005</v>
      </c>
      <c r="H25" s="1"/>
      <c r="I25" s="1"/>
      <c r="J25" s="1"/>
      <c r="K25" s="1"/>
      <c r="L25" s="1"/>
    </row>
    <row r="26" customFormat="false" ht="12.8" hidden="false" customHeight="false" outlineLevel="0" collapsed="false">
      <c r="A26" s="2" t="s">
        <v>10</v>
      </c>
      <c r="B26" s="6" t="n">
        <f aca="false">_xlfn.STDEV.P(B3:B22)</f>
        <v>3705.80203869554</v>
      </c>
      <c r="C26" s="2" t="s">
        <v>11</v>
      </c>
      <c r="D26" s="6" t="n">
        <f aca="false">SQRT(D25)</f>
        <v>3705.80203869554</v>
      </c>
      <c r="E26" s="1"/>
      <c r="F26" s="1"/>
      <c r="G26" s="1"/>
      <c r="H26" s="1"/>
      <c r="I26" s="1"/>
      <c r="J26" s="1"/>
      <c r="K26" s="1"/>
      <c r="L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customFormat="false" ht="12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28.19"/>
    <col collapsed="false" customWidth="true" hidden="false" outlineLevel="0" max="3" min="3" style="0" width="20.03"/>
    <col collapsed="false" customWidth="true" hidden="false" outlineLevel="0" max="4" min="4" style="0" width="26.42"/>
    <col collapsed="false" customWidth="true" hidden="false" outlineLevel="0" max="5" min="5" style="0" width="21.22"/>
    <col collapsed="false" customWidth="true" hidden="false" outlineLevel="0" max="6" min="6" style="0" width="19.38"/>
    <col collapsed="false" customWidth="true" hidden="false" outlineLevel="0" max="8" min="8" style="0" width="13.55"/>
  </cols>
  <sheetData>
    <row r="2" customFormat="false" ht="15" hidden="false" customHeight="false" outlineLevel="0" collapsed="false">
      <c r="B2" s="15" t="s">
        <v>33</v>
      </c>
      <c r="C2" s="15"/>
      <c r="D2" s="15"/>
      <c r="E2" s="15"/>
      <c r="F2" s="15"/>
      <c r="G2" s="15"/>
      <c r="H2" s="15"/>
    </row>
    <row r="3" customFormat="false" ht="15" hidden="false" customHeight="false" outlineLevel="0" collapsed="false">
      <c r="A3" s="16" t="s">
        <v>34</v>
      </c>
      <c r="B3" s="17" t="s">
        <v>35</v>
      </c>
      <c r="C3" s="17"/>
      <c r="D3" s="17"/>
      <c r="E3" s="17"/>
      <c r="F3" s="17"/>
      <c r="G3" s="17"/>
      <c r="H3" s="17"/>
    </row>
    <row r="4" customFormat="false" ht="15" hidden="false" customHeight="false" outlineLevel="0" collapsed="false">
      <c r="A4" s="16" t="s">
        <v>36</v>
      </c>
      <c r="B4" s="17" t="s">
        <v>37</v>
      </c>
      <c r="C4" s="17"/>
      <c r="D4" s="17"/>
      <c r="E4" s="17"/>
      <c r="F4" s="17"/>
      <c r="G4" s="17"/>
      <c r="H4" s="17"/>
    </row>
    <row r="5" customFormat="false" ht="15" hidden="false" customHeight="false" outlineLevel="0" collapsed="false">
      <c r="B5" s="17" t="s">
        <v>38</v>
      </c>
      <c r="C5" s="17"/>
      <c r="D5" s="17"/>
      <c r="E5" s="17"/>
      <c r="F5" s="17"/>
      <c r="G5" s="17"/>
      <c r="H5" s="17"/>
    </row>
    <row r="8" customFormat="false" ht="12.8" hidden="false" customHeight="false" outlineLevel="0" collapsed="false">
      <c r="B8" s="18" t="s">
        <v>39</v>
      </c>
      <c r="C8" s="18"/>
      <c r="D8" s="18"/>
      <c r="E8" s="18"/>
      <c r="F8" s="18"/>
      <c r="G8" s="18"/>
      <c r="H8" s="18"/>
    </row>
    <row r="9" customFormat="false" ht="12.8" hidden="false" customHeight="false" outlineLevel="0" collapsed="false">
      <c r="A9" s="3" t="s">
        <v>40</v>
      </c>
      <c r="B9" s="2" t="s">
        <v>41</v>
      </c>
      <c r="C9" s="2" t="s">
        <v>12</v>
      </c>
      <c r="D9" s="2" t="s">
        <v>26</v>
      </c>
      <c r="E9" s="2" t="s">
        <v>42</v>
      </c>
      <c r="F9" s="2" t="s">
        <v>43</v>
      </c>
      <c r="H9" s="2" t="s">
        <v>44</v>
      </c>
    </row>
    <row r="10" customFormat="false" ht="12.8" hidden="false" customHeight="false" outlineLevel="0" collapsed="false">
      <c r="A10" s="19" t="n">
        <v>1</v>
      </c>
      <c r="B10" s="14" t="s">
        <v>45</v>
      </c>
      <c r="C10" s="4" t="n">
        <v>15000</v>
      </c>
      <c r="D10" s="14" t="n">
        <v>2</v>
      </c>
      <c r="E10" s="4" t="n">
        <v>7500</v>
      </c>
      <c r="F10" s="4" t="s">
        <v>46</v>
      </c>
      <c r="H10" s="26" t="s">
        <v>47</v>
      </c>
    </row>
    <row r="11" customFormat="false" ht="12.8" hidden="false" customHeight="false" outlineLevel="0" collapsed="false">
      <c r="A11" s="19" t="n">
        <v>2</v>
      </c>
      <c r="B11" s="14" t="s">
        <v>45</v>
      </c>
      <c r="C11" s="4" t="n">
        <v>3500</v>
      </c>
      <c r="D11" s="14" t="n">
        <v>3</v>
      </c>
      <c r="E11" s="4" t="n">
        <v>5000</v>
      </c>
      <c r="F11" s="4" t="s">
        <v>48</v>
      </c>
      <c r="H11" s="26" t="s">
        <v>47</v>
      </c>
    </row>
    <row r="12" customFormat="false" ht="12.8" hidden="false" customHeight="false" outlineLevel="0" collapsed="false">
      <c r="A12" s="19" t="n">
        <v>3</v>
      </c>
      <c r="B12" s="14" t="s">
        <v>49</v>
      </c>
      <c r="C12" s="4" t="n">
        <v>1000</v>
      </c>
      <c r="D12" s="14" t="n">
        <v>3</v>
      </c>
      <c r="E12" s="4" t="n">
        <v>500</v>
      </c>
      <c r="F12" s="4" t="s">
        <v>48</v>
      </c>
      <c r="H12" s="26" t="s">
        <v>50</v>
      </c>
    </row>
    <row r="13" customFormat="false" ht="12.8" hidden="false" customHeight="false" outlineLevel="0" collapsed="false">
      <c r="A13" s="19" t="n">
        <v>4</v>
      </c>
      <c r="B13" s="14" t="s">
        <v>49</v>
      </c>
      <c r="C13" s="4" t="n">
        <v>8500</v>
      </c>
      <c r="D13" s="14" t="n">
        <v>2</v>
      </c>
      <c r="E13" s="4" t="n">
        <v>4800</v>
      </c>
      <c r="F13" s="4" t="s">
        <v>48</v>
      </c>
      <c r="H13" s="26" t="s">
        <v>51</v>
      </c>
    </row>
    <row r="14" customFormat="false" ht="12.8" hidden="false" customHeight="false" outlineLevel="0" collapsed="false">
      <c r="A14" s="19" t="n">
        <v>5</v>
      </c>
      <c r="B14" s="14" t="s">
        <v>49</v>
      </c>
      <c r="C14" s="4" t="n">
        <v>10000</v>
      </c>
      <c r="D14" s="14" t="n">
        <v>0</v>
      </c>
      <c r="E14" s="4" t="n">
        <v>6800</v>
      </c>
      <c r="F14" s="4" t="s">
        <v>48</v>
      </c>
      <c r="H14" s="26" t="s">
        <v>47</v>
      </c>
    </row>
    <row r="15" customFormat="false" ht="12.8" hidden="false" customHeight="false" outlineLevel="0" collapsed="false">
      <c r="A15" s="19" t="n">
        <v>6</v>
      </c>
      <c r="B15" s="14" t="s">
        <v>45</v>
      </c>
      <c r="C15" s="4" t="n">
        <v>4000</v>
      </c>
      <c r="D15" s="14" t="n">
        <v>3</v>
      </c>
      <c r="E15" s="4" t="n">
        <v>1500</v>
      </c>
      <c r="F15" s="4" t="s">
        <v>48</v>
      </c>
      <c r="H15" s="26" t="s">
        <v>47</v>
      </c>
    </row>
    <row r="16" customFormat="false" ht="12.8" hidden="false" customHeight="false" outlineLevel="0" collapsed="false">
      <c r="A16" s="19" t="n">
        <v>7</v>
      </c>
      <c r="B16" s="14" t="s">
        <v>45</v>
      </c>
      <c r="C16" s="4" t="n">
        <v>2500</v>
      </c>
      <c r="D16" s="14" t="n">
        <v>0</v>
      </c>
      <c r="E16" s="4" t="n">
        <v>1000</v>
      </c>
      <c r="F16" s="4" t="s">
        <v>46</v>
      </c>
      <c r="H16" s="26" t="s">
        <v>50</v>
      </c>
    </row>
    <row r="17" customFormat="false" ht="12.8" hidden="false" customHeight="false" outlineLevel="0" collapsed="false">
      <c r="A17" s="19" t="n">
        <v>8</v>
      </c>
      <c r="B17" s="14" t="s">
        <v>45</v>
      </c>
      <c r="C17" s="4" t="n">
        <v>15500</v>
      </c>
      <c r="D17" s="14" t="n">
        <v>3</v>
      </c>
      <c r="E17" s="4" t="n">
        <v>1800</v>
      </c>
      <c r="F17" s="4" t="s">
        <v>48</v>
      </c>
      <c r="H17" s="26" t="s">
        <v>51</v>
      </c>
    </row>
    <row r="18" customFormat="false" ht="12.8" hidden="false" customHeight="false" outlineLevel="0" collapsed="false">
      <c r="A18" s="19" t="n">
        <v>9</v>
      </c>
      <c r="B18" s="14" t="s">
        <v>49</v>
      </c>
      <c r="C18" s="4" t="n">
        <v>0</v>
      </c>
      <c r="D18" s="14" t="n">
        <v>1</v>
      </c>
      <c r="E18" s="4" t="n">
        <v>0</v>
      </c>
      <c r="F18" s="4" t="s">
        <v>48</v>
      </c>
      <c r="H18" s="26" t="s">
        <v>50</v>
      </c>
    </row>
    <row r="19" customFormat="false" ht="12.8" hidden="false" customHeight="false" outlineLevel="0" collapsed="false">
      <c r="A19" s="19" t="n">
        <v>10</v>
      </c>
      <c r="B19" s="14" t="s">
        <v>45</v>
      </c>
      <c r="C19" s="4" t="n">
        <v>21000</v>
      </c>
      <c r="D19" s="14" t="n">
        <v>3</v>
      </c>
      <c r="E19" s="4" t="n">
        <v>10000</v>
      </c>
      <c r="F19" s="4" t="s">
        <v>46</v>
      </c>
      <c r="H19" s="26" t="s">
        <v>47</v>
      </c>
    </row>
    <row r="20" customFormat="false" ht="12.8" hidden="false" customHeight="false" outlineLevel="0" collapsed="false">
      <c r="A20" s="19" t="n">
        <v>11</v>
      </c>
      <c r="B20" s="14" t="s">
        <v>49</v>
      </c>
      <c r="C20" s="4" t="n">
        <v>18500</v>
      </c>
      <c r="D20" s="14" t="n">
        <v>0</v>
      </c>
      <c r="E20" s="4" t="n">
        <v>5000</v>
      </c>
      <c r="F20" s="4" t="s">
        <v>48</v>
      </c>
      <c r="H20" s="26" t="s">
        <v>51</v>
      </c>
    </row>
    <row r="21" customFormat="false" ht="12.8" hidden="false" customHeight="false" outlineLevel="0" collapsed="false">
      <c r="A21" s="19" t="n">
        <v>12</v>
      </c>
      <c r="B21" s="14" t="s">
        <v>49</v>
      </c>
      <c r="C21" s="4" t="n">
        <v>3300</v>
      </c>
      <c r="D21" s="14" t="n">
        <v>1</v>
      </c>
      <c r="E21" s="4" t="n">
        <v>1650</v>
      </c>
      <c r="F21" s="4" t="s">
        <v>48</v>
      </c>
      <c r="H21" s="26" t="s">
        <v>50</v>
      </c>
    </row>
    <row r="22" customFormat="false" ht="12.8" hidden="false" customHeight="false" outlineLevel="0" collapsed="false">
      <c r="A22" s="19" t="n">
        <v>13</v>
      </c>
      <c r="B22" s="14" t="s">
        <v>45</v>
      </c>
      <c r="C22" s="4" t="n">
        <v>8000</v>
      </c>
      <c r="D22" s="14" t="n">
        <v>0</v>
      </c>
      <c r="E22" s="4" t="n">
        <v>3600</v>
      </c>
      <c r="F22" s="4" t="s">
        <v>48</v>
      </c>
      <c r="H22" s="26" t="s">
        <v>47</v>
      </c>
    </row>
    <row r="23" customFormat="false" ht="12.8" hidden="false" customHeight="false" outlineLevel="0" collapsed="false">
      <c r="A23" s="19" t="n">
        <v>14</v>
      </c>
      <c r="B23" s="14" t="s">
        <v>49</v>
      </c>
      <c r="C23" s="4" t="n">
        <v>4800</v>
      </c>
      <c r="D23" s="14" t="n">
        <v>0</v>
      </c>
      <c r="E23" s="4" t="n">
        <v>4800</v>
      </c>
      <c r="F23" s="4" t="s">
        <v>46</v>
      </c>
      <c r="H23" s="26" t="s">
        <v>50</v>
      </c>
    </row>
    <row r="24" customFormat="false" ht="12.8" hidden="false" customHeight="false" outlineLevel="0" collapsed="false">
      <c r="A24" s="19" t="n">
        <v>15</v>
      </c>
      <c r="B24" s="14" t="s">
        <v>49</v>
      </c>
      <c r="C24" s="4" t="n">
        <v>8600</v>
      </c>
      <c r="D24" s="14" t="n">
        <v>2</v>
      </c>
      <c r="E24" s="4" t="n">
        <v>6800</v>
      </c>
      <c r="F24" s="4" t="s">
        <v>48</v>
      </c>
      <c r="H24" s="26" t="s">
        <v>51</v>
      </c>
    </row>
    <row r="25" customFormat="false" ht="12.8" hidden="false" customHeight="false" outlineLevel="0" collapsed="false">
      <c r="A25" s="19" t="n">
        <v>16</v>
      </c>
      <c r="B25" s="14" t="s">
        <v>45</v>
      </c>
      <c r="C25" s="4" t="n">
        <v>4000</v>
      </c>
      <c r="D25" s="14" t="n">
        <v>1</v>
      </c>
      <c r="E25" s="4" t="n">
        <v>8700</v>
      </c>
      <c r="F25" s="4" t="s">
        <v>46</v>
      </c>
      <c r="H25" s="26" t="s">
        <v>47</v>
      </c>
    </row>
    <row r="26" customFormat="false" ht="12.8" hidden="false" customHeight="false" outlineLevel="0" collapsed="false">
      <c r="A26" s="19" t="n">
        <v>17</v>
      </c>
      <c r="B26" s="14" t="s">
        <v>45</v>
      </c>
      <c r="C26" s="4" t="n">
        <v>2500</v>
      </c>
      <c r="D26" s="14" t="n">
        <v>2</v>
      </c>
      <c r="E26" s="4" t="n">
        <v>1500</v>
      </c>
      <c r="F26" s="4" t="s">
        <v>48</v>
      </c>
      <c r="H26" s="26" t="s">
        <v>51</v>
      </c>
    </row>
    <row r="27" customFormat="false" ht="12.8" hidden="false" customHeight="false" outlineLevel="0" collapsed="false">
      <c r="A27" s="19" t="n">
        <v>18</v>
      </c>
      <c r="B27" s="14" t="s">
        <v>49</v>
      </c>
      <c r="C27" s="4" t="n">
        <v>1800</v>
      </c>
      <c r="D27" s="14" t="n">
        <v>2</v>
      </c>
      <c r="E27" s="4" t="n">
        <v>1800</v>
      </c>
      <c r="F27" s="4" t="s">
        <v>48</v>
      </c>
      <c r="H27" s="26" t="s">
        <v>50</v>
      </c>
    </row>
    <row r="28" customFormat="false" ht="12.8" hidden="false" customHeight="false" outlineLevel="0" collapsed="false">
      <c r="A28" s="19" t="n">
        <v>19</v>
      </c>
      <c r="B28" s="14" t="s">
        <v>49</v>
      </c>
      <c r="C28" s="4" t="n">
        <v>3300</v>
      </c>
      <c r="D28" s="14" t="n">
        <v>1</v>
      </c>
      <c r="E28" s="4" t="n">
        <v>2000</v>
      </c>
      <c r="F28" s="4" t="s">
        <v>48</v>
      </c>
      <c r="H28" s="26" t="s">
        <v>51</v>
      </c>
    </row>
    <row r="29" customFormat="false" ht="12.8" hidden="false" customHeight="false" outlineLevel="0" collapsed="false">
      <c r="A29" s="19" t="n">
        <v>20</v>
      </c>
      <c r="B29" s="14" t="s">
        <v>45</v>
      </c>
      <c r="C29" s="4" t="n">
        <v>28000</v>
      </c>
      <c r="D29" s="14" t="n">
        <v>1</v>
      </c>
      <c r="E29" s="4" t="n">
        <v>15000</v>
      </c>
      <c r="F29" s="4" t="s">
        <v>46</v>
      </c>
      <c r="H29" s="26" t="s">
        <v>47</v>
      </c>
    </row>
    <row r="31" customFormat="false" ht="12.8" hidden="false" customHeight="false" outlineLevel="0" collapsed="false">
      <c r="B31" s="18" t="s">
        <v>53</v>
      </c>
      <c r="C31" s="18"/>
      <c r="D31" s="18"/>
      <c r="E31" s="18"/>
      <c r="F31" s="18"/>
      <c r="G31" s="18"/>
      <c r="H31" s="18"/>
      <c r="J31" s="18" t="s">
        <v>54</v>
      </c>
      <c r="K31" s="18"/>
      <c r="L31" s="18"/>
      <c r="M31" s="18"/>
      <c r="N31" s="18"/>
      <c r="O31" s="18"/>
    </row>
    <row r="32" customFormat="false" ht="12.8" hidden="false" customHeight="false" outlineLevel="0" collapsed="false">
      <c r="B32" s="2" t="s">
        <v>41</v>
      </c>
      <c r="C32" s="2" t="s">
        <v>12</v>
      </c>
      <c r="D32" s="2" t="s">
        <v>26</v>
      </c>
      <c r="E32" s="2" t="s">
        <v>42</v>
      </c>
      <c r="F32" s="2" t="s">
        <v>43</v>
      </c>
      <c r="H32" s="2" t="s">
        <v>44</v>
      </c>
    </row>
    <row r="33" customFormat="false" ht="12.8" hidden="false" customHeight="false" outlineLevel="0" collapsed="false">
      <c r="B33" s="20" t="s">
        <v>49</v>
      </c>
      <c r="C33" s="4" t="n">
        <v>3500</v>
      </c>
      <c r="D33" s="20" t="s">
        <v>32</v>
      </c>
      <c r="E33" s="20"/>
      <c r="F33" s="4" t="s">
        <v>46</v>
      </c>
      <c r="H33" s="20" t="str">
        <f aca="false">_xlfn.IFS(O33&gt;O34,"Si puede",O33&gt;O35,"Si puede",O34&gt;O33,"No puede",O34&gt;O35,"No puede",O35&gt;O33,"Quizá pueda",O35&gt;O34,"Quizá pueda")</f>
        <v>No puede</v>
      </c>
      <c r="K33" s="21" t="s">
        <v>47</v>
      </c>
      <c r="L33" s="21"/>
      <c r="M33" s="21"/>
      <c r="N33" s="21"/>
      <c r="O33" s="20" t="n">
        <f aca="false">G46</f>
        <v>0.0078125</v>
      </c>
    </row>
    <row r="34" customFormat="false" ht="12.8" hidden="false" customHeight="false" outlineLevel="0" collapsed="false">
      <c r="K34" s="21" t="s">
        <v>50</v>
      </c>
      <c r="L34" s="21"/>
      <c r="M34" s="21"/>
      <c r="N34" s="21"/>
      <c r="O34" s="20" t="n">
        <f aca="false">G53</f>
        <v>0.0462962962962963</v>
      </c>
    </row>
    <row r="35" customFormat="false" ht="12.8" hidden="false" customHeight="false" outlineLevel="0" collapsed="false">
      <c r="A35" s="18" t="s">
        <v>55</v>
      </c>
      <c r="B35" s="18"/>
      <c r="K35" s="21" t="s">
        <v>51</v>
      </c>
      <c r="L35" s="21"/>
      <c r="M35" s="21"/>
      <c r="N35" s="21"/>
      <c r="O35" s="20" t="n">
        <f aca="false">G60</f>
        <v>0.666666666666667</v>
      </c>
    </row>
    <row r="36" customFormat="false" ht="12.8" hidden="false" customHeight="false" outlineLevel="0" collapsed="false">
      <c r="A36" s="14" t="s">
        <v>47</v>
      </c>
      <c r="B36" s="14" t="n">
        <f aca="false">COUNTIF($H$10:$H$29,A36)</f>
        <v>8</v>
      </c>
    </row>
    <row r="37" customFormat="false" ht="12.8" hidden="false" customHeight="false" outlineLevel="0" collapsed="false">
      <c r="A37" s="14" t="s">
        <v>50</v>
      </c>
      <c r="B37" s="14" t="n">
        <f aca="false">COUNTIF($H$10:$H$29,A37)</f>
        <v>6</v>
      </c>
    </row>
    <row r="38" customFormat="false" ht="12.8" hidden="false" customHeight="false" outlineLevel="0" collapsed="false">
      <c r="A38" s="14" t="s">
        <v>51</v>
      </c>
      <c r="B38" s="14" t="n">
        <f aca="false">COUNTIF($H$10:$H$29,A38)</f>
        <v>6</v>
      </c>
    </row>
    <row r="39" customFormat="false" ht="12.8" hidden="false" customHeight="false" outlineLevel="0" collapsed="false">
      <c r="B39" s="14" t="n">
        <f aca="false">SUM(B36:B38)</f>
        <v>20</v>
      </c>
    </row>
    <row r="41" customFormat="false" ht="12.8" hidden="false" customHeight="false" outlineLevel="0" collapsed="false">
      <c r="B41" s="18" t="s">
        <v>56</v>
      </c>
      <c r="C41" s="18"/>
      <c r="D41" s="18"/>
      <c r="E41" s="18"/>
      <c r="F41" s="18"/>
      <c r="G41" s="18"/>
      <c r="H41" s="18"/>
    </row>
    <row r="42" customFormat="false" ht="12.8" hidden="false" customHeight="false" outlineLevel="0" collapsed="false">
      <c r="B42" s="14" t="s">
        <v>47</v>
      </c>
    </row>
    <row r="43" customFormat="false" ht="12.8" hidden="false" customHeight="false" outlineLevel="0" collapsed="false">
      <c r="B43" s="2" t="s">
        <v>41</v>
      </c>
      <c r="C43" s="2" t="s">
        <v>12</v>
      </c>
      <c r="D43" s="2" t="s">
        <v>26</v>
      </c>
      <c r="E43" s="2" t="s">
        <v>42</v>
      </c>
      <c r="F43" s="2" t="s">
        <v>43</v>
      </c>
    </row>
    <row r="44" customFormat="false" ht="12.8" hidden="false" customHeight="false" outlineLevel="0" collapsed="false">
      <c r="B44" s="14" t="n">
        <f aca="false">COUNTIFS(B10:B29,B33,H10:H29,B42)</f>
        <v>1</v>
      </c>
      <c r="C44" s="14" t="n">
        <f aca="false">COUNTIFS(C10:C29,C33,H10:H29,B42)</f>
        <v>1</v>
      </c>
      <c r="D44" s="14" t="n">
        <f aca="false">COUNTIFS(D10:D29,D33,H10:H29,B42)</f>
        <v>0</v>
      </c>
      <c r="E44" s="14" t="n">
        <f aca="false">COUNTIFS(E10:E29,E33,H10:H29,B42)</f>
        <v>0</v>
      </c>
      <c r="F44" s="14" t="n">
        <f aca="false">COUNTIFS(F10:F29,F33,H10:H29,B42)</f>
        <v>4</v>
      </c>
    </row>
    <row r="45" customFormat="false" ht="12.8" hidden="false" customHeight="false" outlineLevel="0" collapsed="false">
      <c r="B45" s="14" t="n">
        <f aca="false">$B$36</f>
        <v>8</v>
      </c>
      <c r="C45" s="14" t="n">
        <f aca="false">$B$36</f>
        <v>8</v>
      </c>
      <c r="D45" s="14" t="n">
        <f aca="false">$B$36</f>
        <v>8</v>
      </c>
      <c r="E45" s="14" t="n">
        <f aca="false">$B$36</f>
        <v>8</v>
      </c>
      <c r="F45" s="14" t="n">
        <f aca="false">$B$36</f>
        <v>8</v>
      </c>
    </row>
    <row r="46" customFormat="false" ht="12.8" hidden="false" customHeight="false" outlineLevel="0" collapsed="false">
      <c r="B46" s="14" t="n">
        <f aca="false">IF(B44=0,1,B44/B45)</f>
        <v>0.125</v>
      </c>
      <c r="C46" s="14" t="n">
        <f aca="false">IF(C44=0,1,C44/C45)</f>
        <v>0.125</v>
      </c>
      <c r="D46" s="14" t="n">
        <f aca="false">IF(D44=0,1,D44/D45)</f>
        <v>1</v>
      </c>
      <c r="E46" s="14" t="n">
        <f aca="false">IF(E44=0,1,E44/E45)</f>
        <v>1</v>
      </c>
      <c r="F46" s="14" t="n">
        <f aca="false">IF(F44=0,1,F44/F45)</f>
        <v>0.5</v>
      </c>
      <c r="G46" s="14" t="n">
        <f aca="false">B46*C46*D46*E46*F46</f>
        <v>0.0078125</v>
      </c>
    </row>
    <row r="48" customFormat="false" ht="12.8" hidden="false" customHeight="false" outlineLevel="0" collapsed="false">
      <c r="B48" s="18" t="s">
        <v>56</v>
      </c>
      <c r="C48" s="18"/>
      <c r="D48" s="18"/>
      <c r="E48" s="18"/>
      <c r="F48" s="18"/>
      <c r="G48" s="18"/>
      <c r="H48" s="18"/>
    </row>
    <row r="49" customFormat="false" ht="12.8" hidden="false" customHeight="false" outlineLevel="0" collapsed="false">
      <c r="B49" s="14" t="s">
        <v>50</v>
      </c>
    </row>
    <row r="50" customFormat="false" ht="12.8" hidden="false" customHeight="false" outlineLevel="0" collapsed="false">
      <c r="B50" s="2" t="s">
        <v>41</v>
      </c>
      <c r="C50" s="2" t="s">
        <v>12</v>
      </c>
      <c r="D50" s="2" t="s">
        <v>26</v>
      </c>
      <c r="E50" s="2" t="s">
        <v>42</v>
      </c>
      <c r="F50" s="2" t="s">
        <v>43</v>
      </c>
    </row>
    <row r="51" customFormat="false" ht="12.8" hidden="false" customHeight="false" outlineLevel="0" collapsed="false">
      <c r="B51" s="14" t="n">
        <f aca="false">COUNTIFS(B10:B29,B33,$H$10:$H$29,$B$49)</f>
        <v>5</v>
      </c>
      <c r="C51" s="14" t="n">
        <f aca="false">COUNTIFS(C10:C29,C33,$H$10:$H$29,$B$49)</f>
        <v>0</v>
      </c>
      <c r="D51" s="14" t="n">
        <f aca="false">COUNTIFS(D10:D29,D33,$H$10:$H$29,$B$49)</f>
        <v>0</v>
      </c>
      <c r="E51" s="14" t="n">
        <f aca="false">COUNTIFS(E10:E29,E33,$H$10:$H$29,$B$49)</f>
        <v>1</v>
      </c>
      <c r="F51" s="14" t="n">
        <f aca="false">COUNTIFS(F10:F29,F33,$H$10:$H$29,$B$49)</f>
        <v>2</v>
      </c>
    </row>
    <row r="52" customFormat="false" ht="12.8" hidden="false" customHeight="false" outlineLevel="0" collapsed="false">
      <c r="B52" s="14" t="n">
        <f aca="false">$B$37</f>
        <v>6</v>
      </c>
      <c r="C52" s="14" t="n">
        <f aca="false">$B$37</f>
        <v>6</v>
      </c>
      <c r="D52" s="14" t="n">
        <f aca="false">$B$37</f>
        <v>6</v>
      </c>
      <c r="E52" s="14" t="n">
        <f aca="false">$B$37</f>
        <v>6</v>
      </c>
      <c r="F52" s="14" t="n">
        <f aca="false">$B$37</f>
        <v>6</v>
      </c>
    </row>
    <row r="53" customFormat="false" ht="12.8" hidden="false" customHeight="false" outlineLevel="0" collapsed="false">
      <c r="B53" s="14" t="n">
        <f aca="false">IF(B51=0,1,B51/B52)</f>
        <v>0.833333333333333</v>
      </c>
      <c r="C53" s="14" t="n">
        <f aca="false">IF(C51=0,1,C51/C52)</f>
        <v>1</v>
      </c>
      <c r="D53" s="14" t="n">
        <f aca="false">IF(D51=0,1,D51/D52)</f>
        <v>1</v>
      </c>
      <c r="E53" s="14" t="n">
        <f aca="false">IF(E51=0,1,E51/E52)</f>
        <v>0.166666666666667</v>
      </c>
      <c r="F53" s="14" t="n">
        <f aca="false">IF(F51=0,1,F51/F52)</f>
        <v>0.333333333333333</v>
      </c>
      <c r="G53" s="14" t="n">
        <f aca="false">B53*C53*D53*E53*F53</f>
        <v>0.0462962962962963</v>
      </c>
    </row>
    <row r="55" customFormat="false" ht="12.8" hidden="false" customHeight="false" outlineLevel="0" collapsed="false">
      <c r="B55" s="18" t="s">
        <v>56</v>
      </c>
      <c r="C55" s="18"/>
      <c r="D55" s="18"/>
      <c r="E55" s="18"/>
      <c r="F55" s="18"/>
      <c r="G55" s="18"/>
      <c r="H55" s="18"/>
    </row>
    <row r="56" customFormat="false" ht="12.8" hidden="false" customHeight="false" outlineLevel="0" collapsed="false">
      <c r="B56" s="14" t="s">
        <v>51</v>
      </c>
    </row>
    <row r="57" customFormat="false" ht="12.8" hidden="false" customHeight="false" outlineLevel="0" collapsed="false">
      <c r="B57" s="2" t="s">
        <v>41</v>
      </c>
      <c r="C57" s="2" t="s">
        <v>12</v>
      </c>
      <c r="D57" s="2" t="s">
        <v>26</v>
      </c>
      <c r="E57" s="2" t="s">
        <v>42</v>
      </c>
      <c r="F57" s="2" t="s">
        <v>43</v>
      </c>
    </row>
    <row r="58" customFormat="false" ht="12.8" hidden="false" customHeight="false" outlineLevel="0" collapsed="false">
      <c r="B58" s="14" t="n">
        <f aca="false">COUNTIFS(B10:B29,B33,$H$10:$H$29,$B$56)</f>
        <v>4</v>
      </c>
      <c r="C58" s="14" t="n">
        <f aca="false">COUNTIFS(C10:C29,C33,$H$10:$H$29,$B$56)</f>
        <v>0</v>
      </c>
      <c r="D58" s="14" t="n">
        <f aca="false">COUNTIFS(D10:D29,D33,$H$10:$H$29,$B$56)</f>
        <v>0</v>
      </c>
      <c r="E58" s="14" t="n">
        <f aca="false">COUNTIFS(E10:E29,E33,$H$10:$H$29,$B$56)</f>
        <v>0</v>
      </c>
      <c r="F58" s="14" t="n">
        <f aca="false">COUNTIFS(F10:F29,F33,$H$10:$H$29,$B$56)</f>
        <v>0</v>
      </c>
    </row>
    <row r="59" customFormat="false" ht="12.8" hidden="false" customHeight="false" outlineLevel="0" collapsed="false">
      <c r="B59" s="14" t="n">
        <f aca="false">$B$38</f>
        <v>6</v>
      </c>
      <c r="C59" s="14" t="n">
        <f aca="false">$B$38</f>
        <v>6</v>
      </c>
      <c r="D59" s="14" t="n">
        <f aca="false">$B$38</f>
        <v>6</v>
      </c>
      <c r="E59" s="14" t="n">
        <f aca="false">$B$38</f>
        <v>6</v>
      </c>
      <c r="F59" s="14" t="n">
        <f aca="false">$B$38</f>
        <v>6</v>
      </c>
    </row>
    <row r="60" customFormat="false" ht="12.8" hidden="false" customHeight="false" outlineLevel="0" collapsed="false">
      <c r="B60" s="14" t="n">
        <f aca="false">IF(B58=0,1,B58/B59)</f>
        <v>0.666666666666667</v>
      </c>
      <c r="C60" s="14" t="n">
        <f aca="false">IF(C58=0,1,C58/C59)</f>
        <v>1</v>
      </c>
      <c r="D60" s="14" t="n">
        <f aca="false">IF(D58=0,1,D58/D59)</f>
        <v>1</v>
      </c>
      <c r="E60" s="14" t="n">
        <f aca="false">IF(E58=0,1,E58/E59)</f>
        <v>1</v>
      </c>
      <c r="F60" s="14" t="n">
        <f aca="false">IF(F58=0,1,F58/F59)</f>
        <v>1</v>
      </c>
      <c r="G60" s="14" t="n">
        <f aca="false">B60*C60*D60*E60*F60</f>
        <v>0.666666666666667</v>
      </c>
    </row>
    <row r="62" customFormat="false" ht="12.8" hidden="false" customHeight="false" outlineLevel="0" collapsed="false">
      <c r="C62" s="22"/>
    </row>
  </sheetData>
  <autoFilter ref="A9:H29"/>
  <mergeCells count="14">
    <mergeCell ref="B2:H2"/>
    <mergeCell ref="B3:H3"/>
    <mergeCell ref="B4:H4"/>
    <mergeCell ref="B5:H5"/>
    <mergeCell ref="B8:H8"/>
    <mergeCell ref="B31:H31"/>
    <mergeCell ref="J31:O31"/>
    <mergeCell ref="K33:N33"/>
    <mergeCell ref="K34:N34"/>
    <mergeCell ref="A35:B35"/>
    <mergeCell ref="K35:N35"/>
    <mergeCell ref="B41:H41"/>
    <mergeCell ref="B48:H48"/>
    <mergeCell ref="B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2021-10-09T23:30:16Z</dcterms:created>
  <dc:creator/>
  <dc:description/>
  <dc:language>es-MX</dc:language>
  <cp:lastModifiedBy/>
  <dcterms:modified xsi:type="dcterms:W3CDTF">2021-10-27T16:31:08Z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