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chart60.xml" ContentType="application/vnd.openxmlformats-officedocument.drawingml.chart+xml"/>
  <Override PartName="/xl/charts/style59.xml" ContentType="application/vnd.ms-office.chartstyle+xml"/>
  <Override PartName="/xl/charts/colors59.xml" ContentType="application/vnd.ms-office.chartcolorstyle+xml"/>
  <Override PartName="/xl/charts/chart61.xml" ContentType="application/vnd.openxmlformats-officedocument.drawingml.chart+xml"/>
  <Override PartName="/xl/charts/style60.xml" ContentType="application/vnd.ms-office.chartstyle+xml"/>
  <Override PartName="/xl/charts/colors60.xml" ContentType="application/vnd.ms-office.chartcolorstyle+xml"/>
  <Override PartName="/xl/charts/chart62.xml" ContentType="application/vnd.openxmlformats-officedocument.drawingml.chart+xml"/>
  <Override PartName="/xl/charts/style61.xml" ContentType="application/vnd.ms-office.chartstyle+xml"/>
  <Override PartName="/xl/charts/colors61.xml" ContentType="application/vnd.ms-office.chartcolorstyle+xml"/>
  <Override PartName="/xl/charts/chart63.xml" ContentType="application/vnd.openxmlformats-officedocument.drawingml.chart+xml"/>
  <Override PartName="/xl/charts/style62.xml" ContentType="application/vnd.ms-office.chartstyle+xml"/>
  <Override PartName="/xl/charts/colors62.xml" ContentType="application/vnd.ms-office.chartcolorstyle+xml"/>
  <Override PartName="/xl/charts/chart64.xml" ContentType="application/vnd.openxmlformats-officedocument.drawingml.chart+xml"/>
  <Override PartName="/xl/charts/style63.xml" ContentType="application/vnd.ms-office.chartstyle+xml"/>
  <Override PartName="/xl/charts/colors63.xml" ContentType="application/vnd.ms-office.chartcolorstyle+xml"/>
  <Override PartName="/xl/charts/chart65.xml" ContentType="application/vnd.openxmlformats-officedocument.drawingml.chart+xml"/>
  <Override PartName="/xl/charts/style64.xml" ContentType="application/vnd.ms-office.chartstyle+xml"/>
  <Override PartName="/xl/charts/colors64.xml" ContentType="application/vnd.ms-office.chartcolorstyle+xml"/>
  <Override PartName="/xl/charts/chart66.xml" ContentType="application/vnd.openxmlformats-officedocument.drawingml.chart+xml"/>
  <Override PartName="/xl/charts/style65.xml" ContentType="application/vnd.ms-office.chartstyle+xml"/>
  <Override PartName="/xl/charts/colors65.xml" ContentType="application/vnd.ms-office.chartcolorstyle+xml"/>
  <Override PartName="/xl/charts/chart67.xml" ContentType="application/vnd.openxmlformats-officedocument.drawingml.chart+xml"/>
  <Override PartName="/xl/charts/style66.xml" ContentType="application/vnd.ms-office.chartstyle+xml"/>
  <Override PartName="/xl/charts/colors66.xml" ContentType="application/vnd.ms-office.chartcolorstyle+xml"/>
  <Override PartName="/xl/charts/chart68.xml" ContentType="application/vnd.openxmlformats-officedocument.drawingml.chart+xml"/>
  <Override PartName="/xl/charts/style67.xml" ContentType="application/vnd.ms-office.chartstyle+xml"/>
  <Override PartName="/xl/charts/colors6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0" codeName="{00000000-0000-0000-0000-000000000000}"/>
  <workbookPr filterPrivacy="1" codeName="ThisWorkbook"/>
  <xr:revisionPtr revIDLastSave="2" documentId="13_ncr:1_{D15B16E2-3542-4B09-BCFD-AFACD5EB7EAE}" xr6:coauthVersionLast="47" xr6:coauthVersionMax="47" xr10:uidLastSave="{00E34C7C-451E-4E45-81FB-34FC73392F19}"/>
  <bookViews>
    <workbookView xWindow="-120" yWindow="-120" windowWidth="29040" windowHeight="15840" firstSheet="2" activeTab="2" xr2:uid="{37617538-12B5-4B89-9761-28957F86C50F}"/>
  </bookViews>
  <sheets>
    <sheet name="Backend" sheetId="9" state="hidden" r:id="rId1"/>
    <sheet name="Sheet1" sheetId="8" state="hidden" r:id="rId2"/>
    <sheet name="Introduction" sheetId="17" r:id="rId3"/>
    <sheet name="TT" sheetId="19" state="hidden" r:id="rId4"/>
    <sheet name="Test sensors" sheetId="10" r:id="rId5"/>
    <sheet name="Run trials" sheetId="5" r:id="rId6"/>
    <sheet name="Sheet2" sheetId="20" state="hidden" r:id="rId7"/>
    <sheet name="Compare trials" sheetId="12" r:id="rId8"/>
    <sheet name="Data In" sheetId="2" r:id="rId9"/>
    <sheet name="Data Out" sheetId="3" r:id="rId10"/>
    <sheet name="Settings" sheetId="4" r:id="rId11"/>
  </sheets>
  <definedNames>
    <definedName name="BuildNumber">Backend!$C$3</definedName>
    <definedName name="DataChannelCountDefault">Settings!$B$8</definedName>
    <definedName name="DataChannelCountSetting">Settings!$C$8</definedName>
    <definedName name="DataDelayDefault">Settings!$B$4</definedName>
    <definedName name="DataDelaySetting">Settings!$C$4</definedName>
    <definedName name="DataOrientationDefault">Settings!$B$10</definedName>
    <definedName name="DataOrientationSetting">Settings!$C$10</definedName>
    <definedName name="DataRowCountDefault">Settings!$B$6</definedName>
    <definedName name="DataRowCountSetting">Settings!$C$6</definedName>
    <definedName name="DataScaling">Backend!$C$4</definedName>
    <definedName name="LanguageSelect">TT!$T$3</definedName>
    <definedName name="MaxRow">Backend!$C$5</definedName>
    <definedName name="NextTrial">Backend!$C$13</definedName>
    <definedName name="SheetName_1">Introduction!$A$2</definedName>
    <definedName name="SheetName_2">'Test sensors'!$A$2</definedName>
    <definedName name="SheetName_3">'Run trials'!$A$2</definedName>
    <definedName name="SheetName_4">'Compare trials'!$A$2</definedName>
    <definedName name="SheetName_Backend">Backend!$A$2</definedName>
    <definedName name="StartTime">Backend!$C$27</definedName>
    <definedName name="ZoomRange_1">Introduction!$A$1:$AB$28</definedName>
    <definedName name="ZoomRange_2">'Test sensors'!$A$1:$AC$31</definedName>
    <definedName name="ZoomRange_3">'Run trials'!$A$1:$AK$41</definedName>
    <definedName name="ZoomRange_4">'Compare trials'!$A$1:$BC$37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8" i="19" l="1" a="1"/>
  <c r="B58" i="19" s="1"/>
  <c r="B57" i="19" l="1" a="1"/>
  <c r="B57" i="19" s="1"/>
  <c r="B28" i="19" a="1"/>
  <c r="B28" i="19" s="1"/>
  <c r="B27" i="19" a="1"/>
  <c r="B27" i="19" s="1"/>
  <c r="B51" i="19" a="1"/>
  <c r="B51" i="19" s="1"/>
  <c r="B52" i="19" a="1"/>
  <c r="B52" i="19" s="1"/>
  <c r="B53" i="19" a="1"/>
  <c r="B53" i="19" s="1"/>
  <c r="B54" i="19" a="1"/>
  <c r="B54" i="19" s="1"/>
  <c r="B55" i="19" a="1"/>
  <c r="B55" i="19" s="1"/>
  <c r="B56" i="19" a="1"/>
  <c r="B56" i="19" s="1"/>
  <c r="B50" i="19" a="1"/>
  <c r="B50" i="19" s="1"/>
  <c r="B49" i="19" a="1"/>
  <c r="B49" i="19" s="1"/>
  <c r="B48" i="19" a="1"/>
  <c r="B48" i="19" s="1"/>
  <c r="B47" i="19" a="1"/>
  <c r="B47" i="19" s="1"/>
  <c r="B46" i="19" a="1"/>
  <c r="B46" i="19" s="1"/>
  <c r="B44" i="19" a="1"/>
  <c r="B44" i="19" s="1"/>
  <c r="B45" i="19" a="1"/>
  <c r="B45" i="19" s="1"/>
  <c r="B43" i="19" a="1"/>
  <c r="B43" i="19" s="1"/>
  <c r="B41" i="19" a="1"/>
  <c r="B41" i="19" s="1"/>
  <c r="B42" i="19" a="1"/>
  <c r="B42" i="19" s="1"/>
  <c r="B40" i="19" a="1"/>
  <c r="B40" i="19" s="1"/>
  <c r="B39" i="19" a="1"/>
  <c r="B39" i="19" s="1"/>
  <c r="B38" i="19" a="1"/>
  <c r="B38" i="19" s="1"/>
  <c r="B37" i="19" a="1"/>
  <c r="B37" i="19" s="1"/>
  <c r="B36" i="19" a="1"/>
  <c r="B36" i="19" s="1"/>
  <c r="B35" i="19" a="1"/>
  <c r="B35" i="19" s="1"/>
  <c r="B34" i="19" a="1"/>
  <c r="B34" i="19" s="1"/>
  <c r="B33" i="19" a="1"/>
  <c r="B33" i="19" s="1"/>
  <c r="B32" i="19" a="1"/>
  <c r="B32" i="19" s="1"/>
  <c r="B31" i="19" a="1"/>
  <c r="B31" i="19" s="1"/>
  <c r="B5" i="19" a="1"/>
  <c r="B5" i="19" s="1"/>
  <c r="B6" i="19" a="1"/>
  <c r="B6" i="19" s="1"/>
  <c r="B7" i="19" a="1"/>
  <c r="B7" i="19" s="1"/>
  <c r="B8" i="19" a="1"/>
  <c r="B8" i="19" s="1"/>
  <c r="B9" i="19" a="1"/>
  <c r="B9" i="19" s="1"/>
  <c r="B10" i="19" a="1"/>
  <c r="B10" i="19" s="1"/>
  <c r="B11" i="19" a="1"/>
  <c r="B11" i="19" s="1"/>
  <c r="B12" i="19" a="1"/>
  <c r="B12" i="19" s="1"/>
  <c r="B13" i="19" a="1"/>
  <c r="B13" i="19" s="1"/>
  <c r="B14" i="19" a="1"/>
  <c r="B14" i="19" s="1"/>
  <c r="B15" i="19" a="1"/>
  <c r="B15" i="19" s="1"/>
  <c r="B16" i="19" a="1"/>
  <c r="B16" i="19" s="1"/>
  <c r="B17" i="19" a="1"/>
  <c r="B17" i="19" s="1"/>
  <c r="B18" i="19" a="1"/>
  <c r="B18" i="19" s="1"/>
  <c r="B19" i="19" a="1"/>
  <c r="B19" i="19" s="1"/>
  <c r="B20" i="19" a="1"/>
  <c r="B20" i="19" s="1"/>
  <c r="B21" i="19" a="1"/>
  <c r="B21" i="19" s="1"/>
  <c r="B22" i="19" a="1"/>
  <c r="B22" i="19" s="1"/>
  <c r="B23" i="19" a="1"/>
  <c r="B23" i="19" s="1"/>
  <c r="B24" i="19" a="1"/>
  <c r="B24" i="19" s="1"/>
  <c r="B25" i="19" a="1"/>
  <c r="B25" i="19" s="1"/>
  <c r="B26" i="19" a="1"/>
  <c r="B26" i="19" s="1"/>
  <c r="B29" i="19" a="1"/>
  <c r="B29" i="19" s="1"/>
  <c r="B30" i="19" a="1"/>
  <c r="B30" i="19" s="1"/>
  <c r="B3" i="19" a="1"/>
  <c r="B3" i="19" s="1"/>
  <c r="B4" i="19" a="1"/>
  <c r="B4" i="19" s="1"/>
  <c r="S3" i="19"/>
  <c r="T3" i="19" s="1"/>
  <c r="O53" i="19" l="1" a="1"/>
  <c r="O53" i="19" s="1"/>
  <c r="Q37" i="5" s="1"/>
  <c r="O58" i="19" a="1"/>
  <c r="O58" i="19" s="1"/>
  <c r="Y13" i="12" a="1"/>
  <c r="Y13" i="12" s="1"/>
  <c r="L13" i="12" a="1"/>
  <c r="L13" i="12" s="1"/>
  <c r="AL13" i="12" a="1"/>
  <c r="AL13" i="12" s="1"/>
  <c r="AZ13" i="12" a="1"/>
  <c r="AZ13" i="12" s="1"/>
  <c r="O57" i="19" a="1"/>
  <c r="O57" i="19" s="1"/>
  <c r="B2" i="5" s="1"/>
  <c r="O28" i="19" a="1"/>
  <c r="O28" i="19" s="1"/>
  <c r="I27" i="17" s="1"/>
  <c r="O27" i="19" a="1"/>
  <c r="O27" i="19" s="1"/>
  <c r="C14" i="17" s="1"/>
  <c r="O3" i="19" a="1"/>
  <c r="O3" i="19" s="1"/>
  <c r="A1" i="2" s="1"/>
  <c r="O7" i="19" a="1"/>
  <c r="O7" i="19" s="1"/>
  <c r="A6" i="2" s="1"/>
  <c r="O11" i="19" a="1"/>
  <c r="O11" i="19" s="1"/>
  <c r="A2" i="4" s="1"/>
  <c r="O15" i="19" a="1"/>
  <c r="O15" i="19" s="1"/>
  <c r="A10" i="4" s="1"/>
  <c r="O19" i="19" a="1"/>
  <c r="O19" i="19" s="1"/>
  <c r="O23" i="19" a="1"/>
  <c r="O23" i="19" s="1"/>
  <c r="O30" i="19" a="1"/>
  <c r="O30" i="19" s="1"/>
  <c r="O44" i="19" a="1"/>
  <c r="O44" i="19" s="1"/>
  <c r="O52" i="19" a="1"/>
  <c r="O52" i="19" s="1"/>
  <c r="AG10" i="5" s="1"/>
  <c r="O6" i="19" a="1"/>
  <c r="O6" i="19" s="1"/>
  <c r="A4" i="2" s="1"/>
  <c r="O10" i="19" a="1"/>
  <c r="O10" i="19" s="1"/>
  <c r="A1" i="4" s="1"/>
  <c r="O18" i="19" a="1"/>
  <c r="O18" i="19" s="1"/>
  <c r="O29" i="19" a="1"/>
  <c r="O29" i="19" s="1"/>
  <c r="B2" i="10" s="1"/>
  <c r="O32" i="19" a="1"/>
  <c r="O32" i="19" s="1"/>
  <c r="O36" i="19" a="1"/>
  <c r="O36" i="19" s="1"/>
  <c r="C34" i="5" s="1"/>
  <c r="O40" i="19" a="1"/>
  <c r="O40" i="19" s="1"/>
  <c r="O46" i="19" a="1"/>
  <c r="O46" i="19" s="1"/>
  <c r="O48" i="19" a="1"/>
  <c r="O48" i="19" s="1"/>
  <c r="O55" i="19" a="1"/>
  <c r="O55" i="19" s="1"/>
  <c r="O4" i="19" a="1"/>
  <c r="O4" i="19" s="1"/>
  <c r="A2" i="2" s="1"/>
  <c r="O8" i="19" a="1"/>
  <c r="O8" i="19" s="1"/>
  <c r="A1" i="3" s="1"/>
  <c r="O12" i="19" a="1"/>
  <c r="O12" i="19" s="1"/>
  <c r="A4" i="4" s="1"/>
  <c r="O16" i="19" a="1"/>
  <c r="O16" i="19" s="1"/>
  <c r="A12" i="4" s="1"/>
  <c r="O20" i="19" a="1"/>
  <c r="O20" i="19" s="1"/>
  <c r="O24" i="19" a="1"/>
  <c r="O24" i="19" s="1"/>
  <c r="O31" i="19" a="1"/>
  <c r="O31" i="19" s="1"/>
  <c r="O33" i="19" a="1"/>
  <c r="O33" i="19" s="1"/>
  <c r="O35" i="19" a="1"/>
  <c r="O35" i="19" s="1"/>
  <c r="P4" i="5" s="1"/>
  <c r="O37" i="19" a="1"/>
  <c r="O37" i="19" s="1"/>
  <c r="O39" i="19" a="1"/>
  <c r="O39" i="19" s="1"/>
  <c r="O42" i="19" a="1"/>
  <c r="O42" i="19" s="1"/>
  <c r="O43" i="19" a="1"/>
  <c r="O43" i="19" s="1"/>
  <c r="O47" i="19" a="1"/>
  <c r="O47" i="19" s="1"/>
  <c r="O49" i="19" a="1"/>
  <c r="O49" i="19" s="1"/>
  <c r="Q10" i="5" s="1"/>
  <c r="O54" i="19" a="1"/>
  <c r="O54" i="19" s="1"/>
  <c r="B2" i="12" s="1"/>
  <c r="O51" i="19" a="1"/>
  <c r="O51" i="19" s="1"/>
  <c r="AC10" i="5" s="1"/>
  <c r="O25" i="19" a="1"/>
  <c r="O25" i="19" s="1"/>
  <c r="O14" i="19" a="1"/>
  <c r="O14" i="19" s="1"/>
  <c r="A8" i="4" s="1"/>
  <c r="O22" i="19" a="1"/>
  <c r="O22" i="19" s="1"/>
  <c r="O34" i="19" a="1"/>
  <c r="O34" i="19" s="1"/>
  <c r="O2" i="5" s="1"/>
  <c r="O38" i="19" a="1"/>
  <c r="O38" i="19" s="1"/>
  <c r="O45" i="19" a="1"/>
  <c r="O45" i="19" s="1"/>
  <c r="D3" i="9" s="1" a="1"/>
  <c r="D3" i="9" s="1"/>
  <c r="O50" i="19" a="1"/>
  <c r="O50" i="19" s="1"/>
  <c r="X10" i="5" s="1"/>
  <c r="O5" i="19" a="1"/>
  <c r="O5" i="19" s="1"/>
  <c r="A3" i="2" s="1"/>
  <c r="O9" i="19" a="1"/>
  <c r="O9" i="19" s="1"/>
  <c r="A2" i="3" s="1"/>
  <c r="O13" i="19" a="1"/>
  <c r="O13" i="19" s="1"/>
  <c r="A6" i="4" s="1"/>
  <c r="O17" i="19" a="1"/>
  <c r="O17" i="19" s="1"/>
  <c r="L4" i="17" s="1"/>
  <c r="O21" i="19" a="1"/>
  <c r="O21" i="19" s="1"/>
  <c r="O26" i="19" a="1"/>
  <c r="O26" i="19" s="1"/>
  <c r="C18" i="17" s="1"/>
  <c r="O41" i="19" a="1"/>
  <c r="O41" i="19" s="1"/>
  <c r="O56" i="19" a="1"/>
  <c r="O56" i="19" s="1"/>
  <c r="B16" i="9" s="1"/>
  <c r="B41" i="5" l="1"/>
  <c r="B37" i="12"/>
  <c r="C37" i="5"/>
  <c r="AQ23" i="12"/>
  <c r="Q23" i="12"/>
  <c r="AD23" i="12"/>
  <c r="C23" i="12"/>
  <c r="U7" i="5"/>
  <c r="Q4" i="12"/>
  <c r="K20" i="5"/>
  <c r="AZ16" i="12"/>
  <c r="AQ31" i="12"/>
  <c r="AD31" i="12"/>
  <c r="Q31" i="12"/>
  <c r="C31" i="12"/>
  <c r="AL16" i="12"/>
  <c r="Y16" i="12"/>
  <c r="L16" i="12"/>
  <c r="I37" i="5"/>
  <c r="AW23" i="12"/>
  <c r="AJ23" i="12"/>
  <c r="W23" i="12"/>
  <c r="J23" i="12"/>
  <c r="K29" i="5"/>
  <c r="AQ33" i="12"/>
  <c r="AD33" i="12"/>
  <c r="Q33" i="12"/>
  <c r="C33" i="12"/>
  <c r="AZ19" i="12"/>
  <c r="AL19" i="12"/>
  <c r="L19" i="12"/>
  <c r="Y19" i="12"/>
  <c r="Z7" i="5"/>
  <c r="AD4" i="12"/>
  <c r="K12" i="5"/>
  <c r="AQ29" i="12"/>
  <c r="AD29" i="12"/>
  <c r="Q29" i="12"/>
  <c r="C29" i="12"/>
  <c r="AZ4" i="12"/>
  <c r="AL4" i="12"/>
  <c r="Y4" i="12"/>
  <c r="L4" i="12"/>
  <c r="E37" i="5"/>
  <c r="AS23" i="12"/>
  <c r="AF23" i="12"/>
  <c r="S23" i="12"/>
  <c r="E23" i="12"/>
  <c r="AZ7" i="12"/>
  <c r="AL7" i="12"/>
  <c r="Y7" i="12"/>
  <c r="L7" i="12"/>
  <c r="K5" i="5"/>
  <c r="AZ10" i="12"/>
  <c r="AL10" i="12"/>
  <c r="AD27" i="12"/>
  <c r="Q27" i="12"/>
  <c r="Y10" i="12"/>
  <c r="AQ27" i="12"/>
  <c r="C27" i="12"/>
  <c r="L10" i="12"/>
  <c r="O7" i="5"/>
  <c r="C4" i="12"/>
  <c r="G37" i="5"/>
  <c r="AU23" i="12"/>
  <c r="AH23" i="12"/>
  <c r="U23" i="12"/>
  <c r="G23" i="12"/>
  <c r="AE7" i="5"/>
  <c r="AQ4" i="12"/>
  <c r="AA31" i="10"/>
  <c r="AH41" i="5"/>
  <c r="H23" i="10"/>
  <c r="Q30" i="5"/>
  <c r="H5" i="10"/>
  <c r="Q13" i="5"/>
  <c r="H11" i="10"/>
  <c r="Q18" i="5"/>
  <c r="H17" i="10"/>
  <c r="Q24" i="5"/>
  <c r="B31" i="10"/>
  <c r="C28" i="17"/>
  <c r="C9" i="17"/>
  <c r="I15" i="10" l="1"/>
  <c r="K15" i="10" s="1"/>
  <c r="M15" i="10" s="1"/>
  <c r="O15" i="10" s="1"/>
  <c r="Q15" i="10" s="1"/>
  <c r="S15" i="10" s="1"/>
  <c r="U15" i="10" s="1"/>
  <c r="W15" i="10" s="1"/>
  <c r="Y15" i="10" s="1"/>
  <c r="AA15" i="10" s="1"/>
  <c r="F7" i="2" l="1"/>
  <c r="E7" i="2"/>
  <c r="D7" i="2"/>
  <c r="C7" i="2"/>
  <c r="B7" i="2"/>
  <c r="A7" i="2"/>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C3" i="8"/>
  <c r="C4" i="8"/>
  <c r="C5" i="8"/>
  <c r="C6" i="8"/>
  <c r="C7" i="8"/>
  <c r="G7" i="8" s="1"/>
  <c r="C8" i="8"/>
  <c r="G8" i="8" s="1"/>
  <c r="C9" i="8"/>
  <c r="C10" i="8"/>
  <c r="C11" i="8"/>
  <c r="G11" i="8" s="1"/>
  <c r="C12" i="8"/>
  <c r="G12" i="8" s="1"/>
  <c r="C13" i="8"/>
  <c r="G13" i="8" s="1"/>
  <c r="C14" i="8"/>
  <c r="C15" i="8"/>
  <c r="C16" i="8"/>
  <c r="G16" i="8" s="1"/>
  <c r="C17" i="8"/>
  <c r="C18" i="8"/>
  <c r="C19" i="8"/>
  <c r="C20" i="8"/>
  <c r="G20" i="8" s="1"/>
  <c r="C21" i="8"/>
  <c r="G21" i="8" s="1"/>
  <c r="C22" i="8"/>
  <c r="C23" i="8"/>
  <c r="C24" i="8"/>
  <c r="G24" i="8" s="1"/>
  <c r="C25" i="8"/>
  <c r="C26" i="8"/>
  <c r="C27" i="8"/>
  <c r="C28" i="8"/>
  <c r="G28" i="8" s="1"/>
  <c r="C29" i="8"/>
  <c r="C30" i="8"/>
  <c r="C31" i="8"/>
  <c r="C32" i="8"/>
  <c r="G32" i="8" s="1"/>
  <c r="C33" i="8"/>
  <c r="G33" i="8" s="1"/>
  <c r="C34" i="8"/>
  <c r="C35" i="8"/>
  <c r="G35" i="8" s="1"/>
  <c r="C36" i="8"/>
  <c r="G36" i="8" s="1"/>
  <c r="C37" i="8"/>
  <c r="G37" i="8" s="1"/>
  <c r="C38" i="8"/>
  <c r="G38" i="8" s="1"/>
  <c r="C39" i="8"/>
  <c r="G39" i="8" s="1"/>
  <c r="C40" i="8"/>
  <c r="G40" i="8" s="1"/>
  <c r="C41" i="8"/>
  <c r="G41" i="8" s="1"/>
  <c r="C42" i="8"/>
  <c r="C43" i="8"/>
  <c r="G43" i="8" s="1"/>
  <c r="C44" i="8"/>
  <c r="G44" i="8" s="1"/>
  <c r="C45" i="8"/>
  <c r="C46" i="8"/>
  <c r="G46" i="8" s="1"/>
  <c r="C47" i="8"/>
  <c r="G47" i="8" s="1"/>
  <c r="C48" i="8"/>
  <c r="G48" i="8" s="1"/>
  <c r="C49" i="8"/>
  <c r="G49" i="8" s="1"/>
  <c r="C50" i="8"/>
  <c r="C51" i="8"/>
  <c r="C52" i="8"/>
  <c r="G52" i="8" s="1"/>
  <c r="C53" i="8"/>
  <c r="G53" i="8" s="1"/>
  <c r="C54" i="8"/>
  <c r="C55" i="8"/>
  <c r="C56" i="8"/>
  <c r="G56" i="8" s="1"/>
  <c r="C57" i="8"/>
  <c r="G57" i="8" s="1"/>
  <c r="C58" i="8"/>
  <c r="C59" i="8"/>
  <c r="G59" i="8" s="1"/>
  <c r="C60" i="8"/>
  <c r="C61" i="8"/>
  <c r="G61" i="8" s="1"/>
  <c r="C62" i="8"/>
  <c r="C63" i="8"/>
  <c r="C64" i="8"/>
  <c r="C65" i="8"/>
  <c r="C66" i="8"/>
  <c r="C67" i="8"/>
  <c r="G67" i="8" s="1"/>
  <c r="C68" i="8"/>
  <c r="G68" i="8" s="1"/>
  <c r="C69" i="8"/>
  <c r="G69" i="8" s="1"/>
  <c r="C70" i="8"/>
  <c r="G70" i="8" s="1"/>
  <c r="C71" i="8"/>
  <c r="G71" i="8" s="1"/>
  <c r="C72" i="8"/>
  <c r="C73" i="8"/>
  <c r="G73" i="8" s="1"/>
  <c r="C74" i="8"/>
  <c r="G74" i="8" s="1"/>
  <c r="C75" i="8"/>
  <c r="G75" i="8" s="1"/>
  <c r="C76" i="8"/>
  <c r="C77" i="8"/>
  <c r="C78" i="8"/>
  <c r="G78" i="8" s="1"/>
  <c r="C79" i="8"/>
  <c r="G79" i="8" s="1"/>
  <c r="C80" i="8"/>
  <c r="G80" i="8" s="1"/>
  <c r="C81" i="8"/>
  <c r="G81" i="8" s="1"/>
  <c r="C82" i="8"/>
  <c r="C83" i="8"/>
  <c r="C84" i="8"/>
  <c r="G84" i="8" s="1"/>
  <c r="C85" i="8"/>
  <c r="G85" i="8" s="1"/>
  <c r="C86" i="8"/>
  <c r="C87" i="8"/>
  <c r="G87" i="8" s="1"/>
  <c r="C88" i="8"/>
  <c r="G88" i="8" s="1"/>
  <c r="C89" i="8"/>
  <c r="C90" i="8"/>
  <c r="C91" i="8"/>
  <c r="G91" i="8" s="1"/>
  <c r="C92" i="8"/>
  <c r="G92" i="8" s="1"/>
  <c r="C93" i="8"/>
  <c r="C94" i="8"/>
  <c r="C95" i="8"/>
  <c r="G95" i="8" s="1"/>
  <c r="C96" i="8"/>
  <c r="G96" i="8" s="1"/>
  <c r="C97" i="8"/>
  <c r="G97" i="8" s="1"/>
  <c r="C98" i="8"/>
  <c r="C99" i="8"/>
  <c r="C100" i="8"/>
  <c r="G100" i="8" s="1"/>
  <c r="C101" i="8"/>
  <c r="G101" i="8" s="1"/>
  <c r="C102" i="8"/>
  <c r="G102" i="8" s="1"/>
  <c r="M27" i="10"/>
  <c r="O27" i="10" s="1"/>
  <c r="Q27" i="10" s="1"/>
  <c r="S27" i="10" s="1"/>
  <c r="U27" i="10" s="1"/>
  <c r="W27" i="10" s="1"/>
  <c r="Y27" i="10" s="1"/>
  <c r="AA27" i="10" s="1"/>
  <c r="K27" i="10"/>
  <c r="I27" i="10"/>
  <c r="K21" i="10"/>
  <c r="M21" i="10" s="1"/>
  <c r="O21" i="10" s="1"/>
  <c r="Q21" i="10" s="1"/>
  <c r="S21" i="10" s="1"/>
  <c r="U21" i="10" s="1"/>
  <c r="W21" i="10" s="1"/>
  <c r="Y21" i="10" s="1"/>
  <c r="AA21" i="10" s="1"/>
  <c r="I21" i="10"/>
  <c r="I9" i="10"/>
  <c r="K9" i="10" s="1"/>
  <c r="M9" i="10" s="1"/>
  <c r="O9" i="10" s="1"/>
  <c r="Q9" i="10" s="1"/>
  <c r="S9" i="10" s="1"/>
  <c r="U9" i="10" s="1"/>
  <c r="W9" i="10" s="1"/>
  <c r="Y9" i="10" s="1"/>
  <c r="AA9" i="10" s="1"/>
  <c r="A2" i="17" a="1"/>
  <c r="A2" i="17" s="1"/>
  <c r="G25" i="8" l="1"/>
  <c r="G90" i="8"/>
  <c r="G22" i="8"/>
  <c r="G99" i="8"/>
  <c r="G94" i="8"/>
  <c r="G42" i="8"/>
  <c r="G63" i="8"/>
  <c r="G27" i="8"/>
  <c r="G72" i="8"/>
  <c r="G86" i="8"/>
  <c r="G17" i="8"/>
  <c r="G55" i="8"/>
  <c r="G93" i="8"/>
  <c r="G26" i="8"/>
  <c r="G58" i="8"/>
  <c r="G3" i="8"/>
  <c r="G89" i="8"/>
  <c r="G77" i="8"/>
  <c r="G66" i="8"/>
  <c r="G45" i="8"/>
  <c r="G9" i="8"/>
  <c r="G14" i="8"/>
  <c r="G64" i="8"/>
  <c r="G82" i="8"/>
  <c r="G19" i="8"/>
  <c r="G98" i="8"/>
  <c r="G15" i="8"/>
  <c r="G51" i="8"/>
  <c r="G65" i="8"/>
  <c r="G23" i="8"/>
  <c r="G31" i="8"/>
  <c r="G30" i="8"/>
  <c r="G60" i="8"/>
  <c r="G76" i="8"/>
  <c r="G34" i="8"/>
  <c r="G6" i="8"/>
  <c r="G4" i="8"/>
  <c r="G54" i="8"/>
  <c r="G18" i="8"/>
  <c r="G10" i="8"/>
  <c r="G83" i="8"/>
  <c r="G62" i="8"/>
  <c r="G29" i="8"/>
  <c r="G5" i="8"/>
  <c r="G50" i="8"/>
  <c r="AF3" i="9" a="1"/>
  <c r="AF3" i="9" s="1"/>
  <c r="AF4" i="9" a="1"/>
  <c r="AF4" i="9" s="1"/>
  <c r="AF5" i="9" a="1"/>
  <c r="AF5" i="9" s="1"/>
  <c r="AF6" i="9" a="1"/>
  <c r="AF6" i="9" s="1"/>
  <c r="P3" i="9"/>
  <c r="L11" i="12" s="1" a="1"/>
  <c r="L11" i="12" s="1"/>
  <c r="P4" i="9"/>
  <c r="AU4" i="9" s="1" a="1"/>
  <c r="AU4" i="9" s="1"/>
  <c r="P5" i="9"/>
  <c r="AU5" i="9" s="1" a="1"/>
  <c r="AU5" i="9" s="1"/>
  <c r="P6" i="9"/>
  <c r="L20" i="12" s="1" a="1"/>
  <c r="L20" i="12" s="1"/>
  <c r="U3" i="9"/>
  <c r="Y11" i="12" s="1" a="1"/>
  <c r="Y11" i="12" s="1"/>
  <c r="U4" i="9"/>
  <c r="Y14" i="12" s="1" a="1"/>
  <c r="Y14" i="12" s="1"/>
  <c r="U5" i="9"/>
  <c r="U6" i="9"/>
  <c r="AZ6" i="9" s="1" a="1"/>
  <c r="AZ6" i="9" s="1"/>
  <c r="BD6" i="9" s="1"/>
  <c r="Z3" i="9"/>
  <c r="Z4" i="9"/>
  <c r="BE4" i="9" s="1" a="1"/>
  <c r="BE4" i="9" s="1"/>
  <c r="Z5" i="9"/>
  <c r="BE5" i="9" s="1" a="1"/>
  <c r="BE5" i="9" s="1"/>
  <c r="Z6" i="9"/>
  <c r="AL20" i="12" s="1" a="1"/>
  <c r="AL20" i="12" s="1"/>
  <c r="AE3" i="9"/>
  <c r="BJ3" i="9" s="1" a="1"/>
  <c r="BJ3" i="9" s="1"/>
  <c r="AE4" i="9"/>
  <c r="AE5" i="9"/>
  <c r="AE6" i="9"/>
  <c r="BJ6" i="9" s="1" a="1"/>
  <c r="BJ6" i="9" s="1"/>
  <c r="AH3" i="9" a="1"/>
  <c r="AH3" i="9" s="1"/>
  <c r="A2" i="12" a="1"/>
  <c r="A2" i="12" s="1"/>
  <c r="C9" i="9"/>
  <c r="C12" i="9"/>
  <c r="C11" i="9"/>
  <c r="C10" i="9"/>
  <c r="AI3" i="9" a="1"/>
  <c r="AI3" i="9" s="1"/>
  <c r="AI4" i="9" a="1"/>
  <c r="AI4" i="9" s="1"/>
  <c r="AI5" i="9" a="1"/>
  <c r="AI5" i="9" s="1"/>
  <c r="AI6" i="9" a="1"/>
  <c r="AI6" i="9" s="1"/>
  <c r="AH4" i="9" a="1"/>
  <c r="AH4" i="9" s="1"/>
  <c r="AH5" i="9" a="1"/>
  <c r="AH5" i="9" s="1"/>
  <c r="AH6" i="9" a="1"/>
  <c r="AH6" i="9" s="1"/>
  <c r="AG3" i="9" a="1"/>
  <c r="AG3" i="9" s="1"/>
  <c r="AG4" i="9" a="1"/>
  <c r="AG4" i="9" s="1"/>
  <c r="AG5" i="9" a="1"/>
  <c r="AG5" i="9" s="1"/>
  <c r="AG6" i="9" a="1"/>
  <c r="AG6" i="9" s="1"/>
  <c r="J3" i="9" a="1"/>
  <c r="J3" i="9" s="1"/>
  <c r="J4" i="9" a="1"/>
  <c r="J4" i="9" s="1"/>
  <c r="J5" i="9" a="1"/>
  <c r="J5" i="9" s="1"/>
  <c r="J6" i="9" a="1"/>
  <c r="J6" i="9" s="1"/>
  <c r="A7" i="5" a="1"/>
  <c r="A7" i="5" s="1"/>
  <c r="A2" i="10" a="1"/>
  <c r="A2" i="10" s="1"/>
  <c r="A2" i="9" a="1"/>
  <c r="A2" i="9" s="1"/>
  <c r="G3" i="9" a="1"/>
  <c r="G3" i="9" s="1"/>
  <c r="H3" i="9" s="1"/>
  <c r="H7" i="10" s="1"/>
  <c r="G4" i="9" a="1"/>
  <c r="G4" i="9" s="1"/>
  <c r="H4" i="9" s="1"/>
  <c r="H13" i="10" s="1"/>
  <c r="G5" i="9" a="1"/>
  <c r="G5" i="9" s="1"/>
  <c r="H5" i="9" s="1"/>
  <c r="H19" i="10" s="1"/>
  <c r="G6" i="9" a="1"/>
  <c r="G6" i="9" s="1"/>
  <c r="H6" i="9" s="1"/>
  <c r="H25" i="10" s="1"/>
  <c r="B102" i="8" a="1"/>
  <c r="B102" i="8"/>
  <c r="B68" i="8" a="1"/>
  <c r="B68" i="8"/>
  <c r="B69" i="8" a="1"/>
  <c r="B69" i="8"/>
  <c r="B70" i="8" a="1"/>
  <c r="B70" i="8"/>
  <c r="B71" i="8" a="1"/>
  <c r="B71" i="8"/>
  <c r="B72" i="8" a="1"/>
  <c r="B72" i="8"/>
  <c r="B73" i="8" a="1"/>
  <c r="B73" i="8"/>
  <c r="B74" i="8" a="1"/>
  <c r="B74" i="8"/>
  <c r="B75" i="8" a="1"/>
  <c r="B75" i="8"/>
  <c r="B76" i="8" a="1"/>
  <c r="B76" i="8"/>
  <c r="B77" i="8" a="1"/>
  <c r="B77" i="8"/>
  <c r="B78" i="8" a="1"/>
  <c r="B78" i="8"/>
  <c r="B79" i="8" a="1"/>
  <c r="B79" i="8"/>
  <c r="B80" i="8" a="1"/>
  <c r="B80" i="8"/>
  <c r="B81" i="8" a="1"/>
  <c r="B81" i="8"/>
  <c r="B82" i="8" a="1"/>
  <c r="B82" i="8"/>
  <c r="B83" i="8" a="1"/>
  <c r="B83" i="8"/>
  <c r="B84" i="8" a="1"/>
  <c r="B84" i="8"/>
  <c r="B85" i="8" a="1"/>
  <c r="B85" i="8"/>
  <c r="B86" i="8" a="1"/>
  <c r="B86" i="8"/>
  <c r="B87" i="8" a="1"/>
  <c r="B87" i="8"/>
  <c r="B88" i="8" a="1"/>
  <c r="B88" i="8"/>
  <c r="B89" i="8" a="1"/>
  <c r="B89" i="8"/>
  <c r="B90" i="8" a="1"/>
  <c r="B90" i="8"/>
  <c r="B91" i="8" a="1"/>
  <c r="B91" i="8"/>
  <c r="B92" i="8" a="1"/>
  <c r="B92" i="8"/>
  <c r="B93" i="8" a="1"/>
  <c r="B93" i="8"/>
  <c r="B94" i="8" a="1"/>
  <c r="B94" i="8"/>
  <c r="B95" i="8" a="1"/>
  <c r="B95" i="8"/>
  <c r="B96" i="8" a="1"/>
  <c r="B96" i="8"/>
  <c r="B97" i="8" a="1"/>
  <c r="B97" i="8"/>
  <c r="B98" i="8" a="1"/>
  <c r="B98" i="8"/>
  <c r="B99" i="8" a="1"/>
  <c r="B99" i="8"/>
  <c r="B100" i="8" a="1"/>
  <c r="B100" i="8"/>
  <c r="B101" i="8" a="1"/>
  <c r="B101" i="8"/>
  <c r="B46" i="8" a="1"/>
  <c r="B46" i="8"/>
  <c r="B47" i="8" a="1"/>
  <c r="B47" i="8"/>
  <c r="B48" i="8" a="1"/>
  <c r="B48" i="8"/>
  <c r="B49" i="8" a="1"/>
  <c r="B49" i="8"/>
  <c r="B50" i="8" a="1"/>
  <c r="B50" i="8"/>
  <c r="B51" i="8" a="1"/>
  <c r="B51" i="8"/>
  <c r="B52" i="8" a="1"/>
  <c r="B52" i="8"/>
  <c r="B53" i="8" a="1"/>
  <c r="B53" i="8"/>
  <c r="B54" i="8" a="1"/>
  <c r="B54" i="8"/>
  <c r="B55" i="8" a="1"/>
  <c r="B55" i="8"/>
  <c r="B56" i="8" a="1"/>
  <c r="B56" i="8"/>
  <c r="B57" i="8" a="1"/>
  <c r="B57" i="8"/>
  <c r="B58" i="8" a="1"/>
  <c r="B58" i="8"/>
  <c r="B59" i="8" a="1"/>
  <c r="B59" i="8"/>
  <c r="B60" i="8" a="1"/>
  <c r="B60" i="8"/>
  <c r="B61" i="8" a="1"/>
  <c r="B61" i="8"/>
  <c r="B62" i="8" a="1"/>
  <c r="B62" i="8"/>
  <c r="B63" i="8" a="1"/>
  <c r="B63" i="8"/>
  <c r="B64" i="8" a="1"/>
  <c r="B64" i="8"/>
  <c r="B65" i="8" a="1"/>
  <c r="B65" i="8"/>
  <c r="B66" i="8" a="1"/>
  <c r="B66" i="8"/>
  <c r="B67" i="8" a="1"/>
  <c r="B67" i="8"/>
  <c r="B4" i="8" a="1"/>
  <c r="B4" i="8"/>
  <c r="B5" i="8" a="1"/>
  <c r="B5" i="8"/>
  <c r="B6" i="8" a="1"/>
  <c r="B6" i="8"/>
  <c r="B7" i="8" a="1"/>
  <c r="B7" i="8"/>
  <c r="B8" i="8" a="1"/>
  <c r="B8" i="8"/>
  <c r="B9" i="8" a="1"/>
  <c r="B9" i="8"/>
  <c r="B10" i="8" a="1"/>
  <c r="B10" i="8"/>
  <c r="B11" i="8" a="1"/>
  <c r="B11" i="8"/>
  <c r="B12" i="8" a="1"/>
  <c r="B12" i="8"/>
  <c r="B13" i="8" a="1"/>
  <c r="B13" i="8"/>
  <c r="B14" i="8" a="1"/>
  <c r="B14" i="8"/>
  <c r="B15" i="8" a="1"/>
  <c r="B15" i="8"/>
  <c r="B16" i="8" a="1"/>
  <c r="B16" i="8"/>
  <c r="B17" i="8" a="1"/>
  <c r="B17" i="8"/>
  <c r="B18" i="8" a="1"/>
  <c r="B18" i="8"/>
  <c r="B19" i="8" a="1"/>
  <c r="B19" i="8"/>
  <c r="B20" i="8" a="1"/>
  <c r="B20" i="8"/>
  <c r="B21" i="8" a="1"/>
  <c r="B21" i="8"/>
  <c r="B22" i="8" a="1"/>
  <c r="B22" i="8"/>
  <c r="B23" i="8" a="1"/>
  <c r="B23" i="8"/>
  <c r="B24" i="8" a="1"/>
  <c r="B24" i="8"/>
  <c r="B25" i="8" a="1"/>
  <c r="B25" i="8"/>
  <c r="B26" i="8" a="1"/>
  <c r="B26" i="8"/>
  <c r="B27" i="8" a="1"/>
  <c r="B27" i="8"/>
  <c r="B28" i="8" a="1"/>
  <c r="B28" i="8"/>
  <c r="B29" i="8" a="1"/>
  <c r="B29" i="8"/>
  <c r="B30" i="8" a="1"/>
  <c r="B30" i="8"/>
  <c r="B31" i="8" a="1"/>
  <c r="B31" i="8"/>
  <c r="B32" i="8" a="1"/>
  <c r="B32" i="8"/>
  <c r="B33" i="8" a="1"/>
  <c r="B33" i="8"/>
  <c r="B34" i="8" a="1"/>
  <c r="B34" i="8"/>
  <c r="B35" i="8" a="1"/>
  <c r="B35" i="8"/>
  <c r="B36" i="8" a="1"/>
  <c r="B36" i="8"/>
  <c r="B37" i="8" a="1"/>
  <c r="B37" i="8"/>
  <c r="B38" i="8" a="1"/>
  <c r="B38" i="8"/>
  <c r="B39" i="8" a="1"/>
  <c r="B39" i="8"/>
  <c r="B40" i="8" a="1"/>
  <c r="B40" i="8"/>
  <c r="B41" i="8" a="1"/>
  <c r="B41" i="8"/>
  <c r="B42" i="8" a="1"/>
  <c r="B42" i="8"/>
  <c r="B43" i="8" a="1"/>
  <c r="B43" i="8"/>
  <c r="B44" i="8" a="1"/>
  <c r="B44" i="8"/>
  <c r="B45" i="8" a="1"/>
  <c r="B45" i="8"/>
  <c r="B3" i="8" a="1"/>
  <c r="B3" i="8"/>
  <c r="A2" i="5" a="1"/>
  <c r="A2" i="5" s="1"/>
  <c r="BJ4" i="9" l="1" a="1"/>
  <c r="BJ4" i="9" s="1"/>
  <c r="BL4" i="9" s="1"/>
  <c r="AZ17" i="12" a="1"/>
  <c r="AZ17" i="12" s="1"/>
  <c r="BJ5" i="9" a="1"/>
  <c r="BJ5" i="9" s="1"/>
  <c r="BM5" i="9" s="1"/>
  <c r="Y17" i="12" a="1"/>
  <c r="Y17" i="12" s="1"/>
  <c r="AZ5" i="9" a="1"/>
  <c r="AZ5" i="9" s="1"/>
  <c r="AU3" i="9" a="1"/>
  <c r="AU3" i="9" s="1"/>
  <c r="AZ14" i="12" a="1"/>
  <c r="AZ14" i="12" s="1"/>
  <c r="AZ4" i="9" a="1"/>
  <c r="AZ4" i="9" s="1"/>
  <c r="BC4" i="9" s="1"/>
  <c r="AZ11" i="12" a="1"/>
  <c r="AZ11" i="12" s="1"/>
  <c r="Y20" i="12" a="1"/>
  <c r="Y20" i="12" s="1"/>
  <c r="C24" i="9"/>
  <c r="AL14" i="12" a="1"/>
  <c r="AL14" i="12" s="1"/>
  <c r="AL17" i="12" a="1"/>
  <c r="AL17" i="12" s="1"/>
  <c r="AJ3" i="9"/>
  <c r="AK3" i="9" s="1" a="1"/>
  <c r="AK3" i="9" s="1"/>
  <c r="AL3" i="9" s="1"/>
  <c r="AZ20" i="12" a="1"/>
  <c r="AZ20" i="12" s="1"/>
  <c r="C23" i="9"/>
  <c r="C21" i="9"/>
  <c r="BI5" i="9"/>
  <c r="BG5" i="9"/>
  <c r="BH5" i="9"/>
  <c r="AJ6" i="9"/>
  <c r="AK6" i="9" s="1" a="1"/>
  <c r="AK6" i="9" s="1"/>
  <c r="AL6" i="9" s="1"/>
  <c r="AU6" i="9" a="1"/>
  <c r="AU6" i="9" s="1"/>
  <c r="C20" i="9"/>
  <c r="C15" i="9"/>
  <c r="AL11" i="12" a="1"/>
  <c r="AL11" i="12" s="1"/>
  <c r="BE3" i="9" a="1"/>
  <c r="BE3" i="9" s="1"/>
  <c r="L17" i="12" a="1"/>
  <c r="L17" i="12" s="1"/>
  <c r="AJ4" i="9"/>
  <c r="AK4" i="9" s="1" a="1"/>
  <c r="AK4" i="9" s="1"/>
  <c r="AM4" i="9" s="1"/>
  <c r="AJ5" i="9"/>
  <c r="AK5" i="9" s="1" a="1"/>
  <c r="AK5" i="9" s="1"/>
  <c r="AW5" i="9"/>
  <c r="AY5" i="9"/>
  <c r="AX5" i="9"/>
  <c r="BL6" i="9"/>
  <c r="BM6" i="9"/>
  <c r="BN6" i="9"/>
  <c r="AW4" i="9"/>
  <c r="AX4" i="9"/>
  <c r="AY4" i="9"/>
  <c r="BM3" i="9"/>
  <c r="BN3" i="9"/>
  <c r="BL3" i="9"/>
  <c r="BH4" i="9"/>
  <c r="BG4" i="9"/>
  <c r="BI4" i="9"/>
  <c r="BE6" i="9" a="1"/>
  <c r="BE6" i="9" s="1"/>
  <c r="BC6" i="9"/>
  <c r="BB6" i="9"/>
  <c r="C17" i="9"/>
  <c r="C14" i="9"/>
  <c r="L14" i="12" a="1"/>
  <c r="L14" i="12" s="1"/>
  <c r="C13" i="9"/>
  <c r="A10" i="5" s="1"/>
  <c r="C18" i="9"/>
  <c r="AZ3" i="9" a="1"/>
  <c r="AZ3" i="9" s="1"/>
  <c r="BN4" i="9" l="1"/>
  <c r="BM4" i="9"/>
  <c r="AV4" i="9"/>
  <c r="AV3" i="9"/>
  <c r="AV5" i="9"/>
  <c r="AV6" i="9"/>
  <c r="AW3" i="9"/>
  <c r="BF6" i="9"/>
  <c r="BH3" i="9"/>
  <c r="Y5" i="12"/>
  <c r="AY3" i="9"/>
  <c r="AX3" i="9"/>
  <c r="C5" i="9"/>
  <c r="BB4" i="9"/>
  <c r="BD4" i="9"/>
  <c r="L5" i="12"/>
  <c r="AO3" i="9"/>
  <c r="E25" i="9"/>
  <c r="AZ8" i="12"/>
  <c r="Y8" i="12"/>
  <c r="AZ5" i="12"/>
  <c r="AN4" i="9"/>
  <c r="AY6" i="9"/>
  <c r="C25" i="9"/>
  <c r="BK3" i="9"/>
  <c r="AO6" i="9"/>
  <c r="BK6" i="9"/>
  <c r="AL5" i="12"/>
  <c r="BF5" i="9"/>
  <c r="E16" i="9"/>
  <c r="AN3" i="9"/>
  <c r="AM3" i="9"/>
  <c r="BG3" i="9"/>
  <c r="BN5" i="9"/>
  <c r="AO4" i="9"/>
  <c r="BK5" i="9"/>
  <c r="BK4" i="9"/>
  <c r="AM6" i="9"/>
  <c r="BL5" i="9"/>
  <c r="E22" i="9"/>
  <c r="E19" i="9"/>
  <c r="BI3" i="9"/>
  <c r="AL4" i="9"/>
  <c r="AN6" i="9"/>
  <c r="AL8" i="12"/>
  <c r="C22" i="9"/>
  <c r="AX6" i="9"/>
  <c r="AW6" i="9"/>
  <c r="BC5" i="9"/>
  <c r="BD5" i="9"/>
  <c r="BB5" i="9"/>
  <c r="BG6" i="9"/>
  <c r="BH6" i="9"/>
  <c r="BI6" i="9"/>
  <c r="L8" i="12"/>
  <c r="AO5" i="9"/>
  <c r="AN5" i="9"/>
  <c r="AM5" i="9"/>
  <c r="AL5" i="9"/>
  <c r="BD3" i="9"/>
  <c r="BC3" i="9"/>
  <c r="BA5" i="9"/>
  <c r="BA4" i="9"/>
  <c r="BA3" i="9"/>
  <c r="BA6" i="9"/>
  <c r="BB3" i="9"/>
  <c r="BF4" i="9"/>
  <c r="C19" i="9"/>
  <c r="C16" i="9"/>
  <c r="BF3" i="9"/>
  <c r="I3" i="9" l="1" a="1"/>
  <c r="I3" i="9" s="1"/>
  <c r="K3" i="9" s="1"/>
  <c r="AP3" i="9" s="1" a="1"/>
  <c r="AP3" i="9" s="1"/>
  <c r="I4" i="9" a="1"/>
  <c r="I4" i="9" s="1"/>
  <c r="K4" i="9" s="1"/>
  <c r="AP4" i="9" s="1" a="1"/>
  <c r="AP4" i="9" s="1"/>
  <c r="I6" i="9" a="1"/>
  <c r="I6" i="9" s="1"/>
  <c r="K6" i="9" s="1"/>
  <c r="AP6" i="9" s="1" a="1"/>
  <c r="AP6" i="9" s="1"/>
  <c r="I5" i="9" a="1"/>
  <c r="I5" i="9" s="1"/>
  <c r="K5" i="9" s="1"/>
  <c r="K22" i="5" s="1"/>
  <c r="AP5" i="9" l="1" a="1"/>
  <c r="AP5" i="9" s="1"/>
  <c r="AS5" i="9" s="1"/>
  <c r="K14" i="5"/>
  <c r="K7" i="5"/>
  <c r="K31" i="5"/>
  <c r="AS3" i="9"/>
  <c r="AQ3" i="9"/>
  <c r="AR3" i="9"/>
  <c r="AT3" i="9"/>
  <c r="AS6" i="9"/>
  <c r="AQ6" i="9"/>
  <c r="AR6" i="9"/>
  <c r="AT6" i="9"/>
  <c r="AT4" i="9"/>
  <c r="AR4" i="9"/>
  <c r="AS4" i="9"/>
  <c r="AQ4" i="9"/>
  <c r="AR5" i="9" l="1"/>
  <c r="AQ5" i="9"/>
  <c r="AT5"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<sst xmlns="http://schemas.openxmlformats.org/spreadsheetml/2006/main" count="527" uniqueCount="485">
  <si>
    <t>Sensor</t>
  </si>
  <si>
    <t>Live</t>
  </si>
  <si>
    <t>Scaled Live</t>
  </si>
  <si>
    <t>MaxLive</t>
  </si>
  <si>
    <t>ActiveStart</t>
  </si>
  <si>
    <t>ActiveDelta</t>
  </si>
  <si>
    <t>M0T0</t>
  </si>
  <si>
    <t>M0T1</t>
  </si>
  <si>
    <t>M0T2</t>
  </si>
  <si>
    <t>M0T3</t>
  </si>
  <si>
    <t>M0TAvg</t>
  </si>
  <si>
    <t>M1T0</t>
  </si>
  <si>
    <t>M1T1</t>
  </si>
  <si>
    <t>M1T2</t>
  </si>
  <si>
    <t>M1T3</t>
  </si>
  <si>
    <t>M1TAvg</t>
  </si>
  <si>
    <t>M2T0</t>
  </si>
  <si>
    <t>M2T1</t>
  </si>
  <si>
    <t>M2T2</t>
  </si>
  <si>
    <t>M2T3</t>
  </si>
  <si>
    <t>M2TAvg</t>
  </si>
  <si>
    <t>M3T0</t>
  </si>
  <si>
    <t>M3T1</t>
  </si>
  <si>
    <t>M3T2</t>
  </si>
  <si>
    <t>M3T3</t>
  </si>
  <si>
    <t>M3TAvg</t>
  </si>
  <si>
    <t>SetT0</t>
  </si>
  <si>
    <t>SelT1</t>
  </si>
  <si>
    <t>SelT2</t>
  </si>
  <si>
    <t>SelT3</t>
  </si>
  <si>
    <t>SelAvg</t>
  </si>
  <si>
    <t>Sel_State</t>
  </si>
  <si>
    <t>Sel_State0</t>
  </si>
  <si>
    <t>Sel_State1</t>
  </si>
  <si>
    <t>Sel_State2</t>
  </si>
  <si>
    <t>Sel_State3</t>
  </si>
  <si>
    <t>ActiveState</t>
  </si>
  <si>
    <t>Active0</t>
  </si>
  <si>
    <t>Active1</t>
  </si>
  <si>
    <t>Active2</t>
  </si>
  <si>
    <t>Active3</t>
  </si>
  <si>
    <t>M0State</t>
  </si>
  <si>
    <t>M0_State0</t>
  </si>
  <si>
    <t>M0_State1</t>
  </si>
  <si>
    <t>M0_State2</t>
  </si>
  <si>
    <t>M0_State3</t>
  </si>
  <si>
    <t>M1State</t>
  </si>
  <si>
    <t>M1_State0</t>
  </si>
  <si>
    <t>M1_State1</t>
  </si>
  <si>
    <t>M1_State2</t>
  </si>
  <si>
    <t>M1_State3</t>
  </si>
  <si>
    <t>M2State</t>
  </si>
  <si>
    <t>M2_State0</t>
  </si>
  <si>
    <t>M2_State1</t>
  </si>
  <si>
    <t>M2_State2</t>
  </si>
  <si>
    <t>M2_State3</t>
  </si>
  <si>
    <t>M3State</t>
  </si>
  <si>
    <t>M3_State0</t>
  </si>
  <si>
    <t>M3_State1</t>
  </si>
  <si>
    <t>M3_State2</t>
  </si>
  <si>
    <t>M3_State3</t>
  </si>
  <si>
    <t>Build #</t>
  </si>
  <si>
    <t>Scaling</t>
  </si>
  <si>
    <t>MaxRow</t>
  </si>
  <si>
    <t>NoneMax</t>
  </si>
  <si>
    <t>LowMax</t>
  </si>
  <si>
    <t>MedMax</t>
  </si>
  <si>
    <t>NoneSize</t>
  </si>
  <si>
    <t>LowSize</t>
  </si>
  <si>
    <t>MedSize</t>
  </si>
  <si>
    <t>HighSize</t>
  </si>
  <si>
    <t>Next Trial</t>
  </si>
  <si>
    <t>M0LineStart</t>
  </si>
  <si>
    <t>M0LineEnd</t>
  </si>
  <si>
    <t>M1LineStart</t>
  </si>
  <si>
    <t>M1LineEnd</t>
  </si>
  <si>
    <t>Pressure range</t>
  </si>
  <si>
    <t>M2LineStart</t>
  </si>
  <si>
    <t>M2LineEnd</t>
  </si>
  <si>
    <t>M3LineStart</t>
  </si>
  <si>
    <t>M3LineEnd</t>
  </si>
  <si>
    <t>Trial State</t>
  </si>
  <si>
    <t>Start Time</t>
  </si>
  <si>
    <t>CurrentTime</t>
  </si>
  <si>
    <t>Duration</t>
  </si>
  <si>
    <t>Pull time</t>
  </si>
  <si>
    <t>Row</t>
  </si>
  <si>
    <t>S1</t>
  </si>
  <si>
    <t>S2</t>
  </si>
  <si>
    <t>S3</t>
  </si>
  <si>
    <t>S4</t>
  </si>
  <si>
    <t>MaxSensor</t>
  </si>
  <si>
    <t>v. 210713</t>
  </si>
  <si>
    <t>English</t>
  </si>
  <si>
    <t>Source</t>
  </si>
  <si>
    <t>https://www.nasa.gov/multimedia/imagegallery/iotd.html</t>
  </si>
  <si>
    <t>Tab</t>
  </si>
  <si>
    <t>Location</t>
  </si>
  <si>
    <t>Language 1</t>
  </si>
  <si>
    <t>Language 2</t>
  </si>
  <si>
    <t>Language 3</t>
  </si>
  <si>
    <t>Language 4</t>
  </si>
  <si>
    <t>Language 5</t>
  </si>
  <si>
    <t>Language 6</t>
  </si>
  <si>
    <t>Language 7</t>
  </si>
  <si>
    <t>Language 8</t>
  </si>
  <si>
    <t>Language 9</t>
  </si>
  <si>
    <t>Language 10</t>
  </si>
  <si>
    <t>Display</t>
  </si>
  <si>
    <t>Data In</t>
  </si>
  <si>
    <t>Data In1</t>
  </si>
  <si>
    <t>Data In (From Source)</t>
  </si>
  <si>
    <t>Entrada de dados (Da Fonte)</t>
  </si>
  <si>
    <t>Datos entrantes (desde la fuente)</t>
  </si>
  <si>
    <t>Dateneingang (von der Quelle)</t>
  </si>
  <si>
    <t>Données entrantes (de la source)</t>
  </si>
  <si>
    <t>入力データ（ソースから）</t>
  </si>
  <si>
    <t>Select Language</t>
  </si>
  <si>
    <t>Data In2</t>
  </si>
  <si>
    <t>Data coming from the current data source will appear below as it is received.</t>
  </si>
  <si>
    <t>Os dados que vêm da fonte de dados atual aparecerão abaixo à medida que eles são recebidos.</t>
  </si>
  <si>
    <t>Los datos procedentes de la fuente de datos actual aparecerán a continuación a medida que se reciben.</t>
  </si>
  <si>
    <t>Daten aus der aktuellen Datenquelle werden unten angezeigt, sobald sie empfangen werden.</t>
  </si>
  <si>
    <t>Les données provenant de la source de données actuelle apparaîtront ci-dessous dès leur réception.</t>
  </si>
  <si>
    <t>その時点のデータソースからのデータが受信されると、以下のように表示されます。</t>
  </si>
  <si>
    <t>Data In3</t>
  </si>
  <si>
    <t>Current Data</t>
  </si>
  <si>
    <t>Dados Atuais</t>
  </si>
  <si>
    <t>Datos actuales</t>
  </si>
  <si>
    <t>Aktuelle Daten</t>
  </si>
  <si>
    <t>Données actuelles</t>
  </si>
  <si>
    <t>現在のデータ</t>
  </si>
  <si>
    <t>Data In4</t>
  </si>
  <si>
    <t>Time</t>
  </si>
  <si>
    <t>Tempo</t>
  </si>
  <si>
    <t>Tiempo</t>
  </si>
  <si>
    <t>Zeit</t>
  </si>
  <si>
    <t>Temps</t>
  </si>
  <si>
    <t>時間</t>
  </si>
  <si>
    <t>Português</t>
  </si>
  <si>
    <t>Data In5</t>
  </si>
  <si>
    <t>Historical Data</t>
  </si>
  <si>
    <t>Dados de Histórico</t>
  </si>
  <si>
    <t>Datos históricos</t>
  </si>
  <si>
    <t>Historische Daten</t>
  </si>
  <si>
    <t>Données historiques</t>
  </si>
  <si>
    <t>過去のデータ</t>
  </si>
  <si>
    <t>Español</t>
  </si>
  <si>
    <t>Data Out</t>
  </si>
  <si>
    <t>Data Out6</t>
  </si>
  <si>
    <t>Data Out (To Device)</t>
  </si>
  <si>
    <t>Saída de Dados (Para o Dispositivo)</t>
  </si>
  <si>
    <t>Salida de datos (hacia el dispositivo)</t>
  </si>
  <si>
    <t>Datenausgang (zum Gerät)</t>
  </si>
  <si>
    <t>Données sortantes (à partir du dispositif)</t>
  </si>
  <si>
    <t>出力データ（デバイスへ）</t>
  </si>
  <si>
    <t>Deutsch</t>
  </si>
  <si>
    <t>Data Out7</t>
  </si>
  <si>
    <t>Data entered into the channels below will be sent to the currently connected device as a comma-delimited string.</t>
  </si>
  <si>
    <t>Os dados inseridos nos canais abaixo serão enviados para o dispositivo atualmente conectado como uma string delimitada por vírgula.</t>
  </si>
  <si>
    <t>Los datos introducidos en los canales siguientes se enviarán al dispositivo actualmente conectado como una cadena delimitada por comas.</t>
  </si>
  <si>
    <t>Die in die folgenden Kanäle eingegebenen Daten werden als kommagetrennte Zeichenkette an das aktuell angeschlossene Gerät gesendet.</t>
  </si>
  <si>
    <t>Les données saisies dans les canaux ci-dessous seront envoyées au dispositif actuellement connecté sous forme de chaîne délimitée par des virgules.</t>
  </si>
  <si>
    <t>以下のチャンネルに入力されたデータは、その時点で接続されているデバイスにカンマ区切りの文字列として送信されます。</t>
  </si>
  <si>
    <t>Français</t>
  </si>
  <si>
    <t>Settings</t>
  </si>
  <si>
    <t>Settings8</t>
  </si>
  <si>
    <t>Workbook Settings</t>
  </si>
  <si>
    <t>Configurações da Pasta de Trabalho</t>
  </si>
  <si>
    <t>Configuración del libro de trabajo</t>
  </si>
  <si>
    <t>Arbeitsmappen-Einstellungen</t>
  </si>
  <si>
    <t>Paramètres du classeur</t>
  </si>
  <si>
    <t>ワークブックの設定</t>
  </si>
  <si>
    <t>日本語</t>
  </si>
  <si>
    <t>Settings9</t>
  </si>
  <si>
    <t>Settings below will affect how data is read into the current workbook from data sources. Clear a field's contents to revert to its default setting.</t>
  </si>
  <si>
    <t>As configurações abaixo irão afetar como os dados são lidos na pasta de trabalho atual a partir das fontes de dados. Limpe o conteúdo de um campo para voltar à sua configuração padrão.</t>
  </si>
  <si>
    <t>Los ajustes que se indican a continuación afectarán a la forma en que los datos se leen en el libro de trabajo actual a partir de fuentes de datos. Borra el contenido de un campo para volver a su configuración predeterminada.</t>
  </si>
  <si>
    <t>Die folgenden Einstellungen beeinflussen, wie Daten aus Datenquellen in die aktuelle Arbeitsmappe eingelesen werden. Lösche den Inhalt eines Feldes, um zur Standardeinstellung zurückzukehren.</t>
  </si>
  <si>
    <t>Les paramètres ci-dessous affectent la manière dont les données sont lues dans le classeur actuel à partir des sources de données. Effacer le contenu d'un champ pour revenir à ses paramètres par défaut.</t>
  </si>
  <si>
    <t>以下の設定内容によって、データ ソースから現在のワークブックにデータを読み込む方法が変わります。初期設定に戻すには、フィールドの内容をクリアしてください。</t>
  </si>
  <si>
    <t>Settings10</t>
  </si>
  <si>
    <t>Data interval (ms):</t>
  </si>
  <si>
    <t xml:space="preserve">Intervalo de dados (ms):  </t>
  </si>
  <si>
    <t xml:space="preserve">Intervalo de datos (ms):  </t>
  </si>
  <si>
    <t xml:space="preserve">Datenintervall (ms):  </t>
  </si>
  <si>
    <t>Intervalle de données (ms):</t>
  </si>
  <si>
    <t>データ間隔（ミリ秒）:</t>
  </si>
  <si>
    <t>Settings11</t>
  </si>
  <si>
    <t>Data rows:</t>
  </si>
  <si>
    <t xml:space="preserve">Linhas de dados:  </t>
  </si>
  <si>
    <t xml:space="preserve">Líneas de datos:  </t>
  </si>
  <si>
    <t>Datenzeilen:</t>
  </si>
  <si>
    <t>Lignes de données :</t>
  </si>
  <si>
    <t>データ列:</t>
  </si>
  <si>
    <t>Settings12</t>
  </si>
  <si>
    <t>Data channels:</t>
  </si>
  <si>
    <t xml:space="preserve">Canais de dados:  </t>
  </si>
  <si>
    <t xml:space="preserve">Canales de datos:  </t>
  </si>
  <si>
    <t xml:space="preserve">Datenkanäle:  </t>
  </si>
  <si>
    <t>Canaux de données :</t>
  </si>
  <si>
    <t>データチャネル:</t>
  </si>
  <si>
    <t>Settings13</t>
  </si>
  <si>
    <t>Data orientation:</t>
  </si>
  <si>
    <t xml:space="preserve">Orientação de dados:  </t>
  </si>
  <si>
    <t xml:space="preserve">Orientación de datos:  </t>
  </si>
  <si>
    <t xml:space="preserve">Datenorientierung:  </t>
  </si>
  <si>
    <t>Orientation des données:</t>
  </si>
  <si>
    <t>データの向き:</t>
  </si>
  <si>
    <t>Settings14</t>
  </si>
  <si>
    <t>WARNING: Changing settings may result in the loss of content and/or custom formatting in the Data In and Data Out worksheets. Always save before changing values.</t>
  </si>
  <si>
    <t>AVISO: A alteração das configurações pode resultar na perda de conteúdo e/ou formatação personalizada nas planilhas Entrada de Dados e Saída de Dados. Sempre salve antes de alterar os valores.</t>
  </si>
  <si>
    <t>ADVERTENCIA: Cambiar la configuración puede resultar en la pérdida de contenido y/o formato personalizado en las hojas de trabajo de entrada y salida de datos. Guarda siempre antes de cambiar los valores.</t>
  </si>
  <si>
    <t>WARNUNG: Das Ändern von Einstellungen kann zum Verlust von Inhalten und/oder zur benutzerdefinierten Formatierung in den Arbeitsblättern Dateneingang und Datenausgang führen. Speichere immer, bevor du Werte änderst.</t>
  </si>
  <si>
    <t>AVERTISSEMENT : toute modification des paramètres peut entraîner une perte de contenu et / ou un formatage personnalisé dans les feuilles de calcul des Données entrantes et Données sortantes. Toujours sauvegarder avant de changer les valeurs.</t>
  </si>
  <si>
    <t>注意事項: 設定を変更すると、データ インとデータ アウトのワークシートの内容やカスタム フォーマットが失われることがあります。値を変更する前に必ず保存してください。</t>
  </si>
  <si>
    <t>Instructions</t>
  </si>
  <si>
    <t>Instructions15</t>
  </si>
  <si>
    <t>Select Language </t>
  </si>
  <si>
    <t>Selecionar idioma </t>
  </si>
  <si>
    <t>Selecciona el idioma </t>
  </si>
  <si>
    <t>Sprache auswählen </t>
  </si>
  <si>
    <t>Choisir la langue </t>
  </si>
  <si>
    <t>言語を選択してください </t>
  </si>
  <si>
    <t>Instructions16</t>
  </si>
  <si>
    <t>This workbook uses "Macros" (automated Excel commands) to assist in the data collection process.</t>
  </si>
  <si>
    <t>Esta pasta de trabalho usa "Macros" (comandos automatizados do Excel) para auxiliar no processo de coleta de dados</t>
  </si>
  <si>
    <t>Este libro de trabajo utiliza "Macros" (comandos automatizados de Excel) para ayudar en el proceso de recopilación de datos.</t>
  </si>
  <si>
    <t>Diese Arbeitsmappe verwendet "Makros" (automatisierte Excel-Befehle), um den Datenerfassungsprozess zu unterstützen.</t>
  </si>
  <si>
    <t>Ce classeur utilise des « Macros » (commandes Excel automatisées) pour faciliter le processus de collecte de données.</t>
  </si>
  <si>
    <t>データを収集しやすくするために、このワークブックでは「マクロ」（自動化されたエクセルコマンド）を使用しています。</t>
  </si>
  <si>
    <t>Instructions17</t>
  </si>
  <si>
    <t>To use these Macros and have buttons on the spreadsheets work, you must "Enable" the Macros.</t>
  </si>
  <si>
    <t>Para usar essas Macros e ter botões nas planilhas funcionando, você deve "Habilitar" as Macros</t>
  </si>
  <si>
    <t>Para utilizar estas macros y tener botones en las hojas de cálculo, debes "Habilitar" las macros.</t>
  </si>
  <si>
    <t>Um diese Makros zu verwenden und Schaltflächen auf den Tabellenkalkulationen zu haben, musst du die Makros "aktivieren".</t>
  </si>
  <si>
    <t>Pour utiliser ces Macros et utiliser des boutons sur les feuilles de calcul, vous devez « activer » les Macros.</t>
  </si>
  <si>
    <t>これらのマクロを使用し、Excelシート上のボタンを動作させるには、マクロを「有効」にする必要があります。</t>
  </si>
  <si>
    <t>Instructions18</t>
  </si>
  <si>
    <t>Click the "Enable Content" button that appears above when you first open this workbook.</t>
  </si>
  <si>
    <t>Clique no botão "Habilitar Conteúdo" exibido acima quando você abrir a pasta de trabalho pela primeira vez</t>
  </si>
  <si>
    <t>Haz clic en el botón "Habilitar contenido" que aparece arriba cuando abras por primera vez este libro de trabajo.</t>
  </si>
  <si>
    <t>Klicke auf die Schaltfläche "Inhalt aktivieren", die oben erscheint, wenn du diese Arbeitsmappe zum ersten Mal öffnest.</t>
  </si>
  <si>
    <t>Cliquez sur le bouton « Activer le contenu » qui apparaît ci-dessus lorsque vous ouvrez ce classeur pour la première fois.</t>
  </si>
  <si>
    <t>このワークブックを最初に開いたときに上に表示される「コンテンツを有効にする」ボタンをクリックしてください。</t>
  </si>
  <si>
    <t>Instructions19</t>
  </si>
  <si>
    <t>Once you have enabled macros, you can use the workbook.  If you do not see this message, macros are enabled.</t>
  </si>
  <si>
    <t>Depois de habilitar as macros, você poderá usar a pasta de trabalho.  Se você não vir essa mensagem, as macros serão habilitadas</t>
  </si>
  <si>
    <t>Una vez que hayas activado las macros, podrás utilizar el libro de trabajo.  Si no ves este mensaje, las macros están habilitadas</t>
  </si>
  <si>
    <t>Sobald du Makros aktiviert hast, kannst du die Arbeitsmappe verwenden.  Wenn du diese Meldung nicht siehst, sind die Makros aktiviert.</t>
  </si>
  <si>
    <t>Une fois que vous avez activé les Macros, vous pouvez utiliser le classeur. Si vous ne voyez pas ce message, les Macros sont activées.</t>
  </si>
  <si>
    <t>マクロを有効にすると、ワークブックを使用できるようになります。 このメッセージが表示されない場合は、マクロが有効になっています。</t>
  </si>
  <si>
    <t>Nav</t>
  </si>
  <si>
    <t>Nav20</t>
  </si>
  <si>
    <t>Next </t>
  </si>
  <si>
    <t>Próximo </t>
  </si>
  <si>
    <t>Siguiente </t>
  </si>
  <si>
    <t>Weiter </t>
  </si>
  <si>
    <t>Suivant </t>
  </si>
  <si>
    <t>次 </t>
  </si>
  <si>
    <t>Nav21</t>
  </si>
  <si>
    <t> Previous</t>
  </si>
  <si>
    <t> Anterior</t>
  </si>
  <si>
    <t> Vorherige</t>
  </si>
  <si>
    <t> Précédent</t>
  </si>
  <si>
    <t> 前</t>
  </si>
  <si>
    <t>Designing Astro Socks to protect</t>
  </si>
  <si>
    <t>Projetando Meias Espaciais para proteger</t>
  </si>
  <si>
    <t>Diseñando Astro Calcetines para proteger</t>
  </si>
  <si>
    <t xml:space="preserve">Entwicklung von Astro-Socken zum Schutz der </t>
  </si>
  <si>
    <t>Concevoir des chaussettes astronomiques pour protéger</t>
  </si>
  <si>
    <t>宇宙飛行士の足を</t>
  </si>
  <si>
    <t>astronauts' feet in microgravity</t>
  </si>
  <si>
    <t>os pés dos astronautas na microgravidade</t>
  </si>
  <si>
    <t>los pies de los astronautas en microgravedad</t>
  </si>
  <si>
    <t>Füße von Astronauten in der Mikrogravitation</t>
  </si>
  <si>
    <t>les pieds des astronautes en microgravité</t>
  </si>
  <si>
    <t>保護する靴をデザインする</t>
  </si>
  <si>
    <t>In this lesson students study the tasks that astronauts perform while on the International Space Station. They design and build a prototype to mitigate the pressure on their feet. The data visualizations in this workbook support students in running trials using their sensorized sock which they use to test the effectiveness of their design in a simulated microgravity environment.</t>
  </si>
  <si>
    <t>Nesta lição, os alunos estudam as tarefas que os astronautas realizam na Estação Espacial Internacional. Logo após, eles projetam e constroem um protótipo para mitigar a pressão nos pés. As visualizações de dados nesta pasta de trabalho apoiam os alunos na execução de testes usando sua meia sensorizada, que eles usam para testar a eficácia de seu design em um ambiente de microgravidade simulada.</t>
  </si>
  <si>
    <t>En esta lección, los estudiantes estudian las tareas que realizan los astronautas mientras están en la Estación Espacial Internacional. Diseñan y construyen un prototipo para mitigar la presión sobre sus pies. Las visualizaciones de datos en este libro de trabajo ayudan a los estudiantes a realizar pruebas utilizando su calcetín sensorizado que utilizan para probar la efectividad de su diseño en un entorno de microgravedad simulado.</t>
  </si>
  <si>
    <t>In dieser Lektion lernen die Schüler die Aufgaben, die Astronauten auf der Internationalen Raumstation ausführen. Sie entwerfen und bauen einen Prototyp, um den Druck auf ihre Füße zu verringern. Die Datenvisualisierungen in dieser Arbeitsmappe unterstützen die Schüler bei der Durchführung von Versuchen mit ihrer sensorisierten Socke, mit der sie die Wirksamkeit ihres Designs in einer simulierten Mikrogravitationsumgebung testen.</t>
  </si>
  <si>
    <t xml:space="preserve">Dans cette leçon, les élèves étudient les tâches que les astronautes effectuent à bord de la Station spatiale internationale. Ils conçoivent et construisent un prototype pour atténuer la pression sur leurs pieds. La visualisation de données grâce à ce classeur permet aux élèves d’exécuter des essais sur leur chaussette dotée de capteurs qu’ils utilisent pour tester l’efficacité de leur conception dans un environnement de microgravité simulée. </t>
  </si>
  <si>
    <t>生徒の皆さんはこのレッスンで宇宙飛行士が国際宇宙ステーションに滞在中に行う作業について学習をして、足への圧力を軽減するためのプロトタイプを設計し、作成してもらいます。このワークブックではデータをビジュアル化することによって、微小重力をシミュレーションした環境で自分たちが設計したセンサー付き靴下を使用し、有効性を試すことができます。</t>
  </si>
  <si>
    <t>In partnership with NASA</t>
  </si>
  <si>
    <t>Em parceria com a NASA</t>
  </si>
  <si>
    <t>En colaboración con la NASA</t>
  </si>
  <si>
    <t>In Zusammenarbeit mit der NASA</t>
  </si>
  <si>
    <t>En partenariat avec la NASA</t>
  </si>
  <si>
    <t>協力: NASA</t>
  </si>
  <si>
    <t>NASA content is used with NASA's approval, and in accordance with the applicable NASA guidelines, solely for use in Microsoft educational materials. Any downloading, copying and/or reuse of such content is governed by NASA Media Usage Guidelines, NASA Advertising Guidelines, Merchandising Guidelines, and by applicable law.</t>
  </si>
  <si>
    <t>O conteúdo da NASA pode ser usado apenas com a aprovação da NASA e de acordo com as diretrizes aplicáveis da NASA, exclusivamente para uso em materiais educacionais da Microsoft. Qualquer download, cópia e/ou reutilização do conteúdo é regido pelas Diretrizes de Utilização de Mídia da NASA, Diretrizes de Publicidade da NASA, Diretrizes de Merchandising e pelas leis aplicáveis.</t>
  </si>
  <si>
    <t>El contenido de la NASA se utiliza con la aprobación de la NASA, y de acuerdo con las pautas aplicables de la NASA, exclusivamente para su uso en materiales educativos de Microsoft. Cualquier descarga, copia y/o reutilización de dicho contenido se rige por las Pautas de Uso de los Medios de la NASA, las Pautas de Publicidad de la NASA, las Pautas de Comercialización y la ley aplicable.</t>
  </si>
  <si>
    <t>NASA-Inhalte werden mit Zustimmung der NASA und in Übereinstimmung mit den geltenden NASA-Richtlinien ausschließlich für die Verwendung in Microsoft-Schulungsunterlagen verwendet. Jegliches Herunterladen, Kopieren und/oder Wiederverwenden solcher Inhalte unterliegt den NASA Media Usage Guidelines, NASA Advertising Guidelines, Merchandising Guidelines und dem geltenden Recht.</t>
  </si>
  <si>
    <t>Le contenu de la NASA est utilisé avec l'approbation de la NASA et conformément aux directives applicables de la NASA et est uniquement destiné à être utilisé dans le matériel pédagogique de Microsoft. Tout téléchargement, copie et / ou réutilisation de ce contenu est régi par les directives d’utilisation des média de la NASA, les directives de publicité de la NASA, les directives en matière de commercialisation et les lois applicables.</t>
  </si>
  <si>
    <t>NASA のコンテンツはNASA の承認を得ておりNASA のガイドラインに沿って、マイクロソフトの教育用教材としてのみ使用しています。このようなコンテンツのダウンロード、コピー、再利用は、NASA メディア利用ガイドライン、NASA 広告ガイドライン、商品化ガイドライン、および適用される法律に準拠しています。</t>
  </si>
  <si>
    <t>Test Sensors</t>
  </si>
  <si>
    <t>Sensores de teste</t>
  </si>
  <si>
    <t>Sensores de prueba</t>
  </si>
  <si>
    <t>Testsensoren</t>
  </si>
  <si>
    <t>Capteurs de test</t>
  </si>
  <si>
    <t>テストセンサー</t>
  </si>
  <si>
    <t>Phalanges Sensor</t>
  </si>
  <si>
    <t>Sensor de Falanges</t>
  </si>
  <si>
    <t>Sensor de falanges</t>
  </si>
  <si>
    <t>Zehengelenk Sensor</t>
  </si>
  <si>
    <t>Capteur des phalanges</t>
  </si>
  <si>
    <t>指骨のセンサー</t>
  </si>
  <si>
    <t>Metatarsals Sensor</t>
  </si>
  <si>
    <t>Sensor de Metatarsos</t>
  </si>
  <si>
    <t>Sensor de metatarsos</t>
  </si>
  <si>
    <t>Mittelfußknochen Sensor</t>
  </si>
  <si>
    <t>Capteur de métatarses</t>
  </si>
  <si>
    <t>中足骨のセンサー</t>
  </si>
  <si>
    <t>Tarsals Sensor</t>
  </si>
  <si>
    <t>Sensor de Tarsos</t>
  </si>
  <si>
    <t>Sensor de tarsos</t>
  </si>
  <si>
    <t>Keilbeine Sensor</t>
  </si>
  <si>
    <t>Capteur des tarses</t>
  </si>
  <si>
    <t>足根骨のセンサー</t>
  </si>
  <si>
    <t>Ankle Sensor</t>
  </si>
  <si>
    <t>Sensor de Tornozelo</t>
  </si>
  <si>
    <t>Sensor de tobillo</t>
  </si>
  <si>
    <t>Sprunggelenk Sensor</t>
  </si>
  <si>
    <t>Capteur de cheville</t>
  </si>
  <si>
    <t>足首のセンサー</t>
  </si>
  <si>
    <t>Saved trials</t>
  </si>
  <si>
    <t>Testes salvos</t>
  </si>
  <si>
    <t>Pruebas guardadas</t>
  </si>
  <si>
    <t>Gespeicherte Versuche</t>
  </si>
  <si>
    <t>Essais sauvés</t>
  </si>
  <si>
    <t>保存済みのトライアル</t>
  </si>
  <si>
    <t xml:space="preserve">Use the tabs below to switch between your mitigation designs. Use the colored buttons to start the trial and then save each trial per mitigation design. </t>
  </si>
  <si>
    <t xml:space="preserve">Use as guias abaixo para alternar entre seus designs de mitigação. Use os botões coloridos para iniciar o teste e, em seguida, salve cada teste por design de mitigação. </t>
  </si>
  <si>
    <t xml:space="preserve">Utiliza las pestañas de abajo para cambiar entre tus diseños de mitigación. Utiliza los botones de colores para iniciar la prueba y luego guarda cada prueba según el diseño de mitigación. </t>
  </si>
  <si>
    <t>Verwende die folgenden Tabs, um zwischen deinen Druckminderungs-Konzepten zu wechseln. Verwende die farbigen Schaltflächen, um die Messung zu starten und speichere dann jede Messung pro Druckminderungs-Konzept.</t>
  </si>
  <si>
    <t>Utilisez les onglets ci-dessous pour basculer entre vos conceptions d’atténuation. Utilisez les boutons colorés pour démarrer l’essai, puis enregistrez chaque essai par conception d’atténuation.</t>
  </si>
  <si>
    <t>下のタブを使用して、ミティゲーション設計を切り替えます。色の付いたボタンでトライアルを開始し、ミティゲーション設計ごとにトライアルを保存します。</t>
  </si>
  <si>
    <t>Foot pressure level</t>
  </si>
  <si>
    <t>Nível de pressão do pé</t>
  </si>
  <si>
    <t>Nivel de presión de los pies</t>
  </si>
  <si>
    <t>Level Druck auf den Fuß</t>
  </si>
  <si>
    <t>Niveau de pression sur le pied</t>
  </si>
  <si>
    <t>足にかかる圧力のレベル</t>
  </si>
  <si>
    <t>None</t>
  </si>
  <si>
    <t>Nenhuma</t>
  </si>
  <si>
    <t>Ninguno</t>
  </si>
  <si>
    <t>Keiner</t>
  </si>
  <si>
    <t>Aucun</t>
  </si>
  <si>
    <t>なし</t>
  </si>
  <si>
    <t>Low</t>
  </si>
  <si>
    <t>Baixa</t>
  </si>
  <si>
    <t>Bajo</t>
  </si>
  <si>
    <t>Niedrig</t>
  </si>
  <si>
    <t>Faible</t>
  </si>
  <si>
    <t>低</t>
  </si>
  <si>
    <t>Medium</t>
  </si>
  <si>
    <t>Média</t>
  </si>
  <si>
    <t>Medio</t>
  </si>
  <si>
    <t>Mittel</t>
  </si>
  <si>
    <t>Moyen</t>
  </si>
  <si>
    <t>中</t>
  </si>
  <si>
    <t>High</t>
  </si>
  <si>
    <t>Alto</t>
  </si>
  <si>
    <t>Hoch</t>
  </si>
  <si>
    <t>Élevé</t>
  </si>
  <si>
    <t>高</t>
  </si>
  <si>
    <t>Phalanges</t>
  </si>
  <si>
    <t>Falanges</t>
  </si>
  <si>
    <t>Zehengelenke</t>
  </si>
  <si>
    <t>指骨</t>
  </si>
  <si>
    <t>Metatarsals</t>
  </si>
  <si>
    <t>Metatarsos</t>
  </si>
  <si>
    <t>Mittelfußknochen</t>
  </si>
  <si>
    <t>Métatarses</t>
  </si>
  <si>
    <t>中足骨</t>
  </si>
  <si>
    <t>Tarsals</t>
  </si>
  <si>
    <t>Tarsos</t>
  </si>
  <si>
    <t>Keilbeine</t>
  </si>
  <si>
    <t>Tarses</t>
  </si>
  <si>
    <t>足根</t>
  </si>
  <si>
    <t>Ankle</t>
  </si>
  <si>
    <t>Tornozelo</t>
  </si>
  <si>
    <t>Tobillo</t>
  </si>
  <si>
    <t>Sprunggelenk</t>
  </si>
  <si>
    <t>Cheville</t>
  </si>
  <si>
    <t>足首</t>
  </si>
  <si>
    <t>Baseline</t>
  </si>
  <si>
    <t>Linha de base</t>
  </si>
  <si>
    <t>Base</t>
  </si>
  <si>
    <t>Basislinie</t>
  </si>
  <si>
    <t>Point de référence</t>
  </si>
  <si>
    <t>ベースライン</t>
  </si>
  <si>
    <t>Astro Sock 1</t>
  </si>
  <si>
    <t>Meia Espacial 1</t>
  </si>
  <si>
    <t>Astro Calcetín 1</t>
  </si>
  <si>
    <t>Astro Socke 1</t>
  </si>
  <si>
    <t>Chaussette astronomique 1</t>
  </si>
  <si>
    <t>アストロソックス１</t>
  </si>
  <si>
    <t>Astro Sock 2</t>
  </si>
  <si>
    <t>Meia Espacial 2</t>
  </si>
  <si>
    <t>Astro Calcetín 2</t>
  </si>
  <si>
    <t>Astro Socke 2</t>
  </si>
  <si>
    <t>Chaussette astronomique 2</t>
  </si>
  <si>
    <t>アストロソックス２</t>
  </si>
  <si>
    <t>Astro Sock 3</t>
  </si>
  <si>
    <t>Meia Espacial 3</t>
  </si>
  <si>
    <t>Astro Calcetín 3</t>
  </si>
  <si>
    <t>Astro Socke 3</t>
  </si>
  <si>
    <t>Chaussette astronomique 3</t>
  </si>
  <si>
    <t>アストロソックス３</t>
  </si>
  <si>
    <t>Calibrate sensors </t>
  </si>
  <si>
    <t>Calibrar sensores </t>
  </si>
  <si>
    <t>Sensoren kalibrieren </t>
  </si>
  <si>
    <t>Calibrer les capteurs </t>
  </si>
  <si>
    <t>センサーの調整 </t>
  </si>
  <si>
    <t>Save trial 1 </t>
  </si>
  <si>
    <t>Salvar teste 1 </t>
  </si>
  <si>
    <t>Guardar prueba 1 </t>
  </si>
  <si>
    <t>Versuch 1 speichern </t>
  </si>
  <si>
    <t>Enregistrer l’essai 1 </t>
  </si>
  <si>
    <t>トライアル1を保存 </t>
  </si>
  <si>
    <t>Save trial 2 </t>
  </si>
  <si>
    <t>Salvar teste 2 </t>
  </si>
  <si>
    <t>Guardar prueba 2 </t>
  </si>
  <si>
    <t>Versuch 2 speichern </t>
  </si>
  <si>
    <t>Enregistrer l’essai 2 </t>
  </si>
  <si>
    <t>トライアル2を保存 </t>
  </si>
  <si>
    <t>Save trial 3 </t>
  </si>
  <si>
    <t>Salvar teste 3 </t>
  </si>
  <si>
    <t>Guardar prueba 3 </t>
  </si>
  <si>
    <t>Versuch 3 speichern </t>
  </si>
  <si>
    <t>Enregistrer l’essai 3 </t>
  </si>
  <si>
    <t>トライアル3を保存 </t>
  </si>
  <si>
    <t>Clear all trials </t>
  </si>
  <si>
    <t>Limpar todos os testes </t>
  </si>
  <si>
    <t>Borrar todas las pruebas </t>
  </si>
  <si>
    <t>Alle Versuche löschen </t>
  </si>
  <si>
    <t>Effacer tous les essais </t>
  </si>
  <si>
    <t>トライアルをクリア </t>
  </si>
  <si>
    <t>Trial summary</t>
  </si>
  <si>
    <t>Resumo do teste</t>
  </si>
  <si>
    <t>Resumen de la prueba</t>
  </si>
  <si>
    <t>Zusammenfassung der Versuche</t>
  </si>
  <si>
    <t>Récapitulatif des essais</t>
  </si>
  <si>
    <t>トライアルのまとめ</t>
  </si>
  <si>
    <t>Total pressure</t>
  </si>
  <si>
    <t>Pressão total</t>
  </si>
  <si>
    <t>Presión total</t>
  </si>
  <si>
    <t>Gesamtdruck</t>
  </si>
  <si>
    <t>Pression totale</t>
  </si>
  <si>
    <t>圧力値の合計</t>
  </si>
  <si>
    <t>Faixa de pressão</t>
  </si>
  <si>
    <t>Rango de presión</t>
  </si>
  <si>
    <t>Druckbereich</t>
  </si>
  <si>
    <t>Niveau de pression</t>
  </si>
  <si>
    <t>圧力値の幅</t>
  </si>
  <si>
    <t>Live data</t>
  </si>
  <si>
    <t>Dados ao vivo</t>
  </si>
  <si>
    <t>Datos en tiempo real</t>
  </si>
  <si>
    <t>Live-Daten</t>
  </si>
  <si>
    <t>Données en temps réel</t>
  </si>
  <si>
    <t>ライブ データ</t>
  </si>
  <si>
    <t>Workbook Setup</t>
  </si>
  <si>
    <t>Carteira da Pasta de Trabalho</t>
  </si>
  <si>
    <t>Inicio del libro de trabajo</t>
  </si>
  <si>
    <t>Arbeitsmappe starten</t>
  </si>
  <si>
    <t>Début de de Classeur</t>
  </si>
  <si>
    <t>トライアル1を保存する </t>
  </si>
  <si>
    <t>M0</t>
  </si>
  <si>
    <t>M1</t>
  </si>
  <si>
    <t>M2</t>
  </si>
  <si>
    <t>M3</t>
  </si>
  <si>
    <t>/400</t>
  </si>
  <si>
    <t>/100</t>
  </si>
  <si>
    <t>update</t>
  </si>
  <si>
    <t>CH1</t>
  </si>
  <si>
    <t>CH2</t>
  </si>
  <si>
    <t>CH3</t>
  </si>
  <si>
    <t>CH4</t>
  </si>
  <si>
    <t>CH5</t>
  </si>
  <si>
    <t>150</t>
  </si>
  <si>
    <t>15</t>
  </si>
  <si>
    <t>10</t>
  </si>
  <si>
    <t>Newest last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</si>
</sst>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mm\.ss.000"/>
    <numFmt numFmtId="165" formatCode="@\ &quot;(Default)&quot;"/>
    <numFmt numFmtId="166" formatCode="0.0"/>
  </numFmts>
  <fonts count="53">
    <font>
      <sz val="11"/>
      <color theme="1"/>
      <name val="Calibri"/>
      <family val="2"/>
      <scheme val="minor"/>
    </font>
    <font>
      <sz val="11"/>
      <color theme="1"/>
      <name val="Segoe UI"/>
      <family val="2"/>
    </font>
    <font>
      <sz val="11"/>
      <color theme="1"/>
      <name val="Segoe UI"/>
      <family val="2"/>
    </font>
    <font>
      <sz val="11"/>
      <color theme="1"/>
      <name val="Segoe UI"/>
      <family val="2"/>
    </font>
    <font>
      <sz val="11"/>
      <color theme="1"/>
      <name val="Segoe UI Light"/>
      <family val="2"/>
    </font>
    <font>
      <sz val="11"/>
      <color rgb="FFFFFFFF"/>
      <name val="Segoe UI Light"/>
      <family val="2"/>
    </font>
    <font>
      <sz val="20"/>
      <color rgb="FF696969"/>
      <name val="Segoe UI Light"/>
      <family val="2"/>
    </font>
    <font>
      <sz val="14"/>
      <color rgb="FF555555"/>
      <name val="Segoe UI Light"/>
      <family val="2"/>
    </font>
    <font>
      <sz val="11"/>
      <color rgb="FFBFBFBF"/>
      <name val="Segoe UI Light"/>
      <family val="2"/>
    </font>
    <font>
      <sz val="11"/>
      <color rgb="FF3A3838"/>
      <name val="Segoe UI Light"/>
      <family val="2"/>
    </font>
    <font>
      <sz val="11"/>
      <color rgb="FFBFBFBF"/>
      <name val="Segoe UI Semibold"/>
      <family val="2"/>
    </font>
    <font>
      <sz val="11"/>
      <color rgb="FF3A3838"/>
      <name val="Segoe UI Semibold"/>
      <family val="2"/>
    </font>
    <font>
      <sz val="11"/>
      <color rgb="FFFBFBFB"/>
      <name val="Segoe UI Light"/>
      <family val="2"/>
    </font>
    <font>
      <sz val="11"/>
      <color rgb="FF000000"/>
      <name val="Segoe UI Light"/>
      <family val="2"/>
    </font>
    <font>
      <i/>
      <sz val="11"/>
      <color rgb="FF808080"/>
      <name val="Segoe UI Light"/>
      <family val="2"/>
    </font>
    <font>
      <sz val="11"/>
      <color rgb="FFFF0000"/>
      <name val="Segoe UI Light"/>
      <family val="2"/>
    </font>
    <font>
      <sz val="11"/>
      <color rgb="FF555555"/>
      <name val="Calibri"/>
      <family val="2"/>
      <scheme val="minor"/>
    </font>
    <font>
      <sz val="11"/>
      <color rgb="FF19224D"/>
      <name val="Segoe UI"/>
      <family val="2"/>
    </font>
    <font>
      <sz val="14"/>
      <color rgb="FF19224D"/>
      <name val="Segoe UI"/>
      <family val="2"/>
    </font>
    <font>
      <sz val="16"/>
      <color rgb="FF19224D"/>
      <name val="Segoe UI"/>
      <family val="2"/>
    </font>
    <font>
      <sz val="11"/>
      <color rgb="FF19224D"/>
      <name val="Segoe UI Semibold"/>
      <family val="2"/>
    </font>
    <font>
      <sz val="11"/>
      <color theme="0"/>
      <name val="Segoe UI"/>
      <family val="2"/>
    </font>
    <font>
      <sz val="12"/>
      <color rgb="FF19224D"/>
      <name val="Segoe UI Semibold"/>
      <family val="2"/>
    </font>
    <font>
      <sz val="11"/>
      <name val="Segoe UI"/>
      <family val="2"/>
    </font>
    <font>
      <sz val="11"/>
      <color rgb="FFBFBFBF"/>
      <name val="Calibri"/>
      <family val="2"/>
      <scheme val="minor"/>
    </font>
    <font>
      <sz val="11"/>
      <color theme="1"/>
      <name val="Calibri"/>
      <family val="2"/>
      <scheme val="minor"/>
    </font>
    <font>
      <sz val="24"/>
      <color theme="0"/>
      <name val="Segoe UI Semibold"/>
      <family val="2"/>
    </font>
    <font>
      <sz val="12"/>
      <color theme="1"/>
      <name val="Segoe UI"/>
      <family val="2"/>
    </font>
    <font>
      <sz val="12"/>
      <color rgb="FF19224D"/>
      <name val="Segoe UI"/>
      <family val="2"/>
    </font>
    <font>
      <sz val="12"/>
      <color theme="0"/>
      <name val="Segoe UI"/>
      <family val="2"/>
    </font>
    <font>
      <sz val="12"/>
      <color theme="0"/>
      <name val="Segoe UI Symbol"/>
      <family val="2"/>
    </font>
    <font>
      <sz val="12"/>
      <color rgb="FF8C8C8C"/>
      <name val="Segoe UI Semibold"/>
      <family val="2"/>
    </font>
    <font>
      <sz val="11"/>
      <color rgb="FF505050"/>
      <name val="Segoe UI"/>
      <family val="2"/>
    </font>
    <font>
      <sz val="16"/>
      <color rgb="FF505050"/>
      <name val="Segoe UI"/>
      <family val="2"/>
    </font>
    <font>
      <sz val="12"/>
      <color rgb="FF505050"/>
      <name val="Segoe UI Semibold"/>
      <family val="2"/>
    </font>
    <font>
      <b/>
      <sz val="18"/>
      <color rgb="FF505050"/>
      <name val="Segoe UI"/>
      <family val="2"/>
    </font>
    <font>
      <sz val="12"/>
      <color rgb="FF505050"/>
      <name val="Segoe UI"/>
      <family val="2"/>
    </font>
    <font>
      <sz val="10"/>
      <color rgb="FF505050"/>
      <name val="Segoe UI Semibold"/>
      <family val="2"/>
    </font>
    <font>
      <sz val="10"/>
      <color rgb="FF505050"/>
      <name val="Segoe UI"/>
      <family val="2"/>
    </font>
    <font>
      <sz val="9"/>
      <color rgb="FF505050"/>
      <name val="Segoe UI"/>
      <family val="2"/>
    </font>
    <font>
      <sz val="28"/>
      <color theme="0"/>
      <name val="Segoe UI Semibold"/>
      <family val="2"/>
    </font>
    <font>
      <i/>
      <sz val="18"/>
      <color theme="0"/>
      <name val="Segoe UI"/>
      <family val="2"/>
    </font>
    <font>
      <sz val="8"/>
      <color theme="0"/>
      <name val="Segoe UI"/>
      <family val="2"/>
    </font>
    <font>
      <sz val="11"/>
      <color rgb="FFA8A8A8"/>
      <name val="Segoe UI"/>
      <family val="2"/>
    </font>
    <font>
      <sz val="9"/>
      <color theme="0"/>
      <name val="Segoe UI"/>
      <family val="2"/>
    </font>
    <font>
      <sz val="11"/>
      <color theme="1"/>
      <name val="Segoe UI Symbol"/>
      <family val="2"/>
    </font>
    <font>
      <sz val="12"/>
      <color rgb="FF19224D"/>
      <name val="Segoe UI Symbol"/>
      <family val="2"/>
    </font>
    <font>
      <sz val="14"/>
      <color rgb="FF505050"/>
      <name val="Segoe UI"/>
      <family val="2"/>
    </font>
    <font>
      <sz val="16"/>
      <color theme="1"/>
      <name val="Segoe UI"/>
      <family val="2"/>
    </font>
    <font>
      <sz val="14"/>
      <color theme="1"/>
      <name val="Segoe UI"/>
      <family val="2"/>
    </font>
    <font>
      <b/>
      <sz val="12"/>
      <color rgb="FF505050"/>
      <name val="Segoe UI"/>
      <family val="2"/>
    </font>
    <font>
      <sz val="11"/>
      <color theme="2"/>
      <name val="Segoe UI"/>
      <family val="2"/>
    </font>
    <font>
      <b/>
      <sz val="16"/>
      <color theme="1"/>
      <name val="Segoe UI"/>
      <family val="2"/>
    </font>
  </fonts>
  <fills count="23">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2CC"/>
        <bgColor indexed="64"/>
      </patternFill>
    </fill>
    <fill>
      <patternFill patternType="solid">
        <fgColor rgb="FFBFBFBF"/>
        <bgColor indexed="64"/>
      </patternFill>
    </fill>
    <fill>
      <patternFill patternType="solid">
        <fgColor rgb="FFFCFCFC"/>
        <bgColor indexed="64"/>
      </patternFill>
    </fill>
    <fill>
      <patternFill patternType="solid">
        <fgColor rgb="FF2ECBFF"/>
        <bgColor indexed="64"/>
      </patternFill>
    </fill>
    <fill>
      <patternFill patternType="solid">
        <fgColor rgb="FFD7F3FE"/>
        <bgColor indexed="64"/>
      </patternFill>
    </fill>
    <fill>
      <patternFill patternType="solid">
        <fgColor rgb="FFFBFBFB"/>
        <bgColor indexed="64"/>
      </patternFill>
    </fill>
    <fill>
      <patternFill patternType="solid">
        <fgColor rgb="FF3FB5E5"/>
        <bgColor indexed="64"/>
      </patternFill>
    </fill>
    <fill>
      <patternFill patternType="solid">
        <fgColor rgb="FFEF5776"/>
        <bgColor indexed="64"/>
      </patternFill>
    </fill>
    <fill>
      <patternFill patternType="solid">
        <fgColor theme="0"/>
        <bgColor indexed="64"/>
      </patternFill>
    </fill>
    <fill>
      <patternFill patternType="solid">
        <fgColor rgb="FFDAEEFB"/>
        <bgColor indexed="64"/>
      </patternFill>
    </fill>
    <fill>
      <patternFill patternType="solid">
        <fgColor rgb="FF3FB6E6"/>
        <bgColor indexed="64"/>
      </patternFill>
    </fill>
    <fill>
      <patternFill patternType="solid">
        <fgColor rgb="FF127BA7"/>
        <bgColor indexed="64"/>
      </patternFill>
    </fill>
    <fill>
      <patternFill patternType="solid">
        <fgColor rgb="FF013E66"/>
        <bgColor indexed="64"/>
      </patternFill>
    </fill>
    <fill>
      <patternFill patternType="solid">
        <fgColor rgb="FFA8A8A8"/>
        <bgColor indexed="64"/>
      </patternFill>
    </fill>
    <fill>
      <patternFill patternType="solid">
        <fgColor rgb="FF7A5197"/>
        <bgColor indexed="64"/>
      </patternFill>
    </fill>
    <fill>
      <patternFill patternType="solid">
        <fgColor rgb="FF000000"/>
        <bgColor indexed="64"/>
      </patternFill>
    </fill>
    <fill>
      <patternFill patternType="solid">
        <fgColor theme="4"/>
        <bgColor indexed="64"/>
      </patternFill>
    </fill>
    <fill>
      <patternFill patternType="solid">
        <fgColor theme="2"/>
        <bgColor indexed="64"/>
      </patternFill>
    </fill>
    <fill>
      <patternFill patternType="solid">
        <fgColor theme="9" tint="0.79998168889431442"/>
        <bgColor indexed="64"/>
      </patternFill>
    </fill>
  </fills>
  <borders count="38">
    <border>
      <left/>
      <right/>
      <top/>
      <bottom/>
      <diagonal/>
    </border>
    <border>
      <left/>
      <right style="thick">
        <color rgb="FFEBB000"/>
      </right>
      <top/>
      <bottom/>
      <diagonal/>
    </border>
    <border>
      <left style="thick">
        <color rgb="FFEBB000"/>
      </left>
      <right style="thick">
        <color rgb="FFEBB000"/>
      </right>
      <top/>
      <bottom/>
      <diagonal/>
    </border>
    <border>
      <left style="thick">
        <color rgb="FFEBB000"/>
      </left>
      <right style="thick">
        <color rgb="FFFFC000"/>
      </right>
      <top/>
      <bottom/>
      <diagonal/>
    </border>
    <border>
      <left style="thick">
        <color rgb="FFFFC000"/>
      </left>
      <right style="thick">
        <color rgb="FFFFC000"/>
      </right>
      <top/>
      <bottom style="thick">
        <color rgb="FFFFC000"/>
      </bottom>
      <diagonal/>
    </border>
    <border>
      <left/>
      <right/>
      <top style="thick">
        <color rgb="FFFFC000"/>
      </top>
      <bottom/>
      <diagonal/>
    </border>
    <border>
      <left style="thin">
        <color rgb="FFBFBFBF"/>
      </left>
      <right style="thin">
        <color rgb="FFBFBFBF"/>
      </right>
      <top style="thin">
        <color rgb="FFBFBFBF"/>
      </top>
      <bottom style="hair">
        <color rgb="FFBFBFBF"/>
      </bottom>
      <diagonal/>
    </border>
    <border>
      <left style="thin">
        <color rgb="FFBFBFBF"/>
      </left>
      <right style="thin">
        <color rgb="FFBFBFBF"/>
      </right>
      <top style="hair">
        <color rgb="FFBFBFBF"/>
      </top>
      <bottom style="hair">
        <color rgb="FFBFBFBF"/>
      </bottom>
      <diagonal/>
    </border>
    <border>
      <left style="thin">
        <color rgb="FFBFBFBF"/>
      </left>
      <right style="thick">
        <color rgb="FFBFBFBF"/>
      </right>
      <top style="thin">
        <color rgb="FFBFBFBF"/>
      </top>
      <bottom style="hair">
        <color rgb="FFBFBFBF"/>
      </bottom>
      <diagonal/>
    </border>
    <border>
      <left style="thin">
        <color rgb="FFBFBFBF"/>
      </left>
      <right style="thick">
        <color rgb="FFBFBFBF"/>
      </right>
      <top style="hair">
        <color rgb="FFBFBFBF"/>
      </top>
      <bottom style="hair">
        <color rgb="FFBFBFBF"/>
      </bottom>
      <diagonal/>
    </border>
    <border>
      <left style="thin">
        <color rgb="FFBFBFBF"/>
      </left>
      <right style="thin">
        <color rgb="FFBFBFBF"/>
      </right>
      <top style="hair">
        <color rgb="FFBFBFBF"/>
      </top>
      <bottom style="thick">
        <color rgb="FFBFBFBF"/>
      </bottom>
      <diagonal/>
    </border>
    <border>
      <left style="thin">
        <color rgb="FFBFBFBF"/>
      </left>
      <right style="thick">
        <color rgb="FFBFBFBF"/>
      </right>
      <top style="hair">
        <color rgb="FFBFBFBF"/>
      </top>
      <bottom style="thick">
        <color rgb="FFBFBFBF"/>
      </bottom>
      <diagonal/>
    </border>
    <border>
      <left/>
      <right style="thick">
        <color rgb="FF0FC3FF"/>
      </right>
      <top/>
      <bottom/>
      <diagonal/>
    </border>
    <border>
      <left style="thick">
        <color rgb="FF0FC3FF"/>
      </left>
      <right style="thick">
        <color rgb="FF0FC3FF"/>
      </right>
      <top/>
      <bottom/>
      <diagonal/>
    </border>
    <border>
      <left style="thick">
        <color rgb="FF61D7FF"/>
      </left>
      <right style="thick">
        <color rgb="FF61D7FF"/>
      </right>
      <top/>
      <bottom style="thick">
        <color rgb="FF61D7FF"/>
      </bottom>
      <diagonal/>
    </border>
    <border>
      <left style="thin">
        <color rgb="FFCECECE"/>
      </left>
      <right/>
      <top style="thin">
        <color rgb="FFCECECE"/>
      </top>
      <bottom style="thin">
        <color rgb="FFCECECE"/>
      </bottom>
      <diagonal/>
    </border>
    <border>
      <left style="thin">
        <color rgb="FFFFFFFF"/>
      </left>
      <right style="thin">
        <color rgb="FFCECECE"/>
      </right>
      <top style="thin">
        <color rgb="FFCECECE"/>
      </top>
      <bottom style="thin">
        <color rgb="FFCECECE"/>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style="medium">
        <color rgb="FFD2D2D2"/>
      </left>
      <right style="medium">
        <color rgb="FFD2D2D2"/>
      </right>
      <top/>
      <bottom/>
      <diagonal/>
    </border>
    <border>
      <left/>
      <right style="medium">
        <color rgb="FFE6E6E6"/>
      </right>
      <top/>
      <bottom/>
      <diagonal/>
    </border>
    <border>
      <left/>
      <right style="medium">
        <color rgb="FFE6E6E6"/>
      </right>
      <top/>
      <bottom style="medium">
        <color rgb="FFE6E6E6"/>
      </bottom>
      <diagonal/>
    </border>
    <border>
      <left/>
      <right/>
      <top/>
      <bottom style="medium">
        <color rgb="FFE6E6E6"/>
      </bottom>
      <diagonal/>
    </border>
    <border>
      <left style="medium">
        <color rgb="FFA8A8A8"/>
      </left>
      <right/>
      <top style="medium">
        <color rgb="FFA8A8A8"/>
      </top>
      <bottom style="medium">
        <color rgb="FFA8A8A8"/>
      </bottom>
      <diagonal/>
    </border>
    <border>
      <left/>
      <right style="medium">
        <color rgb="FFA8A8A8"/>
      </right>
      <top style="medium">
        <color rgb="FFA8A8A8"/>
      </top>
      <bottom style="medium">
        <color rgb="FFA8A8A8"/>
      </bottom>
      <diagonal/>
    </border>
    <border>
      <left/>
      <right style="thin">
        <color rgb="FF999999"/>
      </right>
      <top/>
      <bottom style="thin">
        <color rgb="FFBFBFBF"/>
      </bottom>
      <diagonal/>
    </border>
    <border>
      <left style="thin">
        <color rgb="FF999999"/>
      </left>
      <right style="thin">
        <color rgb="FF999999"/>
      </right>
      <top/>
      <bottom style="thin">
        <color rgb="FFBFBFBF"/>
      </bottom>
      <diagonal/>
    </border>
    <border>
      <left style="thin">
        <color rgb="FF505050"/>
      </left>
      <right/>
      <top/>
      <bottom/>
      <diagonal/>
    </border>
    <border>
      <left/>
      <right style="thin">
        <color rgb="FF505050"/>
      </right>
      <top/>
      <bottom/>
      <diagonal/>
    </border>
    <border>
      <left/>
      <right/>
      <top/>
      <bottom style="thin">
        <color theme="0"/>
      </bottom>
      <diagonal/>
    </border>
    <border>
      <left/>
      <right/>
      <top/>
      <bottom style="medium">
        <color rgb="FFDCDCDC"/>
      </bottom>
      <diagonal/>
    </border>
    <border>
      <left style="medium">
        <color rgb="FFDCDCDC"/>
      </left>
      <right/>
      <top style="medium">
        <color rgb="FFDCDCDC"/>
      </top>
      <bottom style="medium">
        <color rgb="FFDCDCDC"/>
      </bottom>
      <diagonal/>
    </border>
    <border>
      <left/>
      <right/>
      <top style="medium">
        <color rgb="FFDCDCDC"/>
      </top>
      <bottom style="medium">
        <color rgb="FFDCDCDC"/>
      </bottom>
      <diagonal/>
    </border>
    <border>
      <left/>
      <right style="medium">
        <color rgb="FFDCDCDC"/>
      </right>
      <top style="medium">
        <color rgb="FFDCDCDC"/>
      </top>
      <bottom style="medium">
        <color rgb="FFDCDCDC"/>
      </bottom>
      <diagonal/>
    </border>
    <border>
      <left style="medium">
        <color theme="9" tint="0.79998168889431442"/>
      </left>
      <right/>
      <top style="medium">
        <color theme="9" tint="0.79998168889431442"/>
      </top>
      <bottom style="medium">
        <color theme="9" tint="0.79998168889431442"/>
      </bottom>
      <diagonal/>
    </border>
    <border>
      <left/>
      <right/>
      <top style="medium">
        <color theme="9" tint="0.79998168889431442"/>
      </top>
      <bottom style="medium">
        <color theme="9" tint="0.79998168889431442"/>
      </bottom>
      <diagonal/>
    </border>
    <border>
      <left/>
      <right style="medium">
        <color theme="9" tint="0.79998168889431442"/>
      </right>
      <top style="medium">
        <color theme="9" tint="0.79998168889431442"/>
      </top>
      <bottom style="medium">
        <color theme="9" tint="0.79998168889431442"/>
      </bottom>
      <diagonal/>
    </border>
  </borders>
  <cellStyleXfs count="4">
    <xf numFmtId="0" fontId="0" fillId="0" borderId="0"/>
    <xf numFmtId="43" fontId="25" fillId="0" borderId="0" applyFont="0" applyFill="0" applyBorder="0" applyAlignment="0" applyProtection="0"/>
    <xf numFmtId="0" fontId="2" fillId="0" borderId="0"/>
    <xf numFmtId="0" fontId="1" fillId="0" borderId="0"/>
  </cellStyleXfs>
  <cellXfs count="183">
    <xf numFmtId="0" fontId="0" fillId="0" borderId="0" xfId="0"/>
    <xf numFmtId="0" fontId="4" fillId="2" borderId="0" xfId="0" applyFont="1" applyFill="1"/>
    <xf numFmtId="0" fontId="4" fillId="2" borderId="0" xfId="0" applyFont="1" applyFill="1" applyAlignment="1">
      <alignment vertical="center"/>
    </xf>
    <xf numFmtId="0" fontId="5" fillId="2" borderId="0" xfId="0" applyFont="1" applyFill="1" applyAlignment="1">
      <alignment vertical="center"/>
    </xf>
    <xf numFmtId="0" fontId="4" fillId="2" borderId="0" xfId="0" applyFont="1" applyFill="1" applyAlignment="1">
      <alignment horizontal="left" vertical="center" indent="1"/>
    </xf>
    <xf numFmtId="164" fontId="9" fillId="3" borderId="1" xfId="0" applyNumberFormat="1" applyFont="1" applyFill="1" applyBorder="1" applyAlignment="1">
      <alignment horizontal="left" wrapText="1" indent="1"/>
    </xf>
    <xf numFmtId="0" fontId="9" fillId="3" borderId="2" xfId="0" applyFont="1" applyFill="1" applyBorder="1" applyAlignment="1">
      <alignment horizontal="center" wrapText="1"/>
    </xf>
    <xf numFmtId="0" fontId="9" fillId="3" borderId="3" xfId="0" applyFont="1" applyFill="1" applyBorder="1" applyAlignment="1">
      <alignment horizontal="center" wrapText="1"/>
    </xf>
    <xf numFmtId="0" fontId="11" fillId="4" borderId="4" xfId="0" applyFont="1" applyFill="1" applyBorder="1" applyAlignment="1">
      <alignment horizontal="center" vertical="center"/>
    </xf>
    <xf numFmtId="0" fontId="4" fillId="2" borderId="0" xfId="0" quotePrefix="1" applyFont="1" applyFill="1" applyAlignment="1">
      <alignment horizontal="left" vertical="center" indent="1"/>
    </xf>
    <xf numFmtId="0" fontId="0" fillId="2" borderId="0" xfId="0" applyFill="1"/>
    <xf numFmtId="0" fontId="5" fillId="2" borderId="0" xfId="0" applyFont="1" applyFill="1"/>
    <xf numFmtId="0" fontId="9" fillId="7" borderId="12" xfId="0" applyFont="1" applyFill="1" applyBorder="1" applyAlignment="1">
      <alignment horizontal="center" wrapText="1"/>
    </xf>
    <xf numFmtId="0" fontId="9" fillId="7" borderId="13" xfId="0" applyFont="1" applyFill="1" applyBorder="1" applyAlignment="1">
      <alignment horizontal="center" wrapText="1"/>
    </xf>
    <xf numFmtId="0" fontId="11" fillId="8" borderId="14" xfId="0" applyFont="1" applyFill="1" applyBorder="1"/>
    <xf numFmtId="0" fontId="4" fillId="9" borderId="0" xfId="0" applyFont="1" applyFill="1"/>
    <xf numFmtId="0" fontId="12" fillId="9" borderId="0" xfId="0" applyFont="1" applyFill="1"/>
    <xf numFmtId="0" fontId="13" fillId="9" borderId="0" xfId="0" applyFont="1" applyFill="1" applyAlignment="1">
      <alignment horizontal="right" vertical="center"/>
    </xf>
    <xf numFmtId="165" fontId="14" fillId="2" borderId="15" xfId="0" applyNumberFormat="1" applyFont="1" applyFill="1" applyBorder="1" applyAlignment="1">
      <alignment horizontal="left" vertical="center" indent="1"/>
    </xf>
    <xf numFmtId="1" fontId="4" fillId="2" borderId="16" xfId="0" applyNumberFormat="1" applyFont="1" applyFill="1" applyBorder="1" applyAlignment="1" applyProtection="1">
      <alignment horizontal="left" vertical="center" indent="1"/>
      <protection locked="0"/>
    </xf>
    <xf numFmtId="0" fontId="16" fillId="6" borderId="6" xfId="0" applyFont="1" applyFill="1" applyBorder="1" applyAlignment="1">
      <alignment horizontal="right" vertical="center" indent="1"/>
    </xf>
    <xf numFmtId="0" fontId="16" fillId="6" borderId="8" xfId="0" applyFont="1" applyFill="1" applyBorder="1" applyAlignment="1">
      <alignment horizontal="right" vertical="center" indent="1"/>
    </xf>
    <xf numFmtId="0" fontId="16" fillId="6" borderId="7" xfId="0" applyFont="1" applyFill="1" applyBorder="1" applyAlignment="1">
      <alignment horizontal="right" vertical="center" indent="1"/>
    </xf>
    <xf numFmtId="0" fontId="16" fillId="6" borderId="9" xfId="0" applyFont="1" applyFill="1" applyBorder="1" applyAlignment="1">
      <alignment horizontal="right" vertical="center" indent="1"/>
    </xf>
    <xf numFmtId="2" fontId="0" fillId="0" borderId="0" xfId="0" applyNumberFormat="1"/>
    <xf numFmtId="0" fontId="16" fillId="4" borderId="10" xfId="0" applyFont="1" applyFill="1" applyBorder="1" applyAlignment="1">
      <alignment horizontal="right" vertical="center" indent="1"/>
    </xf>
    <xf numFmtId="0" fontId="16" fillId="4" borderId="11" xfId="0" applyFont="1" applyFill="1" applyBorder="1" applyAlignment="1">
      <alignment horizontal="right" vertical="center" indent="1"/>
    </xf>
    <xf numFmtId="47" fontId="11" fillId="4" borderId="4" xfId="0" applyNumberFormat="1" applyFont="1" applyFill="1" applyBorder="1" applyAlignment="1">
      <alignment horizontal="left" vertical="center" indent="1"/>
    </xf>
    <xf numFmtId="47" fontId="16" fillId="4" borderId="10" xfId="0" applyNumberFormat="1" applyFont="1" applyFill="1" applyBorder="1" applyAlignment="1">
      <alignment horizontal="left" vertical="center" indent="1"/>
    </xf>
    <xf numFmtId="47" fontId="16" fillId="6" borderId="7" xfId="0" applyNumberFormat="1" applyFont="1" applyFill="1" applyBorder="1" applyAlignment="1">
      <alignment horizontal="left" vertical="center" indent="1"/>
    </xf>
    <xf numFmtId="47" fontId="16" fillId="6" borderId="6" xfId="0" applyNumberFormat="1" applyFont="1" applyFill="1" applyBorder="1" applyAlignment="1">
      <alignment horizontal="left" vertical="center" indent="1"/>
    </xf>
    <xf numFmtId="0" fontId="16" fillId="2" borderId="0" xfId="0" applyFont="1" applyFill="1" applyAlignment="1">
      <alignment horizontal="right" vertical="center" indent="1"/>
    </xf>
    <xf numFmtId="166" fontId="0" fillId="0" borderId="0" xfId="0" applyNumberFormat="1"/>
    <xf numFmtId="1" fontId="0" fillId="0" borderId="0" xfId="0" applyNumberFormat="1"/>
    <xf numFmtId="47" fontId="0" fillId="0" borderId="0" xfId="0" applyNumberFormat="1"/>
    <xf numFmtId="43" fontId="0" fillId="0" borderId="0" xfId="1" applyFont="1"/>
    <xf numFmtId="0" fontId="8" fillId="2" borderId="0" xfId="0" applyFont="1" applyFill="1" applyAlignment="1">
      <alignment horizontal="center" wrapText="1"/>
    </xf>
    <xf numFmtId="0" fontId="24" fillId="2" borderId="0" xfId="0" applyFont="1" applyFill="1" applyAlignment="1">
      <alignment horizontal="center"/>
    </xf>
    <xf numFmtId="0" fontId="10" fillId="2" borderId="0" xfId="0" applyFont="1" applyFill="1" applyAlignment="1">
      <alignment horizontal="center" vertical="center"/>
    </xf>
    <xf numFmtId="164" fontId="7" fillId="2" borderId="0" xfId="0" applyNumberFormat="1" applyFont="1" applyFill="1" applyAlignment="1">
      <alignment horizontal="left" vertical="center" indent="1"/>
    </xf>
    <xf numFmtId="164" fontId="9" fillId="5" borderId="26" xfId="0" applyNumberFormat="1" applyFont="1" applyFill="1" applyBorder="1" applyAlignment="1">
      <alignment horizontal="left" wrapText="1" indent="1"/>
    </xf>
    <xf numFmtId="0" fontId="9" fillId="5" borderId="27" xfId="0" applyFont="1" applyFill="1" applyBorder="1" applyAlignment="1">
      <alignment horizontal="center" wrapText="1"/>
    </xf>
    <xf numFmtId="0" fontId="4" fillId="2" borderId="0" xfId="0" applyFont="1" applyFill="1" applyAlignment="1">
      <alignment horizontal="right" vertical="center" indent="1"/>
    </xf>
    <xf numFmtId="0" fontId="16" fillId="2" borderId="0" xfId="0" quotePrefix="1" applyFont="1" applyFill="1" applyAlignment="1">
      <alignment horizontal="left" vertical="center" indent="1"/>
    </xf>
    <xf numFmtId="0" fontId="16" fillId="2" borderId="0" xfId="0" applyFont="1" applyFill="1" applyAlignment="1">
      <alignment horizontal="left" vertical="center" indent="1"/>
    </xf>
    <xf numFmtId="0" fontId="24" fillId="2" borderId="0" xfId="0" applyFont="1" applyFill="1"/>
    <xf numFmtId="0" fontId="8" fillId="2" borderId="0" xfId="0" applyFont="1" applyFill="1" applyAlignment="1">
      <alignment horizontal="center" vertical="center"/>
    </xf>
    <xf numFmtId="0" fontId="16" fillId="4" borderId="10" xfId="0" quotePrefix="1" applyFont="1" applyFill="1" applyBorder="1" applyAlignment="1">
      <alignment horizontal="right" vertical="center" indent="1"/>
    </xf>
    <xf numFmtId="0" fontId="11" fillId="4" borderId="4" xfId="0" quotePrefix="1" applyFont="1" applyFill="1" applyBorder="1" applyAlignment="1">
      <alignment horizontal="center" vertical="center"/>
    </xf>
    <xf numFmtId="0" fontId="16" fillId="6" borderId="7" xfId="0" quotePrefix="1" applyFont="1" applyFill="1" applyBorder="1" applyAlignment="1">
      <alignment horizontal="right" vertical="center" indent="1"/>
    </xf>
    <xf numFmtId="0" fontId="16" fillId="6" borderId="6" xfId="0" quotePrefix="1" applyFont="1" applyFill="1" applyBorder="1" applyAlignment="1">
      <alignment horizontal="right" vertical="center" indent="1"/>
    </xf>
    <xf numFmtId="1" fontId="35" fillId="12" borderId="17" xfId="0" applyNumberFormat="1" applyFont="1" applyFill="1" applyBorder="1" applyAlignment="1">
      <alignment horizontal="center" vertical="center"/>
    </xf>
    <xf numFmtId="0" fontId="32" fillId="13" borderId="0" xfId="0" applyFont="1" applyFill="1"/>
    <xf numFmtId="0" fontId="32" fillId="14" borderId="0" xfId="0" applyFont="1" applyFill="1"/>
    <xf numFmtId="0" fontId="32" fillId="15" borderId="0" xfId="0" applyFont="1" applyFill="1"/>
    <xf numFmtId="0" fontId="32" fillId="16" borderId="0" xfId="0" applyFont="1" applyFill="1"/>
    <xf numFmtId="0" fontId="45" fillId="0" borderId="0" xfId="0" applyFont="1"/>
    <xf numFmtId="0" fontId="1" fillId="0" borderId="0" xfId="0" applyFont="1"/>
    <xf numFmtId="0" fontId="2" fillId="19" borderId="0" xfId="2" applyFill="1"/>
    <xf numFmtId="0" fontId="21" fillId="19" borderId="0" xfId="2" applyFont="1" applyFill="1"/>
    <xf numFmtId="0" fontId="21" fillId="19" borderId="0" xfId="0" applyFont="1" applyFill="1"/>
    <xf numFmtId="0" fontId="26" fillId="19" borderId="0" xfId="0" applyFont="1" applyFill="1" applyAlignment="1">
      <alignment vertical="top" wrapText="1"/>
    </xf>
    <xf numFmtId="0" fontId="41" fillId="19" borderId="0" xfId="2" applyFont="1" applyFill="1"/>
    <xf numFmtId="0" fontId="40" fillId="19" borderId="0" xfId="2" applyFont="1" applyFill="1" applyAlignment="1">
      <alignment vertical="top" wrapText="1"/>
    </xf>
    <xf numFmtId="0" fontId="40" fillId="19" borderId="30" xfId="2" applyFont="1" applyFill="1" applyBorder="1" applyAlignment="1">
      <alignment vertical="top" wrapText="1"/>
    </xf>
    <xf numFmtId="0" fontId="29" fillId="19" borderId="0" xfId="2" applyFont="1" applyFill="1" applyAlignment="1">
      <alignment vertical="top" wrapText="1"/>
    </xf>
    <xf numFmtId="0" fontId="42" fillId="19" borderId="0" xfId="2" applyFont="1" applyFill="1" applyAlignment="1">
      <alignment vertical="top"/>
    </xf>
    <xf numFmtId="0" fontId="43" fillId="19" borderId="0" xfId="2" applyFont="1" applyFill="1"/>
    <xf numFmtId="0" fontId="44" fillId="19" borderId="0" xfId="2" applyFont="1" applyFill="1"/>
    <xf numFmtId="0" fontId="17" fillId="21" borderId="0" xfId="0" applyFont="1" applyFill="1"/>
    <xf numFmtId="0" fontId="1" fillId="21" borderId="0" xfId="0" applyFont="1" applyFill="1"/>
    <xf numFmtId="0" fontId="21" fillId="21" borderId="0" xfId="0" applyFont="1" applyFill="1"/>
    <xf numFmtId="0" fontId="23" fillId="21" borderId="0" xfId="0" applyFont="1" applyFill="1"/>
    <xf numFmtId="0" fontId="1" fillId="21" borderId="0" xfId="0" applyFont="1" applyFill="1" applyAlignment="1">
      <alignment vertical="center"/>
    </xf>
    <xf numFmtId="0" fontId="1" fillId="12" borderId="0" xfId="0" applyFont="1" applyFill="1"/>
    <xf numFmtId="0" fontId="17" fillId="12" borderId="0" xfId="0" applyFont="1" applyFill="1"/>
    <xf numFmtId="0" fontId="49" fillId="12" borderId="0" xfId="0" applyFont="1" applyFill="1" applyAlignment="1">
      <alignment horizontal="left" vertical="center"/>
    </xf>
    <xf numFmtId="0" fontId="48" fillId="12" borderId="28" xfId="0" applyFont="1" applyFill="1" applyBorder="1"/>
    <xf numFmtId="0" fontId="48" fillId="12" borderId="29" xfId="0" applyFont="1" applyFill="1" applyBorder="1"/>
    <xf numFmtId="0" fontId="48" fillId="12" borderId="0" xfId="0" applyFont="1" applyFill="1"/>
    <xf numFmtId="0" fontId="1" fillId="12" borderId="28" xfId="0" applyFont="1" applyFill="1" applyBorder="1"/>
    <xf numFmtId="0" fontId="1" fillId="12" borderId="29" xfId="0" applyFont="1" applyFill="1" applyBorder="1"/>
    <xf numFmtId="0" fontId="48" fillId="12" borderId="0" xfId="0" applyFont="1" applyFill="1" applyAlignment="1">
      <alignment vertical="center"/>
    </xf>
    <xf numFmtId="0" fontId="27" fillId="12" borderId="0" xfId="0" applyFont="1" applyFill="1" applyAlignment="1">
      <alignment horizontal="left" vertical="center"/>
    </xf>
    <xf numFmtId="0" fontId="3" fillId="21" borderId="0" xfId="0" applyFont="1" applyFill="1"/>
    <xf numFmtId="0" fontId="23" fillId="21" borderId="0" xfId="0" applyFont="1" applyFill="1" applyAlignment="1">
      <alignment textRotation="255"/>
    </xf>
    <xf numFmtId="0" fontId="27" fillId="21" borderId="0" xfId="0" applyFont="1" applyFill="1"/>
    <xf numFmtId="0" fontId="29" fillId="21" borderId="0" xfId="0" applyFont="1" applyFill="1"/>
    <xf numFmtId="0" fontId="28" fillId="21" borderId="0" xfId="0" applyFont="1" applyFill="1"/>
    <xf numFmtId="0" fontId="32" fillId="12" borderId="0" xfId="0" applyFont="1" applyFill="1"/>
    <xf numFmtId="0" fontId="33" fillId="12" borderId="0" xfId="0" applyFont="1" applyFill="1"/>
    <xf numFmtId="0" fontId="33" fillId="12" borderId="0" xfId="0" applyFont="1" applyFill="1" applyAlignment="1">
      <alignment horizontal="left" vertical="center"/>
    </xf>
    <xf numFmtId="0" fontId="27" fillId="12" borderId="0" xfId="0" applyFont="1" applyFill="1"/>
    <xf numFmtId="0" fontId="36" fillId="12" borderId="0" xfId="0" applyFont="1" applyFill="1"/>
    <xf numFmtId="0" fontId="36" fillId="12" borderId="0" xfId="0" applyFont="1" applyFill="1" applyAlignment="1">
      <alignment horizontal="left" vertical="center"/>
    </xf>
    <xf numFmtId="0" fontId="28" fillId="12" borderId="0" xfId="0" applyFont="1" applyFill="1"/>
    <xf numFmtId="0" fontId="37" fillId="12" borderId="0" xfId="0" applyFont="1" applyFill="1" applyAlignment="1">
      <alignment horizontal="left" vertical="center"/>
    </xf>
    <xf numFmtId="0" fontId="32" fillId="12" borderId="0" xfId="0" applyFont="1" applyFill="1" applyAlignment="1">
      <alignment horizontal="center" vertical="top"/>
    </xf>
    <xf numFmtId="0" fontId="17" fillId="12" borderId="0" xfId="0" applyFont="1" applyFill="1" applyAlignment="1">
      <alignment horizontal="left" vertical="top" wrapText="1"/>
    </xf>
    <xf numFmtId="0" fontId="20" fillId="12" borderId="0" xfId="0" applyFont="1" applyFill="1"/>
    <xf numFmtId="0" fontId="19" fillId="12" borderId="0" xfId="0" applyFont="1" applyFill="1" applyAlignment="1">
      <alignment horizontal="left" vertical="center"/>
    </xf>
    <xf numFmtId="0" fontId="18" fillId="12" borderId="0" xfId="0" applyFont="1" applyFill="1" applyAlignment="1">
      <alignment horizontal="left" vertical="center"/>
    </xf>
    <xf numFmtId="0" fontId="34" fillId="12" borderId="0" xfId="0" applyFont="1" applyFill="1" applyAlignment="1">
      <alignment horizontal="left"/>
    </xf>
    <xf numFmtId="0" fontId="46" fillId="12" borderId="0" xfId="0" applyFont="1" applyFill="1"/>
    <xf numFmtId="0" fontId="22" fillId="12" borderId="0" xfId="0" applyFont="1" applyFill="1"/>
    <xf numFmtId="0" fontId="46" fillId="12" borderId="0" xfId="0" applyFont="1" applyFill="1" applyAlignment="1">
      <alignment vertical="center"/>
    </xf>
    <xf numFmtId="1" fontId="50" fillId="12" borderId="17" xfId="0" applyNumberFormat="1" applyFont="1" applyFill="1" applyBorder="1" applyAlignment="1">
      <alignment horizontal="center" vertical="center"/>
    </xf>
    <xf numFmtId="0" fontId="21" fillId="21" borderId="0" xfId="0" applyFont="1" applyFill="1" applyAlignment="1">
      <alignment vertical="center"/>
    </xf>
    <xf numFmtId="0" fontId="29" fillId="21" borderId="0" xfId="0" applyFont="1" applyFill="1" applyAlignment="1">
      <alignment vertical="center"/>
    </xf>
    <xf numFmtId="0" fontId="39" fillId="12" borderId="0" xfId="0" applyFont="1" applyFill="1" applyAlignment="1">
      <alignment horizontal="center" vertical="top"/>
    </xf>
    <xf numFmtId="0" fontId="36" fillId="12" borderId="21" xfId="0" applyFont="1" applyFill="1" applyBorder="1" applyAlignment="1">
      <alignment vertical="center"/>
    </xf>
    <xf numFmtId="0" fontId="28" fillId="12" borderId="0" xfId="0" applyFont="1" applyFill="1" applyAlignment="1">
      <alignment vertical="center"/>
    </xf>
    <xf numFmtId="0" fontId="32" fillId="12" borderId="23" xfId="0" applyFont="1" applyFill="1" applyBorder="1" applyAlignment="1">
      <alignment vertical="center"/>
    </xf>
    <xf numFmtId="0" fontId="33" fillId="12" borderId="22" xfId="0" applyFont="1" applyFill="1" applyBorder="1" applyAlignment="1">
      <alignment vertical="center"/>
    </xf>
    <xf numFmtId="0" fontId="19" fillId="12" borderId="23" xfId="0" applyFont="1" applyFill="1" applyBorder="1" applyAlignment="1">
      <alignment vertical="center"/>
    </xf>
    <xf numFmtId="0" fontId="32" fillId="12" borderId="0" xfId="0" applyFont="1" applyFill="1" applyAlignment="1">
      <alignment vertical="center"/>
    </xf>
    <xf numFmtId="0" fontId="33" fillId="12" borderId="21" xfId="0" applyFont="1" applyFill="1" applyBorder="1" applyAlignment="1">
      <alignment vertical="center"/>
    </xf>
    <xf numFmtId="0" fontId="1" fillId="12" borderId="0" xfId="0" applyFont="1" applyFill="1" applyAlignment="1">
      <alignment vertical="center"/>
    </xf>
    <xf numFmtId="0" fontId="33" fillId="12" borderId="21" xfId="0" applyFont="1" applyFill="1" applyBorder="1"/>
    <xf numFmtId="0" fontId="38" fillId="12" borderId="0" xfId="0" applyFont="1" applyFill="1"/>
    <xf numFmtId="0" fontId="38" fillId="12" borderId="21" xfId="0" applyFont="1" applyFill="1" applyBorder="1"/>
    <xf numFmtId="0" fontId="32" fillId="12" borderId="21" xfId="0" applyFont="1" applyFill="1" applyBorder="1"/>
    <xf numFmtId="0" fontId="38" fillId="12" borderId="0" xfId="0" quotePrefix="1" applyFont="1" applyFill="1" applyAlignment="1">
      <alignment vertical="center"/>
    </xf>
    <xf numFmtId="0" fontId="38" fillId="12" borderId="0" xfId="0" applyFont="1" applyFill="1" applyAlignment="1">
      <alignment vertical="center"/>
    </xf>
    <xf numFmtId="0" fontId="47" fillId="12" borderId="0" xfId="0" applyFont="1" applyFill="1" applyAlignment="1">
      <alignment horizontal="left" vertical="center"/>
    </xf>
    <xf numFmtId="0" fontId="47" fillId="12" borderId="0" xfId="0" applyFont="1" applyFill="1" applyAlignment="1">
      <alignment vertical="center"/>
    </xf>
    <xf numFmtId="0" fontId="19" fillId="12" borderId="0" xfId="0" applyFont="1" applyFill="1"/>
    <xf numFmtId="0" fontId="19" fillId="12" borderId="0" xfId="0" applyFont="1" applyFill="1" applyAlignment="1">
      <alignment vertical="center"/>
    </xf>
    <xf numFmtId="0" fontId="36" fillId="12" borderId="21" xfId="0" applyFont="1" applyFill="1" applyBorder="1"/>
    <xf numFmtId="0" fontId="34" fillId="12" borderId="21" xfId="0" applyFont="1" applyFill="1" applyBorder="1" applyAlignment="1">
      <alignment vertical="center"/>
    </xf>
    <xf numFmtId="0" fontId="51" fillId="21" borderId="0" xfId="0" applyFont="1" applyFill="1"/>
    <xf numFmtId="0" fontId="21" fillId="19" borderId="0" xfId="2" applyFont="1" applyFill="1" applyAlignment="1">
      <alignment wrapText="1"/>
    </xf>
    <xf numFmtId="0" fontId="1" fillId="21" borderId="0" xfId="0" applyFont="1" applyFill="1" applyAlignment="1">
      <alignment textRotation="255"/>
    </xf>
    <xf numFmtId="0" fontId="30" fillId="19" borderId="0" xfId="2" applyFont="1" applyFill="1" applyAlignment="1">
      <alignment horizontal="left" vertical="center" indent="1"/>
    </xf>
    <xf numFmtId="0" fontId="40" fillId="19" borderId="0" xfId="2" applyFont="1" applyFill="1" applyAlignment="1">
      <alignment horizontal="left" vertical="top" wrapText="1"/>
    </xf>
    <xf numFmtId="0" fontId="29" fillId="19" borderId="0" xfId="2" applyFont="1" applyFill="1" applyAlignment="1">
      <alignment horizontal="left" vertical="top" wrapText="1"/>
    </xf>
    <xf numFmtId="0" fontId="30" fillId="20" borderId="0" xfId="2" applyFont="1" applyFill="1" applyAlignment="1">
      <alignment horizontal="center" vertical="center"/>
    </xf>
    <xf numFmtId="0" fontId="42" fillId="19" borderId="0" xfId="2" applyFont="1" applyFill="1" applyAlignment="1">
      <alignment horizontal="left" vertical="center" wrapText="1"/>
    </xf>
    <xf numFmtId="0" fontId="27" fillId="22" borderId="35" xfId="2" applyFont="1" applyFill="1" applyBorder="1" applyAlignment="1">
      <alignment horizontal="left" vertical="center" indent="1"/>
    </xf>
    <xf numFmtId="0" fontId="27" fillId="22" borderId="36" xfId="2" applyFont="1" applyFill="1" applyBorder="1" applyAlignment="1">
      <alignment horizontal="left" vertical="center" indent="1"/>
    </xf>
    <xf numFmtId="0" fontId="27" fillId="22" borderId="37" xfId="2" applyFont="1" applyFill="1" applyBorder="1" applyAlignment="1">
      <alignment horizontal="left" vertical="center" indent="1"/>
    </xf>
    <xf numFmtId="0" fontId="1" fillId="12" borderId="0" xfId="0" applyFont="1" applyFill="1" applyAlignment="1">
      <alignment horizontal="center" vertical="top"/>
    </xf>
    <xf numFmtId="0" fontId="30" fillId="20" borderId="0" xfId="0" applyFont="1" applyFill="1" applyAlignment="1">
      <alignment horizontal="center" vertical="center"/>
    </xf>
    <xf numFmtId="0" fontId="52" fillId="12" borderId="31" xfId="0" applyFont="1" applyFill="1" applyBorder="1" applyAlignment="1">
      <alignment horizontal="left" vertical="center" indent="3"/>
    </xf>
    <xf numFmtId="0" fontId="48" fillId="12" borderId="0" xfId="0" applyFont="1" applyFill="1" applyAlignment="1">
      <alignment horizontal="center"/>
    </xf>
    <xf numFmtId="0" fontId="48" fillId="12" borderId="0" xfId="0" applyFont="1" applyFill="1" applyAlignment="1">
      <alignment horizontal="left" vertical="center"/>
    </xf>
    <xf numFmtId="0" fontId="32" fillId="12" borderId="0" xfId="0" applyFont="1" applyFill="1" applyAlignment="1">
      <alignment horizontal="center"/>
    </xf>
    <xf numFmtId="0" fontId="34" fillId="12" borderId="0" xfId="0" applyFont="1" applyFill="1" applyAlignment="1">
      <alignment horizontal="left"/>
    </xf>
    <xf numFmtId="0" fontId="36" fillId="12" borderId="0" xfId="0" applyFont="1" applyFill="1" applyAlignment="1">
      <alignment horizontal="left"/>
    </xf>
    <xf numFmtId="0" fontId="32" fillId="12" borderId="0" xfId="0" applyFont="1" applyFill="1" applyAlignment="1">
      <alignment horizontal="left" vertical="top" wrapText="1"/>
    </xf>
    <xf numFmtId="0" fontId="31" fillId="21" borderId="33" xfId="0" applyFont="1" applyFill="1" applyBorder="1" applyAlignment="1">
      <alignment horizontal="center" vertical="center"/>
    </xf>
    <xf numFmtId="0" fontId="31" fillId="21" borderId="34" xfId="0" applyFont="1" applyFill="1" applyBorder="1" applyAlignment="1">
      <alignment horizontal="center" vertical="center"/>
    </xf>
    <xf numFmtId="0" fontId="31" fillId="21" borderId="32" xfId="0" applyFont="1" applyFill="1" applyBorder="1" applyAlignment="1">
      <alignment horizontal="center" vertical="center"/>
    </xf>
    <xf numFmtId="0" fontId="1" fillId="12" borderId="0" xfId="0" applyFont="1" applyFill="1" applyAlignment="1">
      <alignment horizontal="center"/>
    </xf>
    <xf numFmtId="0" fontId="30" fillId="18" borderId="0" xfId="0" applyFont="1" applyFill="1" applyAlignment="1">
      <alignment horizontal="center" vertical="center"/>
    </xf>
    <xf numFmtId="0" fontId="30" fillId="3" borderId="0" xfId="0" applyFont="1" applyFill="1" applyAlignment="1">
      <alignment horizontal="center" vertical="center"/>
    </xf>
    <xf numFmtId="0" fontId="30" fillId="11" borderId="0" xfId="0" applyFont="1" applyFill="1" applyAlignment="1">
      <alignment horizontal="center" vertical="center"/>
    </xf>
    <xf numFmtId="0" fontId="30" fillId="10" borderId="0" xfId="0" applyFont="1" applyFill="1" applyAlignment="1">
      <alignment horizontal="center" vertical="center"/>
    </xf>
    <xf numFmtId="1" fontId="35" fillId="12" borderId="18" xfId="0" applyNumberFormat="1" applyFont="1" applyFill="1" applyBorder="1" applyAlignment="1">
      <alignment horizontal="center" vertical="center"/>
    </xf>
    <xf numFmtId="1" fontId="35" fillId="12" borderId="19" xfId="0" applyNumberFormat="1" applyFont="1" applyFill="1" applyBorder="1" applyAlignment="1">
      <alignment horizontal="center" vertical="center"/>
    </xf>
    <xf numFmtId="0" fontId="30" fillId="17" borderId="0" xfId="0" applyFont="1" applyFill="1" applyAlignment="1">
      <alignment horizontal="center" vertical="center"/>
    </xf>
    <xf numFmtId="1" fontId="35" fillId="12" borderId="20" xfId="0" applyNumberFormat="1" applyFont="1" applyFill="1" applyBorder="1" applyAlignment="1">
      <alignment horizontal="center" vertical="center"/>
    </xf>
    <xf numFmtId="0" fontId="32" fillId="12" borderId="0" xfId="0" applyFont="1" applyFill="1" applyAlignment="1">
      <alignment horizontal="center" vertical="top"/>
    </xf>
    <xf numFmtId="0" fontId="39" fillId="12" borderId="0" xfId="0" applyFont="1" applyFill="1" applyAlignment="1">
      <alignment horizontal="center" vertical="top"/>
    </xf>
    <xf numFmtId="0" fontId="38" fillId="12" borderId="0" xfId="0" applyFont="1" applyFill="1" applyAlignment="1">
      <alignment horizontal="left" vertical="center"/>
    </xf>
    <xf numFmtId="0" fontId="38" fillId="12" borderId="0" xfId="0" applyFont="1" applyFill="1" applyAlignment="1">
      <alignment vertical="center"/>
    </xf>
    <xf numFmtId="1" fontId="35" fillId="12" borderId="24" xfId="0" applyNumberFormat="1" applyFont="1" applyFill="1" applyBorder="1" applyAlignment="1">
      <alignment horizontal="center" vertical="center"/>
    </xf>
    <xf numFmtId="1" fontId="35" fillId="12" borderId="25" xfId="0" applyNumberFormat="1" applyFont="1" applyFill="1" applyBorder="1" applyAlignment="1">
      <alignment horizontal="center" vertical="center"/>
    </xf>
    <xf numFmtId="0" fontId="47" fillId="12" borderId="0" xfId="0" applyFont="1" applyFill="1" applyAlignment="1">
      <alignment horizontal="left" vertical="center"/>
    </xf>
    <xf numFmtId="164" fontId="6" fillId="2" borderId="0" xfId="0" applyNumberFormat="1" applyFont="1" applyFill="1" applyAlignment="1">
      <alignment horizontal="left" indent="1"/>
    </xf>
    <xf numFmtId="0" fontId="6" fillId="2" borderId="0" xfId="0" applyFont="1" applyFill="1" applyAlignment="1">
      <alignment horizontal="left" indent="1"/>
    </xf>
    <xf numFmtId="164" fontId="4" fillId="2" borderId="0" xfId="0" applyNumberFormat="1" applyFont="1" applyFill="1" applyAlignment="1">
      <alignment horizontal="left" vertical="top" wrapText="1" indent="1"/>
    </xf>
    <xf numFmtId="0" fontId="4" fillId="2" borderId="0" xfId="0" applyFont="1" applyFill="1" applyAlignment="1">
      <alignment horizontal="left" vertical="top" wrapText="1" indent="1"/>
    </xf>
    <xf numFmtId="164" fontId="7" fillId="2" borderId="0" xfId="0" applyNumberFormat="1" applyFont="1" applyFill="1" applyAlignment="1">
      <alignment horizontal="left" vertical="center" indent="1"/>
    </xf>
    <xf numFmtId="164" fontId="7" fillId="2" borderId="5" xfId="0" applyNumberFormat="1" applyFont="1" applyFill="1" applyBorder="1" applyAlignment="1">
      <alignment horizontal="left" vertical="center" indent="1"/>
    </xf>
    <xf numFmtId="0" fontId="6" fillId="9" borderId="0" xfId="0" applyFont="1" applyFill="1" applyAlignment="1">
      <alignment horizontal="left" indent="1"/>
    </xf>
    <xf numFmtId="0" fontId="4" fillId="9" borderId="0" xfId="0" applyFont="1" applyFill="1" applyAlignment="1">
      <alignment horizontal="left" vertical="top" wrapText="1" indent="1"/>
    </xf>
    <xf numFmtId="0" fontId="15" fillId="9" borderId="0" xfId="0" applyFont="1" applyFill="1" applyAlignment="1">
      <alignment horizontal="left" vertical="center" wrapText="1" indent="1"/>
    </xf>
    <xf numFmtId="0" fontId="41" fillId="19" borderId="0" xfId="2" applyFont="1" applyFill="1" applyAlignment="1"/>
    <xf numFmtId="0" fontId="44" fillId="19" borderId="0" xfId="2" applyFont="1" applyFill="1" applyAlignment="1"/>
    <xf numFmtId="0" fontId="32" fillId="15" borderId="0" xfId="0" applyFont="1" applyFill="1" applyAlignment="1"/>
    <xf numFmtId="0" fontId="32" fillId="16" borderId="0" xfId="0" applyFont="1" applyFill="1" applyAlignment="1"/>
    <xf numFmtId="0" fontId="38" fillId="12" borderId="0" xfId="0" applyFont="1" applyFill="1" applyAlignment="1"/>
  </cellXfs>
  <cellStyles count="4">
    <cellStyle name="Comma" xfId="1" builtinId="3"/>
    <cellStyle name="Normal" xfId="0" builtinId="0"/>
    <cellStyle name="Normal 2" xfId="2" xr:uid="{46A4F4B0-6540-452E-A2B5-CC0C20BE907D}"/>
    <cellStyle name="Normal 2 2" xfId="3" xr:uid="{99FE0ABA-2A22-4B7E-A677-589BA81FCDE7}"/>
  </cellStyles>
  <dxfs count="83">
    <dxf>
      <font>
        <color rgb="FF505050"/>
      </font>
      <fill>
        <patternFill>
          <bgColor theme="0"/>
        </patternFill>
      </fill>
      <border>
        <bottom style="thin">
          <color theme="0"/>
        </bottom>
        <vertical/>
        <horizontal/>
      </border>
    </dxf>
    <dxf>
      <font>
        <color rgb="FFD2D2D2"/>
      </font>
      <fill>
        <patternFill>
          <bgColor rgb="FF8C8C8C"/>
        </patternFill>
      </fill>
    </dxf>
    <dxf>
      <font>
        <strike val="0"/>
        <outline val="0"/>
        <shadow val="0"/>
        <u val="none"/>
        <vertAlign val="baseline"/>
        <sz val="11"/>
        <color theme="1"/>
        <name val="Segoe UI Symbol"/>
        <family val="2"/>
        <scheme val="none"/>
      </font>
      <numFmt numFmtId="0" formatCode="General"/>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Symbol"/>
        <family val="2"/>
        <scheme val="none"/>
      </font>
      <numFmt numFmtId="0" formatCode="General"/>
    </dxf>
    <dxf>
      <font>
        <strike val="0"/>
        <outline val="0"/>
        <shadow val="0"/>
        <u val="none"/>
        <vertAlign val="baseline"/>
        <sz val="11"/>
        <color theme="1"/>
        <name val="Segoe UI Symbol"/>
        <family val="2"/>
        <scheme val="none"/>
      </font>
    </dxf>
    <dxf>
      <font>
        <strike val="0"/>
        <outline val="0"/>
        <shadow val="0"/>
        <u val="none"/>
        <vertAlign val="baseline"/>
        <sz val="11"/>
        <color theme="1"/>
        <name val="Segoe UI"/>
        <family val="2"/>
        <scheme val="none"/>
      </font>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166" formatCode="0.0"/>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Medium9">
    <tableStyle name="Invisible" pivot="0" table="0" count="0" xr9:uid="{E74A5843-F7A7-475D-9715-CB8D5C140484}"/>
  </tableStyles>
  <colors>
    <mruColors>
      <color rgb="FF000000"/>
      <color rgb="FFD2D2D2"/>
      <color rgb="FF013E66"/>
      <color rgb="FF127BA7"/>
      <color rgb="FF3FB6E6"/>
      <color rgb="FFDAEEFB"/>
      <color rgb="FFDCDCDC"/>
      <color rgb="FF505050"/>
      <color rgb="FF8C8C8C"/>
      <color rgb="FF0D7AB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2.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2.xml"/><Relationship Id="rId1" Type="http://schemas.microsoft.com/office/2011/relationships/chartStyle" Target="style2.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charts/_rels/chart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3.xml"/><Relationship Id="rId1" Type="http://schemas.microsoft.com/office/2011/relationships/chartStyle" Target="style3.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charts/_rels/chart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4.xml"/><Relationship Id="rId1" Type="http://schemas.microsoft.com/office/2011/relationships/chartStyle" Target="style4.xml"/><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18.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18.xml"/><Relationship Id="rId1" Type="http://schemas.microsoft.com/office/2011/relationships/chartStyle" Target="style18.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charts/_rels/chart19.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9.xml"/><Relationship Id="rId1" Type="http://schemas.microsoft.com/office/2011/relationships/chartStyle" Target="style19.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charts/_rels/chart20.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20.xml"/><Relationship Id="rId1" Type="http://schemas.microsoft.com/office/2011/relationships/chartStyle" Target="style20.xml"/><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charts/_rels/chart21.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21.xml"/><Relationship Id="rId1" Type="http://schemas.microsoft.com/office/2011/relationships/chartStyle" Target="style21.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22.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22.xml"/><Relationship Id="rId1" Type="http://schemas.microsoft.com/office/2011/relationships/chartStyle" Target="style22.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charts/_rels/chart2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23.xml"/><Relationship Id="rId1" Type="http://schemas.microsoft.com/office/2011/relationships/chartStyle" Target="style23.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charts/_rels/chart24.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24.xml"/><Relationship Id="rId1" Type="http://schemas.microsoft.com/office/2011/relationships/chartStyle" Target="style24.xml"/><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charts/_rels/chart25.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25.xml"/><Relationship Id="rId1" Type="http://schemas.microsoft.com/office/2011/relationships/chartStyle" Target="style25.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26.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26.xml"/><Relationship Id="rId1" Type="http://schemas.microsoft.com/office/2011/relationships/chartStyle" Target="style26.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charts/_rels/chart27.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27.xml"/><Relationship Id="rId1" Type="http://schemas.microsoft.com/office/2011/relationships/chartStyle" Target="style27.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charts/_rels/chart28.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28.xml"/><Relationship Id="rId1" Type="http://schemas.microsoft.com/office/2011/relationships/chartStyle" Target="style28.xml"/><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charts/_rels/chart29.xml.rels><?xml version="1.0" encoding="UTF-8" standalone="yes"?>
<Relationships xmlns="http://schemas.openxmlformats.org/package/2006/relationships"><Relationship Id="rId3" Type="http://schemas.openxmlformats.org/officeDocument/2006/relationships/image" Target="../media/image5.png"/><Relationship Id="rId2" Type="http://schemas.microsoft.com/office/2011/relationships/chartColorStyle" Target="colors29.xml"/><Relationship Id="rId1" Type="http://schemas.microsoft.com/office/2011/relationships/chartStyle" Target="style29.xm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charts/_rels/chart30.xml.rels><?xml version="1.0" encoding="UTF-8" standalone="yes"?>
<Relationships xmlns="http://schemas.openxmlformats.org/package/2006/relationships"><Relationship Id="rId3" Type="http://schemas.openxmlformats.org/officeDocument/2006/relationships/image" Target="../media/image9.png"/><Relationship Id="rId2" Type="http://schemas.microsoft.com/office/2011/relationships/chartColorStyle" Target="colors30.xml"/><Relationship Id="rId1" Type="http://schemas.microsoft.com/office/2011/relationships/chartStyle" Target="style30.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charts/_rels/chart31.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31.xml"/><Relationship Id="rId1" Type="http://schemas.microsoft.com/office/2011/relationships/chartStyle" Target="style31.xml"/><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charts/_rels/chart32.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2.xml"/><Relationship Id="rId1" Type="http://schemas.microsoft.com/office/2011/relationships/chartStyle" Target="style32.xml"/><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60.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1.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2.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3.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4.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5.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6.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7.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8.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Backend!$AQ$3</c:f>
              <c:numCache>
                <c:formatCode>General</c:formatCode>
                <c:ptCount val="1"/>
                <c:pt idx="0">
                  <c:v>1</c:v>
                </c:pt>
              </c:numCache>
            </c:numRef>
          </c:val>
          <c:extLst>
            <c:ext xmlns:c16="http://schemas.microsoft.com/office/drawing/2014/chart" uri="{C3380CC4-5D6E-409C-BE32-E72D297353CC}">
              <c16:uniqueId val="{00000000-3DB4-4A6C-B183-E9AAD96F1178}"/>
            </c:ext>
          </c:extLst>
        </c:ser>
        <c:ser>
          <c:idx val="1"/>
          <c:order val="1"/>
          <c:spPr>
            <a:blipFill>
              <a:blip xmlns:r="http://schemas.openxmlformats.org/officeDocument/2006/relationships" r:embed="rId4"/>
              <a:stretch>
                <a:fillRect/>
              </a:stretch>
            </a:blipFill>
            <a:ln>
              <a:noFill/>
            </a:ln>
            <a:effectLst/>
          </c:spPr>
          <c:invertIfNegative val="0"/>
          <c:val>
            <c:numRef>
              <c:f>Backend!$AR$3</c:f>
              <c:numCache>
                <c:formatCode>General</c:formatCode>
                <c:ptCount val="1"/>
                <c:pt idx="0">
                  <c:v>#N/A</c:v>
                </c:pt>
              </c:numCache>
            </c:numRef>
          </c:val>
          <c:extLst>
            <c:ext xmlns:c16="http://schemas.microsoft.com/office/drawing/2014/chart" uri="{C3380CC4-5D6E-409C-BE32-E72D297353CC}">
              <c16:uniqueId val="{00000001-3DB4-4A6C-B183-E9AAD96F1178}"/>
            </c:ext>
          </c:extLst>
        </c:ser>
        <c:ser>
          <c:idx val="2"/>
          <c:order val="2"/>
          <c:spPr>
            <a:blipFill>
              <a:blip xmlns:r="http://schemas.openxmlformats.org/officeDocument/2006/relationships" r:embed="rId5"/>
              <a:stretch>
                <a:fillRect/>
              </a:stretch>
            </a:blipFill>
            <a:ln>
              <a:noFill/>
            </a:ln>
            <a:effectLst/>
          </c:spPr>
          <c:invertIfNegative val="0"/>
          <c:val>
            <c:numRef>
              <c:f>Backend!$AS$3</c:f>
              <c:numCache>
                <c:formatCode>General</c:formatCode>
                <c:ptCount val="1"/>
                <c:pt idx="0">
                  <c:v>#N/A</c:v>
                </c:pt>
              </c:numCache>
            </c:numRef>
          </c:val>
          <c:extLst>
            <c:ext xmlns:c16="http://schemas.microsoft.com/office/drawing/2014/chart" uri="{C3380CC4-5D6E-409C-BE32-E72D297353CC}">
              <c16:uniqueId val="{00000002-3DB4-4A6C-B183-E9AAD96F1178}"/>
            </c:ext>
          </c:extLst>
        </c:ser>
        <c:ser>
          <c:idx val="3"/>
          <c:order val="3"/>
          <c:spPr>
            <a:blipFill>
              <a:blip xmlns:r="http://schemas.openxmlformats.org/officeDocument/2006/relationships" r:embed="rId6"/>
              <a:stretch>
                <a:fillRect/>
              </a:stretch>
            </a:blipFill>
            <a:ln>
              <a:noFill/>
            </a:ln>
            <a:effectLst/>
          </c:spPr>
          <c:invertIfNegative val="0"/>
          <c:val>
            <c:numRef>
              <c:f>Backend!$AT$3</c:f>
              <c:numCache>
                <c:formatCode>General</c:formatCode>
                <c:ptCount val="1"/>
                <c:pt idx="0">
                  <c:v>#N/A</c:v>
                </c:pt>
              </c:numCache>
            </c:numRef>
          </c:val>
          <c:extLst>
            <c:ext xmlns:c16="http://schemas.microsoft.com/office/drawing/2014/chart" uri="{C3380CC4-5D6E-409C-BE32-E72D297353CC}">
              <c16:uniqueId val="{00000003-3DB4-4A6C-B183-E9AAD96F1178}"/>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Backend!$AQ$4</c:f>
              <c:numCache>
                <c:formatCode>General</c:formatCode>
                <c:ptCount val="1"/>
                <c:pt idx="0">
                  <c:v>1</c:v>
                </c:pt>
              </c:numCache>
            </c:numRef>
          </c:val>
          <c:extLst>
            <c:ext xmlns:c16="http://schemas.microsoft.com/office/drawing/2014/chart" uri="{C3380CC4-5D6E-409C-BE32-E72D297353CC}">
              <c16:uniqueId val="{00000000-3548-49D2-B785-059213D4B2A8}"/>
            </c:ext>
          </c:extLst>
        </c:ser>
        <c:ser>
          <c:idx val="1"/>
          <c:order val="1"/>
          <c:spPr>
            <a:blipFill>
              <a:blip xmlns:r="http://schemas.openxmlformats.org/officeDocument/2006/relationships" r:embed="rId4"/>
              <a:stretch>
                <a:fillRect/>
              </a:stretch>
            </a:blipFill>
            <a:ln>
              <a:noFill/>
            </a:ln>
            <a:effectLst/>
          </c:spPr>
          <c:invertIfNegative val="0"/>
          <c:val>
            <c:numRef>
              <c:f>Backend!$AR$4</c:f>
              <c:numCache>
                <c:formatCode>General</c:formatCode>
                <c:ptCount val="1"/>
                <c:pt idx="0">
                  <c:v>#N/A</c:v>
                </c:pt>
              </c:numCache>
            </c:numRef>
          </c:val>
          <c:extLst>
            <c:ext xmlns:c16="http://schemas.microsoft.com/office/drawing/2014/chart" uri="{C3380CC4-5D6E-409C-BE32-E72D297353CC}">
              <c16:uniqueId val="{00000001-3548-49D2-B785-059213D4B2A8}"/>
            </c:ext>
          </c:extLst>
        </c:ser>
        <c:ser>
          <c:idx val="2"/>
          <c:order val="2"/>
          <c:spPr>
            <a:blipFill>
              <a:blip xmlns:r="http://schemas.openxmlformats.org/officeDocument/2006/relationships" r:embed="rId5"/>
              <a:stretch>
                <a:fillRect/>
              </a:stretch>
            </a:blipFill>
            <a:ln>
              <a:noFill/>
            </a:ln>
            <a:effectLst/>
          </c:spPr>
          <c:invertIfNegative val="0"/>
          <c:val>
            <c:numRef>
              <c:f>Backend!$AS$4</c:f>
              <c:numCache>
                <c:formatCode>General</c:formatCode>
                <c:ptCount val="1"/>
                <c:pt idx="0">
                  <c:v>#N/A</c:v>
                </c:pt>
              </c:numCache>
            </c:numRef>
          </c:val>
          <c:extLst>
            <c:ext xmlns:c16="http://schemas.microsoft.com/office/drawing/2014/chart" uri="{C3380CC4-5D6E-409C-BE32-E72D297353CC}">
              <c16:uniqueId val="{00000002-3548-49D2-B785-059213D4B2A8}"/>
            </c:ext>
          </c:extLst>
        </c:ser>
        <c:ser>
          <c:idx val="3"/>
          <c:order val="3"/>
          <c:spPr>
            <a:blipFill>
              <a:blip xmlns:r="http://schemas.openxmlformats.org/officeDocument/2006/relationships" r:embed="rId6"/>
              <a:stretch>
                <a:fillRect/>
              </a:stretch>
            </a:blipFill>
            <a:ln>
              <a:noFill/>
            </a:ln>
            <a:effectLst/>
          </c:spPr>
          <c:invertIfNegative val="0"/>
          <c:val>
            <c:numRef>
              <c:f>Backend!$AT$4</c:f>
              <c:numCache>
                <c:formatCode>General</c:formatCode>
                <c:ptCount val="1"/>
                <c:pt idx="0">
                  <c:v>#N/A</c:v>
                </c:pt>
              </c:numCache>
            </c:numRef>
          </c:val>
          <c:extLst>
            <c:ext xmlns:c16="http://schemas.microsoft.com/office/drawing/2014/chart" uri="{C3380CC4-5D6E-409C-BE32-E72D297353CC}">
              <c16:uniqueId val="{00000003-3548-49D2-B785-059213D4B2A8}"/>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Backend!$AQ$5</c:f>
              <c:numCache>
                <c:formatCode>General</c:formatCode>
                <c:ptCount val="1"/>
                <c:pt idx="0">
                  <c:v>1</c:v>
                </c:pt>
              </c:numCache>
            </c:numRef>
          </c:val>
          <c:extLst>
            <c:ext xmlns:c16="http://schemas.microsoft.com/office/drawing/2014/chart" uri="{C3380CC4-5D6E-409C-BE32-E72D297353CC}">
              <c16:uniqueId val="{00000000-9FA1-419E-A575-62B1ED91F769}"/>
            </c:ext>
          </c:extLst>
        </c:ser>
        <c:ser>
          <c:idx val="1"/>
          <c:order val="1"/>
          <c:spPr>
            <a:blipFill>
              <a:blip xmlns:r="http://schemas.openxmlformats.org/officeDocument/2006/relationships" r:embed="rId4"/>
              <a:stretch>
                <a:fillRect/>
              </a:stretch>
            </a:blipFill>
            <a:ln>
              <a:noFill/>
            </a:ln>
            <a:effectLst/>
          </c:spPr>
          <c:invertIfNegative val="0"/>
          <c:val>
            <c:numRef>
              <c:f>Backend!$AR$5</c:f>
              <c:numCache>
                <c:formatCode>General</c:formatCode>
                <c:ptCount val="1"/>
                <c:pt idx="0">
                  <c:v>#N/A</c:v>
                </c:pt>
              </c:numCache>
            </c:numRef>
          </c:val>
          <c:extLst>
            <c:ext xmlns:c16="http://schemas.microsoft.com/office/drawing/2014/chart" uri="{C3380CC4-5D6E-409C-BE32-E72D297353CC}">
              <c16:uniqueId val="{00000001-9FA1-419E-A575-62B1ED91F769}"/>
            </c:ext>
          </c:extLst>
        </c:ser>
        <c:ser>
          <c:idx val="2"/>
          <c:order val="2"/>
          <c:spPr>
            <a:blipFill>
              <a:blip xmlns:r="http://schemas.openxmlformats.org/officeDocument/2006/relationships" r:embed="rId5"/>
              <a:stretch>
                <a:fillRect/>
              </a:stretch>
            </a:blipFill>
            <a:ln>
              <a:noFill/>
            </a:ln>
            <a:effectLst/>
          </c:spPr>
          <c:invertIfNegative val="0"/>
          <c:val>
            <c:numRef>
              <c:f>Backend!$AS$5</c:f>
              <c:numCache>
                <c:formatCode>General</c:formatCode>
                <c:ptCount val="1"/>
                <c:pt idx="0">
                  <c:v>#N/A</c:v>
                </c:pt>
              </c:numCache>
            </c:numRef>
          </c:val>
          <c:extLst>
            <c:ext xmlns:c16="http://schemas.microsoft.com/office/drawing/2014/chart" uri="{C3380CC4-5D6E-409C-BE32-E72D297353CC}">
              <c16:uniqueId val="{00000002-9FA1-419E-A575-62B1ED91F769}"/>
            </c:ext>
          </c:extLst>
        </c:ser>
        <c:ser>
          <c:idx val="3"/>
          <c:order val="3"/>
          <c:spPr>
            <a:blipFill>
              <a:blip xmlns:r="http://schemas.openxmlformats.org/officeDocument/2006/relationships" r:embed="rId6"/>
              <a:stretch>
                <a:fillRect/>
              </a:stretch>
            </a:blipFill>
            <a:ln>
              <a:noFill/>
            </a:ln>
            <a:effectLst/>
          </c:spPr>
          <c:invertIfNegative val="0"/>
          <c:val>
            <c:numRef>
              <c:f>Backend!$AT$5</c:f>
              <c:numCache>
                <c:formatCode>General</c:formatCode>
                <c:ptCount val="1"/>
                <c:pt idx="0">
                  <c:v>#N/A</c:v>
                </c:pt>
              </c:numCache>
            </c:numRef>
          </c:val>
          <c:extLst>
            <c:ext xmlns:c16="http://schemas.microsoft.com/office/drawing/2014/chart" uri="{C3380CC4-5D6E-409C-BE32-E72D297353CC}">
              <c16:uniqueId val="{00000003-9FA1-419E-A575-62B1ED91F769}"/>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Backend!$AQ$6</c:f>
              <c:numCache>
                <c:formatCode>General</c:formatCode>
                <c:ptCount val="1"/>
                <c:pt idx="0">
                  <c:v>1</c:v>
                </c:pt>
              </c:numCache>
            </c:numRef>
          </c:val>
          <c:extLst>
            <c:ext xmlns:c16="http://schemas.microsoft.com/office/drawing/2014/chart" uri="{C3380CC4-5D6E-409C-BE32-E72D297353CC}">
              <c16:uniqueId val="{00000000-018C-4F53-881E-6C9EEBA48EC9}"/>
            </c:ext>
          </c:extLst>
        </c:ser>
        <c:ser>
          <c:idx val="1"/>
          <c:order val="1"/>
          <c:spPr>
            <a:blipFill>
              <a:blip xmlns:r="http://schemas.openxmlformats.org/officeDocument/2006/relationships" r:embed="rId4"/>
              <a:stretch>
                <a:fillRect/>
              </a:stretch>
            </a:blipFill>
            <a:ln>
              <a:noFill/>
            </a:ln>
            <a:effectLst/>
          </c:spPr>
          <c:invertIfNegative val="0"/>
          <c:val>
            <c:numRef>
              <c:f>Backend!$AR$6</c:f>
              <c:numCache>
                <c:formatCode>General</c:formatCode>
                <c:ptCount val="1"/>
                <c:pt idx="0">
                  <c:v>#N/A</c:v>
                </c:pt>
              </c:numCache>
            </c:numRef>
          </c:val>
          <c:extLst>
            <c:ext xmlns:c16="http://schemas.microsoft.com/office/drawing/2014/chart" uri="{C3380CC4-5D6E-409C-BE32-E72D297353CC}">
              <c16:uniqueId val="{00000001-018C-4F53-881E-6C9EEBA48EC9}"/>
            </c:ext>
          </c:extLst>
        </c:ser>
        <c:ser>
          <c:idx val="2"/>
          <c:order val="2"/>
          <c:spPr>
            <a:blipFill>
              <a:blip xmlns:r="http://schemas.openxmlformats.org/officeDocument/2006/relationships" r:embed="rId5"/>
              <a:stretch>
                <a:fillRect/>
              </a:stretch>
            </a:blipFill>
            <a:ln>
              <a:noFill/>
            </a:ln>
            <a:effectLst/>
          </c:spPr>
          <c:invertIfNegative val="0"/>
          <c:val>
            <c:numRef>
              <c:f>Backend!$AS$6</c:f>
              <c:numCache>
                <c:formatCode>General</c:formatCode>
                <c:ptCount val="1"/>
                <c:pt idx="0">
                  <c:v>#N/A</c:v>
                </c:pt>
              </c:numCache>
            </c:numRef>
          </c:val>
          <c:extLst>
            <c:ext xmlns:c16="http://schemas.microsoft.com/office/drawing/2014/chart" uri="{C3380CC4-5D6E-409C-BE32-E72D297353CC}">
              <c16:uniqueId val="{00000002-018C-4F53-881E-6C9EEBA48EC9}"/>
            </c:ext>
          </c:extLst>
        </c:ser>
        <c:ser>
          <c:idx val="3"/>
          <c:order val="3"/>
          <c:spPr>
            <a:blipFill>
              <a:blip xmlns:r="http://schemas.openxmlformats.org/officeDocument/2006/relationships" r:embed="rId6"/>
              <a:stretch>
                <a:fillRect/>
              </a:stretch>
            </a:blipFill>
            <a:ln>
              <a:noFill/>
            </a:ln>
            <a:effectLst/>
          </c:spPr>
          <c:invertIfNegative val="0"/>
          <c:val>
            <c:numRef>
              <c:f>Backend!$AT$6</c:f>
              <c:numCache>
                <c:formatCode>General</c:formatCode>
                <c:ptCount val="1"/>
                <c:pt idx="0">
                  <c:v>#N/A</c:v>
                </c:pt>
              </c:numCache>
            </c:numRef>
          </c:val>
          <c:extLst>
            <c:ext xmlns:c16="http://schemas.microsoft.com/office/drawing/2014/chart" uri="{C3380CC4-5D6E-409C-BE32-E72D297353CC}">
              <c16:uniqueId val="{00000003-018C-4F53-881E-6C9EEBA48EC9}"/>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706005169153225E-2"/>
          <c:y val="0.20593117152282933"/>
          <c:w val="0.96858798966169357"/>
          <c:h val="0.60685867254732573"/>
        </c:manualLayout>
      </c:layout>
      <c:barChart>
        <c:barDir val="bar"/>
        <c:grouping val="stacked"/>
        <c:varyColors val="0"/>
        <c:ser>
          <c:idx val="0"/>
          <c:order val="0"/>
          <c:tx>
            <c:strRef>
              <c:f>Backend!$AL$2</c:f>
              <c:strCache>
                <c:ptCount val="1"/>
                <c:pt idx="0">
                  <c:v>Sel_State0</c:v>
                </c:pt>
              </c:strCache>
            </c:strRef>
          </c:tx>
          <c:spPr>
            <a:solidFill>
              <a:srgbClr val="DAEEFB"/>
            </a:solidFill>
            <a:ln>
              <a:noFill/>
            </a:ln>
            <a:effectLst/>
          </c:spPr>
          <c:invertIfNegative val="0"/>
          <c:val>
            <c:numRef>
              <c:f>Backend!$AL$6</c:f>
              <c:numCache>
                <c:formatCode>0.0</c:formatCode>
                <c:ptCount val="1"/>
                <c:pt idx="0">
                  <c:v>0</c:v>
                </c:pt>
              </c:numCache>
            </c:numRef>
          </c:val>
          <c:extLst>
            <c:ext xmlns:c16="http://schemas.microsoft.com/office/drawing/2014/chart" uri="{C3380CC4-5D6E-409C-BE32-E72D297353CC}">
              <c16:uniqueId val="{00000000-B8F5-4A6B-910B-3D73E7820A91}"/>
            </c:ext>
          </c:extLst>
        </c:ser>
        <c:ser>
          <c:idx val="1"/>
          <c:order val="1"/>
          <c:tx>
            <c:strRef>
              <c:f>Backend!$AM$2</c:f>
              <c:strCache>
                <c:ptCount val="1"/>
                <c:pt idx="0">
                  <c:v>Sel_State1</c:v>
                </c:pt>
              </c:strCache>
            </c:strRef>
          </c:tx>
          <c:spPr>
            <a:solidFill>
              <a:srgbClr val="3FB6E6"/>
            </a:solidFill>
            <a:ln>
              <a:noFill/>
            </a:ln>
            <a:effectLst/>
          </c:spPr>
          <c:invertIfNegative val="0"/>
          <c:val>
            <c:numRef>
              <c:f>Backend!$AM$6</c:f>
              <c:numCache>
                <c:formatCode>0.0</c:formatCode>
                <c:ptCount val="1"/>
                <c:pt idx="0">
                  <c:v>#N/A</c:v>
                </c:pt>
              </c:numCache>
            </c:numRef>
          </c:val>
          <c:extLst>
            <c:ext xmlns:c16="http://schemas.microsoft.com/office/drawing/2014/chart" uri="{C3380CC4-5D6E-409C-BE32-E72D297353CC}">
              <c16:uniqueId val="{00000001-B8F5-4A6B-910B-3D73E7820A91}"/>
            </c:ext>
          </c:extLst>
        </c:ser>
        <c:ser>
          <c:idx val="2"/>
          <c:order val="2"/>
          <c:tx>
            <c:strRef>
              <c:f>Backend!$AN$2</c:f>
              <c:strCache>
                <c:ptCount val="1"/>
                <c:pt idx="0">
                  <c:v>Sel_State2</c:v>
                </c:pt>
              </c:strCache>
            </c:strRef>
          </c:tx>
          <c:spPr>
            <a:solidFill>
              <a:srgbClr val="1878A5"/>
            </a:solidFill>
            <a:ln>
              <a:noFill/>
            </a:ln>
            <a:effectLst/>
          </c:spPr>
          <c:invertIfNegative val="0"/>
          <c:val>
            <c:numRef>
              <c:f>Backend!$AN$6</c:f>
              <c:numCache>
                <c:formatCode>0.0</c:formatCode>
                <c:ptCount val="1"/>
                <c:pt idx="0">
                  <c:v>#N/A</c:v>
                </c:pt>
              </c:numCache>
            </c:numRef>
          </c:val>
          <c:extLst>
            <c:ext xmlns:c16="http://schemas.microsoft.com/office/drawing/2014/chart" uri="{C3380CC4-5D6E-409C-BE32-E72D297353CC}">
              <c16:uniqueId val="{00000002-B8F5-4A6B-910B-3D73E7820A91}"/>
            </c:ext>
          </c:extLst>
        </c:ser>
        <c:ser>
          <c:idx val="3"/>
          <c:order val="3"/>
          <c:tx>
            <c:strRef>
              <c:f>Backend!$AO$2</c:f>
              <c:strCache>
                <c:ptCount val="1"/>
                <c:pt idx="0">
                  <c:v>Sel_State3</c:v>
                </c:pt>
              </c:strCache>
            </c:strRef>
          </c:tx>
          <c:spPr>
            <a:solidFill>
              <a:srgbClr val="013E66"/>
            </a:solidFill>
            <a:ln>
              <a:noFill/>
            </a:ln>
            <a:effectLst/>
          </c:spPr>
          <c:invertIfNegative val="0"/>
          <c:val>
            <c:numRef>
              <c:f>Backend!$AO$6</c:f>
              <c:numCache>
                <c:formatCode>0.0</c:formatCode>
                <c:ptCount val="1"/>
                <c:pt idx="0">
                  <c:v>#N/A</c:v>
                </c:pt>
              </c:numCache>
            </c:numRef>
          </c:val>
          <c:extLst>
            <c:ext xmlns:c16="http://schemas.microsoft.com/office/drawing/2014/chart" uri="{C3380CC4-5D6E-409C-BE32-E72D297353CC}">
              <c16:uniqueId val="{00000003-B8F5-4A6B-910B-3D73E7820A91}"/>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solidFill>
              <a:srgbClr val="DAEEFB"/>
            </a:solidFill>
            <a:ln>
              <a:noFill/>
            </a:ln>
            <a:effectLst/>
          </c:spPr>
          <c:invertIfNegative val="0"/>
          <c:cat>
            <c:numLit>
              <c:formatCode>General</c:formatCode>
              <c:ptCount val="6"/>
              <c:pt idx="0">
                <c:v>1</c:v>
              </c:pt>
              <c:pt idx="1">
                <c:v>2</c:v>
              </c:pt>
              <c:pt idx="2">
                <c:v>3</c:v>
              </c:pt>
              <c:pt idx="3">
                <c:v>4</c:v>
              </c:pt>
              <c:pt idx="4">
                <c:v>5</c:v>
              </c:pt>
              <c:pt idx="5">
                <c:v>6</c:v>
              </c:pt>
            </c:numLit>
          </c:cat>
          <c:val>
            <c:numRef>
              <c:f>Backend!$C$9</c:f>
              <c:numCache>
                <c:formatCode>General</c:formatCode>
                <c:ptCount val="1"/>
                <c:pt idx="0">
                  <c:v>10</c:v>
                </c:pt>
              </c:numCache>
            </c:numRef>
          </c:val>
          <c:extLst>
            <c:ext xmlns:c16="http://schemas.microsoft.com/office/drawing/2014/chart" uri="{C3380CC4-5D6E-409C-BE32-E72D297353CC}">
              <c16:uniqueId val="{00000000-12DB-4F04-9065-3CD1D1321038}"/>
            </c:ext>
          </c:extLst>
        </c:ser>
        <c:ser>
          <c:idx val="1"/>
          <c:order val="1"/>
          <c:spPr>
            <a:solidFill>
              <a:srgbClr val="3FB6E6"/>
            </a:solidFill>
            <a:ln>
              <a:noFill/>
            </a:ln>
            <a:effectLst/>
          </c:spPr>
          <c:invertIfNegative val="0"/>
          <c:cat>
            <c:numLit>
              <c:formatCode>General</c:formatCode>
              <c:ptCount val="6"/>
              <c:pt idx="0">
                <c:v>1</c:v>
              </c:pt>
              <c:pt idx="1">
                <c:v>2</c:v>
              </c:pt>
              <c:pt idx="2">
                <c:v>3</c:v>
              </c:pt>
              <c:pt idx="3">
                <c:v>4</c:v>
              </c:pt>
              <c:pt idx="4">
                <c:v>5</c:v>
              </c:pt>
              <c:pt idx="5">
                <c:v>6</c:v>
              </c:pt>
            </c:numLit>
          </c:cat>
          <c:val>
            <c:numRef>
              <c:f>Backend!$C$10</c:f>
              <c:numCache>
                <c:formatCode>General</c:formatCode>
                <c:ptCount val="1"/>
                <c:pt idx="0">
                  <c:v>20</c:v>
                </c:pt>
              </c:numCache>
            </c:numRef>
          </c:val>
          <c:extLst>
            <c:ext xmlns:c16="http://schemas.microsoft.com/office/drawing/2014/chart" uri="{C3380CC4-5D6E-409C-BE32-E72D297353CC}">
              <c16:uniqueId val="{00000001-12DB-4F04-9065-3CD1D1321038}"/>
            </c:ext>
          </c:extLst>
        </c:ser>
        <c:ser>
          <c:idx val="2"/>
          <c:order val="2"/>
          <c:spPr>
            <a:solidFill>
              <a:srgbClr val="127BA7"/>
            </a:solidFill>
            <a:ln>
              <a:noFill/>
            </a:ln>
            <a:effectLst/>
          </c:spPr>
          <c:invertIfNegative val="0"/>
          <c:cat>
            <c:numLit>
              <c:formatCode>General</c:formatCode>
              <c:ptCount val="6"/>
              <c:pt idx="0">
                <c:v>1</c:v>
              </c:pt>
              <c:pt idx="1">
                <c:v>2</c:v>
              </c:pt>
              <c:pt idx="2">
                <c:v>3</c:v>
              </c:pt>
              <c:pt idx="3">
                <c:v>4</c:v>
              </c:pt>
              <c:pt idx="4">
                <c:v>5</c:v>
              </c:pt>
              <c:pt idx="5">
                <c:v>6</c:v>
              </c:pt>
            </c:numLit>
          </c:cat>
          <c:val>
            <c:numRef>
              <c:f>Backend!$C$11</c:f>
              <c:numCache>
                <c:formatCode>General</c:formatCode>
                <c:ptCount val="1"/>
                <c:pt idx="0">
                  <c:v>20</c:v>
                </c:pt>
              </c:numCache>
            </c:numRef>
          </c:val>
          <c:extLst>
            <c:ext xmlns:c16="http://schemas.microsoft.com/office/drawing/2014/chart" uri="{C3380CC4-5D6E-409C-BE32-E72D297353CC}">
              <c16:uniqueId val="{00000002-12DB-4F04-9065-3CD1D1321038}"/>
            </c:ext>
          </c:extLst>
        </c:ser>
        <c:ser>
          <c:idx val="3"/>
          <c:order val="3"/>
          <c:spPr>
            <a:solidFill>
              <a:srgbClr val="013E66"/>
            </a:solidFill>
            <a:ln>
              <a:noFill/>
            </a:ln>
            <a:effectLst/>
          </c:spPr>
          <c:invertIfNegative val="0"/>
          <c:cat>
            <c:numLit>
              <c:formatCode>General</c:formatCode>
              <c:ptCount val="6"/>
              <c:pt idx="0">
                <c:v>1</c:v>
              </c:pt>
              <c:pt idx="1">
                <c:v>2</c:v>
              </c:pt>
              <c:pt idx="2">
                <c:v>3</c:v>
              </c:pt>
              <c:pt idx="3">
                <c:v>4</c:v>
              </c:pt>
              <c:pt idx="4">
                <c:v>5</c:v>
              </c:pt>
              <c:pt idx="5">
                <c:v>6</c:v>
              </c:pt>
            </c:numLit>
          </c:cat>
          <c:val>
            <c:numRef>
              <c:f>Backend!$C$12</c:f>
              <c:numCache>
                <c:formatCode>General</c:formatCode>
                <c:ptCount val="1"/>
                <c:pt idx="0">
                  <c:v>50</c:v>
                </c:pt>
              </c:numCache>
            </c:numRef>
          </c:val>
          <c:extLst>
            <c:ext xmlns:c16="http://schemas.microsoft.com/office/drawing/2014/chart" uri="{C3380CC4-5D6E-409C-BE32-E72D297353CC}">
              <c16:uniqueId val="{00000003-12DB-4F04-9065-3CD1D1321038}"/>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numFmt formatCode="General" sourceLinked="1"/>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0"/>
        <c:axPos val="b"/>
        <c:majorGridlines>
          <c:spPr>
            <a:ln w="9525" cap="flat" cmpd="sng" algn="ctr">
              <a:noFill/>
              <a:round/>
            </a:ln>
            <a:effectLst/>
          </c:spPr>
        </c:majorGridlines>
        <c:numFmt formatCode="0" sourceLinked="0"/>
        <c:majorTickMark val="out"/>
        <c:minorTickMark val="none"/>
        <c:tickLblPos val="nextTo"/>
        <c:spPr>
          <a:noFill/>
          <a:ln>
            <a:solidFill>
              <a:srgbClr val="A8A8A8"/>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735261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Ref>
              <c:f>(Backend!$AG$6,Backend!$AG$6)</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0-747C-4A67-B7A7-808796EFAA88}"/>
            </c:ext>
          </c:extLst>
        </c:ser>
        <c:ser>
          <c:idx val="1"/>
          <c:order val="1"/>
          <c:tx>
            <c:v>Trial2</c:v>
          </c:tx>
          <c:spPr>
            <a:ln w="25400" cap="rnd">
              <a:solidFill>
                <a:srgbClr val="7A5197"/>
              </a:solidFill>
              <a:round/>
            </a:ln>
            <a:effectLst/>
          </c:spPr>
          <c:marker>
            <c:symbol val="none"/>
          </c:marker>
          <c:xVal>
            <c:numRef>
              <c:f>(Backend!$AH$6,Backend!$AH$6)</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1-747C-4A67-B7A7-808796EFAA88}"/>
            </c:ext>
          </c:extLst>
        </c:ser>
        <c:ser>
          <c:idx val="2"/>
          <c:order val="2"/>
          <c:tx>
            <c:v>Trial3</c:v>
          </c:tx>
          <c:spPr>
            <a:ln w="25400" cap="rnd">
              <a:solidFill>
                <a:srgbClr val="FFC000"/>
              </a:solidFill>
              <a:round/>
            </a:ln>
            <a:effectLst/>
          </c:spPr>
          <c:marker>
            <c:symbol val="none"/>
          </c:marker>
          <c:xVal>
            <c:numRef>
              <c:f>(Backend!$AI$6,Backend!$AI$6)</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747C-4A67-B7A7-808796EFAA88}"/>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0.0"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706005169153225E-2"/>
          <c:y val="0.20593117152282933"/>
          <c:w val="0.96858798966169357"/>
          <c:h val="0.60685867254732573"/>
        </c:manualLayout>
      </c:layout>
      <c:barChart>
        <c:barDir val="bar"/>
        <c:grouping val="stacked"/>
        <c:varyColors val="0"/>
        <c:ser>
          <c:idx val="0"/>
          <c:order val="0"/>
          <c:tx>
            <c:strRef>
              <c:f>Backend!$AL$2</c:f>
              <c:strCache>
                <c:ptCount val="1"/>
                <c:pt idx="0">
                  <c:v>Sel_State0</c:v>
                </c:pt>
              </c:strCache>
            </c:strRef>
          </c:tx>
          <c:spPr>
            <a:solidFill>
              <a:srgbClr val="DAEEFB"/>
            </a:solidFill>
            <a:ln>
              <a:noFill/>
            </a:ln>
            <a:effectLst/>
          </c:spPr>
          <c:invertIfNegative val="0"/>
          <c:val>
            <c:numRef>
              <c:f>Backend!$AL$5</c:f>
              <c:numCache>
                <c:formatCode>0.0</c:formatCode>
                <c:ptCount val="1"/>
                <c:pt idx="0">
                  <c:v>0</c:v>
                </c:pt>
              </c:numCache>
            </c:numRef>
          </c:val>
          <c:extLst>
            <c:ext xmlns:c16="http://schemas.microsoft.com/office/drawing/2014/chart" uri="{C3380CC4-5D6E-409C-BE32-E72D297353CC}">
              <c16:uniqueId val="{00000000-9691-4445-9E0E-0CE0864F3562}"/>
            </c:ext>
          </c:extLst>
        </c:ser>
        <c:ser>
          <c:idx val="1"/>
          <c:order val="1"/>
          <c:tx>
            <c:strRef>
              <c:f>Backend!$AM$2</c:f>
              <c:strCache>
                <c:ptCount val="1"/>
                <c:pt idx="0">
                  <c:v>Sel_State1</c:v>
                </c:pt>
              </c:strCache>
            </c:strRef>
          </c:tx>
          <c:spPr>
            <a:solidFill>
              <a:srgbClr val="3FB6E6"/>
            </a:solidFill>
            <a:ln>
              <a:noFill/>
            </a:ln>
            <a:effectLst/>
          </c:spPr>
          <c:invertIfNegative val="0"/>
          <c:val>
            <c:numRef>
              <c:f>Backend!$AM$5</c:f>
              <c:numCache>
                <c:formatCode>0.0</c:formatCode>
                <c:ptCount val="1"/>
                <c:pt idx="0">
                  <c:v>#N/A</c:v>
                </c:pt>
              </c:numCache>
            </c:numRef>
          </c:val>
          <c:extLst>
            <c:ext xmlns:c16="http://schemas.microsoft.com/office/drawing/2014/chart" uri="{C3380CC4-5D6E-409C-BE32-E72D297353CC}">
              <c16:uniqueId val="{00000001-9691-4445-9E0E-0CE0864F3562}"/>
            </c:ext>
          </c:extLst>
        </c:ser>
        <c:ser>
          <c:idx val="2"/>
          <c:order val="2"/>
          <c:tx>
            <c:strRef>
              <c:f>Backend!$AN$2</c:f>
              <c:strCache>
                <c:ptCount val="1"/>
                <c:pt idx="0">
                  <c:v>Sel_State2</c:v>
                </c:pt>
              </c:strCache>
            </c:strRef>
          </c:tx>
          <c:spPr>
            <a:solidFill>
              <a:srgbClr val="1878A5"/>
            </a:solidFill>
            <a:ln>
              <a:noFill/>
            </a:ln>
            <a:effectLst/>
          </c:spPr>
          <c:invertIfNegative val="0"/>
          <c:val>
            <c:numRef>
              <c:f>Backend!$AN$5</c:f>
              <c:numCache>
                <c:formatCode>0.0</c:formatCode>
                <c:ptCount val="1"/>
                <c:pt idx="0">
                  <c:v>#N/A</c:v>
                </c:pt>
              </c:numCache>
            </c:numRef>
          </c:val>
          <c:extLst>
            <c:ext xmlns:c16="http://schemas.microsoft.com/office/drawing/2014/chart" uri="{C3380CC4-5D6E-409C-BE32-E72D297353CC}">
              <c16:uniqueId val="{00000002-9691-4445-9E0E-0CE0864F3562}"/>
            </c:ext>
          </c:extLst>
        </c:ser>
        <c:ser>
          <c:idx val="3"/>
          <c:order val="3"/>
          <c:tx>
            <c:strRef>
              <c:f>Backend!$AO$2</c:f>
              <c:strCache>
                <c:ptCount val="1"/>
                <c:pt idx="0">
                  <c:v>Sel_State3</c:v>
                </c:pt>
              </c:strCache>
            </c:strRef>
          </c:tx>
          <c:spPr>
            <a:solidFill>
              <a:srgbClr val="013E66"/>
            </a:solidFill>
            <a:ln>
              <a:noFill/>
            </a:ln>
            <a:effectLst/>
          </c:spPr>
          <c:invertIfNegative val="0"/>
          <c:val>
            <c:numRef>
              <c:f>Backend!$AO$5</c:f>
              <c:numCache>
                <c:formatCode>0.0</c:formatCode>
                <c:ptCount val="1"/>
                <c:pt idx="0">
                  <c:v>#N/A</c:v>
                </c:pt>
              </c:numCache>
            </c:numRef>
          </c:val>
          <c:extLst>
            <c:ext xmlns:c16="http://schemas.microsoft.com/office/drawing/2014/chart" uri="{C3380CC4-5D6E-409C-BE32-E72D297353CC}">
              <c16:uniqueId val="{00000003-9691-4445-9E0E-0CE0864F3562}"/>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solidFill>
              <a:srgbClr val="DAEEFB"/>
            </a:solidFill>
            <a:ln>
              <a:noFill/>
            </a:ln>
            <a:effectLst/>
          </c:spPr>
          <c:invertIfNegative val="0"/>
          <c:cat>
            <c:numLit>
              <c:formatCode>General</c:formatCode>
              <c:ptCount val="6"/>
              <c:pt idx="0">
                <c:v>1</c:v>
              </c:pt>
              <c:pt idx="1">
                <c:v>2</c:v>
              </c:pt>
              <c:pt idx="2">
                <c:v>3</c:v>
              </c:pt>
              <c:pt idx="3">
                <c:v>4</c:v>
              </c:pt>
              <c:pt idx="4">
                <c:v>5</c:v>
              </c:pt>
              <c:pt idx="5">
                <c:v>6</c:v>
              </c:pt>
            </c:numLit>
          </c:cat>
          <c:val>
            <c:numRef>
              <c:f>Backend!$C$9</c:f>
              <c:numCache>
                <c:formatCode>General</c:formatCode>
                <c:ptCount val="1"/>
                <c:pt idx="0">
                  <c:v>10</c:v>
                </c:pt>
              </c:numCache>
            </c:numRef>
          </c:val>
          <c:extLst>
            <c:ext xmlns:c16="http://schemas.microsoft.com/office/drawing/2014/chart" uri="{C3380CC4-5D6E-409C-BE32-E72D297353CC}">
              <c16:uniqueId val="{00000000-3E7B-4B46-B2C4-1911AB782D84}"/>
            </c:ext>
          </c:extLst>
        </c:ser>
        <c:ser>
          <c:idx val="1"/>
          <c:order val="1"/>
          <c:spPr>
            <a:solidFill>
              <a:srgbClr val="3FB6E6"/>
            </a:solidFill>
            <a:ln>
              <a:noFill/>
            </a:ln>
            <a:effectLst/>
          </c:spPr>
          <c:invertIfNegative val="0"/>
          <c:cat>
            <c:numLit>
              <c:formatCode>General</c:formatCode>
              <c:ptCount val="6"/>
              <c:pt idx="0">
                <c:v>1</c:v>
              </c:pt>
              <c:pt idx="1">
                <c:v>2</c:v>
              </c:pt>
              <c:pt idx="2">
                <c:v>3</c:v>
              </c:pt>
              <c:pt idx="3">
                <c:v>4</c:v>
              </c:pt>
              <c:pt idx="4">
                <c:v>5</c:v>
              </c:pt>
              <c:pt idx="5">
                <c:v>6</c:v>
              </c:pt>
            </c:numLit>
          </c:cat>
          <c:val>
            <c:numRef>
              <c:f>Backend!$C$10</c:f>
              <c:numCache>
                <c:formatCode>General</c:formatCode>
                <c:ptCount val="1"/>
                <c:pt idx="0">
                  <c:v>20</c:v>
                </c:pt>
              </c:numCache>
            </c:numRef>
          </c:val>
          <c:extLst>
            <c:ext xmlns:c16="http://schemas.microsoft.com/office/drawing/2014/chart" uri="{C3380CC4-5D6E-409C-BE32-E72D297353CC}">
              <c16:uniqueId val="{00000001-3E7B-4B46-B2C4-1911AB782D84}"/>
            </c:ext>
          </c:extLst>
        </c:ser>
        <c:ser>
          <c:idx val="2"/>
          <c:order val="2"/>
          <c:spPr>
            <a:solidFill>
              <a:srgbClr val="127BA7"/>
            </a:solidFill>
            <a:ln>
              <a:noFill/>
            </a:ln>
            <a:effectLst/>
          </c:spPr>
          <c:invertIfNegative val="0"/>
          <c:cat>
            <c:numLit>
              <c:formatCode>General</c:formatCode>
              <c:ptCount val="6"/>
              <c:pt idx="0">
                <c:v>1</c:v>
              </c:pt>
              <c:pt idx="1">
                <c:v>2</c:v>
              </c:pt>
              <c:pt idx="2">
                <c:v>3</c:v>
              </c:pt>
              <c:pt idx="3">
                <c:v>4</c:v>
              </c:pt>
              <c:pt idx="4">
                <c:v>5</c:v>
              </c:pt>
              <c:pt idx="5">
                <c:v>6</c:v>
              </c:pt>
            </c:numLit>
          </c:cat>
          <c:val>
            <c:numRef>
              <c:f>Backend!$C$11</c:f>
              <c:numCache>
                <c:formatCode>General</c:formatCode>
                <c:ptCount val="1"/>
                <c:pt idx="0">
                  <c:v>20</c:v>
                </c:pt>
              </c:numCache>
            </c:numRef>
          </c:val>
          <c:extLst>
            <c:ext xmlns:c16="http://schemas.microsoft.com/office/drawing/2014/chart" uri="{C3380CC4-5D6E-409C-BE32-E72D297353CC}">
              <c16:uniqueId val="{00000002-3E7B-4B46-B2C4-1911AB782D84}"/>
            </c:ext>
          </c:extLst>
        </c:ser>
        <c:ser>
          <c:idx val="3"/>
          <c:order val="3"/>
          <c:spPr>
            <a:solidFill>
              <a:srgbClr val="013E66"/>
            </a:solidFill>
            <a:ln>
              <a:noFill/>
            </a:ln>
            <a:effectLst/>
          </c:spPr>
          <c:invertIfNegative val="0"/>
          <c:cat>
            <c:numLit>
              <c:formatCode>General</c:formatCode>
              <c:ptCount val="6"/>
              <c:pt idx="0">
                <c:v>1</c:v>
              </c:pt>
              <c:pt idx="1">
                <c:v>2</c:v>
              </c:pt>
              <c:pt idx="2">
                <c:v>3</c:v>
              </c:pt>
              <c:pt idx="3">
                <c:v>4</c:v>
              </c:pt>
              <c:pt idx="4">
                <c:v>5</c:v>
              </c:pt>
              <c:pt idx="5">
                <c:v>6</c:v>
              </c:pt>
            </c:numLit>
          </c:cat>
          <c:val>
            <c:numRef>
              <c:f>Backend!$C$12</c:f>
              <c:numCache>
                <c:formatCode>General</c:formatCode>
                <c:ptCount val="1"/>
                <c:pt idx="0">
                  <c:v>50</c:v>
                </c:pt>
              </c:numCache>
            </c:numRef>
          </c:val>
          <c:extLst>
            <c:ext xmlns:c16="http://schemas.microsoft.com/office/drawing/2014/chart" uri="{C3380CC4-5D6E-409C-BE32-E72D297353CC}">
              <c16:uniqueId val="{00000003-3E7B-4B46-B2C4-1911AB782D84}"/>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numFmt formatCode="General" sourceLinked="1"/>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0"/>
        <c:axPos val="b"/>
        <c:majorGridlines>
          <c:spPr>
            <a:ln w="9525" cap="flat" cmpd="sng" algn="ctr">
              <a:noFill/>
              <a:round/>
            </a:ln>
            <a:effectLst/>
          </c:spPr>
        </c:majorGridlines>
        <c:numFmt formatCode="0" sourceLinked="0"/>
        <c:majorTickMark val="out"/>
        <c:minorTickMark val="none"/>
        <c:tickLblPos val="nextTo"/>
        <c:spPr>
          <a:noFill/>
          <a:ln>
            <a:solidFill>
              <a:srgbClr val="A8A8A8"/>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735261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Ref>
              <c:f>(Backend!$AG$5,Backend!$AG$5)</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0-4CA4-419E-8A44-B93415821E8F}"/>
            </c:ext>
          </c:extLst>
        </c:ser>
        <c:ser>
          <c:idx val="1"/>
          <c:order val="1"/>
          <c:tx>
            <c:v>Trial2</c:v>
          </c:tx>
          <c:spPr>
            <a:ln w="25400" cap="rnd">
              <a:solidFill>
                <a:srgbClr val="7A5197"/>
              </a:solidFill>
              <a:round/>
            </a:ln>
            <a:effectLst/>
          </c:spPr>
          <c:marker>
            <c:symbol val="none"/>
          </c:marker>
          <c:xVal>
            <c:numRef>
              <c:f>(Backend!$AH$5,Backend!$AH$5)</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1-4CA4-419E-8A44-B93415821E8F}"/>
            </c:ext>
          </c:extLst>
        </c:ser>
        <c:ser>
          <c:idx val="2"/>
          <c:order val="2"/>
          <c:tx>
            <c:v>Trial3</c:v>
          </c:tx>
          <c:spPr>
            <a:ln w="25400" cap="rnd">
              <a:solidFill>
                <a:srgbClr val="FFC000"/>
              </a:solidFill>
              <a:round/>
            </a:ln>
            <a:effectLst/>
          </c:spPr>
          <c:marker>
            <c:symbol val="none"/>
          </c:marker>
          <c:xVal>
            <c:numRef>
              <c:f>(Backend!$AI$5,Backend!$AI$5)</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4CA4-419E-8A44-B93415821E8F}"/>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0.0"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706005169153225E-2"/>
          <c:y val="0.20593117152282933"/>
          <c:w val="0.96858798966169357"/>
          <c:h val="0.60685867254732573"/>
        </c:manualLayout>
      </c:layout>
      <c:barChart>
        <c:barDir val="bar"/>
        <c:grouping val="stacked"/>
        <c:varyColors val="0"/>
        <c:ser>
          <c:idx val="0"/>
          <c:order val="0"/>
          <c:tx>
            <c:strRef>
              <c:f>Backend!$AL$2</c:f>
              <c:strCache>
                <c:ptCount val="1"/>
                <c:pt idx="0">
                  <c:v>Sel_State0</c:v>
                </c:pt>
              </c:strCache>
            </c:strRef>
          </c:tx>
          <c:spPr>
            <a:solidFill>
              <a:srgbClr val="DAEEFB"/>
            </a:solidFill>
            <a:ln>
              <a:noFill/>
            </a:ln>
            <a:effectLst/>
          </c:spPr>
          <c:invertIfNegative val="0"/>
          <c:val>
            <c:numRef>
              <c:f>Backend!$AL$4</c:f>
              <c:numCache>
                <c:formatCode>0.0</c:formatCode>
                <c:ptCount val="1"/>
                <c:pt idx="0">
                  <c:v>0</c:v>
                </c:pt>
              </c:numCache>
            </c:numRef>
          </c:val>
          <c:extLst>
            <c:ext xmlns:c16="http://schemas.microsoft.com/office/drawing/2014/chart" uri="{C3380CC4-5D6E-409C-BE32-E72D297353CC}">
              <c16:uniqueId val="{00000000-6424-436E-B882-1E732FC1AB34}"/>
            </c:ext>
          </c:extLst>
        </c:ser>
        <c:ser>
          <c:idx val="1"/>
          <c:order val="1"/>
          <c:tx>
            <c:strRef>
              <c:f>Backend!$AM$2</c:f>
              <c:strCache>
                <c:ptCount val="1"/>
                <c:pt idx="0">
                  <c:v>Sel_State1</c:v>
                </c:pt>
              </c:strCache>
            </c:strRef>
          </c:tx>
          <c:spPr>
            <a:solidFill>
              <a:srgbClr val="3FB6E6"/>
            </a:solidFill>
            <a:ln>
              <a:noFill/>
            </a:ln>
            <a:effectLst/>
          </c:spPr>
          <c:invertIfNegative val="0"/>
          <c:val>
            <c:numRef>
              <c:f>Backend!$AM$4</c:f>
              <c:numCache>
                <c:formatCode>0.0</c:formatCode>
                <c:ptCount val="1"/>
                <c:pt idx="0">
                  <c:v>#N/A</c:v>
                </c:pt>
              </c:numCache>
            </c:numRef>
          </c:val>
          <c:extLst>
            <c:ext xmlns:c16="http://schemas.microsoft.com/office/drawing/2014/chart" uri="{C3380CC4-5D6E-409C-BE32-E72D297353CC}">
              <c16:uniqueId val="{00000001-6424-436E-B882-1E732FC1AB34}"/>
            </c:ext>
          </c:extLst>
        </c:ser>
        <c:ser>
          <c:idx val="2"/>
          <c:order val="2"/>
          <c:tx>
            <c:strRef>
              <c:f>Backend!$AN$2</c:f>
              <c:strCache>
                <c:ptCount val="1"/>
                <c:pt idx="0">
                  <c:v>Sel_State2</c:v>
                </c:pt>
              </c:strCache>
            </c:strRef>
          </c:tx>
          <c:spPr>
            <a:solidFill>
              <a:srgbClr val="1878A5"/>
            </a:solidFill>
            <a:ln>
              <a:noFill/>
            </a:ln>
            <a:effectLst/>
          </c:spPr>
          <c:invertIfNegative val="0"/>
          <c:val>
            <c:numRef>
              <c:f>Backend!$AN$4</c:f>
              <c:numCache>
                <c:formatCode>0.0</c:formatCode>
                <c:ptCount val="1"/>
                <c:pt idx="0">
                  <c:v>#N/A</c:v>
                </c:pt>
              </c:numCache>
            </c:numRef>
          </c:val>
          <c:extLst>
            <c:ext xmlns:c16="http://schemas.microsoft.com/office/drawing/2014/chart" uri="{C3380CC4-5D6E-409C-BE32-E72D297353CC}">
              <c16:uniqueId val="{00000002-6424-436E-B882-1E732FC1AB34}"/>
            </c:ext>
          </c:extLst>
        </c:ser>
        <c:ser>
          <c:idx val="3"/>
          <c:order val="3"/>
          <c:tx>
            <c:strRef>
              <c:f>Backend!$AO$2</c:f>
              <c:strCache>
                <c:ptCount val="1"/>
                <c:pt idx="0">
                  <c:v>Sel_State3</c:v>
                </c:pt>
              </c:strCache>
            </c:strRef>
          </c:tx>
          <c:spPr>
            <a:solidFill>
              <a:srgbClr val="013E66"/>
            </a:solidFill>
            <a:ln>
              <a:noFill/>
            </a:ln>
            <a:effectLst/>
          </c:spPr>
          <c:invertIfNegative val="0"/>
          <c:val>
            <c:numRef>
              <c:f>Backend!$AO$4</c:f>
              <c:numCache>
                <c:formatCode>0.0</c:formatCode>
                <c:ptCount val="1"/>
                <c:pt idx="0">
                  <c:v>#N/A</c:v>
                </c:pt>
              </c:numCache>
            </c:numRef>
          </c:val>
          <c:extLst>
            <c:ext xmlns:c16="http://schemas.microsoft.com/office/drawing/2014/chart" uri="{C3380CC4-5D6E-409C-BE32-E72D297353CC}">
              <c16:uniqueId val="{00000003-6424-436E-B882-1E732FC1AB34}"/>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solidFill>
              <a:srgbClr val="DAEEFB"/>
            </a:solidFill>
            <a:ln>
              <a:noFill/>
            </a:ln>
            <a:effectLst/>
          </c:spPr>
          <c:invertIfNegative val="0"/>
          <c:cat>
            <c:numLit>
              <c:formatCode>General</c:formatCode>
              <c:ptCount val="6"/>
              <c:pt idx="0">
                <c:v>1</c:v>
              </c:pt>
              <c:pt idx="1">
                <c:v>2</c:v>
              </c:pt>
              <c:pt idx="2">
                <c:v>3</c:v>
              </c:pt>
              <c:pt idx="3">
                <c:v>4</c:v>
              </c:pt>
              <c:pt idx="4">
                <c:v>5</c:v>
              </c:pt>
              <c:pt idx="5">
                <c:v>6</c:v>
              </c:pt>
            </c:numLit>
          </c:cat>
          <c:val>
            <c:numRef>
              <c:f>Backend!$C$9</c:f>
              <c:numCache>
                <c:formatCode>General</c:formatCode>
                <c:ptCount val="1"/>
                <c:pt idx="0">
                  <c:v>10</c:v>
                </c:pt>
              </c:numCache>
            </c:numRef>
          </c:val>
          <c:extLst>
            <c:ext xmlns:c16="http://schemas.microsoft.com/office/drawing/2014/chart" uri="{C3380CC4-5D6E-409C-BE32-E72D297353CC}">
              <c16:uniqueId val="{00000000-681F-4A47-95A1-6980B0371EDE}"/>
            </c:ext>
          </c:extLst>
        </c:ser>
        <c:ser>
          <c:idx val="1"/>
          <c:order val="1"/>
          <c:spPr>
            <a:solidFill>
              <a:srgbClr val="3FB6E6"/>
            </a:solidFill>
            <a:ln>
              <a:noFill/>
            </a:ln>
            <a:effectLst/>
          </c:spPr>
          <c:invertIfNegative val="0"/>
          <c:cat>
            <c:numLit>
              <c:formatCode>General</c:formatCode>
              <c:ptCount val="6"/>
              <c:pt idx="0">
                <c:v>1</c:v>
              </c:pt>
              <c:pt idx="1">
                <c:v>2</c:v>
              </c:pt>
              <c:pt idx="2">
                <c:v>3</c:v>
              </c:pt>
              <c:pt idx="3">
                <c:v>4</c:v>
              </c:pt>
              <c:pt idx="4">
                <c:v>5</c:v>
              </c:pt>
              <c:pt idx="5">
                <c:v>6</c:v>
              </c:pt>
            </c:numLit>
          </c:cat>
          <c:val>
            <c:numRef>
              <c:f>Backend!$C$10</c:f>
              <c:numCache>
                <c:formatCode>General</c:formatCode>
                <c:ptCount val="1"/>
                <c:pt idx="0">
                  <c:v>20</c:v>
                </c:pt>
              </c:numCache>
            </c:numRef>
          </c:val>
          <c:extLst>
            <c:ext xmlns:c16="http://schemas.microsoft.com/office/drawing/2014/chart" uri="{C3380CC4-5D6E-409C-BE32-E72D297353CC}">
              <c16:uniqueId val="{00000001-681F-4A47-95A1-6980B0371EDE}"/>
            </c:ext>
          </c:extLst>
        </c:ser>
        <c:ser>
          <c:idx val="2"/>
          <c:order val="2"/>
          <c:spPr>
            <a:solidFill>
              <a:srgbClr val="127BA7"/>
            </a:solidFill>
            <a:ln>
              <a:noFill/>
            </a:ln>
            <a:effectLst/>
          </c:spPr>
          <c:invertIfNegative val="0"/>
          <c:cat>
            <c:numLit>
              <c:formatCode>General</c:formatCode>
              <c:ptCount val="6"/>
              <c:pt idx="0">
                <c:v>1</c:v>
              </c:pt>
              <c:pt idx="1">
                <c:v>2</c:v>
              </c:pt>
              <c:pt idx="2">
                <c:v>3</c:v>
              </c:pt>
              <c:pt idx="3">
                <c:v>4</c:v>
              </c:pt>
              <c:pt idx="4">
                <c:v>5</c:v>
              </c:pt>
              <c:pt idx="5">
                <c:v>6</c:v>
              </c:pt>
            </c:numLit>
          </c:cat>
          <c:val>
            <c:numRef>
              <c:f>Backend!$C$11</c:f>
              <c:numCache>
                <c:formatCode>General</c:formatCode>
                <c:ptCount val="1"/>
                <c:pt idx="0">
                  <c:v>20</c:v>
                </c:pt>
              </c:numCache>
            </c:numRef>
          </c:val>
          <c:extLst>
            <c:ext xmlns:c16="http://schemas.microsoft.com/office/drawing/2014/chart" uri="{C3380CC4-5D6E-409C-BE32-E72D297353CC}">
              <c16:uniqueId val="{00000002-681F-4A47-95A1-6980B0371EDE}"/>
            </c:ext>
          </c:extLst>
        </c:ser>
        <c:ser>
          <c:idx val="3"/>
          <c:order val="3"/>
          <c:spPr>
            <a:solidFill>
              <a:srgbClr val="013E66"/>
            </a:solidFill>
            <a:ln>
              <a:noFill/>
            </a:ln>
            <a:effectLst/>
          </c:spPr>
          <c:invertIfNegative val="0"/>
          <c:cat>
            <c:numLit>
              <c:formatCode>General</c:formatCode>
              <c:ptCount val="6"/>
              <c:pt idx="0">
                <c:v>1</c:v>
              </c:pt>
              <c:pt idx="1">
                <c:v>2</c:v>
              </c:pt>
              <c:pt idx="2">
                <c:v>3</c:v>
              </c:pt>
              <c:pt idx="3">
                <c:v>4</c:v>
              </c:pt>
              <c:pt idx="4">
                <c:v>5</c:v>
              </c:pt>
              <c:pt idx="5">
                <c:v>6</c:v>
              </c:pt>
            </c:numLit>
          </c:cat>
          <c:val>
            <c:numRef>
              <c:f>Backend!$C$12</c:f>
              <c:numCache>
                <c:formatCode>General</c:formatCode>
                <c:ptCount val="1"/>
                <c:pt idx="0">
                  <c:v>50</c:v>
                </c:pt>
              </c:numCache>
            </c:numRef>
          </c:val>
          <c:extLst>
            <c:ext xmlns:c16="http://schemas.microsoft.com/office/drawing/2014/chart" uri="{C3380CC4-5D6E-409C-BE32-E72D297353CC}">
              <c16:uniqueId val="{00000003-681F-4A47-95A1-6980B0371EDE}"/>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numFmt formatCode="General" sourceLinked="1"/>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0"/>
        <c:axPos val="b"/>
        <c:majorGridlines>
          <c:spPr>
            <a:ln w="9525" cap="flat" cmpd="sng" algn="ctr">
              <a:noFill/>
              <a:round/>
            </a:ln>
            <a:effectLst/>
          </c:spPr>
        </c:majorGridlines>
        <c:numFmt formatCode="0" sourceLinked="0"/>
        <c:majorTickMark val="out"/>
        <c:minorTickMark val="none"/>
        <c:tickLblPos val="nextTo"/>
        <c:spPr>
          <a:noFill/>
          <a:ln>
            <a:solidFill>
              <a:srgbClr val="A8A8A8"/>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735261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Ref>
              <c:f>(Backend!$AG$4,Backend!$AG$4)</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0-9F30-42F6-A7C6-7177271A255B}"/>
            </c:ext>
          </c:extLst>
        </c:ser>
        <c:ser>
          <c:idx val="1"/>
          <c:order val="1"/>
          <c:tx>
            <c:v>Trial2</c:v>
          </c:tx>
          <c:spPr>
            <a:ln w="25400" cap="rnd">
              <a:solidFill>
                <a:srgbClr val="7A5197"/>
              </a:solidFill>
              <a:round/>
            </a:ln>
            <a:effectLst/>
          </c:spPr>
          <c:marker>
            <c:symbol val="none"/>
          </c:marker>
          <c:xVal>
            <c:numRef>
              <c:f>(Backend!$AH$4,Backend!$AH$4)</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1-9F30-42F6-A7C6-7177271A255B}"/>
            </c:ext>
          </c:extLst>
        </c:ser>
        <c:ser>
          <c:idx val="2"/>
          <c:order val="2"/>
          <c:tx>
            <c:v>Trial3</c:v>
          </c:tx>
          <c:spPr>
            <a:ln w="25400" cap="rnd">
              <a:solidFill>
                <a:srgbClr val="FFC000"/>
              </a:solidFill>
              <a:round/>
            </a:ln>
            <a:effectLst/>
          </c:spPr>
          <c:marker>
            <c:symbol val="none"/>
          </c:marker>
          <c:xVal>
            <c:numRef>
              <c:f>(Backend!$AI$4,Backend!$AI$4)</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9F30-42F6-A7C6-7177271A255B}"/>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0.0"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706005169153225E-2"/>
          <c:y val="0.20593117152282933"/>
          <c:w val="0.96858798966169357"/>
          <c:h val="0.60685867254732573"/>
        </c:manualLayout>
      </c:layout>
      <c:barChart>
        <c:barDir val="bar"/>
        <c:grouping val="stacked"/>
        <c:varyColors val="0"/>
        <c:ser>
          <c:idx val="0"/>
          <c:order val="0"/>
          <c:tx>
            <c:strRef>
              <c:f>Backend!$AL$2</c:f>
              <c:strCache>
                <c:ptCount val="1"/>
                <c:pt idx="0">
                  <c:v>Sel_State0</c:v>
                </c:pt>
              </c:strCache>
            </c:strRef>
          </c:tx>
          <c:spPr>
            <a:solidFill>
              <a:srgbClr val="DAEEFB"/>
            </a:solidFill>
            <a:ln>
              <a:noFill/>
            </a:ln>
            <a:effectLst/>
          </c:spPr>
          <c:invertIfNegative val="0"/>
          <c:val>
            <c:numRef>
              <c:f>Backend!$AL$3</c:f>
              <c:numCache>
                <c:formatCode>0.0</c:formatCode>
                <c:ptCount val="1"/>
                <c:pt idx="0">
                  <c:v>0</c:v>
                </c:pt>
              </c:numCache>
            </c:numRef>
          </c:val>
          <c:extLst>
            <c:ext xmlns:c16="http://schemas.microsoft.com/office/drawing/2014/chart" uri="{C3380CC4-5D6E-409C-BE32-E72D297353CC}">
              <c16:uniqueId val="{00000000-29D3-4834-B860-5F60FF1A223D}"/>
            </c:ext>
          </c:extLst>
        </c:ser>
        <c:ser>
          <c:idx val="1"/>
          <c:order val="1"/>
          <c:tx>
            <c:strRef>
              <c:f>Backend!$AM$2</c:f>
              <c:strCache>
                <c:ptCount val="1"/>
                <c:pt idx="0">
                  <c:v>Sel_State1</c:v>
                </c:pt>
              </c:strCache>
            </c:strRef>
          </c:tx>
          <c:spPr>
            <a:solidFill>
              <a:srgbClr val="3FB6E6"/>
            </a:solidFill>
            <a:ln>
              <a:noFill/>
            </a:ln>
            <a:effectLst/>
          </c:spPr>
          <c:invertIfNegative val="0"/>
          <c:val>
            <c:numRef>
              <c:f>Backend!$AM$3</c:f>
              <c:numCache>
                <c:formatCode>0.0</c:formatCode>
                <c:ptCount val="1"/>
                <c:pt idx="0">
                  <c:v>#N/A</c:v>
                </c:pt>
              </c:numCache>
            </c:numRef>
          </c:val>
          <c:extLst>
            <c:ext xmlns:c16="http://schemas.microsoft.com/office/drawing/2014/chart" uri="{C3380CC4-5D6E-409C-BE32-E72D297353CC}">
              <c16:uniqueId val="{00000000-F7EC-4217-A129-D8155E4658AA}"/>
            </c:ext>
          </c:extLst>
        </c:ser>
        <c:ser>
          <c:idx val="2"/>
          <c:order val="2"/>
          <c:tx>
            <c:strRef>
              <c:f>Backend!$AN$2</c:f>
              <c:strCache>
                <c:ptCount val="1"/>
                <c:pt idx="0">
                  <c:v>Sel_State2</c:v>
                </c:pt>
              </c:strCache>
            </c:strRef>
          </c:tx>
          <c:spPr>
            <a:solidFill>
              <a:srgbClr val="1878A5"/>
            </a:solidFill>
            <a:ln>
              <a:noFill/>
            </a:ln>
            <a:effectLst/>
          </c:spPr>
          <c:invertIfNegative val="0"/>
          <c:val>
            <c:numRef>
              <c:f>Backend!$AN$3</c:f>
              <c:numCache>
                <c:formatCode>0.0</c:formatCode>
                <c:ptCount val="1"/>
                <c:pt idx="0">
                  <c:v>#N/A</c:v>
                </c:pt>
              </c:numCache>
            </c:numRef>
          </c:val>
          <c:extLst>
            <c:ext xmlns:c16="http://schemas.microsoft.com/office/drawing/2014/chart" uri="{C3380CC4-5D6E-409C-BE32-E72D297353CC}">
              <c16:uniqueId val="{00000001-F7EC-4217-A129-D8155E4658AA}"/>
            </c:ext>
          </c:extLst>
        </c:ser>
        <c:ser>
          <c:idx val="3"/>
          <c:order val="3"/>
          <c:tx>
            <c:strRef>
              <c:f>Backend!$AO$2</c:f>
              <c:strCache>
                <c:ptCount val="1"/>
                <c:pt idx="0">
                  <c:v>Sel_State3</c:v>
                </c:pt>
              </c:strCache>
            </c:strRef>
          </c:tx>
          <c:spPr>
            <a:solidFill>
              <a:srgbClr val="013E66"/>
            </a:solidFill>
            <a:ln>
              <a:noFill/>
            </a:ln>
            <a:effectLst/>
          </c:spPr>
          <c:invertIfNegative val="0"/>
          <c:val>
            <c:numRef>
              <c:f>Backend!$AO$3</c:f>
              <c:numCache>
                <c:formatCode>0.0</c:formatCode>
                <c:ptCount val="1"/>
                <c:pt idx="0">
                  <c:v>#N/A</c:v>
                </c:pt>
              </c:numCache>
            </c:numRef>
          </c:val>
          <c:extLst>
            <c:ext xmlns:c16="http://schemas.microsoft.com/office/drawing/2014/chart" uri="{C3380CC4-5D6E-409C-BE32-E72D297353CC}">
              <c16:uniqueId val="{00000002-F7EC-4217-A129-D8155E4658AA}"/>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solidFill>
              <a:srgbClr val="DAEEFB"/>
            </a:solidFill>
            <a:ln>
              <a:noFill/>
            </a:ln>
            <a:effectLst/>
          </c:spPr>
          <c:invertIfNegative val="0"/>
          <c:cat>
            <c:numLit>
              <c:formatCode>General</c:formatCode>
              <c:ptCount val="6"/>
              <c:pt idx="0">
                <c:v>1</c:v>
              </c:pt>
              <c:pt idx="1">
                <c:v>2</c:v>
              </c:pt>
              <c:pt idx="2">
                <c:v>3</c:v>
              </c:pt>
              <c:pt idx="3">
                <c:v>4</c:v>
              </c:pt>
              <c:pt idx="4">
                <c:v>5</c:v>
              </c:pt>
              <c:pt idx="5">
                <c:v>6</c:v>
              </c:pt>
            </c:numLit>
          </c:cat>
          <c:val>
            <c:numRef>
              <c:f>Backend!$C$9</c:f>
              <c:numCache>
                <c:formatCode>General</c:formatCode>
                <c:ptCount val="1"/>
                <c:pt idx="0">
                  <c:v>10</c:v>
                </c:pt>
              </c:numCache>
            </c:numRef>
          </c:val>
          <c:extLst>
            <c:ext xmlns:c16="http://schemas.microsoft.com/office/drawing/2014/chart" uri="{C3380CC4-5D6E-409C-BE32-E72D297353CC}">
              <c16:uniqueId val="{00000000-E074-4C13-963F-3CE9A8059667}"/>
            </c:ext>
          </c:extLst>
        </c:ser>
        <c:ser>
          <c:idx val="1"/>
          <c:order val="1"/>
          <c:spPr>
            <a:solidFill>
              <a:srgbClr val="3FB6E6"/>
            </a:solidFill>
            <a:ln>
              <a:noFill/>
            </a:ln>
            <a:effectLst/>
          </c:spPr>
          <c:invertIfNegative val="0"/>
          <c:cat>
            <c:numLit>
              <c:formatCode>General</c:formatCode>
              <c:ptCount val="6"/>
              <c:pt idx="0">
                <c:v>1</c:v>
              </c:pt>
              <c:pt idx="1">
                <c:v>2</c:v>
              </c:pt>
              <c:pt idx="2">
                <c:v>3</c:v>
              </c:pt>
              <c:pt idx="3">
                <c:v>4</c:v>
              </c:pt>
              <c:pt idx="4">
                <c:v>5</c:v>
              </c:pt>
              <c:pt idx="5">
                <c:v>6</c:v>
              </c:pt>
            </c:numLit>
          </c:cat>
          <c:val>
            <c:numRef>
              <c:f>Backend!$C$10</c:f>
              <c:numCache>
                <c:formatCode>General</c:formatCode>
                <c:ptCount val="1"/>
                <c:pt idx="0">
                  <c:v>20</c:v>
                </c:pt>
              </c:numCache>
            </c:numRef>
          </c:val>
          <c:extLst>
            <c:ext xmlns:c16="http://schemas.microsoft.com/office/drawing/2014/chart" uri="{C3380CC4-5D6E-409C-BE32-E72D297353CC}">
              <c16:uniqueId val="{00000001-E074-4C13-963F-3CE9A8059667}"/>
            </c:ext>
          </c:extLst>
        </c:ser>
        <c:ser>
          <c:idx val="2"/>
          <c:order val="2"/>
          <c:spPr>
            <a:solidFill>
              <a:srgbClr val="127BA7"/>
            </a:solidFill>
            <a:ln>
              <a:noFill/>
            </a:ln>
            <a:effectLst/>
          </c:spPr>
          <c:invertIfNegative val="0"/>
          <c:cat>
            <c:numLit>
              <c:formatCode>General</c:formatCode>
              <c:ptCount val="6"/>
              <c:pt idx="0">
                <c:v>1</c:v>
              </c:pt>
              <c:pt idx="1">
                <c:v>2</c:v>
              </c:pt>
              <c:pt idx="2">
                <c:v>3</c:v>
              </c:pt>
              <c:pt idx="3">
                <c:v>4</c:v>
              </c:pt>
              <c:pt idx="4">
                <c:v>5</c:v>
              </c:pt>
              <c:pt idx="5">
                <c:v>6</c:v>
              </c:pt>
            </c:numLit>
          </c:cat>
          <c:val>
            <c:numRef>
              <c:f>Backend!$C$11</c:f>
              <c:numCache>
                <c:formatCode>General</c:formatCode>
                <c:ptCount val="1"/>
                <c:pt idx="0">
                  <c:v>20</c:v>
                </c:pt>
              </c:numCache>
            </c:numRef>
          </c:val>
          <c:extLst>
            <c:ext xmlns:c16="http://schemas.microsoft.com/office/drawing/2014/chart" uri="{C3380CC4-5D6E-409C-BE32-E72D297353CC}">
              <c16:uniqueId val="{00000002-E074-4C13-963F-3CE9A8059667}"/>
            </c:ext>
          </c:extLst>
        </c:ser>
        <c:ser>
          <c:idx val="3"/>
          <c:order val="3"/>
          <c:spPr>
            <a:solidFill>
              <a:srgbClr val="013E66"/>
            </a:solidFill>
            <a:ln>
              <a:noFill/>
            </a:ln>
            <a:effectLst/>
          </c:spPr>
          <c:invertIfNegative val="0"/>
          <c:cat>
            <c:numLit>
              <c:formatCode>General</c:formatCode>
              <c:ptCount val="6"/>
              <c:pt idx="0">
                <c:v>1</c:v>
              </c:pt>
              <c:pt idx="1">
                <c:v>2</c:v>
              </c:pt>
              <c:pt idx="2">
                <c:v>3</c:v>
              </c:pt>
              <c:pt idx="3">
                <c:v>4</c:v>
              </c:pt>
              <c:pt idx="4">
                <c:v>5</c:v>
              </c:pt>
              <c:pt idx="5">
                <c:v>6</c:v>
              </c:pt>
            </c:numLit>
          </c:cat>
          <c:val>
            <c:numRef>
              <c:f>Backend!$C$12</c:f>
              <c:numCache>
                <c:formatCode>General</c:formatCode>
                <c:ptCount val="1"/>
                <c:pt idx="0">
                  <c:v>50</c:v>
                </c:pt>
              </c:numCache>
            </c:numRef>
          </c:val>
          <c:extLst>
            <c:ext xmlns:c16="http://schemas.microsoft.com/office/drawing/2014/chart" uri="{C3380CC4-5D6E-409C-BE32-E72D297353CC}">
              <c16:uniqueId val="{00000003-E074-4C13-963F-3CE9A8059667}"/>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numFmt formatCode="General" sourceLinked="1"/>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0"/>
        <c:axPos val="b"/>
        <c:majorGridlines>
          <c:spPr>
            <a:ln w="9525" cap="flat" cmpd="sng" algn="ctr">
              <a:noFill/>
              <a:round/>
            </a:ln>
            <a:effectLst/>
          </c:spPr>
        </c:majorGridlines>
        <c:numFmt formatCode="0" sourceLinked="0"/>
        <c:majorTickMark val="out"/>
        <c:minorTickMark val="none"/>
        <c:tickLblPos val="nextTo"/>
        <c:spPr>
          <a:noFill/>
          <a:ln>
            <a:solidFill>
              <a:srgbClr val="A8A8A8"/>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73526160"/>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Ref>
              <c:f>(Backend!$AG$3,Backend!$AG$3)</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0-7D61-414F-AB3A-EAFD6A70728E}"/>
            </c:ext>
          </c:extLst>
        </c:ser>
        <c:ser>
          <c:idx val="1"/>
          <c:order val="1"/>
          <c:tx>
            <c:v>Trial2</c:v>
          </c:tx>
          <c:spPr>
            <a:ln w="25400" cap="rnd">
              <a:solidFill>
                <a:srgbClr val="7A5197"/>
              </a:solidFill>
              <a:round/>
            </a:ln>
            <a:effectLst/>
          </c:spPr>
          <c:marker>
            <c:symbol val="none"/>
          </c:marker>
          <c:xVal>
            <c:numRef>
              <c:f>(Backend!$AH$3,Backend!$AH$3)</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1-7D61-414F-AB3A-EAFD6A70728E}"/>
            </c:ext>
          </c:extLst>
        </c:ser>
        <c:ser>
          <c:idx val="2"/>
          <c:order val="2"/>
          <c:tx>
            <c:v>Trial3</c:v>
          </c:tx>
          <c:spPr>
            <a:ln w="25400" cap="rnd">
              <a:solidFill>
                <a:srgbClr val="FFC000"/>
              </a:solidFill>
              <a:round/>
            </a:ln>
            <a:effectLst/>
          </c:spPr>
          <c:marker>
            <c:symbol val="none"/>
          </c:marker>
          <c:xVal>
            <c:numRef>
              <c:f>(Backend!$AI$3,Backend!$AI$3)</c:f>
              <c:numCache>
                <c:formatCode>0.0</c:formatCode>
                <c:ptCount val="2"/>
                <c:pt idx="0">
                  <c:v>0</c:v>
                </c:pt>
                <c:pt idx="1">
                  <c:v>0</c:v>
                </c:pt>
              </c:numCache>
            </c:numRef>
          </c:xVal>
          <c:yVal>
            <c:numLit>
              <c:formatCode>General</c:formatCode>
              <c:ptCount val="2"/>
              <c:pt idx="0">
                <c:v>0</c:v>
              </c:pt>
              <c:pt idx="1">
                <c:v>1</c:v>
              </c:pt>
            </c:numLit>
          </c:yVal>
          <c:smooth val="0"/>
          <c:extLst>
            <c:ext xmlns:c16="http://schemas.microsoft.com/office/drawing/2014/chart" uri="{C3380CC4-5D6E-409C-BE32-E72D297353CC}">
              <c16:uniqueId val="{00000002-7D61-414F-AB3A-EAFD6A70728E}"/>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0.0"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Backend!$AV$3</c:f>
              <c:numCache>
                <c:formatCode>General</c:formatCode>
                <c:ptCount val="1"/>
                <c:pt idx="0">
                  <c:v>0.01</c:v>
                </c:pt>
              </c:numCache>
            </c:numRef>
          </c:val>
          <c:extLst>
            <c:ext xmlns:c16="http://schemas.microsoft.com/office/drawing/2014/chart" uri="{C3380CC4-5D6E-409C-BE32-E72D297353CC}">
              <c16:uniqueId val="{00000000-2D88-4CEB-94FA-907F5F5EF59A}"/>
            </c:ext>
          </c:extLst>
        </c:ser>
        <c:ser>
          <c:idx val="1"/>
          <c:order val="1"/>
          <c:spPr>
            <a:blipFill>
              <a:blip xmlns:r="http://schemas.openxmlformats.org/officeDocument/2006/relationships" r:embed="rId4"/>
              <a:stretch>
                <a:fillRect/>
              </a:stretch>
            </a:blipFill>
            <a:ln>
              <a:noFill/>
            </a:ln>
            <a:effectLst/>
          </c:spPr>
          <c:invertIfNegative val="0"/>
          <c:val>
            <c:numRef>
              <c:f>Backend!$AW$3</c:f>
              <c:numCache>
                <c:formatCode>General</c:formatCode>
                <c:ptCount val="1"/>
                <c:pt idx="0">
                  <c:v>#N/A</c:v>
                </c:pt>
              </c:numCache>
            </c:numRef>
          </c:val>
          <c:extLst>
            <c:ext xmlns:c16="http://schemas.microsoft.com/office/drawing/2014/chart" uri="{C3380CC4-5D6E-409C-BE32-E72D297353CC}">
              <c16:uniqueId val="{00000001-2D88-4CEB-94FA-907F5F5EF59A}"/>
            </c:ext>
          </c:extLst>
        </c:ser>
        <c:ser>
          <c:idx val="2"/>
          <c:order val="2"/>
          <c:spPr>
            <a:blipFill>
              <a:blip xmlns:r="http://schemas.openxmlformats.org/officeDocument/2006/relationships" r:embed="rId5"/>
              <a:stretch>
                <a:fillRect/>
              </a:stretch>
            </a:blipFill>
            <a:ln>
              <a:noFill/>
            </a:ln>
            <a:effectLst/>
          </c:spPr>
          <c:invertIfNegative val="0"/>
          <c:val>
            <c:numRef>
              <c:f>Backend!$AX$3</c:f>
              <c:numCache>
                <c:formatCode>General</c:formatCode>
                <c:ptCount val="1"/>
                <c:pt idx="0">
                  <c:v>#N/A</c:v>
                </c:pt>
              </c:numCache>
            </c:numRef>
          </c:val>
          <c:extLst>
            <c:ext xmlns:c16="http://schemas.microsoft.com/office/drawing/2014/chart" uri="{C3380CC4-5D6E-409C-BE32-E72D297353CC}">
              <c16:uniqueId val="{00000002-2D88-4CEB-94FA-907F5F5EF59A}"/>
            </c:ext>
          </c:extLst>
        </c:ser>
        <c:ser>
          <c:idx val="3"/>
          <c:order val="3"/>
          <c:spPr>
            <a:blipFill>
              <a:blip xmlns:r="http://schemas.openxmlformats.org/officeDocument/2006/relationships" r:embed="rId6"/>
              <a:stretch>
                <a:fillRect/>
              </a:stretch>
            </a:blipFill>
            <a:ln>
              <a:noFill/>
            </a:ln>
            <a:effectLst/>
          </c:spPr>
          <c:invertIfNegative val="0"/>
          <c:val>
            <c:numRef>
              <c:f>Backend!$AY$3</c:f>
              <c:numCache>
                <c:formatCode>General</c:formatCode>
                <c:ptCount val="1"/>
                <c:pt idx="0">
                  <c:v>#N/A</c:v>
                </c:pt>
              </c:numCache>
            </c:numRef>
          </c:val>
          <c:extLst>
            <c:ext xmlns:c16="http://schemas.microsoft.com/office/drawing/2014/chart" uri="{C3380CC4-5D6E-409C-BE32-E72D297353CC}">
              <c16:uniqueId val="{00000003-2D88-4CEB-94FA-907F5F5EF59A}"/>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Backend!$AV$4</c:f>
              <c:numCache>
                <c:formatCode>General</c:formatCode>
                <c:ptCount val="1"/>
                <c:pt idx="0">
                  <c:v>0.01</c:v>
                </c:pt>
              </c:numCache>
            </c:numRef>
          </c:val>
          <c:extLst>
            <c:ext xmlns:c16="http://schemas.microsoft.com/office/drawing/2014/chart" uri="{C3380CC4-5D6E-409C-BE32-E72D297353CC}">
              <c16:uniqueId val="{00000000-C385-48B3-B377-596226F336B6}"/>
            </c:ext>
          </c:extLst>
        </c:ser>
        <c:ser>
          <c:idx val="1"/>
          <c:order val="1"/>
          <c:spPr>
            <a:blipFill>
              <a:blip xmlns:r="http://schemas.openxmlformats.org/officeDocument/2006/relationships" r:embed="rId4"/>
              <a:stretch>
                <a:fillRect/>
              </a:stretch>
            </a:blipFill>
            <a:ln>
              <a:noFill/>
            </a:ln>
            <a:effectLst/>
          </c:spPr>
          <c:invertIfNegative val="0"/>
          <c:val>
            <c:numRef>
              <c:f>Backend!$AW$4</c:f>
              <c:numCache>
                <c:formatCode>General</c:formatCode>
                <c:ptCount val="1"/>
                <c:pt idx="0">
                  <c:v>#N/A</c:v>
                </c:pt>
              </c:numCache>
            </c:numRef>
          </c:val>
          <c:extLst>
            <c:ext xmlns:c16="http://schemas.microsoft.com/office/drawing/2014/chart" uri="{C3380CC4-5D6E-409C-BE32-E72D297353CC}">
              <c16:uniqueId val="{00000001-C385-48B3-B377-596226F336B6}"/>
            </c:ext>
          </c:extLst>
        </c:ser>
        <c:ser>
          <c:idx val="2"/>
          <c:order val="2"/>
          <c:spPr>
            <a:blipFill>
              <a:blip xmlns:r="http://schemas.openxmlformats.org/officeDocument/2006/relationships" r:embed="rId5"/>
              <a:stretch>
                <a:fillRect/>
              </a:stretch>
            </a:blipFill>
            <a:ln>
              <a:noFill/>
            </a:ln>
            <a:effectLst/>
          </c:spPr>
          <c:invertIfNegative val="0"/>
          <c:val>
            <c:numRef>
              <c:f>Backend!$AX$4</c:f>
              <c:numCache>
                <c:formatCode>General</c:formatCode>
                <c:ptCount val="1"/>
                <c:pt idx="0">
                  <c:v>#N/A</c:v>
                </c:pt>
              </c:numCache>
            </c:numRef>
          </c:val>
          <c:extLst>
            <c:ext xmlns:c16="http://schemas.microsoft.com/office/drawing/2014/chart" uri="{C3380CC4-5D6E-409C-BE32-E72D297353CC}">
              <c16:uniqueId val="{00000002-C385-48B3-B377-596226F336B6}"/>
            </c:ext>
          </c:extLst>
        </c:ser>
        <c:ser>
          <c:idx val="3"/>
          <c:order val="3"/>
          <c:spPr>
            <a:blipFill>
              <a:blip xmlns:r="http://schemas.openxmlformats.org/officeDocument/2006/relationships" r:embed="rId6"/>
              <a:stretch>
                <a:fillRect/>
              </a:stretch>
            </a:blipFill>
            <a:ln>
              <a:noFill/>
            </a:ln>
            <a:effectLst/>
          </c:spPr>
          <c:invertIfNegative val="0"/>
          <c:val>
            <c:numRef>
              <c:f>Backend!$AY$4</c:f>
              <c:numCache>
                <c:formatCode>General</c:formatCode>
                <c:ptCount val="1"/>
                <c:pt idx="0">
                  <c:v>#N/A</c:v>
                </c:pt>
              </c:numCache>
            </c:numRef>
          </c:val>
          <c:extLst>
            <c:ext xmlns:c16="http://schemas.microsoft.com/office/drawing/2014/chart" uri="{C3380CC4-5D6E-409C-BE32-E72D297353CC}">
              <c16:uniqueId val="{00000003-C385-48B3-B377-596226F336B6}"/>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Backend!$AV$5</c:f>
              <c:numCache>
                <c:formatCode>General</c:formatCode>
                <c:ptCount val="1"/>
                <c:pt idx="0">
                  <c:v>0.01</c:v>
                </c:pt>
              </c:numCache>
            </c:numRef>
          </c:val>
          <c:extLst>
            <c:ext xmlns:c16="http://schemas.microsoft.com/office/drawing/2014/chart" uri="{C3380CC4-5D6E-409C-BE32-E72D297353CC}">
              <c16:uniqueId val="{00000000-22CF-45E6-9638-CF4C6F4E859E}"/>
            </c:ext>
          </c:extLst>
        </c:ser>
        <c:ser>
          <c:idx val="1"/>
          <c:order val="1"/>
          <c:spPr>
            <a:blipFill>
              <a:blip xmlns:r="http://schemas.openxmlformats.org/officeDocument/2006/relationships" r:embed="rId4"/>
              <a:stretch>
                <a:fillRect/>
              </a:stretch>
            </a:blipFill>
            <a:ln>
              <a:noFill/>
            </a:ln>
            <a:effectLst/>
          </c:spPr>
          <c:invertIfNegative val="0"/>
          <c:val>
            <c:numRef>
              <c:f>Backend!$AW$5</c:f>
              <c:numCache>
                <c:formatCode>General</c:formatCode>
                <c:ptCount val="1"/>
                <c:pt idx="0">
                  <c:v>#N/A</c:v>
                </c:pt>
              </c:numCache>
            </c:numRef>
          </c:val>
          <c:extLst>
            <c:ext xmlns:c16="http://schemas.microsoft.com/office/drawing/2014/chart" uri="{C3380CC4-5D6E-409C-BE32-E72D297353CC}">
              <c16:uniqueId val="{00000001-22CF-45E6-9638-CF4C6F4E859E}"/>
            </c:ext>
          </c:extLst>
        </c:ser>
        <c:ser>
          <c:idx val="2"/>
          <c:order val="2"/>
          <c:spPr>
            <a:blipFill>
              <a:blip xmlns:r="http://schemas.openxmlformats.org/officeDocument/2006/relationships" r:embed="rId5"/>
              <a:stretch>
                <a:fillRect/>
              </a:stretch>
            </a:blipFill>
            <a:ln>
              <a:noFill/>
            </a:ln>
            <a:effectLst/>
          </c:spPr>
          <c:invertIfNegative val="0"/>
          <c:val>
            <c:numRef>
              <c:f>Backend!$AX$5</c:f>
              <c:numCache>
                <c:formatCode>General</c:formatCode>
                <c:ptCount val="1"/>
                <c:pt idx="0">
                  <c:v>#N/A</c:v>
                </c:pt>
              </c:numCache>
            </c:numRef>
          </c:val>
          <c:extLst>
            <c:ext xmlns:c16="http://schemas.microsoft.com/office/drawing/2014/chart" uri="{C3380CC4-5D6E-409C-BE32-E72D297353CC}">
              <c16:uniqueId val="{00000002-22CF-45E6-9638-CF4C6F4E859E}"/>
            </c:ext>
          </c:extLst>
        </c:ser>
        <c:ser>
          <c:idx val="3"/>
          <c:order val="3"/>
          <c:spPr>
            <a:blipFill>
              <a:blip xmlns:r="http://schemas.openxmlformats.org/officeDocument/2006/relationships" r:embed="rId6"/>
              <a:stretch>
                <a:fillRect/>
              </a:stretch>
            </a:blipFill>
            <a:ln>
              <a:noFill/>
            </a:ln>
            <a:effectLst/>
          </c:spPr>
          <c:invertIfNegative val="0"/>
          <c:val>
            <c:numRef>
              <c:f>Backend!$AY$5</c:f>
              <c:numCache>
                <c:formatCode>General</c:formatCode>
                <c:ptCount val="1"/>
                <c:pt idx="0">
                  <c:v>#N/A</c:v>
                </c:pt>
              </c:numCache>
            </c:numRef>
          </c:val>
          <c:extLst>
            <c:ext xmlns:c16="http://schemas.microsoft.com/office/drawing/2014/chart" uri="{C3380CC4-5D6E-409C-BE32-E72D297353CC}">
              <c16:uniqueId val="{00000003-22CF-45E6-9638-CF4C6F4E859E}"/>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Backend!$AV$6</c:f>
              <c:numCache>
                <c:formatCode>General</c:formatCode>
                <c:ptCount val="1"/>
                <c:pt idx="0">
                  <c:v>0.01</c:v>
                </c:pt>
              </c:numCache>
            </c:numRef>
          </c:val>
          <c:extLst>
            <c:ext xmlns:c16="http://schemas.microsoft.com/office/drawing/2014/chart" uri="{C3380CC4-5D6E-409C-BE32-E72D297353CC}">
              <c16:uniqueId val="{00000000-8A05-4946-A9C5-584F71D1F3D4}"/>
            </c:ext>
          </c:extLst>
        </c:ser>
        <c:ser>
          <c:idx val="1"/>
          <c:order val="1"/>
          <c:spPr>
            <a:blipFill>
              <a:blip xmlns:r="http://schemas.openxmlformats.org/officeDocument/2006/relationships" r:embed="rId4"/>
              <a:stretch>
                <a:fillRect/>
              </a:stretch>
            </a:blipFill>
            <a:ln>
              <a:noFill/>
            </a:ln>
            <a:effectLst/>
          </c:spPr>
          <c:invertIfNegative val="0"/>
          <c:val>
            <c:numRef>
              <c:f>Backend!$AW$6</c:f>
              <c:numCache>
                <c:formatCode>General</c:formatCode>
                <c:ptCount val="1"/>
                <c:pt idx="0">
                  <c:v>#N/A</c:v>
                </c:pt>
              </c:numCache>
            </c:numRef>
          </c:val>
          <c:extLst>
            <c:ext xmlns:c16="http://schemas.microsoft.com/office/drawing/2014/chart" uri="{C3380CC4-5D6E-409C-BE32-E72D297353CC}">
              <c16:uniqueId val="{00000001-8A05-4946-A9C5-584F71D1F3D4}"/>
            </c:ext>
          </c:extLst>
        </c:ser>
        <c:ser>
          <c:idx val="2"/>
          <c:order val="2"/>
          <c:spPr>
            <a:blipFill>
              <a:blip xmlns:r="http://schemas.openxmlformats.org/officeDocument/2006/relationships" r:embed="rId5"/>
              <a:stretch>
                <a:fillRect/>
              </a:stretch>
            </a:blipFill>
            <a:ln>
              <a:noFill/>
            </a:ln>
            <a:effectLst/>
          </c:spPr>
          <c:invertIfNegative val="0"/>
          <c:val>
            <c:numRef>
              <c:f>Backend!$AX$6</c:f>
              <c:numCache>
                <c:formatCode>General</c:formatCode>
                <c:ptCount val="1"/>
                <c:pt idx="0">
                  <c:v>#N/A</c:v>
                </c:pt>
              </c:numCache>
            </c:numRef>
          </c:val>
          <c:extLst>
            <c:ext xmlns:c16="http://schemas.microsoft.com/office/drawing/2014/chart" uri="{C3380CC4-5D6E-409C-BE32-E72D297353CC}">
              <c16:uniqueId val="{00000002-8A05-4946-A9C5-584F71D1F3D4}"/>
            </c:ext>
          </c:extLst>
        </c:ser>
        <c:ser>
          <c:idx val="3"/>
          <c:order val="3"/>
          <c:spPr>
            <a:blipFill>
              <a:blip xmlns:r="http://schemas.openxmlformats.org/officeDocument/2006/relationships" r:embed="rId6"/>
              <a:stretch>
                <a:fillRect/>
              </a:stretch>
            </a:blipFill>
            <a:ln>
              <a:noFill/>
            </a:ln>
            <a:effectLst/>
          </c:spPr>
          <c:invertIfNegative val="0"/>
          <c:val>
            <c:numRef>
              <c:f>Backend!$AY$6</c:f>
              <c:numCache>
                <c:formatCode>General</c:formatCode>
                <c:ptCount val="1"/>
                <c:pt idx="0">
                  <c:v>#N/A</c:v>
                </c:pt>
              </c:numCache>
            </c:numRef>
          </c:val>
          <c:extLst>
            <c:ext xmlns:c16="http://schemas.microsoft.com/office/drawing/2014/chart" uri="{C3380CC4-5D6E-409C-BE32-E72D297353CC}">
              <c16:uniqueId val="{00000003-8A05-4946-A9C5-584F71D1F3D4}"/>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Backend!$BA$3</c:f>
              <c:numCache>
                <c:formatCode>General</c:formatCode>
                <c:ptCount val="1"/>
                <c:pt idx="0">
                  <c:v>0.01</c:v>
                </c:pt>
              </c:numCache>
            </c:numRef>
          </c:val>
          <c:extLst>
            <c:ext xmlns:c16="http://schemas.microsoft.com/office/drawing/2014/chart" uri="{C3380CC4-5D6E-409C-BE32-E72D297353CC}">
              <c16:uniqueId val="{00000000-C284-4B56-91F5-A47CA56523F0}"/>
            </c:ext>
          </c:extLst>
        </c:ser>
        <c:ser>
          <c:idx val="1"/>
          <c:order val="1"/>
          <c:spPr>
            <a:blipFill>
              <a:blip xmlns:r="http://schemas.openxmlformats.org/officeDocument/2006/relationships" r:embed="rId4"/>
              <a:stretch>
                <a:fillRect/>
              </a:stretch>
            </a:blipFill>
            <a:ln>
              <a:noFill/>
            </a:ln>
            <a:effectLst/>
          </c:spPr>
          <c:invertIfNegative val="0"/>
          <c:val>
            <c:numRef>
              <c:f>Backend!$BB$3</c:f>
              <c:numCache>
                <c:formatCode>General</c:formatCode>
                <c:ptCount val="1"/>
                <c:pt idx="0">
                  <c:v>#N/A</c:v>
                </c:pt>
              </c:numCache>
            </c:numRef>
          </c:val>
          <c:extLst>
            <c:ext xmlns:c16="http://schemas.microsoft.com/office/drawing/2014/chart" uri="{C3380CC4-5D6E-409C-BE32-E72D297353CC}">
              <c16:uniqueId val="{00000001-C284-4B56-91F5-A47CA56523F0}"/>
            </c:ext>
          </c:extLst>
        </c:ser>
        <c:ser>
          <c:idx val="2"/>
          <c:order val="2"/>
          <c:spPr>
            <a:blipFill>
              <a:blip xmlns:r="http://schemas.openxmlformats.org/officeDocument/2006/relationships" r:embed="rId5"/>
              <a:stretch>
                <a:fillRect/>
              </a:stretch>
            </a:blipFill>
            <a:ln>
              <a:noFill/>
            </a:ln>
            <a:effectLst/>
          </c:spPr>
          <c:invertIfNegative val="0"/>
          <c:val>
            <c:numRef>
              <c:f>Backend!$BC$3</c:f>
              <c:numCache>
                <c:formatCode>General</c:formatCode>
                <c:ptCount val="1"/>
                <c:pt idx="0">
                  <c:v>#N/A</c:v>
                </c:pt>
              </c:numCache>
            </c:numRef>
          </c:val>
          <c:extLst>
            <c:ext xmlns:c16="http://schemas.microsoft.com/office/drawing/2014/chart" uri="{C3380CC4-5D6E-409C-BE32-E72D297353CC}">
              <c16:uniqueId val="{00000002-C284-4B56-91F5-A47CA56523F0}"/>
            </c:ext>
          </c:extLst>
        </c:ser>
        <c:ser>
          <c:idx val="3"/>
          <c:order val="3"/>
          <c:spPr>
            <a:blipFill>
              <a:blip xmlns:r="http://schemas.openxmlformats.org/officeDocument/2006/relationships" r:embed="rId6"/>
              <a:stretch>
                <a:fillRect/>
              </a:stretch>
            </a:blipFill>
            <a:ln>
              <a:noFill/>
            </a:ln>
            <a:effectLst/>
          </c:spPr>
          <c:invertIfNegative val="0"/>
          <c:val>
            <c:numRef>
              <c:f>Backend!$BD$3</c:f>
              <c:numCache>
                <c:formatCode>General</c:formatCode>
                <c:ptCount val="1"/>
                <c:pt idx="0">
                  <c:v>#N/A</c:v>
                </c:pt>
              </c:numCache>
            </c:numRef>
          </c:val>
          <c:extLst>
            <c:ext xmlns:c16="http://schemas.microsoft.com/office/drawing/2014/chart" uri="{C3380CC4-5D6E-409C-BE32-E72D297353CC}">
              <c16:uniqueId val="{00000003-C284-4B56-91F5-A47CA56523F0}"/>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Backend!$BA$4</c:f>
              <c:numCache>
                <c:formatCode>General</c:formatCode>
                <c:ptCount val="1"/>
                <c:pt idx="0">
                  <c:v>0.01</c:v>
                </c:pt>
              </c:numCache>
            </c:numRef>
          </c:val>
          <c:extLst>
            <c:ext xmlns:c16="http://schemas.microsoft.com/office/drawing/2014/chart" uri="{C3380CC4-5D6E-409C-BE32-E72D297353CC}">
              <c16:uniqueId val="{00000000-DC5F-4086-8D1C-12EBCAB97C17}"/>
            </c:ext>
          </c:extLst>
        </c:ser>
        <c:ser>
          <c:idx val="1"/>
          <c:order val="1"/>
          <c:spPr>
            <a:blipFill>
              <a:blip xmlns:r="http://schemas.openxmlformats.org/officeDocument/2006/relationships" r:embed="rId4"/>
              <a:stretch>
                <a:fillRect/>
              </a:stretch>
            </a:blipFill>
            <a:ln>
              <a:noFill/>
            </a:ln>
            <a:effectLst/>
          </c:spPr>
          <c:invertIfNegative val="0"/>
          <c:val>
            <c:numRef>
              <c:f>Backend!$BB$4</c:f>
              <c:numCache>
                <c:formatCode>General</c:formatCode>
                <c:ptCount val="1"/>
                <c:pt idx="0">
                  <c:v>#N/A</c:v>
                </c:pt>
              </c:numCache>
            </c:numRef>
          </c:val>
          <c:extLst>
            <c:ext xmlns:c16="http://schemas.microsoft.com/office/drawing/2014/chart" uri="{C3380CC4-5D6E-409C-BE32-E72D297353CC}">
              <c16:uniqueId val="{00000001-DC5F-4086-8D1C-12EBCAB97C17}"/>
            </c:ext>
          </c:extLst>
        </c:ser>
        <c:ser>
          <c:idx val="2"/>
          <c:order val="2"/>
          <c:spPr>
            <a:blipFill>
              <a:blip xmlns:r="http://schemas.openxmlformats.org/officeDocument/2006/relationships" r:embed="rId5"/>
              <a:stretch>
                <a:fillRect/>
              </a:stretch>
            </a:blipFill>
            <a:ln>
              <a:noFill/>
            </a:ln>
            <a:effectLst/>
          </c:spPr>
          <c:invertIfNegative val="0"/>
          <c:val>
            <c:numRef>
              <c:f>Backend!$BC$4</c:f>
              <c:numCache>
                <c:formatCode>General</c:formatCode>
                <c:ptCount val="1"/>
                <c:pt idx="0">
                  <c:v>#N/A</c:v>
                </c:pt>
              </c:numCache>
            </c:numRef>
          </c:val>
          <c:extLst>
            <c:ext xmlns:c16="http://schemas.microsoft.com/office/drawing/2014/chart" uri="{C3380CC4-5D6E-409C-BE32-E72D297353CC}">
              <c16:uniqueId val="{00000002-DC5F-4086-8D1C-12EBCAB97C17}"/>
            </c:ext>
          </c:extLst>
        </c:ser>
        <c:ser>
          <c:idx val="3"/>
          <c:order val="3"/>
          <c:spPr>
            <a:blipFill>
              <a:blip xmlns:r="http://schemas.openxmlformats.org/officeDocument/2006/relationships" r:embed="rId6"/>
              <a:stretch>
                <a:fillRect/>
              </a:stretch>
            </a:blipFill>
            <a:ln>
              <a:noFill/>
            </a:ln>
            <a:effectLst/>
          </c:spPr>
          <c:invertIfNegative val="0"/>
          <c:val>
            <c:numRef>
              <c:f>Backend!$BD$4</c:f>
              <c:numCache>
                <c:formatCode>General</c:formatCode>
                <c:ptCount val="1"/>
                <c:pt idx="0">
                  <c:v>#N/A</c:v>
                </c:pt>
              </c:numCache>
            </c:numRef>
          </c:val>
          <c:extLst>
            <c:ext xmlns:c16="http://schemas.microsoft.com/office/drawing/2014/chart" uri="{C3380CC4-5D6E-409C-BE32-E72D297353CC}">
              <c16:uniqueId val="{00000003-DC5F-4086-8D1C-12EBCAB97C17}"/>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Backend!$BA$5</c:f>
              <c:numCache>
                <c:formatCode>General</c:formatCode>
                <c:ptCount val="1"/>
                <c:pt idx="0">
                  <c:v>0.01</c:v>
                </c:pt>
              </c:numCache>
            </c:numRef>
          </c:val>
          <c:extLst>
            <c:ext xmlns:c16="http://schemas.microsoft.com/office/drawing/2014/chart" uri="{C3380CC4-5D6E-409C-BE32-E72D297353CC}">
              <c16:uniqueId val="{00000000-0FAE-490C-9DAF-5EE4D3645796}"/>
            </c:ext>
          </c:extLst>
        </c:ser>
        <c:ser>
          <c:idx val="1"/>
          <c:order val="1"/>
          <c:spPr>
            <a:blipFill>
              <a:blip xmlns:r="http://schemas.openxmlformats.org/officeDocument/2006/relationships" r:embed="rId4"/>
              <a:stretch>
                <a:fillRect/>
              </a:stretch>
            </a:blipFill>
            <a:ln>
              <a:noFill/>
            </a:ln>
            <a:effectLst/>
          </c:spPr>
          <c:invertIfNegative val="0"/>
          <c:val>
            <c:numRef>
              <c:f>Backend!$BB$5</c:f>
              <c:numCache>
                <c:formatCode>General</c:formatCode>
                <c:ptCount val="1"/>
                <c:pt idx="0">
                  <c:v>#N/A</c:v>
                </c:pt>
              </c:numCache>
            </c:numRef>
          </c:val>
          <c:extLst>
            <c:ext xmlns:c16="http://schemas.microsoft.com/office/drawing/2014/chart" uri="{C3380CC4-5D6E-409C-BE32-E72D297353CC}">
              <c16:uniqueId val="{00000001-0FAE-490C-9DAF-5EE4D3645796}"/>
            </c:ext>
          </c:extLst>
        </c:ser>
        <c:ser>
          <c:idx val="2"/>
          <c:order val="2"/>
          <c:spPr>
            <a:blipFill>
              <a:blip xmlns:r="http://schemas.openxmlformats.org/officeDocument/2006/relationships" r:embed="rId5"/>
              <a:stretch>
                <a:fillRect/>
              </a:stretch>
            </a:blipFill>
            <a:ln>
              <a:noFill/>
            </a:ln>
            <a:effectLst/>
          </c:spPr>
          <c:invertIfNegative val="0"/>
          <c:val>
            <c:numRef>
              <c:f>Backend!$BC$5</c:f>
              <c:numCache>
                <c:formatCode>General</c:formatCode>
                <c:ptCount val="1"/>
                <c:pt idx="0">
                  <c:v>#N/A</c:v>
                </c:pt>
              </c:numCache>
            </c:numRef>
          </c:val>
          <c:extLst>
            <c:ext xmlns:c16="http://schemas.microsoft.com/office/drawing/2014/chart" uri="{C3380CC4-5D6E-409C-BE32-E72D297353CC}">
              <c16:uniqueId val="{00000002-0FAE-490C-9DAF-5EE4D3645796}"/>
            </c:ext>
          </c:extLst>
        </c:ser>
        <c:ser>
          <c:idx val="3"/>
          <c:order val="3"/>
          <c:spPr>
            <a:blipFill>
              <a:blip xmlns:r="http://schemas.openxmlformats.org/officeDocument/2006/relationships" r:embed="rId6"/>
              <a:stretch>
                <a:fillRect/>
              </a:stretch>
            </a:blipFill>
            <a:ln>
              <a:noFill/>
            </a:ln>
            <a:effectLst/>
          </c:spPr>
          <c:invertIfNegative val="0"/>
          <c:val>
            <c:numRef>
              <c:f>Backend!$BD$5</c:f>
              <c:numCache>
                <c:formatCode>General</c:formatCode>
                <c:ptCount val="1"/>
                <c:pt idx="0">
                  <c:v>#N/A</c:v>
                </c:pt>
              </c:numCache>
            </c:numRef>
          </c:val>
          <c:extLst>
            <c:ext xmlns:c16="http://schemas.microsoft.com/office/drawing/2014/chart" uri="{C3380CC4-5D6E-409C-BE32-E72D297353CC}">
              <c16:uniqueId val="{00000003-0FAE-490C-9DAF-5EE4D3645796}"/>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Backend!$BA$6</c:f>
              <c:numCache>
                <c:formatCode>General</c:formatCode>
                <c:ptCount val="1"/>
                <c:pt idx="0">
                  <c:v>0.01</c:v>
                </c:pt>
              </c:numCache>
            </c:numRef>
          </c:val>
          <c:extLst>
            <c:ext xmlns:c16="http://schemas.microsoft.com/office/drawing/2014/chart" uri="{C3380CC4-5D6E-409C-BE32-E72D297353CC}">
              <c16:uniqueId val="{00000000-F4C2-4A75-AA96-635ABBA14117}"/>
            </c:ext>
          </c:extLst>
        </c:ser>
        <c:ser>
          <c:idx val="1"/>
          <c:order val="1"/>
          <c:spPr>
            <a:blipFill>
              <a:blip xmlns:r="http://schemas.openxmlformats.org/officeDocument/2006/relationships" r:embed="rId4"/>
              <a:stretch>
                <a:fillRect/>
              </a:stretch>
            </a:blipFill>
            <a:ln>
              <a:noFill/>
            </a:ln>
            <a:effectLst/>
          </c:spPr>
          <c:invertIfNegative val="0"/>
          <c:val>
            <c:numRef>
              <c:f>Backend!$BB$6</c:f>
              <c:numCache>
                <c:formatCode>General</c:formatCode>
                <c:ptCount val="1"/>
                <c:pt idx="0">
                  <c:v>#N/A</c:v>
                </c:pt>
              </c:numCache>
            </c:numRef>
          </c:val>
          <c:extLst>
            <c:ext xmlns:c16="http://schemas.microsoft.com/office/drawing/2014/chart" uri="{C3380CC4-5D6E-409C-BE32-E72D297353CC}">
              <c16:uniqueId val="{00000001-F4C2-4A75-AA96-635ABBA14117}"/>
            </c:ext>
          </c:extLst>
        </c:ser>
        <c:ser>
          <c:idx val="2"/>
          <c:order val="2"/>
          <c:spPr>
            <a:blipFill>
              <a:blip xmlns:r="http://schemas.openxmlformats.org/officeDocument/2006/relationships" r:embed="rId5"/>
              <a:stretch>
                <a:fillRect/>
              </a:stretch>
            </a:blipFill>
            <a:ln>
              <a:noFill/>
            </a:ln>
            <a:effectLst/>
          </c:spPr>
          <c:invertIfNegative val="0"/>
          <c:val>
            <c:numRef>
              <c:f>Backend!$BC$6</c:f>
              <c:numCache>
                <c:formatCode>General</c:formatCode>
                <c:ptCount val="1"/>
                <c:pt idx="0">
                  <c:v>#N/A</c:v>
                </c:pt>
              </c:numCache>
            </c:numRef>
          </c:val>
          <c:extLst>
            <c:ext xmlns:c16="http://schemas.microsoft.com/office/drawing/2014/chart" uri="{C3380CC4-5D6E-409C-BE32-E72D297353CC}">
              <c16:uniqueId val="{00000002-F4C2-4A75-AA96-635ABBA14117}"/>
            </c:ext>
          </c:extLst>
        </c:ser>
        <c:ser>
          <c:idx val="3"/>
          <c:order val="3"/>
          <c:spPr>
            <a:blipFill>
              <a:blip xmlns:r="http://schemas.openxmlformats.org/officeDocument/2006/relationships" r:embed="rId6"/>
              <a:stretch>
                <a:fillRect/>
              </a:stretch>
            </a:blipFill>
            <a:ln>
              <a:noFill/>
            </a:ln>
            <a:effectLst/>
          </c:spPr>
          <c:invertIfNegative val="0"/>
          <c:val>
            <c:numRef>
              <c:f>Backend!$BD$6</c:f>
              <c:numCache>
                <c:formatCode>General</c:formatCode>
                <c:ptCount val="1"/>
                <c:pt idx="0">
                  <c:v>#N/A</c:v>
                </c:pt>
              </c:numCache>
            </c:numRef>
          </c:val>
          <c:extLst>
            <c:ext xmlns:c16="http://schemas.microsoft.com/office/drawing/2014/chart" uri="{C3380CC4-5D6E-409C-BE32-E72D297353CC}">
              <c16:uniqueId val="{00000003-F4C2-4A75-AA96-635ABBA14117}"/>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Backend!$BF$3</c:f>
              <c:numCache>
                <c:formatCode>General</c:formatCode>
                <c:ptCount val="1"/>
                <c:pt idx="0">
                  <c:v>0.01</c:v>
                </c:pt>
              </c:numCache>
            </c:numRef>
          </c:val>
          <c:extLst>
            <c:ext xmlns:c16="http://schemas.microsoft.com/office/drawing/2014/chart" uri="{C3380CC4-5D6E-409C-BE32-E72D297353CC}">
              <c16:uniqueId val="{00000000-A45D-44E8-8791-16D93DA70D63}"/>
            </c:ext>
          </c:extLst>
        </c:ser>
        <c:ser>
          <c:idx val="1"/>
          <c:order val="1"/>
          <c:spPr>
            <a:blipFill>
              <a:blip xmlns:r="http://schemas.openxmlformats.org/officeDocument/2006/relationships" r:embed="rId4"/>
              <a:stretch>
                <a:fillRect/>
              </a:stretch>
            </a:blipFill>
            <a:ln>
              <a:noFill/>
            </a:ln>
            <a:effectLst/>
          </c:spPr>
          <c:invertIfNegative val="0"/>
          <c:val>
            <c:numRef>
              <c:f>Backend!$BG$3</c:f>
              <c:numCache>
                <c:formatCode>General</c:formatCode>
                <c:ptCount val="1"/>
                <c:pt idx="0">
                  <c:v>#N/A</c:v>
                </c:pt>
              </c:numCache>
            </c:numRef>
          </c:val>
          <c:extLst>
            <c:ext xmlns:c16="http://schemas.microsoft.com/office/drawing/2014/chart" uri="{C3380CC4-5D6E-409C-BE32-E72D297353CC}">
              <c16:uniqueId val="{00000001-A45D-44E8-8791-16D93DA70D63}"/>
            </c:ext>
          </c:extLst>
        </c:ser>
        <c:ser>
          <c:idx val="2"/>
          <c:order val="2"/>
          <c:spPr>
            <a:blipFill>
              <a:blip xmlns:r="http://schemas.openxmlformats.org/officeDocument/2006/relationships" r:embed="rId5"/>
              <a:stretch>
                <a:fillRect/>
              </a:stretch>
            </a:blipFill>
            <a:ln>
              <a:noFill/>
            </a:ln>
            <a:effectLst/>
          </c:spPr>
          <c:invertIfNegative val="0"/>
          <c:val>
            <c:numRef>
              <c:f>Backend!$BH$3</c:f>
              <c:numCache>
                <c:formatCode>General</c:formatCode>
                <c:ptCount val="1"/>
                <c:pt idx="0">
                  <c:v>#N/A</c:v>
                </c:pt>
              </c:numCache>
            </c:numRef>
          </c:val>
          <c:extLst>
            <c:ext xmlns:c16="http://schemas.microsoft.com/office/drawing/2014/chart" uri="{C3380CC4-5D6E-409C-BE32-E72D297353CC}">
              <c16:uniqueId val="{00000002-A45D-44E8-8791-16D93DA70D63}"/>
            </c:ext>
          </c:extLst>
        </c:ser>
        <c:ser>
          <c:idx val="3"/>
          <c:order val="3"/>
          <c:spPr>
            <a:blipFill>
              <a:blip xmlns:r="http://schemas.openxmlformats.org/officeDocument/2006/relationships" r:embed="rId6"/>
              <a:stretch>
                <a:fillRect/>
              </a:stretch>
            </a:blipFill>
            <a:ln>
              <a:noFill/>
            </a:ln>
            <a:effectLst/>
          </c:spPr>
          <c:invertIfNegative val="0"/>
          <c:val>
            <c:numRef>
              <c:f>Backend!$BI$3</c:f>
              <c:numCache>
                <c:formatCode>General</c:formatCode>
                <c:ptCount val="1"/>
                <c:pt idx="0">
                  <c:v>#N/A</c:v>
                </c:pt>
              </c:numCache>
            </c:numRef>
          </c:val>
          <c:extLst>
            <c:ext xmlns:c16="http://schemas.microsoft.com/office/drawing/2014/chart" uri="{C3380CC4-5D6E-409C-BE32-E72D297353CC}">
              <c16:uniqueId val="{00000003-A45D-44E8-8791-16D93DA70D63}"/>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Backend!$BF$4</c:f>
              <c:numCache>
                <c:formatCode>General</c:formatCode>
                <c:ptCount val="1"/>
                <c:pt idx="0">
                  <c:v>0.01</c:v>
                </c:pt>
              </c:numCache>
            </c:numRef>
          </c:val>
          <c:extLst>
            <c:ext xmlns:c16="http://schemas.microsoft.com/office/drawing/2014/chart" uri="{C3380CC4-5D6E-409C-BE32-E72D297353CC}">
              <c16:uniqueId val="{00000000-3522-4AA1-A387-29416558EC7C}"/>
            </c:ext>
          </c:extLst>
        </c:ser>
        <c:ser>
          <c:idx val="1"/>
          <c:order val="1"/>
          <c:spPr>
            <a:blipFill>
              <a:blip xmlns:r="http://schemas.openxmlformats.org/officeDocument/2006/relationships" r:embed="rId4"/>
              <a:stretch>
                <a:fillRect/>
              </a:stretch>
            </a:blipFill>
            <a:ln>
              <a:noFill/>
            </a:ln>
            <a:effectLst/>
          </c:spPr>
          <c:invertIfNegative val="0"/>
          <c:val>
            <c:numRef>
              <c:f>Backend!$BG$4</c:f>
              <c:numCache>
                <c:formatCode>General</c:formatCode>
                <c:ptCount val="1"/>
                <c:pt idx="0">
                  <c:v>#N/A</c:v>
                </c:pt>
              </c:numCache>
            </c:numRef>
          </c:val>
          <c:extLst>
            <c:ext xmlns:c16="http://schemas.microsoft.com/office/drawing/2014/chart" uri="{C3380CC4-5D6E-409C-BE32-E72D297353CC}">
              <c16:uniqueId val="{00000001-3522-4AA1-A387-29416558EC7C}"/>
            </c:ext>
          </c:extLst>
        </c:ser>
        <c:ser>
          <c:idx val="2"/>
          <c:order val="2"/>
          <c:spPr>
            <a:blipFill>
              <a:blip xmlns:r="http://schemas.openxmlformats.org/officeDocument/2006/relationships" r:embed="rId5"/>
              <a:stretch>
                <a:fillRect/>
              </a:stretch>
            </a:blipFill>
            <a:ln>
              <a:noFill/>
            </a:ln>
            <a:effectLst/>
          </c:spPr>
          <c:invertIfNegative val="0"/>
          <c:val>
            <c:numRef>
              <c:f>Backend!$BH$4</c:f>
              <c:numCache>
                <c:formatCode>General</c:formatCode>
                <c:ptCount val="1"/>
                <c:pt idx="0">
                  <c:v>#N/A</c:v>
                </c:pt>
              </c:numCache>
            </c:numRef>
          </c:val>
          <c:extLst>
            <c:ext xmlns:c16="http://schemas.microsoft.com/office/drawing/2014/chart" uri="{C3380CC4-5D6E-409C-BE32-E72D297353CC}">
              <c16:uniqueId val="{00000002-3522-4AA1-A387-29416558EC7C}"/>
            </c:ext>
          </c:extLst>
        </c:ser>
        <c:ser>
          <c:idx val="3"/>
          <c:order val="3"/>
          <c:spPr>
            <a:blipFill>
              <a:blip xmlns:r="http://schemas.openxmlformats.org/officeDocument/2006/relationships" r:embed="rId6"/>
              <a:stretch>
                <a:fillRect/>
              </a:stretch>
            </a:blipFill>
            <a:ln>
              <a:noFill/>
            </a:ln>
            <a:effectLst/>
          </c:spPr>
          <c:invertIfNegative val="0"/>
          <c:val>
            <c:numRef>
              <c:f>Backend!$BI$4</c:f>
              <c:numCache>
                <c:formatCode>General</c:formatCode>
                <c:ptCount val="1"/>
                <c:pt idx="0">
                  <c:v>#N/A</c:v>
                </c:pt>
              </c:numCache>
            </c:numRef>
          </c:val>
          <c:extLst>
            <c:ext xmlns:c16="http://schemas.microsoft.com/office/drawing/2014/chart" uri="{C3380CC4-5D6E-409C-BE32-E72D297353CC}">
              <c16:uniqueId val="{00000003-3522-4AA1-A387-29416558EC7C}"/>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Backend!$BF$5</c:f>
              <c:numCache>
                <c:formatCode>General</c:formatCode>
                <c:ptCount val="1"/>
                <c:pt idx="0">
                  <c:v>0.01</c:v>
                </c:pt>
              </c:numCache>
            </c:numRef>
          </c:val>
          <c:extLst>
            <c:ext xmlns:c16="http://schemas.microsoft.com/office/drawing/2014/chart" uri="{C3380CC4-5D6E-409C-BE32-E72D297353CC}">
              <c16:uniqueId val="{00000000-3460-44B9-BA02-1E9DF9B04ADE}"/>
            </c:ext>
          </c:extLst>
        </c:ser>
        <c:ser>
          <c:idx val="1"/>
          <c:order val="1"/>
          <c:spPr>
            <a:blipFill>
              <a:blip xmlns:r="http://schemas.openxmlformats.org/officeDocument/2006/relationships" r:embed="rId4"/>
              <a:stretch>
                <a:fillRect/>
              </a:stretch>
            </a:blipFill>
            <a:ln>
              <a:noFill/>
            </a:ln>
            <a:effectLst/>
          </c:spPr>
          <c:invertIfNegative val="0"/>
          <c:val>
            <c:numRef>
              <c:f>Backend!$BG$5</c:f>
              <c:numCache>
                <c:formatCode>General</c:formatCode>
                <c:ptCount val="1"/>
                <c:pt idx="0">
                  <c:v>#N/A</c:v>
                </c:pt>
              </c:numCache>
            </c:numRef>
          </c:val>
          <c:extLst>
            <c:ext xmlns:c16="http://schemas.microsoft.com/office/drawing/2014/chart" uri="{C3380CC4-5D6E-409C-BE32-E72D297353CC}">
              <c16:uniqueId val="{00000001-3460-44B9-BA02-1E9DF9B04ADE}"/>
            </c:ext>
          </c:extLst>
        </c:ser>
        <c:ser>
          <c:idx val="2"/>
          <c:order val="2"/>
          <c:spPr>
            <a:blipFill>
              <a:blip xmlns:r="http://schemas.openxmlformats.org/officeDocument/2006/relationships" r:embed="rId5"/>
              <a:stretch>
                <a:fillRect/>
              </a:stretch>
            </a:blipFill>
            <a:ln>
              <a:noFill/>
            </a:ln>
            <a:effectLst/>
          </c:spPr>
          <c:invertIfNegative val="0"/>
          <c:val>
            <c:numRef>
              <c:f>Backend!$BH$5</c:f>
              <c:numCache>
                <c:formatCode>General</c:formatCode>
                <c:ptCount val="1"/>
                <c:pt idx="0">
                  <c:v>#N/A</c:v>
                </c:pt>
              </c:numCache>
            </c:numRef>
          </c:val>
          <c:extLst>
            <c:ext xmlns:c16="http://schemas.microsoft.com/office/drawing/2014/chart" uri="{C3380CC4-5D6E-409C-BE32-E72D297353CC}">
              <c16:uniqueId val="{00000002-3460-44B9-BA02-1E9DF9B04ADE}"/>
            </c:ext>
          </c:extLst>
        </c:ser>
        <c:ser>
          <c:idx val="3"/>
          <c:order val="3"/>
          <c:spPr>
            <a:blipFill>
              <a:blip xmlns:r="http://schemas.openxmlformats.org/officeDocument/2006/relationships" r:embed="rId6"/>
              <a:stretch>
                <a:fillRect/>
              </a:stretch>
            </a:blipFill>
            <a:ln>
              <a:noFill/>
            </a:ln>
            <a:effectLst/>
          </c:spPr>
          <c:invertIfNegative val="0"/>
          <c:val>
            <c:numRef>
              <c:f>Backend!$BI$5</c:f>
              <c:numCache>
                <c:formatCode>General</c:formatCode>
                <c:ptCount val="1"/>
                <c:pt idx="0">
                  <c:v>#N/A</c:v>
                </c:pt>
              </c:numCache>
            </c:numRef>
          </c:val>
          <c:extLst>
            <c:ext xmlns:c16="http://schemas.microsoft.com/office/drawing/2014/chart" uri="{C3380CC4-5D6E-409C-BE32-E72D297353CC}">
              <c16:uniqueId val="{00000003-3460-44B9-BA02-1E9DF9B04ADE}"/>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Backend!$BF$6</c:f>
              <c:numCache>
                <c:formatCode>General</c:formatCode>
                <c:ptCount val="1"/>
                <c:pt idx="0">
                  <c:v>0.01</c:v>
                </c:pt>
              </c:numCache>
            </c:numRef>
          </c:val>
          <c:extLst>
            <c:ext xmlns:c16="http://schemas.microsoft.com/office/drawing/2014/chart" uri="{C3380CC4-5D6E-409C-BE32-E72D297353CC}">
              <c16:uniqueId val="{00000000-728C-404D-802C-C986778D66EF}"/>
            </c:ext>
          </c:extLst>
        </c:ser>
        <c:ser>
          <c:idx val="1"/>
          <c:order val="1"/>
          <c:spPr>
            <a:blipFill>
              <a:blip xmlns:r="http://schemas.openxmlformats.org/officeDocument/2006/relationships" r:embed="rId4"/>
              <a:stretch>
                <a:fillRect/>
              </a:stretch>
            </a:blipFill>
            <a:ln>
              <a:noFill/>
            </a:ln>
            <a:effectLst/>
          </c:spPr>
          <c:invertIfNegative val="0"/>
          <c:val>
            <c:numRef>
              <c:f>Backend!$BG$6</c:f>
              <c:numCache>
                <c:formatCode>General</c:formatCode>
                <c:ptCount val="1"/>
                <c:pt idx="0">
                  <c:v>#N/A</c:v>
                </c:pt>
              </c:numCache>
            </c:numRef>
          </c:val>
          <c:extLst>
            <c:ext xmlns:c16="http://schemas.microsoft.com/office/drawing/2014/chart" uri="{C3380CC4-5D6E-409C-BE32-E72D297353CC}">
              <c16:uniqueId val="{00000001-728C-404D-802C-C986778D66EF}"/>
            </c:ext>
          </c:extLst>
        </c:ser>
        <c:ser>
          <c:idx val="2"/>
          <c:order val="2"/>
          <c:spPr>
            <a:blipFill>
              <a:blip xmlns:r="http://schemas.openxmlformats.org/officeDocument/2006/relationships" r:embed="rId5"/>
              <a:stretch>
                <a:fillRect/>
              </a:stretch>
            </a:blipFill>
            <a:ln>
              <a:noFill/>
            </a:ln>
            <a:effectLst/>
          </c:spPr>
          <c:invertIfNegative val="0"/>
          <c:val>
            <c:numRef>
              <c:f>Backend!$BH$6</c:f>
              <c:numCache>
                <c:formatCode>General</c:formatCode>
                <c:ptCount val="1"/>
                <c:pt idx="0">
                  <c:v>#N/A</c:v>
                </c:pt>
              </c:numCache>
            </c:numRef>
          </c:val>
          <c:extLst>
            <c:ext xmlns:c16="http://schemas.microsoft.com/office/drawing/2014/chart" uri="{C3380CC4-5D6E-409C-BE32-E72D297353CC}">
              <c16:uniqueId val="{00000002-728C-404D-802C-C986778D66EF}"/>
            </c:ext>
          </c:extLst>
        </c:ser>
        <c:ser>
          <c:idx val="3"/>
          <c:order val="3"/>
          <c:spPr>
            <a:blipFill>
              <a:blip xmlns:r="http://schemas.openxmlformats.org/officeDocument/2006/relationships" r:embed="rId6"/>
              <a:stretch>
                <a:fillRect/>
              </a:stretch>
            </a:blipFill>
            <a:ln>
              <a:noFill/>
            </a:ln>
            <a:effectLst/>
          </c:spPr>
          <c:invertIfNegative val="0"/>
          <c:val>
            <c:numRef>
              <c:f>Backend!$BI$6</c:f>
              <c:numCache>
                <c:formatCode>General</c:formatCode>
                <c:ptCount val="1"/>
                <c:pt idx="0">
                  <c:v>#N/A</c:v>
                </c:pt>
              </c:numCache>
            </c:numRef>
          </c:val>
          <c:extLst>
            <c:ext xmlns:c16="http://schemas.microsoft.com/office/drawing/2014/chart" uri="{C3380CC4-5D6E-409C-BE32-E72D297353CC}">
              <c16:uniqueId val="{00000003-728C-404D-802C-C986778D66EF}"/>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Backend!$BK$3</c:f>
              <c:numCache>
                <c:formatCode>General</c:formatCode>
                <c:ptCount val="1"/>
                <c:pt idx="0">
                  <c:v>0.01</c:v>
                </c:pt>
              </c:numCache>
            </c:numRef>
          </c:val>
          <c:extLst>
            <c:ext xmlns:c16="http://schemas.microsoft.com/office/drawing/2014/chart" uri="{C3380CC4-5D6E-409C-BE32-E72D297353CC}">
              <c16:uniqueId val="{00000000-BC0A-4879-8954-AFEDDC09B76C}"/>
            </c:ext>
          </c:extLst>
        </c:ser>
        <c:ser>
          <c:idx val="1"/>
          <c:order val="1"/>
          <c:spPr>
            <a:blipFill>
              <a:blip xmlns:r="http://schemas.openxmlformats.org/officeDocument/2006/relationships" r:embed="rId4"/>
              <a:stretch>
                <a:fillRect/>
              </a:stretch>
            </a:blipFill>
            <a:ln>
              <a:noFill/>
            </a:ln>
            <a:effectLst/>
          </c:spPr>
          <c:invertIfNegative val="0"/>
          <c:val>
            <c:numRef>
              <c:f>Backend!$BL$3</c:f>
              <c:numCache>
                <c:formatCode>General</c:formatCode>
                <c:ptCount val="1"/>
                <c:pt idx="0">
                  <c:v>#N/A</c:v>
                </c:pt>
              </c:numCache>
            </c:numRef>
          </c:val>
          <c:extLst>
            <c:ext xmlns:c16="http://schemas.microsoft.com/office/drawing/2014/chart" uri="{C3380CC4-5D6E-409C-BE32-E72D297353CC}">
              <c16:uniqueId val="{00000001-BC0A-4879-8954-AFEDDC09B76C}"/>
            </c:ext>
          </c:extLst>
        </c:ser>
        <c:ser>
          <c:idx val="2"/>
          <c:order val="2"/>
          <c:spPr>
            <a:blipFill>
              <a:blip xmlns:r="http://schemas.openxmlformats.org/officeDocument/2006/relationships" r:embed="rId5"/>
              <a:stretch>
                <a:fillRect/>
              </a:stretch>
            </a:blipFill>
            <a:ln>
              <a:noFill/>
            </a:ln>
            <a:effectLst/>
          </c:spPr>
          <c:invertIfNegative val="0"/>
          <c:val>
            <c:numRef>
              <c:f>Backend!$BM$3</c:f>
              <c:numCache>
                <c:formatCode>General</c:formatCode>
                <c:ptCount val="1"/>
                <c:pt idx="0">
                  <c:v>#N/A</c:v>
                </c:pt>
              </c:numCache>
            </c:numRef>
          </c:val>
          <c:extLst>
            <c:ext xmlns:c16="http://schemas.microsoft.com/office/drawing/2014/chart" uri="{C3380CC4-5D6E-409C-BE32-E72D297353CC}">
              <c16:uniqueId val="{00000002-BC0A-4879-8954-AFEDDC09B76C}"/>
            </c:ext>
          </c:extLst>
        </c:ser>
        <c:ser>
          <c:idx val="3"/>
          <c:order val="3"/>
          <c:spPr>
            <a:blipFill>
              <a:blip xmlns:r="http://schemas.openxmlformats.org/officeDocument/2006/relationships" r:embed="rId6"/>
              <a:stretch>
                <a:fillRect/>
              </a:stretch>
            </a:blipFill>
            <a:ln>
              <a:noFill/>
            </a:ln>
            <a:effectLst/>
          </c:spPr>
          <c:invertIfNegative val="0"/>
          <c:val>
            <c:numRef>
              <c:f>Backend!$BN$3</c:f>
              <c:numCache>
                <c:formatCode>General</c:formatCode>
                <c:ptCount val="1"/>
                <c:pt idx="0">
                  <c:v>#N/A</c:v>
                </c:pt>
              </c:numCache>
            </c:numRef>
          </c:val>
          <c:extLst>
            <c:ext xmlns:c16="http://schemas.microsoft.com/office/drawing/2014/chart" uri="{C3380CC4-5D6E-409C-BE32-E72D297353CC}">
              <c16:uniqueId val="{00000003-BC0A-4879-8954-AFEDDC09B76C}"/>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Backend!$BK$4</c:f>
              <c:numCache>
                <c:formatCode>General</c:formatCode>
                <c:ptCount val="1"/>
                <c:pt idx="0">
                  <c:v>0.01</c:v>
                </c:pt>
              </c:numCache>
            </c:numRef>
          </c:val>
          <c:extLst>
            <c:ext xmlns:c16="http://schemas.microsoft.com/office/drawing/2014/chart" uri="{C3380CC4-5D6E-409C-BE32-E72D297353CC}">
              <c16:uniqueId val="{00000000-7850-449A-8B45-1CDA021EB4F2}"/>
            </c:ext>
          </c:extLst>
        </c:ser>
        <c:ser>
          <c:idx val="1"/>
          <c:order val="1"/>
          <c:spPr>
            <a:blipFill>
              <a:blip xmlns:r="http://schemas.openxmlformats.org/officeDocument/2006/relationships" r:embed="rId4"/>
              <a:stretch>
                <a:fillRect/>
              </a:stretch>
            </a:blipFill>
            <a:ln>
              <a:noFill/>
            </a:ln>
            <a:effectLst/>
          </c:spPr>
          <c:invertIfNegative val="0"/>
          <c:val>
            <c:numRef>
              <c:f>Backend!$BL$4</c:f>
              <c:numCache>
                <c:formatCode>General</c:formatCode>
                <c:ptCount val="1"/>
                <c:pt idx="0">
                  <c:v>#N/A</c:v>
                </c:pt>
              </c:numCache>
            </c:numRef>
          </c:val>
          <c:extLst>
            <c:ext xmlns:c16="http://schemas.microsoft.com/office/drawing/2014/chart" uri="{C3380CC4-5D6E-409C-BE32-E72D297353CC}">
              <c16:uniqueId val="{00000001-7850-449A-8B45-1CDA021EB4F2}"/>
            </c:ext>
          </c:extLst>
        </c:ser>
        <c:ser>
          <c:idx val="2"/>
          <c:order val="2"/>
          <c:spPr>
            <a:blipFill>
              <a:blip xmlns:r="http://schemas.openxmlformats.org/officeDocument/2006/relationships" r:embed="rId5"/>
              <a:stretch>
                <a:fillRect/>
              </a:stretch>
            </a:blipFill>
            <a:ln>
              <a:noFill/>
            </a:ln>
            <a:effectLst/>
          </c:spPr>
          <c:invertIfNegative val="0"/>
          <c:val>
            <c:numRef>
              <c:f>Backend!$BM$4</c:f>
              <c:numCache>
                <c:formatCode>General</c:formatCode>
                <c:ptCount val="1"/>
                <c:pt idx="0">
                  <c:v>#N/A</c:v>
                </c:pt>
              </c:numCache>
            </c:numRef>
          </c:val>
          <c:extLst>
            <c:ext xmlns:c16="http://schemas.microsoft.com/office/drawing/2014/chart" uri="{C3380CC4-5D6E-409C-BE32-E72D297353CC}">
              <c16:uniqueId val="{00000002-7850-449A-8B45-1CDA021EB4F2}"/>
            </c:ext>
          </c:extLst>
        </c:ser>
        <c:ser>
          <c:idx val="3"/>
          <c:order val="3"/>
          <c:spPr>
            <a:blipFill>
              <a:blip xmlns:r="http://schemas.openxmlformats.org/officeDocument/2006/relationships" r:embed="rId6"/>
              <a:stretch>
                <a:fillRect/>
              </a:stretch>
            </a:blipFill>
            <a:ln>
              <a:noFill/>
            </a:ln>
            <a:effectLst/>
          </c:spPr>
          <c:invertIfNegative val="0"/>
          <c:val>
            <c:numRef>
              <c:f>Backend!$BN$4</c:f>
              <c:numCache>
                <c:formatCode>General</c:formatCode>
                <c:ptCount val="1"/>
                <c:pt idx="0">
                  <c:v>#N/A</c:v>
                </c:pt>
              </c:numCache>
            </c:numRef>
          </c:val>
          <c:extLst>
            <c:ext xmlns:c16="http://schemas.microsoft.com/office/drawing/2014/chart" uri="{C3380CC4-5D6E-409C-BE32-E72D297353CC}">
              <c16:uniqueId val="{00000003-7850-449A-8B45-1CDA021EB4F2}"/>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Backend!$BK$5</c:f>
              <c:numCache>
                <c:formatCode>General</c:formatCode>
                <c:ptCount val="1"/>
                <c:pt idx="0">
                  <c:v>0.01</c:v>
                </c:pt>
              </c:numCache>
            </c:numRef>
          </c:val>
          <c:extLst>
            <c:ext xmlns:c16="http://schemas.microsoft.com/office/drawing/2014/chart" uri="{C3380CC4-5D6E-409C-BE32-E72D297353CC}">
              <c16:uniqueId val="{00000000-C12F-47C6-A389-F0790DC69A4C}"/>
            </c:ext>
          </c:extLst>
        </c:ser>
        <c:ser>
          <c:idx val="1"/>
          <c:order val="1"/>
          <c:spPr>
            <a:blipFill>
              <a:blip xmlns:r="http://schemas.openxmlformats.org/officeDocument/2006/relationships" r:embed="rId4"/>
              <a:stretch>
                <a:fillRect/>
              </a:stretch>
            </a:blipFill>
            <a:ln>
              <a:noFill/>
            </a:ln>
            <a:effectLst/>
          </c:spPr>
          <c:invertIfNegative val="0"/>
          <c:val>
            <c:numRef>
              <c:f>Backend!$BL$5</c:f>
              <c:numCache>
                <c:formatCode>General</c:formatCode>
                <c:ptCount val="1"/>
                <c:pt idx="0">
                  <c:v>#N/A</c:v>
                </c:pt>
              </c:numCache>
            </c:numRef>
          </c:val>
          <c:extLst>
            <c:ext xmlns:c16="http://schemas.microsoft.com/office/drawing/2014/chart" uri="{C3380CC4-5D6E-409C-BE32-E72D297353CC}">
              <c16:uniqueId val="{00000001-C12F-47C6-A389-F0790DC69A4C}"/>
            </c:ext>
          </c:extLst>
        </c:ser>
        <c:ser>
          <c:idx val="2"/>
          <c:order val="2"/>
          <c:spPr>
            <a:blipFill>
              <a:blip xmlns:r="http://schemas.openxmlformats.org/officeDocument/2006/relationships" r:embed="rId5"/>
              <a:stretch>
                <a:fillRect/>
              </a:stretch>
            </a:blipFill>
            <a:ln>
              <a:noFill/>
            </a:ln>
            <a:effectLst/>
          </c:spPr>
          <c:invertIfNegative val="0"/>
          <c:val>
            <c:numRef>
              <c:f>Backend!$BM$5</c:f>
              <c:numCache>
                <c:formatCode>General</c:formatCode>
                <c:ptCount val="1"/>
                <c:pt idx="0">
                  <c:v>#N/A</c:v>
                </c:pt>
              </c:numCache>
            </c:numRef>
          </c:val>
          <c:extLst>
            <c:ext xmlns:c16="http://schemas.microsoft.com/office/drawing/2014/chart" uri="{C3380CC4-5D6E-409C-BE32-E72D297353CC}">
              <c16:uniqueId val="{00000002-C12F-47C6-A389-F0790DC69A4C}"/>
            </c:ext>
          </c:extLst>
        </c:ser>
        <c:ser>
          <c:idx val="3"/>
          <c:order val="3"/>
          <c:spPr>
            <a:blipFill>
              <a:blip xmlns:r="http://schemas.openxmlformats.org/officeDocument/2006/relationships" r:embed="rId6"/>
              <a:stretch>
                <a:fillRect/>
              </a:stretch>
            </a:blipFill>
            <a:ln>
              <a:noFill/>
            </a:ln>
            <a:effectLst/>
          </c:spPr>
          <c:invertIfNegative val="0"/>
          <c:val>
            <c:numRef>
              <c:f>Backend!$BN$5</c:f>
              <c:numCache>
                <c:formatCode>General</c:formatCode>
                <c:ptCount val="1"/>
                <c:pt idx="0">
                  <c:v>#N/A</c:v>
                </c:pt>
              </c:numCache>
            </c:numRef>
          </c:val>
          <c:extLst>
            <c:ext xmlns:c16="http://schemas.microsoft.com/office/drawing/2014/chart" uri="{C3380CC4-5D6E-409C-BE32-E72D297353CC}">
              <c16:uniqueId val="{00000003-C12F-47C6-A389-F0790DC69A4C}"/>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percentStacked"/>
        <c:varyColors val="0"/>
        <c:ser>
          <c:idx val="0"/>
          <c:order val="0"/>
          <c:spPr>
            <a:blipFill>
              <a:blip xmlns:r="http://schemas.openxmlformats.org/officeDocument/2006/relationships" r:embed="rId3"/>
              <a:stretch>
                <a:fillRect/>
              </a:stretch>
            </a:blipFill>
            <a:ln>
              <a:noFill/>
            </a:ln>
            <a:effectLst/>
          </c:spPr>
          <c:invertIfNegative val="0"/>
          <c:val>
            <c:numRef>
              <c:f>Backend!$BK$6</c:f>
              <c:numCache>
                <c:formatCode>General</c:formatCode>
                <c:ptCount val="1"/>
                <c:pt idx="0">
                  <c:v>0.01</c:v>
                </c:pt>
              </c:numCache>
            </c:numRef>
          </c:val>
          <c:extLst>
            <c:ext xmlns:c16="http://schemas.microsoft.com/office/drawing/2014/chart" uri="{C3380CC4-5D6E-409C-BE32-E72D297353CC}">
              <c16:uniqueId val="{00000000-442A-4727-92A0-9901745556E2}"/>
            </c:ext>
          </c:extLst>
        </c:ser>
        <c:ser>
          <c:idx val="1"/>
          <c:order val="1"/>
          <c:spPr>
            <a:blipFill>
              <a:blip xmlns:r="http://schemas.openxmlformats.org/officeDocument/2006/relationships" r:embed="rId4"/>
              <a:stretch>
                <a:fillRect/>
              </a:stretch>
            </a:blipFill>
            <a:ln>
              <a:noFill/>
            </a:ln>
            <a:effectLst/>
          </c:spPr>
          <c:invertIfNegative val="0"/>
          <c:val>
            <c:numRef>
              <c:f>Backend!$BL$6</c:f>
              <c:numCache>
                <c:formatCode>General</c:formatCode>
                <c:ptCount val="1"/>
                <c:pt idx="0">
                  <c:v>#N/A</c:v>
                </c:pt>
              </c:numCache>
            </c:numRef>
          </c:val>
          <c:extLst>
            <c:ext xmlns:c16="http://schemas.microsoft.com/office/drawing/2014/chart" uri="{C3380CC4-5D6E-409C-BE32-E72D297353CC}">
              <c16:uniqueId val="{00000001-442A-4727-92A0-9901745556E2}"/>
            </c:ext>
          </c:extLst>
        </c:ser>
        <c:ser>
          <c:idx val="2"/>
          <c:order val="2"/>
          <c:spPr>
            <a:blipFill>
              <a:blip xmlns:r="http://schemas.openxmlformats.org/officeDocument/2006/relationships" r:embed="rId5"/>
              <a:stretch>
                <a:fillRect/>
              </a:stretch>
            </a:blipFill>
            <a:ln>
              <a:noFill/>
            </a:ln>
            <a:effectLst/>
          </c:spPr>
          <c:invertIfNegative val="0"/>
          <c:val>
            <c:numRef>
              <c:f>Backend!$BM$6</c:f>
              <c:numCache>
                <c:formatCode>General</c:formatCode>
                <c:ptCount val="1"/>
                <c:pt idx="0">
                  <c:v>#N/A</c:v>
                </c:pt>
              </c:numCache>
            </c:numRef>
          </c:val>
          <c:extLst>
            <c:ext xmlns:c16="http://schemas.microsoft.com/office/drawing/2014/chart" uri="{C3380CC4-5D6E-409C-BE32-E72D297353CC}">
              <c16:uniqueId val="{00000002-442A-4727-92A0-9901745556E2}"/>
            </c:ext>
          </c:extLst>
        </c:ser>
        <c:ser>
          <c:idx val="3"/>
          <c:order val="3"/>
          <c:spPr>
            <a:blipFill>
              <a:blip xmlns:r="http://schemas.openxmlformats.org/officeDocument/2006/relationships" r:embed="rId6"/>
              <a:stretch>
                <a:fillRect/>
              </a:stretch>
            </a:blipFill>
            <a:ln>
              <a:noFill/>
            </a:ln>
            <a:effectLst/>
          </c:spPr>
          <c:invertIfNegative val="0"/>
          <c:val>
            <c:numRef>
              <c:f>Backend!$BN$6</c:f>
              <c:numCache>
                <c:formatCode>General</c:formatCode>
                <c:ptCount val="1"/>
                <c:pt idx="0">
                  <c:v>#N/A</c:v>
                </c:pt>
              </c:numCache>
            </c:numRef>
          </c:val>
          <c:extLst>
            <c:ext xmlns:c16="http://schemas.microsoft.com/office/drawing/2014/chart" uri="{C3380CC4-5D6E-409C-BE32-E72D297353CC}">
              <c16:uniqueId val="{00000003-442A-4727-92A0-9901745556E2}"/>
            </c:ext>
          </c:extLst>
        </c:ser>
        <c:dLbls>
          <c:showLegendKey val="0"/>
          <c:showVal val="0"/>
          <c:showCatName val="0"/>
          <c:showSerName val="0"/>
          <c:showPercent val="0"/>
          <c:showBubbleSize val="0"/>
        </c:dLbls>
        <c:gapWidth val="0"/>
        <c:overlap val="100"/>
        <c:axId val="1439081360"/>
        <c:axId val="1522444720"/>
      </c:barChart>
      <c:catAx>
        <c:axId val="1439081360"/>
        <c:scaling>
          <c:orientation val="minMax"/>
        </c:scaling>
        <c:delete val="1"/>
        <c:axPos val="b"/>
        <c:majorTickMark val="none"/>
        <c:minorTickMark val="none"/>
        <c:tickLblPos val="nextTo"/>
        <c:crossAx val="1522444720"/>
        <c:crosses val="autoZero"/>
        <c:auto val="1"/>
        <c:lblAlgn val="ctr"/>
        <c:lblOffset val="100"/>
        <c:noMultiLvlLbl val="0"/>
      </c:catAx>
      <c:valAx>
        <c:axId val="1522444720"/>
        <c:scaling>
          <c:orientation val="minMax"/>
        </c:scaling>
        <c:delete val="1"/>
        <c:axPos val="l"/>
        <c:majorGridlines>
          <c:spPr>
            <a:ln w="9525" cap="flat" cmpd="sng" algn="ctr">
              <a:noFill/>
              <a:round/>
            </a:ln>
            <a:effectLst/>
          </c:spPr>
        </c:majorGridlines>
        <c:numFmt formatCode="0%" sourceLinked="1"/>
        <c:majorTickMark val="none"/>
        <c:minorTickMark val="none"/>
        <c:tickLblPos val="nextTo"/>
        <c:crossAx val="1439081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Backend!$AV$3</c:f>
              <c:numCache>
                <c:formatCode>General</c:formatCode>
                <c:ptCount val="1"/>
                <c:pt idx="0">
                  <c:v>0.01</c:v>
                </c:pt>
              </c:numCache>
            </c:numRef>
          </c:val>
          <c:extLst>
            <c:ext xmlns:c16="http://schemas.microsoft.com/office/drawing/2014/chart" uri="{C3380CC4-5D6E-409C-BE32-E72D297353CC}">
              <c16:uniqueId val="{00000000-44D5-43B2-8E7B-989E247D1221}"/>
            </c:ext>
          </c:extLst>
        </c:ser>
        <c:ser>
          <c:idx val="1"/>
          <c:order val="1"/>
          <c:spPr>
            <a:solidFill>
              <a:srgbClr val="3FB6E6"/>
            </a:solidFill>
            <a:ln>
              <a:noFill/>
            </a:ln>
            <a:effectLst/>
          </c:spPr>
          <c:invertIfNegative val="0"/>
          <c:val>
            <c:numRef>
              <c:f>Backend!$AW$3</c:f>
              <c:numCache>
                <c:formatCode>General</c:formatCode>
                <c:ptCount val="1"/>
                <c:pt idx="0">
                  <c:v>#N/A</c:v>
                </c:pt>
              </c:numCache>
            </c:numRef>
          </c:val>
          <c:extLst>
            <c:ext xmlns:c16="http://schemas.microsoft.com/office/drawing/2014/chart" uri="{C3380CC4-5D6E-409C-BE32-E72D297353CC}">
              <c16:uniqueId val="{00000001-44D5-43B2-8E7B-989E247D1221}"/>
            </c:ext>
          </c:extLst>
        </c:ser>
        <c:ser>
          <c:idx val="2"/>
          <c:order val="2"/>
          <c:spPr>
            <a:solidFill>
              <a:srgbClr val="1878A5"/>
            </a:solidFill>
            <a:ln>
              <a:noFill/>
            </a:ln>
            <a:effectLst/>
          </c:spPr>
          <c:invertIfNegative val="0"/>
          <c:val>
            <c:numRef>
              <c:f>Backend!$AX$3</c:f>
              <c:numCache>
                <c:formatCode>General</c:formatCode>
                <c:ptCount val="1"/>
                <c:pt idx="0">
                  <c:v>#N/A</c:v>
                </c:pt>
              </c:numCache>
            </c:numRef>
          </c:val>
          <c:extLst>
            <c:ext xmlns:c16="http://schemas.microsoft.com/office/drawing/2014/chart" uri="{C3380CC4-5D6E-409C-BE32-E72D297353CC}">
              <c16:uniqueId val="{00000002-44D5-43B2-8E7B-989E247D1221}"/>
            </c:ext>
          </c:extLst>
        </c:ser>
        <c:ser>
          <c:idx val="3"/>
          <c:order val="3"/>
          <c:spPr>
            <a:solidFill>
              <a:srgbClr val="013E66"/>
            </a:solidFill>
            <a:ln>
              <a:noFill/>
            </a:ln>
            <a:effectLst/>
          </c:spPr>
          <c:invertIfNegative val="0"/>
          <c:val>
            <c:numRef>
              <c:f>Backend!$AY$3</c:f>
              <c:numCache>
                <c:formatCode>General</c:formatCode>
                <c:ptCount val="1"/>
                <c:pt idx="0">
                  <c:v>#N/A</c:v>
                </c:pt>
              </c:numCache>
            </c:numRef>
          </c:val>
          <c:extLst>
            <c:ext xmlns:c16="http://schemas.microsoft.com/office/drawing/2014/chart" uri="{C3380CC4-5D6E-409C-BE32-E72D297353CC}">
              <c16:uniqueId val="{00000003-44D5-43B2-8E7B-989E247D1221}"/>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E0C2-4140-994C-9C1C8FCB506B}"/>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Backend!$AV$4</c:f>
              <c:numCache>
                <c:formatCode>General</c:formatCode>
                <c:ptCount val="1"/>
                <c:pt idx="0">
                  <c:v>0.01</c:v>
                </c:pt>
              </c:numCache>
            </c:numRef>
          </c:val>
          <c:extLst>
            <c:ext xmlns:c16="http://schemas.microsoft.com/office/drawing/2014/chart" uri="{C3380CC4-5D6E-409C-BE32-E72D297353CC}">
              <c16:uniqueId val="{00000000-8ACD-4D63-A2C2-DE5B1D2B7610}"/>
            </c:ext>
          </c:extLst>
        </c:ser>
        <c:ser>
          <c:idx val="1"/>
          <c:order val="1"/>
          <c:spPr>
            <a:solidFill>
              <a:srgbClr val="3FB6E6"/>
            </a:solidFill>
            <a:ln>
              <a:noFill/>
            </a:ln>
            <a:effectLst/>
          </c:spPr>
          <c:invertIfNegative val="0"/>
          <c:val>
            <c:numRef>
              <c:f>Backend!$AW$4</c:f>
              <c:numCache>
                <c:formatCode>General</c:formatCode>
                <c:ptCount val="1"/>
                <c:pt idx="0">
                  <c:v>#N/A</c:v>
                </c:pt>
              </c:numCache>
            </c:numRef>
          </c:val>
          <c:extLst>
            <c:ext xmlns:c16="http://schemas.microsoft.com/office/drawing/2014/chart" uri="{C3380CC4-5D6E-409C-BE32-E72D297353CC}">
              <c16:uniqueId val="{00000001-8ACD-4D63-A2C2-DE5B1D2B7610}"/>
            </c:ext>
          </c:extLst>
        </c:ser>
        <c:ser>
          <c:idx val="2"/>
          <c:order val="2"/>
          <c:spPr>
            <a:solidFill>
              <a:srgbClr val="1878A5"/>
            </a:solidFill>
            <a:ln>
              <a:noFill/>
            </a:ln>
            <a:effectLst/>
          </c:spPr>
          <c:invertIfNegative val="0"/>
          <c:val>
            <c:numRef>
              <c:f>Backend!$AX$4</c:f>
              <c:numCache>
                <c:formatCode>General</c:formatCode>
                <c:ptCount val="1"/>
                <c:pt idx="0">
                  <c:v>#N/A</c:v>
                </c:pt>
              </c:numCache>
            </c:numRef>
          </c:val>
          <c:extLst>
            <c:ext xmlns:c16="http://schemas.microsoft.com/office/drawing/2014/chart" uri="{C3380CC4-5D6E-409C-BE32-E72D297353CC}">
              <c16:uniqueId val="{00000002-8ACD-4D63-A2C2-DE5B1D2B7610}"/>
            </c:ext>
          </c:extLst>
        </c:ser>
        <c:ser>
          <c:idx val="3"/>
          <c:order val="3"/>
          <c:spPr>
            <a:solidFill>
              <a:srgbClr val="013E66"/>
            </a:solidFill>
            <a:ln>
              <a:noFill/>
            </a:ln>
            <a:effectLst/>
          </c:spPr>
          <c:invertIfNegative val="0"/>
          <c:val>
            <c:numRef>
              <c:f>Backend!$AY$4</c:f>
              <c:numCache>
                <c:formatCode>General</c:formatCode>
                <c:ptCount val="1"/>
                <c:pt idx="0">
                  <c:v>#N/A</c:v>
                </c:pt>
              </c:numCache>
            </c:numRef>
          </c:val>
          <c:extLst>
            <c:ext xmlns:c16="http://schemas.microsoft.com/office/drawing/2014/chart" uri="{C3380CC4-5D6E-409C-BE32-E72D297353CC}">
              <c16:uniqueId val="{00000003-8ACD-4D63-A2C2-DE5B1D2B7610}"/>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B863-4CFC-B51E-996D5D227A94}"/>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Backend!$AV$5</c:f>
              <c:numCache>
                <c:formatCode>General</c:formatCode>
                <c:ptCount val="1"/>
                <c:pt idx="0">
                  <c:v>0.01</c:v>
                </c:pt>
              </c:numCache>
            </c:numRef>
          </c:val>
          <c:extLst>
            <c:ext xmlns:c16="http://schemas.microsoft.com/office/drawing/2014/chart" uri="{C3380CC4-5D6E-409C-BE32-E72D297353CC}">
              <c16:uniqueId val="{00000000-C588-4E0D-BF30-01D6DF938455}"/>
            </c:ext>
          </c:extLst>
        </c:ser>
        <c:ser>
          <c:idx val="1"/>
          <c:order val="1"/>
          <c:spPr>
            <a:solidFill>
              <a:srgbClr val="3FB6E6"/>
            </a:solidFill>
            <a:ln>
              <a:noFill/>
            </a:ln>
            <a:effectLst/>
          </c:spPr>
          <c:invertIfNegative val="0"/>
          <c:val>
            <c:numRef>
              <c:f>Backend!$AW$5</c:f>
              <c:numCache>
                <c:formatCode>General</c:formatCode>
                <c:ptCount val="1"/>
                <c:pt idx="0">
                  <c:v>#N/A</c:v>
                </c:pt>
              </c:numCache>
            </c:numRef>
          </c:val>
          <c:extLst>
            <c:ext xmlns:c16="http://schemas.microsoft.com/office/drawing/2014/chart" uri="{C3380CC4-5D6E-409C-BE32-E72D297353CC}">
              <c16:uniqueId val="{00000001-C588-4E0D-BF30-01D6DF938455}"/>
            </c:ext>
          </c:extLst>
        </c:ser>
        <c:ser>
          <c:idx val="2"/>
          <c:order val="2"/>
          <c:spPr>
            <a:solidFill>
              <a:srgbClr val="1878A5"/>
            </a:solidFill>
            <a:ln>
              <a:noFill/>
            </a:ln>
            <a:effectLst/>
          </c:spPr>
          <c:invertIfNegative val="0"/>
          <c:val>
            <c:numRef>
              <c:f>Backend!$AX$5</c:f>
              <c:numCache>
                <c:formatCode>General</c:formatCode>
                <c:ptCount val="1"/>
                <c:pt idx="0">
                  <c:v>#N/A</c:v>
                </c:pt>
              </c:numCache>
            </c:numRef>
          </c:val>
          <c:extLst>
            <c:ext xmlns:c16="http://schemas.microsoft.com/office/drawing/2014/chart" uri="{C3380CC4-5D6E-409C-BE32-E72D297353CC}">
              <c16:uniqueId val="{00000002-C588-4E0D-BF30-01D6DF938455}"/>
            </c:ext>
          </c:extLst>
        </c:ser>
        <c:ser>
          <c:idx val="3"/>
          <c:order val="3"/>
          <c:spPr>
            <a:solidFill>
              <a:srgbClr val="013E66"/>
            </a:solidFill>
            <a:ln>
              <a:noFill/>
            </a:ln>
            <a:effectLst/>
          </c:spPr>
          <c:invertIfNegative val="0"/>
          <c:val>
            <c:numRef>
              <c:f>Backend!$AY$5</c:f>
              <c:numCache>
                <c:formatCode>General</c:formatCode>
                <c:ptCount val="1"/>
                <c:pt idx="0">
                  <c:v>#N/A</c:v>
                </c:pt>
              </c:numCache>
            </c:numRef>
          </c:val>
          <c:extLst>
            <c:ext xmlns:c16="http://schemas.microsoft.com/office/drawing/2014/chart" uri="{C3380CC4-5D6E-409C-BE32-E72D297353CC}">
              <c16:uniqueId val="{00000003-C588-4E0D-BF30-01D6DF938455}"/>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D85C-4442-A541-E67CAB9F8F5E}"/>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Backend!$AV$6</c:f>
              <c:numCache>
                <c:formatCode>General</c:formatCode>
                <c:ptCount val="1"/>
                <c:pt idx="0">
                  <c:v>0.01</c:v>
                </c:pt>
              </c:numCache>
            </c:numRef>
          </c:val>
          <c:extLst>
            <c:ext xmlns:c16="http://schemas.microsoft.com/office/drawing/2014/chart" uri="{C3380CC4-5D6E-409C-BE32-E72D297353CC}">
              <c16:uniqueId val="{00000000-8EE7-46E2-83FF-22B6394508DF}"/>
            </c:ext>
          </c:extLst>
        </c:ser>
        <c:ser>
          <c:idx val="1"/>
          <c:order val="1"/>
          <c:spPr>
            <a:solidFill>
              <a:srgbClr val="3FB6E6"/>
            </a:solidFill>
            <a:ln>
              <a:noFill/>
            </a:ln>
            <a:effectLst/>
          </c:spPr>
          <c:invertIfNegative val="0"/>
          <c:val>
            <c:numRef>
              <c:f>Backend!$AW$6</c:f>
              <c:numCache>
                <c:formatCode>General</c:formatCode>
                <c:ptCount val="1"/>
                <c:pt idx="0">
                  <c:v>#N/A</c:v>
                </c:pt>
              </c:numCache>
            </c:numRef>
          </c:val>
          <c:extLst>
            <c:ext xmlns:c16="http://schemas.microsoft.com/office/drawing/2014/chart" uri="{C3380CC4-5D6E-409C-BE32-E72D297353CC}">
              <c16:uniqueId val="{00000001-8EE7-46E2-83FF-22B6394508DF}"/>
            </c:ext>
          </c:extLst>
        </c:ser>
        <c:ser>
          <c:idx val="2"/>
          <c:order val="2"/>
          <c:spPr>
            <a:solidFill>
              <a:srgbClr val="1878A5"/>
            </a:solidFill>
            <a:ln>
              <a:noFill/>
            </a:ln>
            <a:effectLst/>
          </c:spPr>
          <c:invertIfNegative val="0"/>
          <c:val>
            <c:numRef>
              <c:f>Backend!$AX$6</c:f>
              <c:numCache>
                <c:formatCode>General</c:formatCode>
                <c:ptCount val="1"/>
                <c:pt idx="0">
                  <c:v>#N/A</c:v>
                </c:pt>
              </c:numCache>
            </c:numRef>
          </c:val>
          <c:extLst>
            <c:ext xmlns:c16="http://schemas.microsoft.com/office/drawing/2014/chart" uri="{C3380CC4-5D6E-409C-BE32-E72D297353CC}">
              <c16:uniqueId val="{00000002-8EE7-46E2-83FF-22B6394508DF}"/>
            </c:ext>
          </c:extLst>
        </c:ser>
        <c:ser>
          <c:idx val="3"/>
          <c:order val="3"/>
          <c:spPr>
            <a:solidFill>
              <a:srgbClr val="013E66"/>
            </a:solidFill>
            <a:ln>
              <a:noFill/>
            </a:ln>
            <a:effectLst/>
          </c:spPr>
          <c:invertIfNegative val="0"/>
          <c:val>
            <c:numRef>
              <c:f>Backend!$AY$6</c:f>
              <c:numCache>
                <c:formatCode>General</c:formatCode>
                <c:ptCount val="1"/>
                <c:pt idx="0">
                  <c:v>#N/A</c:v>
                </c:pt>
              </c:numCache>
            </c:numRef>
          </c:val>
          <c:extLst>
            <c:ext xmlns:c16="http://schemas.microsoft.com/office/drawing/2014/chart" uri="{C3380CC4-5D6E-409C-BE32-E72D297353CC}">
              <c16:uniqueId val="{00000003-8EE7-46E2-83FF-22B6394508DF}"/>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B1B7-4153-91BF-3568613FF480}"/>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12700" cap="rnd">
              <a:solidFill>
                <a:schemeClr val="tx1">
                  <a:lumMod val="50000"/>
                  <a:lumOff val="50000"/>
                </a:schemeClr>
              </a:solidFill>
              <a:round/>
              <a:headEnd type="oval" w="sm" len="sm"/>
              <a:tailEnd type="oval" w="sm" len="sm"/>
            </a:ln>
            <a:effectLst/>
          </c:spPr>
          <c:marker>
            <c:symbol val="none"/>
          </c:marker>
          <c:xVal>
            <c:numRef>
              <c:f>Backend!$C$14:$C$15</c:f>
              <c:numCache>
                <c:formatCode>General</c:formatCode>
                <c:ptCount val="2"/>
                <c:pt idx="0">
                  <c:v>0</c:v>
                </c:pt>
                <c:pt idx="1">
                  <c:v>0</c:v>
                </c:pt>
              </c:numCache>
            </c:numRef>
          </c:xVal>
          <c:yVal>
            <c:numLit>
              <c:formatCode>General</c:formatCode>
              <c:ptCount val="2"/>
              <c:pt idx="0">
                <c:v>1</c:v>
              </c:pt>
              <c:pt idx="1">
                <c:v>1</c:v>
              </c:pt>
            </c:numLit>
          </c:yVal>
          <c:smooth val="0"/>
          <c:extLst>
            <c:ext xmlns:c16="http://schemas.microsoft.com/office/drawing/2014/chart" uri="{C3380CC4-5D6E-409C-BE32-E72D297353CC}">
              <c16:uniqueId val="{00000000-51F5-404B-9CE8-4A24BF75E10C}"/>
            </c:ext>
          </c:extLst>
        </c:ser>
        <c:ser>
          <c:idx val="1"/>
          <c:order val="1"/>
          <c:tx>
            <c:strRef>
              <c:f>Backend!$B$16</c:f>
              <c:strCache>
                <c:ptCount val="1"/>
                <c:pt idx="0">
                  <c:v>Pressure range</c:v>
                </c:pt>
              </c:strCache>
            </c:strRef>
          </c:tx>
          <c:spPr>
            <a:ln w="19050" cap="rnd">
              <a:solidFill>
                <a:schemeClr val="accent2"/>
              </a:solidFill>
              <a:round/>
            </a:ln>
            <a:effectLst/>
          </c:spPr>
          <c:marker>
            <c:symbol val="none"/>
          </c:marker>
          <c:dLbls>
            <c:dLbl>
              <c:idx val="0"/>
              <c:numFmt formatCode="General" sourceLinked="0"/>
              <c:spPr>
                <a:solidFill>
                  <a:schemeClr val="bg1"/>
                </a:solidFill>
                <a:ln>
                  <a:noFill/>
                </a:ln>
                <a:effectLst/>
              </c:spPr>
              <c:txPr>
                <a:bodyPr rot="0" spcFirstLastPara="1" vertOverflow="overflow" horzOverflow="overflow" vert="horz" wrap="none" lIns="38100" tIns="19050" rIns="38100" bIns="19050" anchor="ctr" anchorCtr="1">
                  <a:spAutoFit/>
                </a:bodyPr>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0-48ED-46C0-A963-33B66ACA1D98}"/>
                </c:ext>
              </c:extLst>
            </c:dLbl>
            <c:numFmt formatCode="General" sourceLinked="0"/>
            <c:spPr>
              <a:solidFill>
                <a:schemeClr val="bg1"/>
              </a:solidFill>
              <a:ln>
                <a:noFill/>
              </a:ln>
              <a:effectLst/>
            </c:spPr>
            <c:txPr>
              <a:bodyPr rot="0" spcFirstLastPara="1" vertOverflow="ellipsis" vert="horz" wrap="none" lIns="38100" tIns="19050" rIns="38100" bIns="19050" anchor="ctr" anchorCtr="1">
                <a:spAutoFit/>
              </a:bodyPr>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Backend!$E$16</c:f>
              <c:numCache>
                <c:formatCode>0</c:formatCode>
                <c:ptCount val="1"/>
                <c:pt idx="0">
                  <c:v>0</c:v>
                </c:pt>
              </c:numCache>
            </c:numRef>
          </c:xVal>
          <c:yVal>
            <c:numLit>
              <c:formatCode>General</c:formatCode>
              <c:ptCount val="1"/>
              <c:pt idx="0">
                <c:v>1</c:v>
              </c:pt>
            </c:numLit>
          </c:yVal>
          <c:smooth val="0"/>
          <c:extLst>
            <c:ext xmlns:c16="http://schemas.microsoft.com/office/drawing/2014/chart" uri="{C3380CC4-5D6E-409C-BE32-E72D297353CC}">
              <c16:uniqueId val="{00000001-51F5-404B-9CE8-4A24BF75E10C}"/>
            </c:ext>
          </c:extLst>
        </c:ser>
        <c:dLbls>
          <c:showLegendKey val="0"/>
          <c:showVal val="0"/>
          <c:showCatName val="0"/>
          <c:showSerName val="0"/>
          <c:showPercent val="0"/>
          <c:showBubbleSize val="0"/>
        </c:dLbls>
        <c:axId val="1823450143"/>
        <c:axId val="1660202623"/>
      </c:scatterChart>
      <c:valAx>
        <c:axId val="1823450143"/>
        <c:scaling>
          <c:orientation val="minMax"/>
          <c:max val="100"/>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202623"/>
        <c:crosses val="autoZero"/>
        <c:crossBetween val="midCat"/>
        <c:majorUnit val="10"/>
      </c:valAx>
      <c:valAx>
        <c:axId val="1660202623"/>
        <c:scaling>
          <c:orientation val="minMax"/>
          <c:max val="1.1000000000000001"/>
          <c:min val="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4501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Backend!$BA$3</c:f>
              <c:numCache>
                <c:formatCode>General</c:formatCode>
                <c:ptCount val="1"/>
                <c:pt idx="0">
                  <c:v>0.01</c:v>
                </c:pt>
              </c:numCache>
            </c:numRef>
          </c:val>
          <c:extLst>
            <c:ext xmlns:c16="http://schemas.microsoft.com/office/drawing/2014/chart" uri="{C3380CC4-5D6E-409C-BE32-E72D297353CC}">
              <c16:uniqueId val="{00000000-8CDB-4AA8-9D97-8EA338318CCD}"/>
            </c:ext>
          </c:extLst>
        </c:ser>
        <c:ser>
          <c:idx val="1"/>
          <c:order val="1"/>
          <c:spPr>
            <a:solidFill>
              <a:srgbClr val="3FB6E6"/>
            </a:solidFill>
            <a:ln>
              <a:noFill/>
            </a:ln>
            <a:effectLst/>
          </c:spPr>
          <c:invertIfNegative val="0"/>
          <c:val>
            <c:numRef>
              <c:f>Backend!$BB$3</c:f>
              <c:numCache>
                <c:formatCode>General</c:formatCode>
                <c:ptCount val="1"/>
                <c:pt idx="0">
                  <c:v>#N/A</c:v>
                </c:pt>
              </c:numCache>
            </c:numRef>
          </c:val>
          <c:extLst>
            <c:ext xmlns:c16="http://schemas.microsoft.com/office/drawing/2014/chart" uri="{C3380CC4-5D6E-409C-BE32-E72D297353CC}">
              <c16:uniqueId val="{00000001-8CDB-4AA8-9D97-8EA338318CCD}"/>
            </c:ext>
          </c:extLst>
        </c:ser>
        <c:ser>
          <c:idx val="2"/>
          <c:order val="2"/>
          <c:spPr>
            <a:solidFill>
              <a:srgbClr val="1878A5"/>
            </a:solidFill>
            <a:ln>
              <a:noFill/>
            </a:ln>
            <a:effectLst/>
          </c:spPr>
          <c:invertIfNegative val="0"/>
          <c:val>
            <c:numRef>
              <c:f>Backend!$BC$3</c:f>
              <c:numCache>
                <c:formatCode>General</c:formatCode>
                <c:ptCount val="1"/>
                <c:pt idx="0">
                  <c:v>#N/A</c:v>
                </c:pt>
              </c:numCache>
            </c:numRef>
          </c:val>
          <c:extLst>
            <c:ext xmlns:c16="http://schemas.microsoft.com/office/drawing/2014/chart" uri="{C3380CC4-5D6E-409C-BE32-E72D297353CC}">
              <c16:uniqueId val="{00000002-8CDB-4AA8-9D97-8EA338318CCD}"/>
            </c:ext>
          </c:extLst>
        </c:ser>
        <c:ser>
          <c:idx val="3"/>
          <c:order val="3"/>
          <c:spPr>
            <a:solidFill>
              <a:srgbClr val="013E66"/>
            </a:solidFill>
            <a:ln>
              <a:noFill/>
            </a:ln>
            <a:effectLst/>
          </c:spPr>
          <c:invertIfNegative val="0"/>
          <c:val>
            <c:numRef>
              <c:f>Backend!$BD$3</c:f>
              <c:numCache>
                <c:formatCode>General</c:formatCode>
                <c:ptCount val="1"/>
                <c:pt idx="0">
                  <c:v>#N/A</c:v>
                </c:pt>
              </c:numCache>
            </c:numRef>
          </c:val>
          <c:extLst>
            <c:ext xmlns:c16="http://schemas.microsoft.com/office/drawing/2014/chart" uri="{C3380CC4-5D6E-409C-BE32-E72D297353CC}">
              <c16:uniqueId val="{00000003-8CDB-4AA8-9D97-8EA338318CCD}"/>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8551-4655-99F8-FFF279D7259E}"/>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Backend!$BA$4</c:f>
              <c:numCache>
                <c:formatCode>General</c:formatCode>
                <c:ptCount val="1"/>
                <c:pt idx="0">
                  <c:v>0.01</c:v>
                </c:pt>
              </c:numCache>
            </c:numRef>
          </c:val>
          <c:extLst>
            <c:ext xmlns:c16="http://schemas.microsoft.com/office/drawing/2014/chart" uri="{C3380CC4-5D6E-409C-BE32-E72D297353CC}">
              <c16:uniqueId val="{00000000-E977-418E-B8A3-A5C6A3CF57A1}"/>
            </c:ext>
          </c:extLst>
        </c:ser>
        <c:ser>
          <c:idx val="1"/>
          <c:order val="1"/>
          <c:spPr>
            <a:solidFill>
              <a:srgbClr val="3FB6E6"/>
            </a:solidFill>
            <a:ln>
              <a:noFill/>
            </a:ln>
            <a:effectLst/>
          </c:spPr>
          <c:invertIfNegative val="0"/>
          <c:val>
            <c:numRef>
              <c:f>Backend!$BB$4</c:f>
              <c:numCache>
                <c:formatCode>General</c:formatCode>
                <c:ptCount val="1"/>
                <c:pt idx="0">
                  <c:v>#N/A</c:v>
                </c:pt>
              </c:numCache>
            </c:numRef>
          </c:val>
          <c:extLst>
            <c:ext xmlns:c16="http://schemas.microsoft.com/office/drawing/2014/chart" uri="{C3380CC4-5D6E-409C-BE32-E72D297353CC}">
              <c16:uniqueId val="{00000001-E977-418E-B8A3-A5C6A3CF57A1}"/>
            </c:ext>
          </c:extLst>
        </c:ser>
        <c:ser>
          <c:idx val="2"/>
          <c:order val="2"/>
          <c:spPr>
            <a:solidFill>
              <a:srgbClr val="1878A5"/>
            </a:solidFill>
            <a:ln>
              <a:noFill/>
            </a:ln>
            <a:effectLst/>
          </c:spPr>
          <c:invertIfNegative val="0"/>
          <c:val>
            <c:numRef>
              <c:f>Backend!$BC$4</c:f>
              <c:numCache>
                <c:formatCode>General</c:formatCode>
                <c:ptCount val="1"/>
                <c:pt idx="0">
                  <c:v>#N/A</c:v>
                </c:pt>
              </c:numCache>
            </c:numRef>
          </c:val>
          <c:extLst>
            <c:ext xmlns:c16="http://schemas.microsoft.com/office/drawing/2014/chart" uri="{C3380CC4-5D6E-409C-BE32-E72D297353CC}">
              <c16:uniqueId val="{00000002-E977-418E-B8A3-A5C6A3CF57A1}"/>
            </c:ext>
          </c:extLst>
        </c:ser>
        <c:ser>
          <c:idx val="3"/>
          <c:order val="3"/>
          <c:spPr>
            <a:solidFill>
              <a:srgbClr val="013E66"/>
            </a:solidFill>
            <a:ln>
              <a:noFill/>
            </a:ln>
            <a:effectLst/>
          </c:spPr>
          <c:invertIfNegative val="0"/>
          <c:val>
            <c:numRef>
              <c:f>Backend!$BD$4</c:f>
              <c:numCache>
                <c:formatCode>General</c:formatCode>
                <c:ptCount val="1"/>
                <c:pt idx="0">
                  <c:v>#N/A</c:v>
                </c:pt>
              </c:numCache>
            </c:numRef>
          </c:val>
          <c:extLst>
            <c:ext xmlns:c16="http://schemas.microsoft.com/office/drawing/2014/chart" uri="{C3380CC4-5D6E-409C-BE32-E72D297353CC}">
              <c16:uniqueId val="{00000003-E977-418E-B8A3-A5C6A3CF57A1}"/>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FAF5-4D2F-8583-9724342A2359}"/>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Backend!$BA$5</c:f>
              <c:numCache>
                <c:formatCode>General</c:formatCode>
                <c:ptCount val="1"/>
                <c:pt idx="0">
                  <c:v>0.01</c:v>
                </c:pt>
              </c:numCache>
            </c:numRef>
          </c:val>
          <c:extLst>
            <c:ext xmlns:c16="http://schemas.microsoft.com/office/drawing/2014/chart" uri="{C3380CC4-5D6E-409C-BE32-E72D297353CC}">
              <c16:uniqueId val="{00000000-2CEE-4EE8-BC5F-AA1B4DF5FEC4}"/>
            </c:ext>
          </c:extLst>
        </c:ser>
        <c:ser>
          <c:idx val="1"/>
          <c:order val="1"/>
          <c:spPr>
            <a:solidFill>
              <a:srgbClr val="3FB6E6"/>
            </a:solidFill>
            <a:ln>
              <a:noFill/>
            </a:ln>
            <a:effectLst/>
          </c:spPr>
          <c:invertIfNegative val="0"/>
          <c:val>
            <c:numRef>
              <c:f>Backend!$BB$5</c:f>
              <c:numCache>
                <c:formatCode>General</c:formatCode>
                <c:ptCount val="1"/>
                <c:pt idx="0">
                  <c:v>#N/A</c:v>
                </c:pt>
              </c:numCache>
            </c:numRef>
          </c:val>
          <c:extLst>
            <c:ext xmlns:c16="http://schemas.microsoft.com/office/drawing/2014/chart" uri="{C3380CC4-5D6E-409C-BE32-E72D297353CC}">
              <c16:uniqueId val="{00000001-2CEE-4EE8-BC5F-AA1B4DF5FEC4}"/>
            </c:ext>
          </c:extLst>
        </c:ser>
        <c:ser>
          <c:idx val="2"/>
          <c:order val="2"/>
          <c:spPr>
            <a:solidFill>
              <a:srgbClr val="1878A5"/>
            </a:solidFill>
            <a:ln>
              <a:noFill/>
            </a:ln>
            <a:effectLst/>
          </c:spPr>
          <c:invertIfNegative val="0"/>
          <c:val>
            <c:numRef>
              <c:f>Backend!$BC$5</c:f>
              <c:numCache>
                <c:formatCode>General</c:formatCode>
                <c:ptCount val="1"/>
                <c:pt idx="0">
                  <c:v>#N/A</c:v>
                </c:pt>
              </c:numCache>
            </c:numRef>
          </c:val>
          <c:extLst>
            <c:ext xmlns:c16="http://schemas.microsoft.com/office/drawing/2014/chart" uri="{C3380CC4-5D6E-409C-BE32-E72D297353CC}">
              <c16:uniqueId val="{00000002-2CEE-4EE8-BC5F-AA1B4DF5FEC4}"/>
            </c:ext>
          </c:extLst>
        </c:ser>
        <c:ser>
          <c:idx val="3"/>
          <c:order val="3"/>
          <c:spPr>
            <a:solidFill>
              <a:srgbClr val="013E66"/>
            </a:solidFill>
            <a:ln>
              <a:noFill/>
            </a:ln>
            <a:effectLst/>
          </c:spPr>
          <c:invertIfNegative val="0"/>
          <c:val>
            <c:numRef>
              <c:f>Backend!$BD$5</c:f>
              <c:numCache>
                <c:formatCode>General</c:formatCode>
                <c:ptCount val="1"/>
                <c:pt idx="0">
                  <c:v>#N/A</c:v>
                </c:pt>
              </c:numCache>
            </c:numRef>
          </c:val>
          <c:extLst>
            <c:ext xmlns:c16="http://schemas.microsoft.com/office/drawing/2014/chart" uri="{C3380CC4-5D6E-409C-BE32-E72D297353CC}">
              <c16:uniqueId val="{00000003-2CEE-4EE8-BC5F-AA1B4DF5FEC4}"/>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D5B4-40BF-95BB-DD83352E9ECB}"/>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Backend!$BA$6</c:f>
              <c:numCache>
                <c:formatCode>General</c:formatCode>
                <c:ptCount val="1"/>
                <c:pt idx="0">
                  <c:v>0.01</c:v>
                </c:pt>
              </c:numCache>
            </c:numRef>
          </c:val>
          <c:extLst>
            <c:ext xmlns:c16="http://schemas.microsoft.com/office/drawing/2014/chart" uri="{C3380CC4-5D6E-409C-BE32-E72D297353CC}">
              <c16:uniqueId val="{00000000-1A44-453C-8E87-4044534634E1}"/>
            </c:ext>
          </c:extLst>
        </c:ser>
        <c:ser>
          <c:idx val="1"/>
          <c:order val="1"/>
          <c:spPr>
            <a:solidFill>
              <a:srgbClr val="3FB6E6"/>
            </a:solidFill>
            <a:ln>
              <a:noFill/>
            </a:ln>
            <a:effectLst/>
          </c:spPr>
          <c:invertIfNegative val="0"/>
          <c:val>
            <c:numRef>
              <c:f>Backend!$BB$6</c:f>
              <c:numCache>
                <c:formatCode>General</c:formatCode>
                <c:ptCount val="1"/>
                <c:pt idx="0">
                  <c:v>#N/A</c:v>
                </c:pt>
              </c:numCache>
            </c:numRef>
          </c:val>
          <c:extLst>
            <c:ext xmlns:c16="http://schemas.microsoft.com/office/drawing/2014/chart" uri="{C3380CC4-5D6E-409C-BE32-E72D297353CC}">
              <c16:uniqueId val="{00000001-1A44-453C-8E87-4044534634E1}"/>
            </c:ext>
          </c:extLst>
        </c:ser>
        <c:ser>
          <c:idx val="2"/>
          <c:order val="2"/>
          <c:spPr>
            <a:solidFill>
              <a:srgbClr val="1878A5"/>
            </a:solidFill>
            <a:ln>
              <a:noFill/>
            </a:ln>
            <a:effectLst/>
          </c:spPr>
          <c:invertIfNegative val="0"/>
          <c:val>
            <c:numRef>
              <c:f>Backend!$BC$6</c:f>
              <c:numCache>
                <c:formatCode>General</c:formatCode>
                <c:ptCount val="1"/>
                <c:pt idx="0">
                  <c:v>#N/A</c:v>
                </c:pt>
              </c:numCache>
            </c:numRef>
          </c:val>
          <c:extLst>
            <c:ext xmlns:c16="http://schemas.microsoft.com/office/drawing/2014/chart" uri="{C3380CC4-5D6E-409C-BE32-E72D297353CC}">
              <c16:uniqueId val="{00000002-1A44-453C-8E87-4044534634E1}"/>
            </c:ext>
          </c:extLst>
        </c:ser>
        <c:ser>
          <c:idx val="3"/>
          <c:order val="3"/>
          <c:spPr>
            <a:solidFill>
              <a:srgbClr val="013E66"/>
            </a:solidFill>
            <a:ln>
              <a:noFill/>
            </a:ln>
            <a:effectLst/>
          </c:spPr>
          <c:invertIfNegative val="0"/>
          <c:val>
            <c:numRef>
              <c:f>Backend!$BD$6</c:f>
              <c:numCache>
                <c:formatCode>General</c:formatCode>
                <c:ptCount val="1"/>
                <c:pt idx="0">
                  <c:v>#N/A</c:v>
                </c:pt>
              </c:numCache>
            </c:numRef>
          </c:val>
          <c:extLst>
            <c:ext xmlns:c16="http://schemas.microsoft.com/office/drawing/2014/chart" uri="{C3380CC4-5D6E-409C-BE32-E72D297353CC}">
              <c16:uniqueId val="{00000003-1A44-453C-8E87-4044534634E1}"/>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87EE-44DF-85D5-92A45F8B8E45}"/>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12700" cap="rnd">
              <a:solidFill>
                <a:schemeClr val="tx1">
                  <a:lumMod val="50000"/>
                  <a:lumOff val="50000"/>
                </a:schemeClr>
              </a:solidFill>
              <a:round/>
              <a:headEnd type="oval" w="sm" len="sm"/>
              <a:tailEnd type="oval" w="sm" len="sm"/>
            </a:ln>
            <a:effectLst/>
          </c:spPr>
          <c:marker>
            <c:symbol val="none"/>
          </c:marker>
          <c:xVal>
            <c:numRef>
              <c:f>Backend!$C$17:$C$18</c:f>
              <c:numCache>
                <c:formatCode>General</c:formatCode>
                <c:ptCount val="2"/>
                <c:pt idx="0">
                  <c:v>0</c:v>
                </c:pt>
                <c:pt idx="1">
                  <c:v>0</c:v>
                </c:pt>
              </c:numCache>
            </c:numRef>
          </c:xVal>
          <c:yVal>
            <c:numLit>
              <c:formatCode>General</c:formatCode>
              <c:ptCount val="2"/>
              <c:pt idx="0">
                <c:v>1</c:v>
              </c:pt>
              <c:pt idx="1">
                <c:v>1</c:v>
              </c:pt>
            </c:numLit>
          </c:yVal>
          <c:smooth val="0"/>
          <c:extLst>
            <c:ext xmlns:c16="http://schemas.microsoft.com/office/drawing/2014/chart" uri="{C3380CC4-5D6E-409C-BE32-E72D297353CC}">
              <c16:uniqueId val="{00000000-67CE-4591-9C4A-209EFA85C541}"/>
            </c:ext>
          </c:extLst>
        </c:ser>
        <c:ser>
          <c:idx val="1"/>
          <c:order val="1"/>
          <c:tx>
            <c:strRef>
              <c:f>Backend!$B$16</c:f>
              <c:strCache>
                <c:ptCount val="1"/>
                <c:pt idx="0">
                  <c:v>Pressure range</c:v>
                </c:pt>
              </c:strCache>
            </c:strRef>
          </c:tx>
          <c:spPr>
            <a:ln w="19050" cap="rnd">
              <a:solidFill>
                <a:schemeClr val="accent2"/>
              </a:solidFill>
              <a:round/>
            </a:ln>
            <a:effectLst/>
          </c:spPr>
          <c:marker>
            <c:symbol val="none"/>
          </c:marker>
          <c:dLbls>
            <c:spPr>
              <a:solidFill>
                <a:schemeClr val="bg1"/>
              </a:solidFill>
              <a:ln>
                <a:noFill/>
              </a:ln>
              <a:effectLst/>
            </c:spPr>
            <c:txPr>
              <a:bodyPr rot="0" spcFirstLastPara="1" vertOverflow="overflow" horzOverflow="overflow" vert="horz" wrap="none" lIns="38100" tIns="19050" rIns="38100" bIns="19050" anchor="ctr" anchorCtr="1">
                <a:spAutoFit/>
              </a:bodyPr>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Backend!$E$19</c:f>
              <c:numCache>
                <c:formatCode>0</c:formatCode>
                <c:ptCount val="1"/>
                <c:pt idx="0">
                  <c:v>0</c:v>
                </c:pt>
              </c:numCache>
            </c:numRef>
          </c:xVal>
          <c:yVal>
            <c:numLit>
              <c:formatCode>General</c:formatCode>
              <c:ptCount val="1"/>
              <c:pt idx="0">
                <c:v>1</c:v>
              </c:pt>
            </c:numLit>
          </c:yVal>
          <c:smooth val="0"/>
          <c:extLst>
            <c:ext xmlns:c16="http://schemas.microsoft.com/office/drawing/2014/chart" uri="{C3380CC4-5D6E-409C-BE32-E72D297353CC}">
              <c16:uniqueId val="{00000003-67CE-4591-9C4A-209EFA85C541}"/>
            </c:ext>
          </c:extLst>
        </c:ser>
        <c:dLbls>
          <c:showLegendKey val="0"/>
          <c:showVal val="0"/>
          <c:showCatName val="0"/>
          <c:showSerName val="0"/>
          <c:showPercent val="0"/>
          <c:showBubbleSize val="0"/>
        </c:dLbls>
        <c:axId val="1823450143"/>
        <c:axId val="1660202623"/>
      </c:scatterChart>
      <c:valAx>
        <c:axId val="1823450143"/>
        <c:scaling>
          <c:orientation val="minMax"/>
          <c:max val="100"/>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202623"/>
        <c:crosses val="autoZero"/>
        <c:crossBetween val="midCat"/>
        <c:majorUnit val="10"/>
      </c:valAx>
      <c:valAx>
        <c:axId val="1660202623"/>
        <c:scaling>
          <c:orientation val="minMax"/>
          <c:max val="1.1000000000000001"/>
          <c:min val="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4501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Backend!$BF$3</c:f>
              <c:numCache>
                <c:formatCode>General</c:formatCode>
                <c:ptCount val="1"/>
                <c:pt idx="0">
                  <c:v>0.01</c:v>
                </c:pt>
              </c:numCache>
            </c:numRef>
          </c:val>
          <c:extLst>
            <c:ext xmlns:c16="http://schemas.microsoft.com/office/drawing/2014/chart" uri="{C3380CC4-5D6E-409C-BE32-E72D297353CC}">
              <c16:uniqueId val="{00000000-CBFF-4FF0-9890-47ED6281E8F5}"/>
            </c:ext>
          </c:extLst>
        </c:ser>
        <c:ser>
          <c:idx val="1"/>
          <c:order val="1"/>
          <c:spPr>
            <a:solidFill>
              <a:srgbClr val="3FB6E6"/>
            </a:solidFill>
            <a:ln>
              <a:noFill/>
            </a:ln>
            <a:effectLst/>
          </c:spPr>
          <c:invertIfNegative val="0"/>
          <c:val>
            <c:numRef>
              <c:f>Backend!$BG$3</c:f>
              <c:numCache>
                <c:formatCode>General</c:formatCode>
                <c:ptCount val="1"/>
                <c:pt idx="0">
                  <c:v>#N/A</c:v>
                </c:pt>
              </c:numCache>
            </c:numRef>
          </c:val>
          <c:extLst>
            <c:ext xmlns:c16="http://schemas.microsoft.com/office/drawing/2014/chart" uri="{C3380CC4-5D6E-409C-BE32-E72D297353CC}">
              <c16:uniqueId val="{00000001-CBFF-4FF0-9890-47ED6281E8F5}"/>
            </c:ext>
          </c:extLst>
        </c:ser>
        <c:ser>
          <c:idx val="2"/>
          <c:order val="2"/>
          <c:spPr>
            <a:solidFill>
              <a:srgbClr val="1878A5"/>
            </a:solidFill>
            <a:ln>
              <a:noFill/>
            </a:ln>
            <a:effectLst/>
          </c:spPr>
          <c:invertIfNegative val="0"/>
          <c:val>
            <c:numRef>
              <c:f>Backend!$BH$3</c:f>
              <c:numCache>
                <c:formatCode>General</c:formatCode>
                <c:ptCount val="1"/>
                <c:pt idx="0">
                  <c:v>#N/A</c:v>
                </c:pt>
              </c:numCache>
            </c:numRef>
          </c:val>
          <c:extLst>
            <c:ext xmlns:c16="http://schemas.microsoft.com/office/drawing/2014/chart" uri="{C3380CC4-5D6E-409C-BE32-E72D297353CC}">
              <c16:uniqueId val="{00000002-CBFF-4FF0-9890-47ED6281E8F5}"/>
            </c:ext>
          </c:extLst>
        </c:ser>
        <c:ser>
          <c:idx val="3"/>
          <c:order val="3"/>
          <c:spPr>
            <a:solidFill>
              <a:srgbClr val="013E66"/>
            </a:solidFill>
            <a:ln>
              <a:noFill/>
            </a:ln>
            <a:effectLst/>
          </c:spPr>
          <c:invertIfNegative val="0"/>
          <c:val>
            <c:numRef>
              <c:f>Backend!$BI$3</c:f>
              <c:numCache>
                <c:formatCode>General</c:formatCode>
                <c:ptCount val="1"/>
                <c:pt idx="0">
                  <c:v>#N/A</c:v>
                </c:pt>
              </c:numCache>
            </c:numRef>
          </c:val>
          <c:extLst>
            <c:ext xmlns:c16="http://schemas.microsoft.com/office/drawing/2014/chart" uri="{C3380CC4-5D6E-409C-BE32-E72D297353CC}">
              <c16:uniqueId val="{00000003-CBFF-4FF0-9890-47ED6281E8F5}"/>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9C15-4FC5-AB46-C3DB011D0B2E}"/>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Backend!$BF$4</c:f>
              <c:numCache>
                <c:formatCode>General</c:formatCode>
                <c:ptCount val="1"/>
                <c:pt idx="0">
                  <c:v>0.01</c:v>
                </c:pt>
              </c:numCache>
            </c:numRef>
          </c:val>
          <c:extLst>
            <c:ext xmlns:c16="http://schemas.microsoft.com/office/drawing/2014/chart" uri="{C3380CC4-5D6E-409C-BE32-E72D297353CC}">
              <c16:uniqueId val="{00000000-4F0A-4AA0-9F23-9BBB60D602F7}"/>
            </c:ext>
          </c:extLst>
        </c:ser>
        <c:ser>
          <c:idx val="1"/>
          <c:order val="1"/>
          <c:spPr>
            <a:solidFill>
              <a:srgbClr val="3FB6E6"/>
            </a:solidFill>
            <a:ln>
              <a:noFill/>
            </a:ln>
            <a:effectLst/>
          </c:spPr>
          <c:invertIfNegative val="0"/>
          <c:val>
            <c:numRef>
              <c:f>Backend!$BG$4</c:f>
              <c:numCache>
                <c:formatCode>General</c:formatCode>
                <c:ptCount val="1"/>
                <c:pt idx="0">
                  <c:v>#N/A</c:v>
                </c:pt>
              </c:numCache>
            </c:numRef>
          </c:val>
          <c:extLst>
            <c:ext xmlns:c16="http://schemas.microsoft.com/office/drawing/2014/chart" uri="{C3380CC4-5D6E-409C-BE32-E72D297353CC}">
              <c16:uniqueId val="{00000001-4F0A-4AA0-9F23-9BBB60D602F7}"/>
            </c:ext>
          </c:extLst>
        </c:ser>
        <c:ser>
          <c:idx val="2"/>
          <c:order val="2"/>
          <c:spPr>
            <a:solidFill>
              <a:srgbClr val="1878A5"/>
            </a:solidFill>
            <a:ln>
              <a:noFill/>
            </a:ln>
            <a:effectLst/>
          </c:spPr>
          <c:invertIfNegative val="0"/>
          <c:val>
            <c:numRef>
              <c:f>Backend!$BH$4</c:f>
              <c:numCache>
                <c:formatCode>General</c:formatCode>
                <c:ptCount val="1"/>
                <c:pt idx="0">
                  <c:v>#N/A</c:v>
                </c:pt>
              </c:numCache>
            </c:numRef>
          </c:val>
          <c:extLst>
            <c:ext xmlns:c16="http://schemas.microsoft.com/office/drawing/2014/chart" uri="{C3380CC4-5D6E-409C-BE32-E72D297353CC}">
              <c16:uniqueId val="{00000002-4F0A-4AA0-9F23-9BBB60D602F7}"/>
            </c:ext>
          </c:extLst>
        </c:ser>
        <c:ser>
          <c:idx val="3"/>
          <c:order val="3"/>
          <c:spPr>
            <a:solidFill>
              <a:srgbClr val="013E66"/>
            </a:solidFill>
            <a:ln>
              <a:noFill/>
            </a:ln>
            <a:effectLst/>
          </c:spPr>
          <c:invertIfNegative val="0"/>
          <c:val>
            <c:numRef>
              <c:f>Backend!$BI$4</c:f>
              <c:numCache>
                <c:formatCode>General</c:formatCode>
                <c:ptCount val="1"/>
                <c:pt idx="0">
                  <c:v>#N/A</c:v>
                </c:pt>
              </c:numCache>
            </c:numRef>
          </c:val>
          <c:extLst>
            <c:ext xmlns:c16="http://schemas.microsoft.com/office/drawing/2014/chart" uri="{C3380CC4-5D6E-409C-BE32-E72D297353CC}">
              <c16:uniqueId val="{00000003-4F0A-4AA0-9F23-9BBB60D602F7}"/>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76F7-4752-81D4-AB07D496A54C}"/>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Backend!$BF$5</c:f>
              <c:numCache>
                <c:formatCode>General</c:formatCode>
                <c:ptCount val="1"/>
                <c:pt idx="0">
                  <c:v>0.01</c:v>
                </c:pt>
              </c:numCache>
            </c:numRef>
          </c:val>
          <c:extLst>
            <c:ext xmlns:c16="http://schemas.microsoft.com/office/drawing/2014/chart" uri="{C3380CC4-5D6E-409C-BE32-E72D297353CC}">
              <c16:uniqueId val="{00000000-ABCB-4D62-9512-94A8C842A69F}"/>
            </c:ext>
          </c:extLst>
        </c:ser>
        <c:ser>
          <c:idx val="1"/>
          <c:order val="1"/>
          <c:spPr>
            <a:solidFill>
              <a:srgbClr val="3FB6E6"/>
            </a:solidFill>
            <a:ln>
              <a:noFill/>
            </a:ln>
            <a:effectLst/>
          </c:spPr>
          <c:invertIfNegative val="0"/>
          <c:val>
            <c:numRef>
              <c:f>Backend!$BG$5</c:f>
              <c:numCache>
                <c:formatCode>General</c:formatCode>
                <c:ptCount val="1"/>
                <c:pt idx="0">
                  <c:v>#N/A</c:v>
                </c:pt>
              </c:numCache>
            </c:numRef>
          </c:val>
          <c:extLst>
            <c:ext xmlns:c16="http://schemas.microsoft.com/office/drawing/2014/chart" uri="{C3380CC4-5D6E-409C-BE32-E72D297353CC}">
              <c16:uniqueId val="{00000001-ABCB-4D62-9512-94A8C842A69F}"/>
            </c:ext>
          </c:extLst>
        </c:ser>
        <c:ser>
          <c:idx val="2"/>
          <c:order val="2"/>
          <c:spPr>
            <a:solidFill>
              <a:srgbClr val="1878A5"/>
            </a:solidFill>
            <a:ln>
              <a:noFill/>
            </a:ln>
            <a:effectLst/>
          </c:spPr>
          <c:invertIfNegative val="0"/>
          <c:val>
            <c:numRef>
              <c:f>Backend!$BH$5</c:f>
              <c:numCache>
                <c:formatCode>General</c:formatCode>
                <c:ptCount val="1"/>
                <c:pt idx="0">
                  <c:v>#N/A</c:v>
                </c:pt>
              </c:numCache>
            </c:numRef>
          </c:val>
          <c:extLst>
            <c:ext xmlns:c16="http://schemas.microsoft.com/office/drawing/2014/chart" uri="{C3380CC4-5D6E-409C-BE32-E72D297353CC}">
              <c16:uniqueId val="{00000002-ABCB-4D62-9512-94A8C842A69F}"/>
            </c:ext>
          </c:extLst>
        </c:ser>
        <c:ser>
          <c:idx val="3"/>
          <c:order val="3"/>
          <c:spPr>
            <a:solidFill>
              <a:srgbClr val="013E66"/>
            </a:solidFill>
            <a:ln>
              <a:noFill/>
            </a:ln>
            <a:effectLst/>
          </c:spPr>
          <c:invertIfNegative val="0"/>
          <c:val>
            <c:numRef>
              <c:f>Backend!$BI$5</c:f>
              <c:numCache>
                <c:formatCode>General</c:formatCode>
                <c:ptCount val="1"/>
                <c:pt idx="0">
                  <c:v>#N/A</c:v>
                </c:pt>
              </c:numCache>
            </c:numRef>
          </c:val>
          <c:extLst>
            <c:ext xmlns:c16="http://schemas.microsoft.com/office/drawing/2014/chart" uri="{C3380CC4-5D6E-409C-BE32-E72D297353CC}">
              <c16:uniqueId val="{00000003-ABCB-4D62-9512-94A8C842A69F}"/>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56D1-4C95-82F1-5E414599BC3C}"/>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Backend!$BF$6</c:f>
              <c:numCache>
                <c:formatCode>General</c:formatCode>
                <c:ptCount val="1"/>
                <c:pt idx="0">
                  <c:v>0.01</c:v>
                </c:pt>
              </c:numCache>
            </c:numRef>
          </c:val>
          <c:extLst>
            <c:ext xmlns:c16="http://schemas.microsoft.com/office/drawing/2014/chart" uri="{C3380CC4-5D6E-409C-BE32-E72D297353CC}">
              <c16:uniqueId val="{00000000-4A63-4DE7-B23E-BEC83922F99E}"/>
            </c:ext>
          </c:extLst>
        </c:ser>
        <c:ser>
          <c:idx val="1"/>
          <c:order val="1"/>
          <c:spPr>
            <a:solidFill>
              <a:srgbClr val="3FB6E6"/>
            </a:solidFill>
            <a:ln>
              <a:noFill/>
            </a:ln>
            <a:effectLst/>
          </c:spPr>
          <c:invertIfNegative val="0"/>
          <c:val>
            <c:numRef>
              <c:f>Backend!$BG$6</c:f>
              <c:numCache>
                <c:formatCode>General</c:formatCode>
                <c:ptCount val="1"/>
                <c:pt idx="0">
                  <c:v>#N/A</c:v>
                </c:pt>
              </c:numCache>
            </c:numRef>
          </c:val>
          <c:extLst>
            <c:ext xmlns:c16="http://schemas.microsoft.com/office/drawing/2014/chart" uri="{C3380CC4-5D6E-409C-BE32-E72D297353CC}">
              <c16:uniqueId val="{00000001-4A63-4DE7-B23E-BEC83922F99E}"/>
            </c:ext>
          </c:extLst>
        </c:ser>
        <c:ser>
          <c:idx val="2"/>
          <c:order val="2"/>
          <c:spPr>
            <a:solidFill>
              <a:srgbClr val="1878A5"/>
            </a:solidFill>
            <a:ln>
              <a:noFill/>
            </a:ln>
            <a:effectLst/>
          </c:spPr>
          <c:invertIfNegative val="0"/>
          <c:val>
            <c:numRef>
              <c:f>Backend!$BH$6</c:f>
              <c:numCache>
                <c:formatCode>General</c:formatCode>
                <c:ptCount val="1"/>
                <c:pt idx="0">
                  <c:v>#N/A</c:v>
                </c:pt>
              </c:numCache>
            </c:numRef>
          </c:val>
          <c:extLst>
            <c:ext xmlns:c16="http://schemas.microsoft.com/office/drawing/2014/chart" uri="{C3380CC4-5D6E-409C-BE32-E72D297353CC}">
              <c16:uniqueId val="{00000002-4A63-4DE7-B23E-BEC83922F99E}"/>
            </c:ext>
          </c:extLst>
        </c:ser>
        <c:ser>
          <c:idx val="3"/>
          <c:order val="3"/>
          <c:spPr>
            <a:solidFill>
              <a:srgbClr val="013E66"/>
            </a:solidFill>
            <a:ln>
              <a:noFill/>
            </a:ln>
            <a:effectLst/>
          </c:spPr>
          <c:invertIfNegative val="0"/>
          <c:val>
            <c:numRef>
              <c:f>Backend!$BI$6</c:f>
              <c:numCache>
                <c:formatCode>General</c:formatCode>
                <c:ptCount val="1"/>
                <c:pt idx="0">
                  <c:v>#N/A</c:v>
                </c:pt>
              </c:numCache>
            </c:numRef>
          </c:val>
          <c:extLst>
            <c:ext xmlns:c16="http://schemas.microsoft.com/office/drawing/2014/chart" uri="{C3380CC4-5D6E-409C-BE32-E72D297353CC}">
              <c16:uniqueId val="{00000003-4A63-4DE7-B23E-BEC83922F99E}"/>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A245-4A67-AED4-36AA5241F902}"/>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12700" cap="rnd">
              <a:solidFill>
                <a:schemeClr val="tx1">
                  <a:lumMod val="50000"/>
                  <a:lumOff val="50000"/>
                </a:schemeClr>
              </a:solidFill>
              <a:round/>
              <a:headEnd type="oval" w="sm" len="sm"/>
              <a:tailEnd type="oval" w="sm" len="sm"/>
            </a:ln>
            <a:effectLst/>
          </c:spPr>
          <c:marker>
            <c:symbol val="none"/>
          </c:marker>
          <c:xVal>
            <c:numRef>
              <c:f>Backend!$C$20:$C$21</c:f>
              <c:numCache>
                <c:formatCode>General</c:formatCode>
                <c:ptCount val="2"/>
                <c:pt idx="0">
                  <c:v>0</c:v>
                </c:pt>
                <c:pt idx="1">
                  <c:v>0</c:v>
                </c:pt>
              </c:numCache>
            </c:numRef>
          </c:xVal>
          <c:yVal>
            <c:numLit>
              <c:formatCode>General</c:formatCode>
              <c:ptCount val="2"/>
              <c:pt idx="0">
                <c:v>1</c:v>
              </c:pt>
              <c:pt idx="1">
                <c:v>1</c:v>
              </c:pt>
            </c:numLit>
          </c:yVal>
          <c:smooth val="0"/>
          <c:extLst>
            <c:ext xmlns:c16="http://schemas.microsoft.com/office/drawing/2014/chart" uri="{C3380CC4-5D6E-409C-BE32-E72D297353CC}">
              <c16:uniqueId val="{00000000-4E5C-4122-9FA7-3336A9F82EA8}"/>
            </c:ext>
          </c:extLst>
        </c:ser>
        <c:ser>
          <c:idx val="1"/>
          <c:order val="1"/>
          <c:tx>
            <c:strRef>
              <c:f>Backend!$B$16</c:f>
              <c:strCache>
                <c:ptCount val="1"/>
                <c:pt idx="0">
                  <c:v>Pressure range</c:v>
                </c:pt>
              </c:strCache>
            </c:strRef>
          </c:tx>
          <c:spPr>
            <a:ln w="19050" cap="rnd">
              <a:solidFill>
                <a:schemeClr val="accent2"/>
              </a:solidFill>
              <a:round/>
            </a:ln>
            <a:effectLst/>
          </c:spPr>
          <c:marker>
            <c:symbol val="none"/>
          </c:marker>
          <c:dLbls>
            <c:numFmt formatCode="General" sourceLinked="0"/>
            <c:spPr>
              <a:solidFill>
                <a:schemeClr val="bg1"/>
              </a:solidFill>
              <a:ln>
                <a:noFill/>
              </a:ln>
              <a:effectLst/>
            </c:spPr>
            <c:txPr>
              <a:bodyPr rot="0" spcFirstLastPara="1" vertOverflow="overflow" horzOverflow="overflow" vert="horz" wrap="none" anchor="ctr" anchorCtr="1">
                <a:spAutoFit/>
              </a:bodyPr>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Backend!$E$22</c:f>
              <c:numCache>
                <c:formatCode>0</c:formatCode>
                <c:ptCount val="1"/>
                <c:pt idx="0">
                  <c:v>0</c:v>
                </c:pt>
              </c:numCache>
            </c:numRef>
          </c:xVal>
          <c:yVal>
            <c:numLit>
              <c:formatCode>General</c:formatCode>
              <c:ptCount val="1"/>
              <c:pt idx="0">
                <c:v>1</c:v>
              </c:pt>
            </c:numLit>
          </c:yVal>
          <c:smooth val="0"/>
          <c:extLst>
            <c:ext xmlns:c16="http://schemas.microsoft.com/office/drawing/2014/chart" uri="{C3380CC4-5D6E-409C-BE32-E72D297353CC}">
              <c16:uniqueId val="{00000003-4E5C-4122-9FA7-3336A9F82EA8}"/>
            </c:ext>
          </c:extLst>
        </c:ser>
        <c:dLbls>
          <c:showLegendKey val="0"/>
          <c:showVal val="0"/>
          <c:showCatName val="0"/>
          <c:showSerName val="0"/>
          <c:showPercent val="0"/>
          <c:showBubbleSize val="0"/>
        </c:dLbls>
        <c:axId val="1823450143"/>
        <c:axId val="1660202623"/>
      </c:scatterChart>
      <c:valAx>
        <c:axId val="1823450143"/>
        <c:scaling>
          <c:orientation val="minMax"/>
          <c:max val="100"/>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660202623"/>
        <c:crosses val="autoZero"/>
        <c:crossBetween val="midCat"/>
        <c:majorUnit val="10"/>
      </c:valAx>
      <c:valAx>
        <c:axId val="1660202623"/>
        <c:scaling>
          <c:orientation val="minMax"/>
          <c:max val="1.1000000000000001"/>
          <c:min val="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8234501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Backend!$BK$3</c:f>
              <c:numCache>
                <c:formatCode>General</c:formatCode>
                <c:ptCount val="1"/>
                <c:pt idx="0">
                  <c:v>0.01</c:v>
                </c:pt>
              </c:numCache>
            </c:numRef>
          </c:val>
          <c:extLst>
            <c:ext xmlns:c16="http://schemas.microsoft.com/office/drawing/2014/chart" uri="{C3380CC4-5D6E-409C-BE32-E72D297353CC}">
              <c16:uniqueId val="{00000000-C347-4834-9A46-2D1C170A6CA1}"/>
            </c:ext>
          </c:extLst>
        </c:ser>
        <c:ser>
          <c:idx val="1"/>
          <c:order val="1"/>
          <c:spPr>
            <a:solidFill>
              <a:srgbClr val="3FB6E6"/>
            </a:solidFill>
            <a:ln>
              <a:noFill/>
            </a:ln>
            <a:effectLst/>
          </c:spPr>
          <c:invertIfNegative val="0"/>
          <c:val>
            <c:numRef>
              <c:f>Backend!$BL$3</c:f>
              <c:numCache>
                <c:formatCode>General</c:formatCode>
                <c:ptCount val="1"/>
                <c:pt idx="0">
                  <c:v>#N/A</c:v>
                </c:pt>
              </c:numCache>
            </c:numRef>
          </c:val>
          <c:extLst>
            <c:ext xmlns:c16="http://schemas.microsoft.com/office/drawing/2014/chart" uri="{C3380CC4-5D6E-409C-BE32-E72D297353CC}">
              <c16:uniqueId val="{00000001-C347-4834-9A46-2D1C170A6CA1}"/>
            </c:ext>
          </c:extLst>
        </c:ser>
        <c:ser>
          <c:idx val="2"/>
          <c:order val="2"/>
          <c:spPr>
            <a:solidFill>
              <a:srgbClr val="1878A5"/>
            </a:solidFill>
            <a:ln>
              <a:noFill/>
            </a:ln>
            <a:effectLst/>
          </c:spPr>
          <c:invertIfNegative val="0"/>
          <c:val>
            <c:numRef>
              <c:f>Backend!$BM$3</c:f>
              <c:numCache>
                <c:formatCode>General</c:formatCode>
                <c:ptCount val="1"/>
                <c:pt idx="0">
                  <c:v>#N/A</c:v>
                </c:pt>
              </c:numCache>
            </c:numRef>
          </c:val>
          <c:extLst>
            <c:ext xmlns:c16="http://schemas.microsoft.com/office/drawing/2014/chart" uri="{C3380CC4-5D6E-409C-BE32-E72D297353CC}">
              <c16:uniqueId val="{00000002-C347-4834-9A46-2D1C170A6CA1}"/>
            </c:ext>
          </c:extLst>
        </c:ser>
        <c:ser>
          <c:idx val="3"/>
          <c:order val="3"/>
          <c:spPr>
            <a:solidFill>
              <a:srgbClr val="013E66"/>
            </a:solidFill>
            <a:ln>
              <a:noFill/>
            </a:ln>
            <a:effectLst/>
          </c:spPr>
          <c:invertIfNegative val="0"/>
          <c:val>
            <c:numRef>
              <c:f>Backend!$BN$3</c:f>
              <c:numCache>
                <c:formatCode>General</c:formatCode>
                <c:ptCount val="1"/>
                <c:pt idx="0">
                  <c:v>#N/A</c:v>
                </c:pt>
              </c:numCache>
            </c:numRef>
          </c:val>
          <c:extLst>
            <c:ext xmlns:c16="http://schemas.microsoft.com/office/drawing/2014/chart" uri="{C3380CC4-5D6E-409C-BE32-E72D297353CC}">
              <c16:uniqueId val="{00000003-C347-4834-9A46-2D1C170A6CA1}"/>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2FCD-4DDD-9CBE-E690EC429A68}"/>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Backend!$BK$4</c:f>
              <c:numCache>
                <c:formatCode>General</c:formatCode>
                <c:ptCount val="1"/>
                <c:pt idx="0">
                  <c:v>0.01</c:v>
                </c:pt>
              </c:numCache>
            </c:numRef>
          </c:val>
          <c:extLst>
            <c:ext xmlns:c16="http://schemas.microsoft.com/office/drawing/2014/chart" uri="{C3380CC4-5D6E-409C-BE32-E72D297353CC}">
              <c16:uniqueId val="{00000000-E9E5-4973-8C16-FA2B7CB796AF}"/>
            </c:ext>
          </c:extLst>
        </c:ser>
        <c:ser>
          <c:idx val="1"/>
          <c:order val="1"/>
          <c:spPr>
            <a:solidFill>
              <a:srgbClr val="3FB6E6"/>
            </a:solidFill>
            <a:ln>
              <a:noFill/>
            </a:ln>
            <a:effectLst/>
          </c:spPr>
          <c:invertIfNegative val="0"/>
          <c:val>
            <c:numRef>
              <c:f>Backend!$BL$4</c:f>
              <c:numCache>
                <c:formatCode>General</c:formatCode>
                <c:ptCount val="1"/>
                <c:pt idx="0">
                  <c:v>#N/A</c:v>
                </c:pt>
              </c:numCache>
            </c:numRef>
          </c:val>
          <c:extLst>
            <c:ext xmlns:c16="http://schemas.microsoft.com/office/drawing/2014/chart" uri="{C3380CC4-5D6E-409C-BE32-E72D297353CC}">
              <c16:uniqueId val="{00000001-E9E5-4973-8C16-FA2B7CB796AF}"/>
            </c:ext>
          </c:extLst>
        </c:ser>
        <c:ser>
          <c:idx val="2"/>
          <c:order val="2"/>
          <c:spPr>
            <a:solidFill>
              <a:srgbClr val="1878A5"/>
            </a:solidFill>
            <a:ln>
              <a:noFill/>
            </a:ln>
            <a:effectLst/>
          </c:spPr>
          <c:invertIfNegative val="0"/>
          <c:val>
            <c:numRef>
              <c:f>Backend!$BM$4</c:f>
              <c:numCache>
                <c:formatCode>General</c:formatCode>
                <c:ptCount val="1"/>
                <c:pt idx="0">
                  <c:v>#N/A</c:v>
                </c:pt>
              </c:numCache>
            </c:numRef>
          </c:val>
          <c:extLst>
            <c:ext xmlns:c16="http://schemas.microsoft.com/office/drawing/2014/chart" uri="{C3380CC4-5D6E-409C-BE32-E72D297353CC}">
              <c16:uniqueId val="{00000002-E9E5-4973-8C16-FA2B7CB796AF}"/>
            </c:ext>
          </c:extLst>
        </c:ser>
        <c:ser>
          <c:idx val="3"/>
          <c:order val="3"/>
          <c:spPr>
            <a:solidFill>
              <a:srgbClr val="013E66"/>
            </a:solidFill>
            <a:ln>
              <a:noFill/>
            </a:ln>
            <a:effectLst/>
          </c:spPr>
          <c:invertIfNegative val="0"/>
          <c:val>
            <c:numRef>
              <c:f>Backend!$BN$4</c:f>
              <c:numCache>
                <c:formatCode>General</c:formatCode>
                <c:ptCount val="1"/>
                <c:pt idx="0">
                  <c:v>#N/A</c:v>
                </c:pt>
              </c:numCache>
            </c:numRef>
          </c:val>
          <c:extLst>
            <c:ext xmlns:c16="http://schemas.microsoft.com/office/drawing/2014/chart" uri="{C3380CC4-5D6E-409C-BE32-E72D297353CC}">
              <c16:uniqueId val="{00000003-E9E5-4973-8C16-FA2B7CB796AF}"/>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9B3E-4565-A383-24F4B7D74474}"/>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Backend!$BK$5</c:f>
              <c:numCache>
                <c:formatCode>General</c:formatCode>
                <c:ptCount val="1"/>
                <c:pt idx="0">
                  <c:v>0.01</c:v>
                </c:pt>
              </c:numCache>
            </c:numRef>
          </c:val>
          <c:extLst>
            <c:ext xmlns:c16="http://schemas.microsoft.com/office/drawing/2014/chart" uri="{C3380CC4-5D6E-409C-BE32-E72D297353CC}">
              <c16:uniqueId val="{00000000-2FB9-4264-8536-B0E24A1D1543}"/>
            </c:ext>
          </c:extLst>
        </c:ser>
        <c:ser>
          <c:idx val="1"/>
          <c:order val="1"/>
          <c:spPr>
            <a:solidFill>
              <a:srgbClr val="3FB6E6"/>
            </a:solidFill>
            <a:ln>
              <a:noFill/>
            </a:ln>
            <a:effectLst/>
          </c:spPr>
          <c:invertIfNegative val="0"/>
          <c:val>
            <c:numRef>
              <c:f>Backend!$BL$5</c:f>
              <c:numCache>
                <c:formatCode>General</c:formatCode>
                <c:ptCount val="1"/>
                <c:pt idx="0">
                  <c:v>#N/A</c:v>
                </c:pt>
              </c:numCache>
            </c:numRef>
          </c:val>
          <c:extLst>
            <c:ext xmlns:c16="http://schemas.microsoft.com/office/drawing/2014/chart" uri="{C3380CC4-5D6E-409C-BE32-E72D297353CC}">
              <c16:uniqueId val="{00000001-2FB9-4264-8536-B0E24A1D1543}"/>
            </c:ext>
          </c:extLst>
        </c:ser>
        <c:ser>
          <c:idx val="2"/>
          <c:order val="2"/>
          <c:spPr>
            <a:solidFill>
              <a:srgbClr val="1878A5"/>
            </a:solidFill>
            <a:ln>
              <a:noFill/>
            </a:ln>
            <a:effectLst/>
          </c:spPr>
          <c:invertIfNegative val="0"/>
          <c:val>
            <c:numRef>
              <c:f>Backend!$BM$5</c:f>
              <c:numCache>
                <c:formatCode>General</c:formatCode>
                <c:ptCount val="1"/>
                <c:pt idx="0">
                  <c:v>#N/A</c:v>
                </c:pt>
              </c:numCache>
            </c:numRef>
          </c:val>
          <c:extLst>
            <c:ext xmlns:c16="http://schemas.microsoft.com/office/drawing/2014/chart" uri="{C3380CC4-5D6E-409C-BE32-E72D297353CC}">
              <c16:uniqueId val="{00000002-2FB9-4264-8536-B0E24A1D1543}"/>
            </c:ext>
          </c:extLst>
        </c:ser>
        <c:ser>
          <c:idx val="3"/>
          <c:order val="3"/>
          <c:spPr>
            <a:solidFill>
              <a:srgbClr val="013E66"/>
            </a:solidFill>
            <a:ln>
              <a:noFill/>
            </a:ln>
            <a:effectLst/>
          </c:spPr>
          <c:invertIfNegative val="0"/>
          <c:val>
            <c:numRef>
              <c:f>Backend!$BN$5</c:f>
              <c:numCache>
                <c:formatCode>General</c:formatCode>
                <c:ptCount val="1"/>
                <c:pt idx="0">
                  <c:v>#N/A</c:v>
                </c:pt>
              </c:numCache>
            </c:numRef>
          </c:val>
          <c:extLst>
            <c:ext xmlns:c16="http://schemas.microsoft.com/office/drawing/2014/chart" uri="{C3380CC4-5D6E-409C-BE32-E72D297353CC}">
              <c16:uniqueId val="{00000003-2FB9-4264-8536-B0E24A1D1543}"/>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5E08-43A2-8203-14A269455258}"/>
            </c:ext>
          </c:extLst>
        </c:ser>
        <c:dLbls>
          <c:showLegendKey val="0"/>
          <c:showVal val="0"/>
          <c:showCatName val="0"/>
          <c:showSerName val="0"/>
          <c:showPercent val="0"/>
          <c:showBubbleSize val="0"/>
        </c:dLbls>
        <c:axId val="1974124016"/>
        <c:axId val="1946706176"/>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bar"/>
        <c:grouping val="stacked"/>
        <c:varyColors val="0"/>
        <c:ser>
          <c:idx val="0"/>
          <c:order val="0"/>
          <c:spPr>
            <a:solidFill>
              <a:srgbClr val="DAEEFB"/>
            </a:solidFill>
            <a:ln>
              <a:noFill/>
            </a:ln>
            <a:effectLst/>
          </c:spPr>
          <c:invertIfNegative val="0"/>
          <c:val>
            <c:numRef>
              <c:f>Backend!$BK$6</c:f>
              <c:numCache>
                <c:formatCode>General</c:formatCode>
                <c:ptCount val="1"/>
                <c:pt idx="0">
                  <c:v>0.01</c:v>
                </c:pt>
              </c:numCache>
            </c:numRef>
          </c:val>
          <c:extLst>
            <c:ext xmlns:c16="http://schemas.microsoft.com/office/drawing/2014/chart" uri="{C3380CC4-5D6E-409C-BE32-E72D297353CC}">
              <c16:uniqueId val="{00000000-6076-4158-9A5A-20F6A5B9771D}"/>
            </c:ext>
          </c:extLst>
        </c:ser>
        <c:ser>
          <c:idx val="1"/>
          <c:order val="1"/>
          <c:spPr>
            <a:solidFill>
              <a:srgbClr val="3FB6E6"/>
            </a:solidFill>
            <a:ln>
              <a:noFill/>
            </a:ln>
            <a:effectLst/>
          </c:spPr>
          <c:invertIfNegative val="0"/>
          <c:val>
            <c:numRef>
              <c:f>Backend!$BL$6</c:f>
              <c:numCache>
                <c:formatCode>General</c:formatCode>
                <c:ptCount val="1"/>
                <c:pt idx="0">
                  <c:v>#N/A</c:v>
                </c:pt>
              </c:numCache>
            </c:numRef>
          </c:val>
          <c:extLst>
            <c:ext xmlns:c16="http://schemas.microsoft.com/office/drawing/2014/chart" uri="{C3380CC4-5D6E-409C-BE32-E72D297353CC}">
              <c16:uniqueId val="{00000001-6076-4158-9A5A-20F6A5B9771D}"/>
            </c:ext>
          </c:extLst>
        </c:ser>
        <c:ser>
          <c:idx val="2"/>
          <c:order val="2"/>
          <c:spPr>
            <a:solidFill>
              <a:srgbClr val="1878A5"/>
            </a:solidFill>
            <a:ln>
              <a:noFill/>
            </a:ln>
            <a:effectLst/>
          </c:spPr>
          <c:invertIfNegative val="0"/>
          <c:val>
            <c:numRef>
              <c:f>Backend!$BM$6</c:f>
              <c:numCache>
                <c:formatCode>General</c:formatCode>
                <c:ptCount val="1"/>
                <c:pt idx="0">
                  <c:v>#N/A</c:v>
                </c:pt>
              </c:numCache>
            </c:numRef>
          </c:val>
          <c:extLst>
            <c:ext xmlns:c16="http://schemas.microsoft.com/office/drawing/2014/chart" uri="{C3380CC4-5D6E-409C-BE32-E72D297353CC}">
              <c16:uniqueId val="{00000002-6076-4158-9A5A-20F6A5B9771D}"/>
            </c:ext>
          </c:extLst>
        </c:ser>
        <c:ser>
          <c:idx val="3"/>
          <c:order val="3"/>
          <c:spPr>
            <a:solidFill>
              <a:srgbClr val="013E66"/>
            </a:solidFill>
            <a:ln>
              <a:noFill/>
            </a:ln>
            <a:effectLst/>
          </c:spPr>
          <c:invertIfNegative val="0"/>
          <c:val>
            <c:numRef>
              <c:f>Backend!$BN$6</c:f>
              <c:numCache>
                <c:formatCode>General</c:formatCode>
                <c:ptCount val="1"/>
                <c:pt idx="0">
                  <c:v>#N/A</c:v>
                </c:pt>
              </c:numCache>
            </c:numRef>
          </c:val>
          <c:extLst>
            <c:ext xmlns:c16="http://schemas.microsoft.com/office/drawing/2014/chart" uri="{C3380CC4-5D6E-409C-BE32-E72D297353CC}">
              <c16:uniqueId val="{00000003-6076-4158-9A5A-20F6A5B9771D}"/>
            </c:ext>
          </c:extLst>
        </c:ser>
        <c:dLbls>
          <c:showLegendKey val="0"/>
          <c:showVal val="0"/>
          <c:showCatName val="0"/>
          <c:showSerName val="0"/>
          <c:showPercent val="0"/>
          <c:showBubbleSize val="0"/>
        </c:dLbls>
        <c:gapWidth val="0"/>
        <c:overlap val="100"/>
        <c:axId val="1873526160"/>
        <c:axId val="1867119728"/>
      </c:barChart>
      <c:catAx>
        <c:axId val="1873526160"/>
        <c:scaling>
          <c:orientation val="minMax"/>
        </c:scaling>
        <c:delete val="1"/>
        <c:axPos val="l"/>
        <c:majorTickMark val="none"/>
        <c:minorTickMark val="none"/>
        <c:tickLblPos val="nextTo"/>
        <c:crossAx val="1867119728"/>
        <c:crosses val="autoZero"/>
        <c:auto val="1"/>
        <c:lblAlgn val="ctr"/>
        <c:lblOffset val="100"/>
        <c:noMultiLvlLbl val="0"/>
      </c:catAx>
      <c:valAx>
        <c:axId val="1867119728"/>
        <c:scaling>
          <c:orientation val="minMax"/>
          <c:max val="100"/>
          <c:min val="0"/>
        </c:scaling>
        <c:delete val="1"/>
        <c:axPos val="b"/>
        <c:majorGridlines>
          <c:spPr>
            <a:ln w="9525" cap="flat" cmpd="sng" algn="ctr">
              <a:noFill/>
              <a:round/>
            </a:ln>
            <a:effectLst/>
          </c:spPr>
        </c:majorGridlines>
        <c:numFmt formatCode="0" sourceLinked="0"/>
        <c:majorTickMark val="none"/>
        <c:minorTickMark val="none"/>
        <c:tickLblPos val="nextTo"/>
        <c:crossAx val="1873526160"/>
        <c:crosses val="autoZero"/>
        <c:crossBetween val="between"/>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tx>
            <c:v>Trial1</c:v>
          </c:tx>
          <c:spPr>
            <a:ln w="25400" cap="rnd">
              <a:solidFill>
                <a:srgbClr val="EF5776"/>
              </a:solidFill>
              <a:round/>
            </a:ln>
            <a:effectLst/>
          </c:spPr>
          <c:marker>
            <c:symbol val="none"/>
          </c:marker>
          <c:xVal>
            <c:numLit>
              <c:formatCode>General</c:formatCode>
              <c:ptCount val="2"/>
              <c:pt idx="0">
                <c:v>3</c:v>
              </c:pt>
              <c:pt idx="1">
                <c:v>4</c:v>
              </c:pt>
            </c:numLit>
          </c:xVal>
          <c:yVal>
            <c:numLit>
              <c:formatCode>General</c:formatCode>
              <c:ptCount val="2"/>
              <c:pt idx="0">
                <c:v>3</c:v>
              </c:pt>
              <c:pt idx="1">
                <c:v>4</c:v>
              </c:pt>
            </c:numLit>
          </c:yVal>
          <c:smooth val="0"/>
          <c:extLst>
            <c:ext xmlns:c16="http://schemas.microsoft.com/office/drawing/2014/chart" uri="{C3380CC4-5D6E-409C-BE32-E72D297353CC}">
              <c16:uniqueId val="{00000000-DB33-4998-8B92-2BB0032A707B}"/>
            </c:ext>
          </c:extLst>
        </c:ser>
        <c:dLbls>
          <c:showLegendKey val="0"/>
          <c:showVal val="0"/>
          <c:showCatName val="0"/>
          <c:showSerName val="0"/>
          <c:showPercent val="0"/>
          <c:showBubbleSize val="0"/>
        </c:dLbls>
        <c:axId val="1974124016"/>
        <c:axId val="1946706176"/>
        <c:extLst/>
      </c:scatterChart>
      <c:valAx>
        <c:axId val="1974124016"/>
        <c:scaling>
          <c:orientation val="minMax"/>
          <c:max val="100"/>
          <c:min val="0"/>
        </c:scaling>
        <c:delete val="0"/>
        <c:axPos val="b"/>
        <c:majorGridlines>
          <c:spPr>
            <a:ln w="9525" cap="flat" cmpd="sng" algn="ctr">
              <a:solidFill>
                <a:srgbClr val="D2D2D2"/>
              </a:solid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706176"/>
        <c:crosses val="autoZero"/>
        <c:crossBetween val="midCat"/>
        <c:majorUnit val="10"/>
      </c:valAx>
      <c:valAx>
        <c:axId val="1946706176"/>
        <c:scaling>
          <c:orientation val="minMax"/>
          <c:max val="1"/>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12401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12700" cap="rnd">
              <a:solidFill>
                <a:schemeClr val="tx1">
                  <a:lumMod val="50000"/>
                  <a:lumOff val="50000"/>
                </a:schemeClr>
              </a:solidFill>
              <a:round/>
              <a:headEnd type="oval" w="sm" len="sm"/>
              <a:tailEnd type="oval" w="sm" len="sm"/>
            </a:ln>
            <a:effectLst/>
          </c:spPr>
          <c:marker>
            <c:symbol val="none"/>
          </c:marker>
          <c:xVal>
            <c:numRef>
              <c:f>Backend!$C$23:$C$24</c:f>
              <c:numCache>
                <c:formatCode>General</c:formatCode>
                <c:ptCount val="2"/>
                <c:pt idx="0">
                  <c:v>0</c:v>
                </c:pt>
                <c:pt idx="1">
                  <c:v>0</c:v>
                </c:pt>
              </c:numCache>
            </c:numRef>
          </c:xVal>
          <c:yVal>
            <c:numLit>
              <c:formatCode>General</c:formatCode>
              <c:ptCount val="2"/>
              <c:pt idx="0">
                <c:v>1</c:v>
              </c:pt>
              <c:pt idx="1">
                <c:v>1</c:v>
              </c:pt>
            </c:numLit>
          </c:yVal>
          <c:smooth val="0"/>
          <c:extLst>
            <c:ext xmlns:c16="http://schemas.microsoft.com/office/drawing/2014/chart" uri="{C3380CC4-5D6E-409C-BE32-E72D297353CC}">
              <c16:uniqueId val="{00000000-B1E0-44EE-B109-61A82E1FF6B0}"/>
            </c:ext>
          </c:extLst>
        </c:ser>
        <c:ser>
          <c:idx val="1"/>
          <c:order val="1"/>
          <c:tx>
            <c:strRef>
              <c:f>Backend!$B$16</c:f>
              <c:strCache>
                <c:ptCount val="1"/>
                <c:pt idx="0">
                  <c:v>Pressure range</c:v>
                </c:pt>
              </c:strCache>
            </c:strRef>
          </c:tx>
          <c:spPr>
            <a:ln w="19050" cap="rnd">
              <a:solidFill>
                <a:schemeClr val="accent2"/>
              </a:solidFill>
              <a:round/>
              <a:headEnd type="oval"/>
              <a:tailEnd type="oval"/>
            </a:ln>
            <a:effectLst/>
          </c:spPr>
          <c:marker>
            <c:symbol val="none"/>
          </c:marker>
          <c:dLbls>
            <c:dLbl>
              <c:idx val="1"/>
              <c:tx>
                <c:rich>
                  <a:bodyPr/>
                  <a:lstStyle/>
                  <a:p>
                    <a:endParaRPr lang="en-US"/>
                  </a:p>
                </c:rich>
              </c:tx>
              <c:dLblPos val="ct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1E0-44EE-B109-61A82E1FF6B0}"/>
                </c:ext>
              </c:extLst>
            </c:dLbl>
            <c:spPr>
              <a:solidFill>
                <a:schemeClr val="bg1"/>
              </a:solidFill>
              <a:ln>
                <a:noFill/>
              </a:ln>
              <a:effectLst/>
            </c:spPr>
            <c:txPr>
              <a:bodyPr rot="0" spcFirstLastPara="1" vertOverflow="overflow" horzOverflow="overflow" vert="horz" wrap="none" lIns="38100" tIns="19050" rIns="38100" bIns="19050" anchor="ctr" anchorCtr="1">
                <a:spAutoFit/>
              </a:bodyPr>
              <a:lstStyle/>
              <a:p>
                <a:pPr>
                  <a:defRPr sz="10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ct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xVal>
            <c:numRef>
              <c:f>Backend!$E$25</c:f>
              <c:numCache>
                <c:formatCode>0</c:formatCode>
                <c:ptCount val="1"/>
                <c:pt idx="0">
                  <c:v>0</c:v>
                </c:pt>
              </c:numCache>
            </c:numRef>
          </c:xVal>
          <c:yVal>
            <c:numLit>
              <c:formatCode>General</c:formatCode>
              <c:ptCount val="1"/>
              <c:pt idx="0">
                <c:v>1</c:v>
              </c:pt>
            </c:numLit>
          </c:yVal>
          <c:smooth val="0"/>
          <c:extLst>
            <c:ext xmlns:c16="http://schemas.microsoft.com/office/drawing/2014/chart" uri="{C3380CC4-5D6E-409C-BE32-E72D297353CC}">
              <c16:uniqueId val="{00000003-B1E0-44EE-B109-61A82E1FF6B0}"/>
            </c:ext>
          </c:extLst>
        </c:ser>
        <c:dLbls>
          <c:showLegendKey val="0"/>
          <c:showVal val="0"/>
          <c:showCatName val="0"/>
          <c:showSerName val="0"/>
          <c:showPercent val="0"/>
          <c:showBubbleSize val="0"/>
        </c:dLbls>
        <c:axId val="1823450143"/>
        <c:axId val="1660202623"/>
      </c:scatterChart>
      <c:valAx>
        <c:axId val="1823450143"/>
        <c:scaling>
          <c:orientation val="minMax"/>
          <c:max val="100"/>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202623"/>
        <c:crosses val="autoZero"/>
        <c:crossBetween val="midCat"/>
        <c:majorUnit val="10"/>
      </c:valAx>
      <c:valAx>
        <c:axId val="1660202623"/>
        <c:scaling>
          <c:orientation val="minMax"/>
          <c:max val="1.1000000000000001"/>
          <c:min val="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4501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image" Target="../media/image21.png"/><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3" Type="http://schemas.openxmlformats.org/officeDocument/2006/relationships/chart" Target="../charts/chart28.xml"/><Relationship Id="rId18" Type="http://schemas.openxmlformats.org/officeDocument/2006/relationships/chart" Target="../charts/chart33.xml"/><Relationship Id="rId26" Type="http://schemas.openxmlformats.org/officeDocument/2006/relationships/chart" Target="../charts/chart41.xml"/><Relationship Id="rId39" Type="http://schemas.openxmlformats.org/officeDocument/2006/relationships/chart" Target="../charts/chart54.xml"/><Relationship Id="rId21" Type="http://schemas.openxmlformats.org/officeDocument/2006/relationships/chart" Target="../charts/chart36.xml"/><Relationship Id="rId34" Type="http://schemas.openxmlformats.org/officeDocument/2006/relationships/chart" Target="../charts/chart49.xml"/><Relationship Id="rId42" Type="http://schemas.openxmlformats.org/officeDocument/2006/relationships/chart" Target="../charts/chart57.xml"/><Relationship Id="rId47" Type="http://schemas.openxmlformats.org/officeDocument/2006/relationships/chart" Target="../charts/chart62.xml"/><Relationship Id="rId50" Type="http://schemas.openxmlformats.org/officeDocument/2006/relationships/chart" Target="../charts/chart65.xml"/><Relationship Id="rId7" Type="http://schemas.openxmlformats.org/officeDocument/2006/relationships/chart" Target="../charts/chart22.xml"/><Relationship Id="rId2" Type="http://schemas.openxmlformats.org/officeDocument/2006/relationships/chart" Target="../charts/chart18.xml"/><Relationship Id="rId16" Type="http://schemas.openxmlformats.org/officeDocument/2006/relationships/chart" Target="../charts/chart31.xml"/><Relationship Id="rId29" Type="http://schemas.openxmlformats.org/officeDocument/2006/relationships/chart" Target="../charts/chart44.xml"/><Relationship Id="rId11" Type="http://schemas.openxmlformats.org/officeDocument/2006/relationships/chart" Target="../charts/chart26.xml"/><Relationship Id="rId24" Type="http://schemas.openxmlformats.org/officeDocument/2006/relationships/chart" Target="../charts/chart39.xml"/><Relationship Id="rId32" Type="http://schemas.openxmlformats.org/officeDocument/2006/relationships/chart" Target="../charts/chart47.xml"/><Relationship Id="rId37" Type="http://schemas.openxmlformats.org/officeDocument/2006/relationships/chart" Target="../charts/chart52.xml"/><Relationship Id="rId40" Type="http://schemas.openxmlformats.org/officeDocument/2006/relationships/chart" Target="../charts/chart55.xml"/><Relationship Id="rId45" Type="http://schemas.openxmlformats.org/officeDocument/2006/relationships/chart" Target="../charts/chart60.xml"/><Relationship Id="rId53" Type="http://schemas.openxmlformats.org/officeDocument/2006/relationships/chart" Target="../charts/chart68.xml"/><Relationship Id="rId5" Type="http://schemas.openxmlformats.org/officeDocument/2006/relationships/image" Target="../media/image22.png"/><Relationship Id="rId10" Type="http://schemas.openxmlformats.org/officeDocument/2006/relationships/chart" Target="../charts/chart25.xml"/><Relationship Id="rId19" Type="http://schemas.openxmlformats.org/officeDocument/2006/relationships/chart" Target="../charts/chart34.xml"/><Relationship Id="rId31" Type="http://schemas.openxmlformats.org/officeDocument/2006/relationships/chart" Target="../charts/chart46.xml"/><Relationship Id="rId44" Type="http://schemas.openxmlformats.org/officeDocument/2006/relationships/chart" Target="../charts/chart59.xml"/><Relationship Id="rId52" Type="http://schemas.openxmlformats.org/officeDocument/2006/relationships/chart" Target="../charts/chart67.xml"/><Relationship Id="rId4" Type="http://schemas.openxmlformats.org/officeDocument/2006/relationships/chart" Target="../charts/chart20.xml"/><Relationship Id="rId9" Type="http://schemas.openxmlformats.org/officeDocument/2006/relationships/chart" Target="../charts/chart24.xml"/><Relationship Id="rId14" Type="http://schemas.openxmlformats.org/officeDocument/2006/relationships/chart" Target="../charts/chart29.xml"/><Relationship Id="rId22" Type="http://schemas.openxmlformats.org/officeDocument/2006/relationships/chart" Target="../charts/chart37.xml"/><Relationship Id="rId27" Type="http://schemas.openxmlformats.org/officeDocument/2006/relationships/chart" Target="../charts/chart42.xml"/><Relationship Id="rId30" Type="http://schemas.openxmlformats.org/officeDocument/2006/relationships/chart" Target="../charts/chart45.xml"/><Relationship Id="rId35" Type="http://schemas.openxmlformats.org/officeDocument/2006/relationships/chart" Target="../charts/chart50.xml"/><Relationship Id="rId43" Type="http://schemas.openxmlformats.org/officeDocument/2006/relationships/chart" Target="../charts/chart58.xml"/><Relationship Id="rId48" Type="http://schemas.openxmlformats.org/officeDocument/2006/relationships/chart" Target="../charts/chart63.xml"/><Relationship Id="rId8" Type="http://schemas.openxmlformats.org/officeDocument/2006/relationships/chart" Target="../charts/chart23.xml"/><Relationship Id="rId51" Type="http://schemas.openxmlformats.org/officeDocument/2006/relationships/chart" Target="../charts/chart66.xml"/><Relationship Id="rId3" Type="http://schemas.openxmlformats.org/officeDocument/2006/relationships/chart" Target="../charts/chart19.xml"/><Relationship Id="rId12" Type="http://schemas.openxmlformats.org/officeDocument/2006/relationships/chart" Target="../charts/chart27.xml"/><Relationship Id="rId17" Type="http://schemas.openxmlformats.org/officeDocument/2006/relationships/chart" Target="../charts/chart32.xml"/><Relationship Id="rId25" Type="http://schemas.openxmlformats.org/officeDocument/2006/relationships/chart" Target="../charts/chart40.xml"/><Relationship Id="rId33" Type="http://schemas.openxmlformats.org/officeDocument/2006/relationships/chart" Target="../charts/chart48.xml"/><Relationship Id="rId38" Type="http://schemas.openxmlformats.org/officeDocument/2006/relationships/chart" Target="../charts/chart53.xml"/><Relationship Id="rId46" Type="http://schemas.openxmlformats.org/officeDocument/2006/relationships/chart" Target="../charts/chart61.xml"/><Relationship Id="rId20" Type="http://schemas.openxmlformats.org/officeDocument/2006/relationships/chart" Target="../charts/chart35.xml"/><Relationship Id="rId41" Type="http://schemas.openxmlformats.org/officeDocument/2006/relationships/chart" Target="../charts/chart56.xml"/><Relationship Id="rId1" Type="http://schemas.openxmlformats.org/officeDocument/2006/relationships/chart" Target="../charts/chart17.xml"/><Relationship Id="rId6" Type="http://schemas.openxmlformats.org/officeDocument/2006/relationships/chart" Target="../charts/chart21.xml"/><Relationship Id="rId15" Type="http://schemas.openxmlformats.org/officeDocument/2006/relationships/chart" Target="../charts/chart30.xml"/><Relationship Id="rId23" Type="http://schemas.openxmlformats.org/officeDocument/2006/relationships/chart" Target="../charts/chart38.xml"/><Relationship Id="rId28" Type="http://schemas.openxmlformats.org/officeDocument/2006/relationships/chart" Target="../charts/chart43.xml"/><Relationship Id="rId36" Type="http://schemas.openxmlformats.org/officeDocument/2006/relationships/chart" Target="../charts/chart51.xml"/><Relationship Id="rId49"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17</xdr:col>
      <xdr:colOff>311652</xdr:colOff>
      <xdr:row>0</xdr:row>
      <xdr:rowOff>0</xdr:rowOff>
    </xdr:from>
    <xdr:to>
      <xdr:col>37</xdr:col>
      <xdr:colOff>0</xdr:colOff>
      <xdr:row>32</xdr:row>
      <xdr:rowOff>264535</xdr:rowOff>
    </xdr:to>
    <xdr:pic>
      <xdr:nvPicPr>
        <xdr:cNvPr id="10" name="Globe">
          <a:extLst>
            <a:ext uri="{FF2B5EF4-FFF2-40B4-BE49-F238E27FC236}">
              <a16:creationId xmlns:a16="http://schemas.microsoft.com/office/drawing/2014/main" id="{7A22A212-96C1-4BD5-BA36-743C789AA32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98527" y="0"/>
          <a:ext cx="10615255" cy="9077325"/>
        </a:xfrm>
        <a:prstGeom prst="rect">
          <a:avLst/>
        </a:prstGeom>
      </xdr:spPr>
    </xdr:pic>
    <xdr:clientData/>
  </xdr:twoCellAnchor>
  <xdr:twoCellAnchor editAs="oneCell">
    <xdr:from>
      <xdr:col>2</xdr:col>
      <xdr:colOff>11257</xdr:colOff>
      <xdr:row>27</xdr:row>
      <xdr:rowOff>381</xdr:rowOff>
    </xdr:from>
    <xdr:to>
      <xdr:col>5</xdr:col>
      <xdr:colOff>1494</xdr:colOff>
      <xdr:row>27</xdr:row>
      <xdr:rowOff>270596</xdr:rowOff>
    </xdr:to>
    <xdr:sp macro="[0]!Navigate" textlink="">
      <xdr:nvSpPr>
        <xdr:cNvPr id="6" name="Next1">
          <a:extLst>
            <a:ext uri="{FF2B5EF4-FFF2-40B4-BE49-F238E27FC236}">
              <a16:creationId xmlns:a16="http://schemas.microsoft.com/office/drawing/2014/main" id="{754071C6-5A3F-43B6-8670-69BFCAC1805E}"/>
            </a:ext>
          </a:extLst>
        </xdr:cNvPr>
        <xdr:cNvSpPr/>
      </xdr:nvSpPr>
      <xdr:spPr>
        <a:xfrm>
          <a:off x="297007" y="7506081"/>
          <a:ext cx="1555453" cy="27021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64943</xdr:colOff>
      <xdr:row>3</xdr:row>
      <xdr:rowOff>10823</xdr:rowOff>
    </xdr:from>
    <xdr:to>
      <xdr:col>7</xdr:col>
      <xdr:colOff>54119</xdr:colOff>
      <xdr:row>5</xdr:row>
      <xdr:rowOff>57582</xdr:rowOff>
    </xdr:to>
    <xdr:pic>
      <xdr:nvPicPr>
        <xdr:cNvPr id="7" name="MSFT Logo">
          <a:extLst>
            <a:ext uri="{FF2B5EF4-FFF2-40B4-BE49-F238E27FC236}">
              <a16:creationId xmlns:a16="http://schemas.microsoft.com/office/drawing/2014/main" id="{FDEB18AB-3EEF-4C84-810A-4BA78B2C71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20028" y="952499"/>
          <a:ext cx="2857500" cy="609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137948</xdr:colOff>
      <xdr:row>2</xdr:row>
      <xdr:rowOff>210205</xdr:rowOff>
    </xdr:from>
    <xdr:to>
      <xdr:col>6</xdr:col>
      <xdr:colOff>201515</xdr:colOff>
      <xdr:row>27</xdr:row>
      <xdr:rowOff>257735</xdr:rowOff>
    </xdr:to>
    <xdr:pic>
      <xdr:nvPicPr>
        <xdr:cNvPr id="8" name="Sensors">
          <a:extLst>
            <a:ext uri="{FF2B5EF4-FFF2-40B4-BE49-F238E27FC236}">
              <a16:creationId xmlns:a16="http://schemas.microsoft.com/office/drawing/2014/main" id="{90C10E89-2228-4198-8974-0CA892BE43F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3919" y="882558"/>
          <a:ext cx="2080262" cy="6345236"/>
        </a:xfrm>
        <a:prstGeom prst="rect">
          <a:avLst/>
        </a:prstGeom>
      </xdr:spPr>
    </xdr:pic>
    <xdr:clientData/>
  </xdr:twoCellAnchor>
  <xdr:twoCellAnchor editAs="oneCell">
    <xdr:from>
      <xdr:col>1</xdr:col>
      <xdr:colOff>0</xdr:colOff>
      <xdr:row>30</xdr:row>
      <xdr:rowOff>0</xdr:rowOff>
    </xdr:from>
    <xdr:to>
      <xdr:col>3</xdr:col>
      <xdr:colOff>550998</xdr:colOff>
      <xdr:row>30</xdr:row>
      <xdr:rowOff>280147</xdr:rowOff>
    </xdr:to>
    <xdr:sp macro="[0]!Navigate" textlink="">
      <xdr:nvSpPr>
        <xdr:cNvPr id="7" name="Previous2">
          <a:extLst>
            <a:ext uri="{FF2B5EF4-FFF2-40B4-BE49-F238E27FC236}">
              <a16:creationId xmlns:a16="http://schemas.microsoft.com/office/drawing/2014/main" id="{640C7BE3-AAC4-4FF8-8BE7-96098DCF4D84}"/>
            </a:ext>
          </a:extLst>
        </xdr:cNvPr>
        <xdr:cNvSpPr/>
      </xdr:nvSpPr>
      <xdr:spPr>
        <a:xfrm>
          <a:off x="281420" y="7490114"/>
          <a:ext cx="1557618" cy="280147"/>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0</xdr:colOff>
      <xdr:row>30</xdr:row>
      <xdr:rowOff>0</xdr:rowOff>
    </xdr:from>
    <xdr:to>
      <xdr:col>28</xdr:col>
      <xdr:colOff>410288</xdr:colOff>
      <xdr:row>30</xdr:row>
      <xdr:rowOff>280147</xdr:rowOff>
    </xdr:to>
    <xdr:sp macro="[0]!Navigate" textlink="">
      <xdr:nvSpPr>
        <xdr:cNvPr id="9" name="Next2">
          <a:extLst>
            <a:ext uri="{FF2B5EF4-FFF2-40B4-BE49-F238E27FC236}">
              <a16:creationId xmlns:a16="http://schemas.microsoft.com/office/drawing/2014/main" id="{5358F1F8-E4EC-41D4-94D2-EC9912433452}"/>
            </a:ext>
          </a:extLst>
        </xdr:cNvPr>
        <xdr:cNvSpPr/>
      </xdr:nvSpPr>
      <xdr:spPr>
        <a:xfrm>
          <a:off x="14255028" y="7490114"/>
          <a:ext cx="1557618" cy="280147"/>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19050</xdr:colOff>
      <xdr:row>6</xdr:row>
      <xdr:rowOff>0</xdr:rowOff>
    </xdr:from>
    <xdr:to>
      <xdr:col>18</xdr:col>
      <xdr:colOff>276225</xdr:colOff>
      <xdr:row>6</xdr:row>
      <xdr:rowOff>371475</xdr:rowOff>
    </xdr:to>
    <xdr:sp macro="[0]!SetBuildNum" textlink="">
      <xdr:nvSpPr>
        <xdr:cNvPr id="4" name="Build0">
          <a:extLst>
            <a:ext uri="{FF2B5EF4-FFF2-40B4-BE49-F238E27FC236}">
              <a16:creationId xmlns:a16="http://schemas.microsoft.com/office/drawing/2014/main" id="{FD81EC8F-1F2F-4A77-ADF1-B1C9BA58C4E2}"/>
            </a:ext>
          </a:extLst>
        </xdr:cNvPr>
        <xdr:cNvSpPr/>
      </xdr:nvSpPr>
      <xdr:spPr>
        <a:xfrm>
          <a:off x="5448300" y="1714500"/>
          <a:ext cx="1971675" cy="3714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19050</xdr:colOff>
      <xdr:row>6</xdr:row>
      <xdr:rowOff>0</xdr:rowOff>
    </xdr:from>
    <xdr:to>
      <xdr:col>23</xdr:col>
      <xdr:colOff>847725</xdr:colOff>
      <xdr:row>6</xdr:row>
      <xdr:rowOff>371475</xdr:rowOff>
    </xdr:to>
    <xdr:sp macro="[0]!SetBuildNum" textlink="">
      <xdr:nvSpPr>
        <xdr:cNvPr id="28" name="Build1">
          <a:extLst>
            <a:ext uri="{FF2B5EF4-FFF2-40B4-BE49-F238E27FC236}">
              <a16:creationId xmlns:a16="http://schemas.microsoft.com/office/drawing/2014/main" id="{DDB1C0A3-1058-43A6-91C1-BFF4CA1BAB97}"/>
            </a:ext>
          </a:extLst>
        </xdr:cNvPr>
        <xdr:cNvSpPr/>
      </xdr:nvSpPr>
      <xdr:spPr>
        <a:xfrm>
          <a:off x="7448550" y="1714500"/>
          <a:ext cx="1971675" cy="3714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25</xdr:col>
      <xdr:colOff>19050</xdr:colOff>
      <xdr:row>6</xdr:row>
      <xdr:rowOff>0</xdr:rowOff>
    </xdr:from>
    <xdr:to>
      <xdr:col>29</xdr:col>
      <xdr:colOff>4481</xdr:colOff>
      <xdr:row>6</xdr:row>
      <xdr:rowOff>371475</xdr:rowOff>
    </xdr:to>
    <xdr:sp macro="[0]!SetBuildNum" textlink="">
      <xdr:nvSpPr>
        <xdr:cNvPr id="30" name="Build2">
          <a:extLst>
            <a:ext uri="{FF2B5EF4-FFF2-40B4-BE49-F238E27FC236}">
              <a16:creationId xmlns:a16="http://schemas.microsoft.com/office/drawing/2014/main" id="{B947CB68-228B-41DB-961F-D1B5B2644D2D}"/>
            </a:ext>
          </a:extLst>
        </xdr:cNvPr>
        <xdr:cNvSpPr/>
      </xdr:nvSpPr>
      <xdr:spPr>
        <a:xfrm>
          <a:off x="9448800" y="1714500"/>
          <a:ext cx="1971675" cy="3714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30</xdr:col>
      <xdr:colOff>19050</xdr:colOff>
      <xdr:row>6</xdr:row>
      <xdr:rowOff>0</xdr:rowOff>
    </xdr:from>
    <xdr:to>
      <xdr:col>36</xdr:col>
      <xdr:colOff>4483</xdr:colOff>
      <xdr:row>6</xdr:row>
      <xdr:rowOff>371475</xdr:rowOff>
    </xdr:to>
    <xdr:sp macro="[0]!SetBuildNum" textlink="">
      <xdr:nvSpPr>
        <xdr:cNvPr id="31" name="Build3">
          <a:extLst>
            <a:ext uri="{FF2B5EF4-FFF2-40B4-BE49-F238E27FC236}">
              <a16:creationId xmlns:a16="http://schemas.microsoft.com/office/drawing/2014/main" id="{0A958EE2-60C0-4F36-AA26-FBB90CC038EA}"/>
            </a:ext>
          </a:extLst>
        </xdr:cNvPr>
        <xdr:cNvSpPr/>
      </xdr:nvSpPr>
      <xdr:spPr>
        <a:xfrm>
          <a:off x="11449050" y="1714500"/>
          <a:ext cx="1971675" cy="3714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0</xdr:colOff>
      <xdr:row>9</xdr:row>
      <xdr:rowOff>0</xdr:rowOff>
    </xdr:from>
    <xdr:to>
      <xdr:col>17</xdr:col>
      <xdr:colOff>840441</xdr:colOff>
      <xdr:row>9</xdr:row>
      <xdr:rowOff>276225</xdr:rowOff>
    </xdr:to>
    <xdr:sp macro="[0]!StartTrial" textlink="">
      <xdr:nvSpPr>
        <xdr:cNvPr id="5" name="StartTrial0">
          <a:extLst>
            <a:ext uri="{FF2B5EF4-FFF2-40B4-BE49-F238E27FC236}">
              <a16:creationId xmlns:a16="http://schemas.microsoft.com/office/drawing/2014/main" id="{C2BE4221-3DC2-47B7-9306-AB1CC0E3C68C}"/>
            </a:ext>
          </a:extLst>
        </xdr:cNvPr>
        <xdr:cNvSpPr/>
      </xdr:nvSpPr>
      <xdr:spPr>
        <a:xfrm>
          <a:off x="5894294" y="2308412"/>
          <a:ext cx="1703294" cy="2762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1</xdr:colOff>
      <xdr:row>9</xdr:row>
      <xdr:rowOff>0</xdr:rowOff>
    </xdr:from>
    <xdr:to>
      <xdr:col>26</xdr:col>
      <xdr:colOff>409576</xdr:colOff>
      <xdr:row>9</xdr:row>
      <xdr:rowOff>266700</xdr:rowOff>
    </xdr:to>
    <xdr:sp macro="[0]!SaveTrial" textlink="">
      <xdr:nvSpPr>
        <xdr:cNvPr id="32" name="SaveTrial1">
          <a:extLst>
            <a:ext uri="{FF2B5EF4-FFF2-40B4-BE49-F238E27FC236}">
              <a16:creationId xmlns:a16="http://schemas.microsoft.com/office/drawing/2014/main" id="{A78E9A1B-1E42-421A-952C-FE51F7E88267}"/>
            </a:ext>
          </a:extLst>
        </xdr:cNvPr>
        <xdr:cNvSpPr/>
      </xdr:nvSpPr>
      <xdr:spPr>
        <a:xfrm>
          <a:off x="9001126" y="2476500"/>
          <a:ext cx="1123950" cy="26670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27</xdr:col>
      <xdr:colOff>285749</xdr:colOff>
      <xdr:row>8</xdr:row>
      <xdr:rowOff>95249</xdr:rowOff>
    </xdr:from>
    <xdr:to>
      <xdr:col>30</xdr:col>
      <xdr:colOff>20730</xdr:colOff>
      <xdr:row>9</xdr:row>
      <xdr:rowOff>276224</xdr:rowOff>
    </xdr:to>
    <xdr:sp macro="[0]!SaveTrial" textlink="">
      <xdr:nvSpPr>
        <xdr:cNvPr id="33" name="SaveTrial2" hidden="1">
          <a:extLst>
            <a:ext uri="{FF2B5EF4-FFF2-40B4-BE49-F238E27FC236}">
              <a16:creationId xmlns:a16="http://schemas.microsoft.com/office/drawing/2014/main" id="{3BA47F7C-64F7-4E19-9133-FDBFFBA26917}"/>
            </a:ext>
          </a:extLst>
        </xdr:cNvPr>
        <xdr:cNvSpPr/>
      </xdr:nvSpPr>
      <xdr:spPr>
        <a:xfrm>
          <a:off x="10429874" y="2476499"/>
          <a:ext cx="1152525" cy="2762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32</xdr:col>
      <xdr:colOff>0</xdr:colOff>
      <xdr:row>8</xdr:row>
      <xdr:rowOff>85724</xdr:rowOff>
    </xdr:from>
    <xdr:to>
      <xdr:col>34</xdr:col>
      <xdr:colOff>437029</xdr:colOff>
      <xdr:row>10</xdr:row>
      <xdr:rowOff>4328</xdr:rowOff>
    </xdr:to>
    <xdr:sp macro="[0]!SaveTrial" textlink="">
      <xdr:nvSpPr>
        <xdr:cNvPr id="34" name="SaveTrial3" hidden="1">
          <a:extLst>
            <a:ext uri="{FF2B5EF4-FFF2-40B4-BE49-F238E27FC236}">
              <a16:creationId xmlns:a16="http://schemas.microsoft.com/office/drawing/2014/main" id="{B24D15F2-5106-4CDC-B62D-24DC09B7A265}"/>
            </a:ext>
          </a:extLst>
        </xdr:cNvPr>
        <xdr:cNvSpPr/>
      </xdr:nvSpPr>
      <xdr:spPr>
        <a:xfrm>
          <a:off x="12287250" y="2324099"/>
          <a:ext cx="1285875" cy="29527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246529</xdr:colOff>
      <xdr:row>2</xdr:row>
      <xdr:rowOff>21896</xdr:rowOff>
    </xdr:from>
    <xdr:to>
      <xdr:col>8</xdr:col>
      <xdr:colOff>63894</xdr:colOff>
      <xdr:row>35</xdr:row>
      <xdr:rowOff>76638</xdr:rowOff>
    </xdr:to>
    <xdr:grpSp>
      <xdr:nvGrpSpPr>
        <xdr:cNvPr id="10" name="LiveFoot">
          <a:extLst>
            <a:ext uri="{FF2B5EF4-FFF2-40B4-BE49-F238E27FC236}">
              <a16:creationId xmlns:a16="http://schemas.microsoft.com/office/drawing/2014/main" id="{12E1EA8D-CB71-40FB-A6ED-A8BB2ADB4ED9}"/>
            </a:ext>
          </a:extLst>
        </xdr:cNvPr>
        <xdr:cNvGrpSpPr>
          <a:grpSpLocks noChangeAspect="1"/>
        </xdr:cNvGrpSpPr>
      </xdr:nvGrpSpPr>
      <xdr:grpSpPr>
        <a:xfrm>
          <a:off x="532279" y="688646"/>
          <a:ext cx="2246240" cy="6198367"/>
          <a:chOff x="3829050" y="1333500"/>
          <a:chExt cx="2179324" cy="6090283"/>
        </a:xfrm>
      </xdr:grpSpPr>
      <xdr:graphicFrame macro="">
        <xdr:nvGraphicFramePr>
          <xdr:cNvPr id="11" name="Phallanges">
            <a:extLst>
              <a:ext uri="{FF2B5EF4-FFF2-40B4-BE49-F238E27FC236}">
                <a16:creationId xmlns:a16="http://schemas.microsoft.com/office/drawing/2014/main" id="{768A264E-90DF-48C6-ABF6-06840C799B98}"/>
              </a:ext>
            </a:extLst>
          </xdr:cNvPr>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2" name="Metatarsals">
            <a:extLst>
              <a:ext uri="{FF2B5EF4-FFF2-40B4-BE49-F238E27FC236}">
                <a16:creationId xmlns:a16="http://schemas.microsoft.com/office/drawing/2014/main" id="{BB5A84CB-C2F1-404D-BE97-2A6F76343552}"/>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3" name="Cuneiform">
            <a:extLst>
              <a:ext uri="{FF2B5EF4-FFF2-40B4-BE49-F238E27FC236}">
                <a16:creationId xmlns:a16="http://schemas.microsoft.com/office/drawing/2014/main" id="{3CD9CD74-21F7-4BCC-8B88-9453C45B2F15}"/>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Ankle">
            <a:extLst>
              <a:ext uri="{FF2B5EF4-FFF2-40B4-BE49-F238E27FC236}">
                <a16:creationId xmlns:a16="http://schemas.microsoft.com/office/drawing/2014/main" id="{E630DB31-0156-4684-9897-DFA87D5EE489}"/>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15" name="Outline" hidden="1">
            <a:extLst>
              <a:ext uri="{FF2B5EF4-FFF2-40B4-BE49-F238E27FC236}">
                <a16:creationId xmlns:a16="http://schemas.microsoft.com/office/drawing/2014/main" id="{7BA66AF6-1E02-4003-AE9A-008B5251D6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29050" y="1333500"/>
            <a:ext cx="2179324" cy="6080772"/>
          </a:xfrm>
          <a:prstGeom prst="rect">
            <a:avLst/>
          </a:prstGeom>
        </xdr:spPr>
      </xdr:pic>
    </xdr:grpSp>
    <xdr:clientData/>
  </xdr:twoCellAnchor>
  <xdr:twoCellAnchor editAs="oneCell">
    <xdr:from>
      <xdr:col>6</xdr:col>
      <xdr:colOff>426983</xdr:colOff>
      <xdr:row>6</xdr:row>
      <xdr:rowOff>175172</xdr:rowOff>
    </xdr:from>
    <xdr:to>
      <xdr:col>10</xdr:col>
      <xdr:colOff>3225</xdr:colOff>
      <xdr:row>6</xdr:row>
      <xdr:rowOff>186119</xdr:rowOff>
    </xdr:to>
    <xdr:cxnSp macro="">
      <xdr:nvCxnSpPr>
        <xdr:cNvPr id="3" name="LineS1">
          <a:extLst>
            <a:ext uri="{FF2B5EF4-FFF2-40B4-BE49-F238E27FC236}">
              <a16:creationId xmlns:a16="http://schemas.microsoft.com/office/drawing/2014/main" id="{D31E0235-CF5D-4230-BE6D-B7655D1BD204}"/>
            </a:ext>
          </a:extLst>
        </xdr:cNvPr>
        <xdr:cNvCxnSpPr/>
      </xdr:nvCxnSpPr>
      <xdr:spPr>
        <a:xfrm>
          <a:off x="2419569" y="1784569"/>
          <a:ext cx="1141846" cy="10947"/>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98534</xdr:colOff>
      <xdr:row>13</xdr:row>
      <xdr:rowOff>164225</xdr:rowOff>
    </xdr:from>
    <xdr:to>
      <xdr:col>9</xdr:col>
      <xdr:colOff>265860</xdr:colOff>
      <xdr:row>13</xdr:row>
      <xdr:rowOff>174426</xdr:rowOff>
    </xdr:to>
    <xdr:cxnSp macro="">
      <xdr:nvCxnSpPr>
        <xdr:cNvPr id="20" name="LineS2">
          <a:extLst>
            <a:ext uri="{FF2B5EF4-FFF2-40B4-BE49-F238E27FC236}">
              <a16:creationId xmlns:a16="http://schemas.microsoft.com/office/drawing/2014/main" id="{285FCD4D-C4F7-401D-B088-A2F72BD84F6B}"/>
            </a:ext>
          </a:extLst>
        </xdr:cNvPr>
        <xdr:cNvCxnSpPr/>
      </xdr:nvCxnSpPr>
      <xdr:spPr>
        <a:xfrm>
          <a:off x="2660431" y="3196897"/>
          <a:ext cx="878963" cy="1020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350345</xdr:colOff>
      <xdr:row>21</xdr:row>
      <xdr:rowOff>21896</xdr:rowOff>
    </xdr:from>
    <xdr:to>
      <xdr:col>9</xdr:col>
      <xdr:colOff>243057</xdr:colOff>
      <xdr:row>22</xdr:row>
      <xdr:rowOff>265</xdr:rowOff>
    </xdr:to>
    <xdr:cxnSp macro="">
      <xdr:nvCxnSpPr>
        <xdr:cNvPr id="23" name="LineS3">
          <a:extLst>
            <a:ext uri="{FF2B5EF4-FFF2-40B4-BE49-F238E27FC236}">
              <a16:creationId xmlns:a16="http://schemas.microsoft.com/office/drawing/2014/main" id="{188906CD-9588-469E-BB44-E592245AFE16}"/>
            </a:ext>
          </a:extLst>
        </xdr:cNvPr>
        <xdr:cNvCxnSpPr/>
      </xdr:nvCxnSpPr>
      <xdr:spPr>
        <a:xfrm>
          <a:off x="2342931" y="4455948"/>
          <a:ext cx="1173660" cy="164223"/>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295604</xdr:colOff>
      <xdr:row>27</xdr:row>
      <xdr:rowOff>21897</xdr:rowOff>
    </xdr:from>
    <xdr:to>
      <xdr:col>9</xdr:col>
      <xdr:colOff>262759</xdr:colOff>
      <xdr:row>31</xdr:row>
      <xdr:rowOff>0</xdr:rowOff>
    </xdr:to>
    <xdr:cxnSp macro="">
      <xdr:nvCxnSpPr>
        <xdr:cNvPr id="25" name="LineS4">
          <a:extLst>
            <a:ext uri="{FF2B5EF4-FFF2-40B4-BE49-F238E27FC236}">
              <a16:creationId xmlns:a16="http://schemas.microsoft.com/office/drawing/2014/main" id="{4726F8CA-E1A7-43B0-A4D0-F9E55EA5F61F}"/>
            </a:ext>
          </a:extLst>
        </xdr:cNvPr>
        <xdr:cNvCxnSpPr/>
      </xdr:nvCxnSpPr>
      <xdr:spPr>
        <a:xfrm>
          <a:off x="2288190" y="5309914"/>
          <a:ext cx="1248103" cy="722586"/>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173040</xdr:colOff>
      <xdr:row>29</xdr:row>
      <xdr:rowOff>89646</xdr:rowOff>
    </xdr:from>
    <xdr:to>
      <xdr:col>33</xdr:col>
      <xdr:colOff>433501</xdr:colOff>
      <xdr:row>32</xdr:row>
      <xdr:rowOff>133777</xdr:rowOff>
    </xdr:to>
    <xdr:graphicFrame macro="">
      <xdr:nvGraphicFramePr>
        <xdr:cNvPr id="60" name="AvgS4">
          <a:extLst>
            <a:ext uri="{FF2B5EF4-FFF2-40B4-BE49-F238E27FC236}">
              <a16:creationId xmlns:a16="http://schemas.microsoft.com/office/drawing/2014/main" id="{34A2C44C-C17C-488A-A658-286153F4EF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134471</xdr:colOff>
      <xdr:row>31</xdr:row>
      <xdr:rowOff>33616</xdr:rowOff>
    </xdr:from>
    <xdr:to>
      <xdr:col>33</xdr:col>
      <xdr:colOff>546288</xdr:colOff>
      <xdr:row>34</xdr:row>
      <xdr:rowOff>56029</xdr:rowOff>
    </xdr:to>
    <xdr:graphicFrame macro="">
      <xdr:nvGraphicFramePr>
        <xdr:cNvPr id="61" name="LegendS4">
          <a:extLst>
            <a:ext uri="{FF2B5EF4-FFF2-40B4-BE49-F238E27FC236}">
              <a16:creationId xmlns:a16="http://schemas.microsoft.com/office/drawing/2014/main" id="{99080CC7-CF5C-4234-9449-010F80D299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16</xdr:col>
      <xdr:colOff>25325</xdr:colOff>
      <xdr:row>30</xdr:row>
      <xdr:rowOff>9358</xdr:rowOff>
    </xdr:from>
    <xdr:to>
      <xdr:col>33</xdr:col>
      <xdr:colOff>299604</xdr:colOff>
      <xdr:row>32</xdr:row>
      <xdr:rowOff>112989</xdr:rowOff>
    </xdr:to>
    <xdr:graphicFrame macro="">
      <xdr:nvGraphicFramePr>
        <xdr:cNvPr id="62" name="LinesS4">
          <a:extLst>
            <a:ext uri="{FF2B5EF4-FFF2-40B4-BE49-F238E27FC236}">
              <a16:creationId xmlns:a16="http://schemas.microsoft.com/office/drawing/2014/main" id="{9D2B9974-4ED6-4247-B05B-BA915A2066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173040</xdr:colOff>
      <xdr:row>23</xdr:row>
      <xdr:rowOff>97116</xdr:rowOff>
    </xdr:from>
    <xdr:to>
      <xdr:col>33</xdr:col>
      <xdr:colOff>433501</xdr:colOff>
      <xdr:row>27</xdr:row>
      <xdr:rowOff>130042</xdr:rowOff>
    </xdr:to>
    <xdr:graphicFrame macro="">
      <xdr:nvGraphicFramePr>
        <xdr:cNvPr id="56" name="AvgS3">
          <a:extLst>
            <a:ext uri="{FF2B5EF4-FFF2-40B4-BE49-F238E27FC236}">
              <a16:creationId xmlns:a16="http://schemas.microsoft.com/office/drawing/2014/main" id="{64941D33-AF0F-4A34-B369-8BA1091C0C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15</xdr:col>
      <xdr:colOff>134471</xdr:colOff>
      <xdr:row>26</xdr:row>
      <xdr:rowOff>29881</xdr:rowOff>
    </xdr:from>
    <xdr:to>
      <xdr:col>33</xdr:col>
      <xdr:colOff>546288</xdr:colOff>
      <xdr:row>29</xdr:row>
      <xdr:rowOff>52294</xdr:rowOff>
    </xdr:to>
    <xdr:graphicFrame macro="">
      <xdr:nvGraphicFramePr>
        <xdr:cNvPr id="57" name="LegendS3">
          <a:extLst>
            <a:ext uri="{FF2B5EF4-FFF2-40B4-BE49-F238E27FC236}">
              <a16:creationId xmlns:a16="http://schemas.microsoft.com/office/drawing/2014/main" id="{FA0C8F44-074C-4BF9-9F1A-0EFABC3DC2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16</xdr:col>
      <xdr:colOff>25325</xdr:colOff>
      <xdr:row>25</xdr:row>
      <xdr:rowOff>5623</xdr:rowOff>
    </xdr:from>
    <xdr:to>
      <xdr:col>33</xdr:col>
      <xdr:colOff>299604</xdr:colOff>
      <xdr:row>27</xdr:row>
      <xdr:rowOff>109254</xdr:rowOff>
    </xdr:to>
    <xdr:graphicFrame macro="">
      <xdr:nvGraphicFramePr>
        <xdr:cNvPr id="58" name="LinesS3">
          <a:extLst>
            <a:ext uri="{FF2B5EF4-FFF2-40B4-BE49-F238E27FC236}">
              <a16:creationId xmlns:a16="http://schemas.microsoft.com/office/drawing/2014/main" id="{90E3523B-AEE3-42FF-B667-2F54329E7A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15</xdr:col>
      <xdr:colOff>173040</xdr:colOff>
      <xdr:row>17</xdr:row>
      <xdr:rowOff>104587</xdr:rowOff>
    </xdr:from>
    <xdr:to>
      <xdr:col>33</xdr:col>
      <xdr:colOff>433501</xdr:colOff>
      <xdr:row>21</xdr:row>
      <xdr:rowOff>47865</xdr:rowOff>
    </xdr:to>
    <xdr:graphicFrame macro="">
      <xdr:nvGraphicFramePr>
        <xdr:cNvPr id="44" name="AvgS2">
          <a:extLst>
            <a:ext uri="{FF2B5EF4-FFF2-40B4-BE49-F238E27FC236}">
              <a16:creationId xmlns:a16="http://schemas.microsoft.com/office/drawing/2014/main" id="{18385D3D-C51A-4866-9CD9-20F7916858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15</xdr:col>
      <xdr:colOff>134471</xdr:colOff>
      <xdr:row>19</xdr:row>
      <xdr:rowOff>48557</xdr:rowOff>
    </xdr:from>
    <xdr:to>
      <xdr:col>33</xdr:col>
      <xdr:colOff>546288</xdr:colOff>
      <xdr:row>23</xdr:row>
      <xdr:rowOff>59764</xdr:rowOff>
    </xdr:to>
    <xdr:graphicFrame macro="">
      <xdr:nvGraphicFramePr>
        <xdr:cNvPr id="47" name="LegendS2">
          <a:extLst>
            <a:ext uri="{FF2B5EF4-FFF2-40B4-BE49-F238E27FC236}">
              <a16:creationId xmlns:a16="http://schemas.microsoft.com/office/drawing/2014/main" id="{DC3CAA2C-AFC6-4458-8D39-6AD9704261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16</xdr:col>
      <xdr:colOff>25325</xdr:colOff>
      <xdr:row>18</xdr:row>
      <xdr:rowOff>24299</xdr:rowOff>
    </xdr:from>
    <xdr:to>
      <xdr:col>33</xdr:col>
      <xdr:colOff>299604</xdr:colOff>
      <xdr:row>21</xdr:row>
      <xdr:rowOff>27077</xdr:rowOff>
    </xdr:to>
    <xdr:graphicFrame macro="">
      <xdr:nvGraphicFramePr>
        <xdr:cNvPr id="48" name="LinesS2">
          <a:extLst>
            <a:ext uri="{FF2B5EF4-FFF2-40B4-BE49-F238E27FC236}">
              <a16:creationId xmlns:a16="http://schemas.microsoft.com/office/drawing/2014/main" id="{BE863500-9737-41B7-9BD7-A67D03B532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15</xdr:col>
      <xdr:colOff>173040</xdr:colOff>
      <xdr:row>12</xdr:row>
      <xdr:rowOff>100852</xdr:rowOff>
    </xdr:from>
    <xdr:to>
      <xdr:col>33</xdr:col>
      <xdr:colOff>433501</xdr:colOff>
      <xdr:row>15</xdr:row>
      <xdr:rowOff>144983</xdr:rowOff>
    </xdr:to>
    <xdr:graphicFrame macro="">
      <xdr:nvGraphicFramePr>
        <xdr:cNvPr id="24" name="AvgS1">
          <a:extLst>
            <a:ext uri="{FF2B5EF4-FFF2-40B4-BE49-F238E27FC236}">
              <a16:creationId xmlns:a16="http://schemas.microsoft.com/office/drawing/2014/main" id="{B3D73DDD-7C6F-4DDA-86BB-FC83AC53EE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15</xdr:col>
      <xdr:colOff>134471</xdr:colOff>
      <xdr:row>14</xdr:row>
      <xdr:rowOff>44822</xdr:rowOff>
    </xdr:from>
    <xdr:to>
      <xdr:col>33</xdr:col>
      <xdr:colOff>546288</xdr:colOff>
      <xdr:row>17</xdr:row>
      <xdr:rowOff>67235</xdr:rowOff>
    </xdr:to>
    <xdr:graphicFrame macro="">
      <xdr:nvGraphicFramePr>
        <xdr:cNvPr id="35" name="LegendS1">
          <a:extLst>
            <a:ext uri="{FF2B5EF4-FFF2-40B4-BE49-F238E27FC236}">
              <a16:creationId xmlns:a16="http://schemas.microsoft.com/office/drawing/2014/main" id="{4AC40966-13A4-4EF0-A697-A7985355CE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16</xdr:col>
      <xdr:colOff>25325</xdr:colOff>
      <xdr:row>13</xdr:row>
      <xdr:rowOff>20564</xdr:rowOff>
    </xdr:from>
    <xdr:to>
      <xdr:col>33</xdr:col>
      <xdr:colOff>299604</xdr:colOff>
      <xdr:row>15</xdr:row>
      <xdr:rowOff>124195</xdr:rowOff>
    </xdr:to>
    <xdr:graphicFrame macro="">
      <xdr:nvGraphicFramePr>
        <xdr:cNvPr id="27" name="LinesS1">
          <a:extLst>
            <a:ext uri="{FF2B5EF4-FFF2-40B4-BE49-F238E27FC236}">
              <a16:creationId xmlns:a16="http://schemas.microsoft.com/office/drawing/2014/main" id="{891A7A36-A085-47F5-A7B0-6B7ED9BFD3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15</xdr:col>
      <xdr:colOff>276225</xdr:colOff>
      <xdr:row>36</xdr:row>
      <xdr:rowOff>-1</xdr:rowOff>
    </xdr:from>
    <xdr:to>
      <xdr:col>17</xdr:col>
      <xdr:colOff>723900</xdr:colOff>
      <xdr:row>38</xdr:row>
      <xdr:rowOff>7359</xdr:rowOff>
    </xdr:to>
    <xdr:sp macro="[0]!ClearTrials" textlink="">
      <xdr:nvSpPr>
        <xdr:cNvPr id="51" name="ClearTrials">
          <a:extLst>
            <a:ext uri="{FF2B5EF4-FFF2-40B4-BE49-F238E27FC236}">
              <a16:creationId xmlns:a16="http://schemas.microsoft.com/office/drawing/2014/main" id="{A6CB875A-61C3-4E1E-B1B2-1089BAB017F5}"/>
            </a:ext>
          </a:extLst>
        </xdr:cNvPr>
        <xdr:cNvSpPr/>
      </xdr:nvSpPr>
      <xdr:spPr>
        <a:xfrm>
          <a:off x="5828867" y="7024687"/>
          <a:ext cx="1584181" cy="29960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0</xdr:colOff>
      <xdr:row>40</xdr:row>
      <xdr:rowOff>0</xdr:rowOff>
    </xdr:from>
    <xdr:to>
      <xdr:col>4</xdr:col>
      <xdr:colOff>561325</xdr:colOff>
      <xdr:row>40</xdr:row>
      <xdr:rowOff>280147</xdr:rowOff>
    </xdr:to>
    <xdr:sp macro="[0]!Navigate" textlink="">
      <xdr:nvSpPr>
        <xdr:cNvPr id="63" name="Previous3">
          <a:extLst>
            <a:ext uri="{FF2B5EF4-FFF2-40B4-BE49-F238E27FC236}">
              <a16:creationId xmlns:a16="http://schemas.microsoft.com/office/drawing/2014/main" id="{693E811D-61D0-4063-8A6E-756878E28C6A}"/>
            </a:ext>
          </a:extLst>
        </xdr:cNvPr>
        <xdr:cNvSpPr/>
      </xdr:nvSpPr>
      <xdr:spPr>
        <a:xfrm>
          <a:off x="284655" y="7444828"/>
          <a:ext cx="1557618" cy="280147"/>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33</xdr:col>
      <xdr:colOff>14556</xdr:colOff>
      <xdr:row>40</xdr:row>
      <xdr:rowOff>0</xdr:rowOff>
    </xdr:from>
    <xdr:to>
      <xdr:col>37</xdr:col>
      <xdr:colOff>6571</xdr:colOff>
      <xdr:row>40</xdr:row>
      <xdr:rowOff>280147</xdr:rowOff>
    </xdr:to>
    <xdr:sp macro="[0]!Navigate" textlink="">
      <xdr:nvSpPr>
        <xdr:cNvPr id="64" name="Next3">
          <a:extLst>
            <a:ext uri="{FF2B5EF4-FFF2-40B4-BE49-F238E27FC236}">
              <a16:creationId xmlns:a16="http://schemas.microsoft.com/office/drawing/2014/main" id="{F146084D-59AC-4C19-BDE7-09A9575B1594}"/>
            </a:ext>
          </a:extLst>
        </xdr:cNvPr>
        <xdr:cNvSpPr/>
      </xdr:nvSpPr>
      <xdr:spPr>
        <a:xfrm>
          <a:off x="14104987" y="7444828"/>
          <a:ext cx="1557618" cy="280147"/>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38102</xdr:colOff>
      <xdr:row>4</xdr:row>
      <xdr:rowOff>55378</xdr:rowOff>
    </xdr:from>
    <xdr:to>
      <xdr:col>7</xdr:col>
      <xdr:colOff>58527</xdr:colOff>
      <xdr:row>21</xdr:row>
      <xdr:rowOff>129050</xdr:rowOff>
    </xdr:to>
    <xdr:grpSp>
      <xdr:nvGrpSpPr>
        <xdr:cNvPr id="10" name="M0Foot">
          <a:extLst>
            <a:ext uri="{FF2B5EF4-FFF2-40B4-BE49-F238E27FC236}">
              <a16:creationId xmlns:a16="http://schemas.microsoft.com/office/drawing/2014/main" id="{E87B618B-B968-4553-A2F6-117111FF31AE}"/>
            </a:ext>
          </a:extLst>
        </xdr:cNvPr>
        <xdr:cNvGrpSpPr>
          <a:grpSpLocks noChangeAspect="1"/>
        </xdr:cNvGrpSpPr>
      </xdr:nvGrpSpPr>
      <xdr:grpSpPr>
        <a:xfrm>
          <a:off x="609602" y="1055503"/>
          <a:ext cx="1306300" cy="3788422"/>
          <a:chOff x="3829050" y="1333500"/>
          <a:chExt cx="2179324" cy="6090283"/>
        </a:xfrm>
      </xdr:grpSpPr>
      <xdr:graphicFrame macro="">
        <xdr:nvGraphicFramePr>
          <xdr:cNvPr id="11" name="Phallanges">
            <a:extLst>
              <a:ext uri="{FF2B5EF4-FFF2-40B4-BE49-F238E27FC236}">
                <a16:creationId xmlns:a16="http://schemas.microsoft.com/office/drawing/2014/main" id="{3BAFE8A1-54C1-4391-974D-9B7746F939BE}"/>
              </a:ext>
            </a:extLst>
          </xdr:cNvPr>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2" name="Metatarsals">
            <a:extLst>
              <a:ext uri="{FF2B5EF4-FFF2-40B4-BE49-F238E27FC236}">
                <a16:creationId xmlns:a16="http://schemas.microsoft.com/office/drawing/2014/main" id="{AC0BFA57-174E-4F0A-A64B-0BAB768120A0}"/>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3" name="Cuneiform">
            <a:extLst>
              <a:ext uri="{FF2B5EF4-FFF2-40B4-BE49-F238E27FC236}">
                <a16:creationId xmlns:a16="http://schemas.microsoft.com/office/drawing/2014/main" id="{E0D1139F-E73E-4B4B-B5D1-957A35E59C3F}"/>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Ankle">
            <a:extLst>
              <a:ext uri="{FF2B5EF4-FFF2-40B4-BE49-F238E27FC236}">
                <a16:creationId xmlns:a16="http://schemas.microsoft.com/office/drawing/2014/main" id="{09D2E63C-C399-4FC2-9062-FB4F175F1122}"/>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15" name="Outline" hidden="1">
            <a:extLst>
              <a:ext uri="{FF2B5EF4-FFF2-40B4-BE49-F238E27FC236}">
                <a16:creationId xmlns:a16="http://schemas.microsoft.com/office/drawing/2014/main" id="{93E7DE46-6E9C-424E-BDB1-4DC551AAA24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29050" y="1333500"/>
            <a:ext cx="2179324" cy="6080772"/>
          </a:xfrm>
          <a:prstGeom prst="rect">
            <a:avLst/>
          </a:prstGeom>
        </xdr:spPr>
      </xdr:pic>
    </xdr:grpSp>
    <xdr:clientData/>
  </xdr:twoCellAnchor>
  <xdr:twoCellAnchor editAs="oneCell">
    <xdr:from>
      <xdr:col>4</xdr:col>
      <xdr:colOff>409575</xdr:colOff>
      <xdr:row>8</xdr:row>
      <xdr:rowOff>153729</xdr:rowOff>
    </xdr:from>
    <xdr:to>
      <xdr:col>11</xdr:col>
      <xdr:colOff>27391</xdr:colOff>
      <xdr:row>18</xdr:row>
      <xdr:rowOff>173782</xdr:rowOff>
    </xdr:to>
    <xdr:grpSp>
      <xdr:nvGrpSpPr>
        <xdr:cNvPr id="2" name="M0Lines">
          <a:extLst>
            <a:ext uri="{FF2B5EF4-FFF2-40B4-BE49-F238E27FC236}">
              <a16:creationId xmlns:a16="http://schemas.microsoft.com/office/drawing/2014/main" id="{F5A7D99E-1690-4143-AF48-D01A35442A0C}"/>
            </a:ext>
          </a:extLst>
        </xdr:cNvPr>
        <xdr:cNvGrpSpPr/>
      </xdr:nvGrpSpPr>
      <xdr:grpSpPr>
        <a:xfrm>
          <a:off x="1552575" y="2201604"/>
          <a:ext cx="1332316" cy="2067928"/>
          <a:chOff x="1579904" y="1392778"/>
          <a:chExt cx="1334397" cy="2314711"/>
        </a:xfrm>
      </xdr:grpSpPr>
      <xdr:cxnSp macro="">
        <xdr:nvCxnSpPr>
          <xdr:cNvPr id="16" name="LineS1">
            <a:extLst>
              <a:ext uri="{FF2B5EF4-FFF2-40B4-BE49-F238E27FC236}">
                <a16:creationId xmlns:a16="http://schemas.microsoft.com/office/drawing/2014/main" id="{5275E7AF-8B18-41F1-9F73-050AD4BFF3B3}"/>
              </a:ext>
            </a:extLst>
          </xdr:cNvPr>
          <xdr:cNvCxnSpPr/>
        </xdr:nvCxnSpPr>
        <xdr:spPr>
          <a:xfrm>
            <a:off x="1894223" y="1392778"/>
            <a:ext cx="1014756" cy="24509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7" name="LineS2">
            <a:extLst>
              <a:ext uri="{FF2B5EF4-FFF2-40B4-BE49-F238E27FC236}">
                <a16:creationId xmlns:a16="http://schemas.microsoft.com/office/drawing/2014/main" id="{57EE08B7-B345-441D-9A60-C363EFE50871}"/>
              </a:ext>
            </a:extLst>
          </xdr:cNvPr>
          <xdr:cNvCxnSpPr/>
        </xdr:nvCxnSpPr>
        <xdr:spPr>
          <a:xfrm>
            <a:off x="1832651" y="2075847"/>
            <a:ext cx="1080662" cy="258428"/>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8" name="LineS3">
            <a:extLst>
              <a:ext uri="{FF2B5EF4-FFF2-40B4-BE49-F238E27FC236}">
                <a16:creationId xmlns:a16="http://schemas.microsoft.com/office/drawing/2014/main" id="{2E60D28A-3138-4FCC-B923-8A9C6B4CA13C}"/>
              </a:ext>
            </a:extLst>
          </xdr:cNvPr>
          <xdr:cNvCxnSpPr/>
        </xdr:nvCxnSpPr>
        <xdr:spPr>
          <a:xfrm>
            <a:off x="1646683" y="2745326"/>
            <a:ext cx="1267618" cy="283156"/>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9" name="LineS4">
            <a:extLst>
              <a:ext uri="{FF2B5EF4-FFF2-40B4-BE49-F238E27FC236}">
                <a16:creationId xmlns:a16="http://schemas.microsoft.com/office/drawing/2014/main" id="{59FE0C83-E6B9-4BCC-8A88-1F60AFE82FC9}"/>
              </a:ext>
            </a:extLst>
          </xdr:cNvPr>
          <xdr:cNvCxnSpPr/>
        </xdr:nvCxnSpPr>
        <xdr:spPr>
          <a:xfrm>
            <a:off x="1579904" y="3395689"/>
            <a:ext cx="1322424" cy="311800"/>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16</xdr:col>
      <xdr:colOff>33870</xdr:colOff>
      <xdr:row>4</xdr:row>
      <xdr:rowOff>55378</xdr:rowOff>
    </xdr:from>
    <xdr:to>
      <xdr:col>20</xdr:col>
      <xdr:colOff>199700</xdr:colOff>
      <xdr:row>21</xdr:row>
      <xdr:rowOff>133350</xdr:rowOff>
    </xdr:to>
    <xdr:grpSp>
      <xdr:nvGrpSpPr>
        <xdr:cNvPr id="25" name="M1Foot">
          <a:extLst>
            <a:ext uri="{FF2B5EF4-FFF2-40B4-BE49-F238E27FC236}">
              <a16:creationId xmlns:a16="http://schemas.microsoft.com/office/drawing/2014/main" id="{ABFA0C59-B6DD-49E6-BBD1-BAA458FAF287}"/>
            </a:ext>
          </a:extLst>
        </xdr:cNvPr>
        <xdr:cNvGrpSpPr>
          <a:grpSpLocks noChangeAspect="1"/>
        </xdr:cNvGrpSpPr>
      </xdr:nvGrpSpPr>
      <xdr:grpSpPr>
        <a:xfrm>
          <a:off x="4462995" y="1055503"/>
          <a:ext cx="1308830" cy="3792722"/>
          <a:chOff x="3829050" y="1333500"/>
          <a:chExt cx="2179324" cy="6090283"/>
        </a:xfrm>
      </xdr:grpSpPr>
      <xdr:graphicFrame macro="">
        <xdr:nvGraphicFramePr>
          <xdr:cNvPr id="26" name="Phallanges">
            <a:extLst>
              <a:ext uri="{FF2B5EF4-FFF2-40B4-BE49-F238E27FC236}">
                <a16:creationId xmlns:a16="http://schemas.microsoft.com/office/drawing/2014/main" id="{E03741BF-6BCE-47C9-BC30-0B2A8E1B27C1}"/>
              </a:ext>
            </a:extLst>
          </xdr:cNvPr>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7" name="Metatarsals">
            <a:extLst>
              <a:ext uri="{FF2B5EF4-FFF2-40B4-BE49-F238E27FC236}">
                <a16:creationId xmlns:a16="http://schemas.microsoft.com/office/drawing/2014/main" id="{43987CB8-8FC2-42C1-A34D-435B7A9B6737}"/>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8" name="Cuneiform">
            <a:extLst>
              <a:ext uri="{FF2B5EF4-FFF2-40B4-BE49-F238E27FC236}">
                <a16:creationId xmlns:a16="http://schemas.microsoft.com/office/drawing/2014/main" id="{830C78BF-A367-4E96-ACDE-174883EDF6DB}"/>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9" name="Ankle">
            <a:extLst>
              <a:ext uri="{FF2B5EF4-FFF2-40B4-BE49-F238E27FC236}">
                <a16:creationId xmlns:a16="http://schemas.microsoft.com/office/drawing/2014/main" id="{70CA8D4F-6F46-4FAB-A32D-C74E5A1830CB}"/>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9"/>
          </a:graphicData>
        </a:graphic>
      </xdr:graphicFrame>
      <xdr:pic>
        <xdr:nvPicPr>
          <xdr:cNvPr id="30" name="Outline" hidden="1">
            <a:extLst>
              <a:ext uri="{FF2B5EF4-FFF2-40B4-BE49-F238E27FC236}">
                <a16:creationId xmlns:a16="http://schemas.microsoft.com/office/drawing/2014/main" id="{F26A67EB-3CF2-440D-A822-B52331BCB30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29050" y="1333500"/>
            <a:ext cx="2179324" cy="6080772"/>
          </a:xfrm>
          <a:prstGeom prst="rect">
            <a:avLst/>
          </a:prstGeom>
        </xdr:spPr>
      </xdr:pic>
    </xdr:grpSp>
    <xdr:clientData/>
  </xdr:twoCellAnchor>
  <xdr:twoCellAnchor editAs="oneCell">
    <xdr:from>
      <xdr:col>29</xdr:col>
      <xdr:colOff>31224</xdr:colOff>
      <xdr:row>4</xdr:row>
      <xdr:rowOff>55378</xdr:rowOff>
    </xdr:from>
    <xdr:to>
      <xdr:col>33</xdr:col>
      <xdr:colOff>197054</xdr:colOff>
      <xdr:row>21</xdr:row>
      <xdr:rowOff>133350</xdr:rowOff>
    </xdr:to>
    <xdr:grpSp>
      <xdr:nvGrpSpPr>
        <xdr:cNvPr id="35" name="M2Foot">
          <a:extLst>
            <a:ext uri="{FF2B5EF4-FFF2-40B4-BE49-F238E27FC236}">
              <a16:creationId xmlns:a16="http://schemas.microsoft.com/office/drawing/2014/main" id="{AB1A9179-1BA0-4E91-8401-B3906C60A5BC}"/>
            </a:ext>
          </a:extLst>
        </xdr:cNvPr>
        <xdr:cNvGrpSpPr>
          <a:grpSpLocks noChangeAspect="1"/>
        </xdr:cNvGrpSpPr>
      </xdr:nvGrpSpPr>
      <xdr:grpSpPr>
        <a:xfrm>
          <a:off x="8317974" y="1055503"/>
          <a:ext cx="1308830" cy="3792722"/>
          <a:chOff x="3829050" y="1333500"/>
          <a:chExt cx="2179324" cy="6090283"/>
        </a:xfrm>
      </xdr:grpSpPr>
      <xdr:graphicFrame macro="">
        <xdr:nvGraphicFramePr>
          <xdr:cNvPr id="36" name="Phallanges">
            <a:extLst>
              <a:ext uri="{FF2B5EF4-FFF2-40B4-BE49-F238E27FC236}">
                <a16:creationId xmlns:a16="http://schemas.microsoft.com/office/drawing/2014/main" id="{C4177F0D-C906-4CB4-B3CD-147952F65F89}"/>
              </a:ext>
            </a:extLst>
          </xdr:cNvPr>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7" name="Metatarsals">
            <a:extLst>
              <a:ext uri="{FF2B5EF4-FFF2-40B4-BE49-F238E27FC236}">
                <a16:creationId xmlns:a16="http://schemas.microsoft.com/office/drawing/2014/main" id="{6B1EC27A-395F-4697-8F03-A56888305548}"/>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8" name="Cuneiform">
            <a:extLst>
              <a:ext uri="{FF2B5EF4-FFF2-40B4-BE49-F238E27FC236}">
                <a16:creationId xmlns:a16="http://schemas.microsoft.com/office/drawing/2014/main" id="{2205FC2F-C8A4-4E6A-98C5-338EB6DA6E52}"/>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9" name="Ankle">
            <a:extLst>
              <a:ext uri="{FF2B5EF4-FFF2-40B4-BE49-F238E27FC236}">
                <a16:creationId xmlns:a16="http://schemas.microsoft.com/office/drawing/2014/main" id="{31605E7F-4928-40CE-B84D-40CCC10CF897}"/>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3"/>
          </a:graphicData>
        </a:graphic>
      </xdr:graphicFrame>
      <xdr:pic>
        <xdr:nvPicPr>
          <xdr:cNvPr id="40" name="Outline" hidden="1">
            <a:extLst>
              <a:ext uri="{FF2B5EF4-FFF2-40B4-BE49-F238E27FC236}">
                <a16:creationId xmlns:a16="http://schemas.microsoft.com/office/drawing/2014/main" id="{F95E3EFF-50E8-4E74-8A79-8644F68E733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29050" y="1333500"/>
            <a:ext cx="2179324" cy="6080772"/>
          </a:xfrm>
          <a:prstGeom prst="rect">
            <a:avLst/>
          </a:prstGeom>
        </xdr:spPr>
      </xdr:pic>
    </xdr:grpSp>
    <xdr:clientData/>
  </xdr:twoCellAnchor>
  <xdr:twoCellAnchor editAs="oneCell">
    <xdr:from>
      <xdr:col>42</xdr:col>
      <xdr:colOff>28577</xdr:colOff>
      <xdr:row>4</xdr:row>
      <xdr:rowOff>55378</xdr:rowOff>
    </xdr:from>
    <xdr:to>
      <xdr:col>46</xdr:col>
      <xdr:colOff>194405</xdr:colOff>
      <xdr:row>21</xdr:row>
      <xdr:rowOff>133350</xdr:rowOff>
    </xdr:to>
    <xdr:grpSp>
      <xdr:nvGrpSpPr>
        <xdr:cNvPr id="45" name="M3Foot">
          <a:extLst>
            <a:ext uri="{FF2B5EF4-FFF2-40B4-BE49-F238E27FC236}">
              <a16:creationId xmlns:a16="http://schemas.microsoft.com/office/drawing/2014/main" id="{AF24C6D9-9455-4813-9A21-A1072538994D}"/>
            </a:ext>
          </a:extLst>
        </xdr:cNvPr>
        <xdr:cNvGrpSpPr>
          <a:grpSpLocks noChangeAspect="1"/>
        </xdr:cNvGrpSpPr>
      </xdr:nvGrpSpPr>
      <xdr:grpSpPr>
        <a:xfrm>
          <a:off x="12172952" y="1055503"/>
          <a:ext cx="1308828" cy="3792722"/>
          <a:chOff x="3829050" y="1333500"/>
          <a:chExt cx="2179324" cy="6090283"/>
        </a:xfrm>
      </xdr:grpSpPr>
      <xdr:graphicFrame macro="">
        <xdr:nvGraphicFramePr>
          <xdr:cNvPr id="46" name="Phallanges">
            <a:extLst>
              <a:ext uri="{FF2B5EF4-FFF2-40B4-BE49-F238E27FC236}">
                <a16:creationId xmlns:a16="http://schemas.microsoft.com/office/drawing/2014/main" id="{27A34937-8381-4B2E-A8CE-1A31350CA68F}"/>
              </a:ext>
            </a:extLst>
          </xdr:cNvPr>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47" name="Metatarsals">
            <a:extLst>
              <a:ext uri="{FF2B5EF4-FFF2-40B4-BE49-F238E27FC236}">
                <a16:creationId xmlns:a16="http://schemas.microsoft.com/office/drawing/2014/main" id="{DBFC4099-1341-41F7-8C8C-56099C7EB03B}"/>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8" name="Cuneiform">
            <a:extLst>
              <a:ext uri="{FF2B5EF4-FFF2-40B4-BE49-F238E27FC236}">
                <a16:creationId xmlns:a16="http://schemas.microsoft.com/office/drawing/2014/main" id="{B10188F4-89D5-4585-B732-A35FC2C030AD}"/>
              </a:ext>
            </a:extLst>
          </xdr:cNvPr>
          <xdr:cNvGraphicFramePr>
            <a:graphicFrameLocks/>
          </xdr:cNvGraphicFramePr>
        </xdr:nvGraphicFramePr>
        <xdr:xfrm>
          <a:off x="3829051" y="1343023"/>
          <a:ext cx="2176272" cy="608076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49" name="Ankle">
            <a:extLst>
              <a:ext uri="{FF2B5EF4-FFF2-40B4-BE49-F238E27FC236}">
                <a16:creationId xmlns:a16="http://schemas.microsoft.com/office/drawing/2014/main" id="{BDA727F6-7DA8-47CC-BAE5-E628D2E9B5F2}"/>
              </a:ext>
            </a:extLst>
          </xdr:cNvPr>
          <xdr:cNvGraphicFramePr>
            <a:graphicFrameLocks/>
          </xdr:cNvGraphicFramePr>
        </xdr:nvGraphicFramePr>
        <xdr:xfrm>
          <a:off x="3829052" y="1343023"/>
          <a:ext cx="2176270" cy="6080760"/>
        </xdr:xfrm>
        <a:graphic>
          <a:graphicData uri="http://schemas.openxmlformats.org/drawingml/2006/chart">
            <c:chart xmlns:c="http://schemas.openxmlformats.org/drawingml/2006/chart" xmlns:r="http://schemas.openxmlformats.org/officeDocument/2006/relationships" r:id="rId17"/>
          </a:graphicData>
        </a:graphic>
      </xdr:graphicFrame>
      <xdr:pic>
        <xdr:nvPicPr>
          <xdr:cNvPr id="50" name="Outline" hidden="1">
            <a:extLst>
              <a:ext uri="{FF2B5EF4-FFF2-40B4-BE49-F238E27FC236}">
                <a16:creationId xmlns:a16="http://schemas.microsoft.com/office/drawing/2014/main" id="{8C2D0A94-AF4E-46FE-A083-48FB262E54D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829050" y="1333500"/>
            <a:ext cx="2179324" cy="6080772"/>
          </a:xfrm>
          <a:prstGeom prst="rect">
            <a:avLst/>
          </a:prstGeom>
        </xdr:spPr>
      </xdr:pic>
    </xdr:grpSp>
    <xdr:clientData/>
  </xdr:twoCellAnchor>
  <xdr:twoCellAnchor editAs="oneCell">
    <xdr:from>
      <xdr:col>2</xdr:col>
      <xdr:colOff>19050</xdr:colOff>
      <xdr:row>27</xdr:row>
      <xdr:rowOff>6666</xdr:rowOff>
    </xdr:from>
    <xdr:to>
      <xdr:col>13</xdr:col>
      <xdr:colOff>78105</xdr:colOff>
      <xdr:row>28</xdr:row>
      <xdr:rowOff>21906</xdr:rowOff>
    </xdr:to>
    <xdr:grpSp>
      <xdr:nvGrpSpPr>
        <xdr:cNvPr id="6" name="M0S1">
          <a:extLst>
            <a:ext uri="{FF2B5EF4-FFF2-40B4-BE49-F238E27FC236}">
              <a16:creationId xmlns:a16="http://schemas.microsoft.com/office/drawing/2014/main" id="{9A64583C-D683-4089-B832-2761A57B0514}"/>
            </a:ext>
          </a:extLst>
        </xdr:cNvPr>
        <xdr:cNvGrpSpPr/>
      </xdr:nvGrpSpPr>
      <xdr:grpSpPr>
        <a:xfrm>
          <a:off x="590550" y="5721666"/>
          <a:ext cx="3059430" cy="253365"/>
          <a:chOff x="590551" y="4895850"/>
          <a:chExt cx="2926080" cy="228600"/>
        </a:xfrm>
      </xdr:grpSpPr>
      <xdr:graphicFrame macro="">
        <xdr:nvGraphicFramePr>
          <xdr:cNvPr id="56" name="AvgS1">
            <a:extLst>
              <a:ext uri="{FF2B5EF4-FFF2-40B4-BE49-F238E27FC236}">
                <a16:creationId xmlns:a16="http://schemas.microsoft.com/office/drawing/2014/main" id="{60B26F1A-CB01-4795-B664-D74F1154F04E}"/>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58" name="LinesS1">
            <a:extLst>
              <a:ext uri="{FF2B5EF4-FFF2-40B4-BE49-F238E27FC236}">
                <a16:creationId xmlns:a16="http://schemas.microsoft.com/office/drawing/2014/main" id="{14624308-9EED-4FED-B588-CFEE394D8C4E}"/>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19"/>
          </a:graphicData>
        </a:graphic>
      </xdr:graphicFrame>
    </xdr:grpSp>
    <xdr:clientData/>
  </xdr:twoCellAnchor>
  <xdr:twoCellAnchor editAs="oneCell">
    <xdr:from>
      <xdr:col>2</xdr:col>
      <xdr:colOff>19050</xdr:colOff>
      <xdr:row>29</xdr:row>
      <xdr:rowOff>8888</xdr:rowOff>
    </xdr:from>
    <xdr:to>
      <xdr:col>13</xdr:col>
      <xdr:colOff>78105</xdr:colOff>
      <xdr:row>30</xdr:row>
      <xdr:rowOff>24128</xdr:rowOff>
    </xdr:to>
    <xdr:grpSp>
      <xdr:nvGrpSpPr>
        <xdr:cNvPr id="72" name="M0S2">
          <a:extLst>
            <a:ext uri="{FF2B5EF4-FFF2-40B4-BE49-F238E27FC236}">
              <a16:creationId xmlns:a16="http://schemas.microsoft.com/office/drawing/2014/main" id="{C1F6D7D9-D514-4E47-B730-6DA571643ADE}"/>
            </a:ext>
          </a:extLst>
        </xdr:cNvPr>
        <xdr:cNvGrpSpPr/>
      </xdr:nvGrpSpPr>
      <xdr:grpSpPr>
        <a:xfrm>
          <a:off x="590550" y="6152513"/>
          <a:ext cx="3059430" cy="253365"/>
          <a:chOff x="590551" y="4895850"/>
          <a:chExt cx="2926080" cy="228600"/>
        </a:xfrm>
      </xdr:grpSpPr>
      <xdr:graphicFrame macro="">
        <xdr:nvGraphicFramePr>
          <xdr:cNvPr id="73" name="AvgS2">
            <a:extLst>
              <a:ext uri="{FF2B5EF4-FFF2-40B4-BE49-F238E27FC236}">
                <a16:creationId xmlns:a16="http://schemas.microsoft.com/office/drawing/2014/main" id="{932B46A1-1B6A-4850-B886-06AF3D3D72B3}"/>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74" name="LinesS2">
            <a:extLst>
              <a:ext uri="{FF2B5EF4-FFF2-40B4-BE49-F238E27FC236}">
                <a16:creationId xmlns:a16="http://schemas.microsoft.com/office/drawing/2014/main" id="{767AAFC4-D3C3-457E-864E-3C4E40B37447}"/>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editAs="oneCell">
    <xdr:from>
      <xdr:col>2</xdr:col>
      <xdr:colOff>19050</xdr:colOff>
      <xdr:row>31</xdr:row>
      <xdr:rowOff>11110</xdr:rowOff>
    </xdr:from>
    <xdr:to>
      <xdr:col>13</xdr:col>
      <xdr:colOff>78105</xdr:colOff>
      <xdr:row>32</xdr:row>
      <xdr:rowOff>26350</xdr:rowOff>
    </xdr:to>
    <xdr:grpSp>
      <xdr:nvGrpSpPr>
        <xdr:cNvPr id="75" name="M0S3">
          <a:extLst>
            <a:ext uri="{FF2B5EF4-FFF2-40B4-BE49-F238E27FC236}">
              <a16:creationId xmlns:a16="http://schemas.microsoft.com/office/drawing/2014/main" id="{8E9D2388-0662-4108-991F-91D7779269D3}"/>
            </a:ext>
          </a:extLst>
        </xdr:cNvPr>
        <xdr:cNvGrpSpPr/>
      </xdr:nvGrpSpPr>
      <xdr:grpSpPr>
        <a:xfrm>
          <a:off x="590550" y="6583360"/>
          <a:ext cx="3059430" cy="253365"/>
          <a:chOff x="590551" y="4895850"/>
          <a:chExt cx="2926080" cy="228600"/>
        </a:xfrm>
      </xdr:grpSpPr>
      <xdr:graphicFrame macro="">
        <xdr:nvGraphicFramePr>
          <xdr:cNvPr id="76" name="AvgS3">
            <a:extLst>
              <a:ext uri="{FF2B5EF4-FFF2-40B4-BE49-F238E27FC236}">
                <a16:creationId xmlns:a16="http://schemas.microsoft.com/office/drawing/2014/main" id="{B8CC6F13-1C72-4B7C-9545-4D67546D69A8}"/>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77" name="LinesS3">
            <a:extLst>
              <a:ext uri="{FF2B5EF4-FFF2-40B4-BE49-F238E27FC236}">
                <a16:creationId xmlns:a16="http://schemas.microsoft.com/office/drawing/2014/main" id="{BE2A18D0-CB3A-4864-92F9-BC5E9A6664D0}"/>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3"/>
          </a:graphicData>
        </a:graphic>
      </xdr:graphicFrame>
    </xdr:grpSp>
    <xdr:clientData/>
  </xdr:twoCellAnchor>
  <xdr:twoCellAnchor editAs="oneCell">
    <xdr:from>
      <xdr:col>2</xdr:col>
      <xdr:colOff>19050</xdr:colOff>
      <xdr:row>33</xdr:row>
      <xdr:rowOff>13333</xdr:rowOff>
    </xdr:from>
    <xdr:to>
      <xdr:col>13</xdr:col>
      <xdr:colOff>78105</xdr:colOff>
      <xdr:row>34</xdr:row>
      <xdr:rowOff>28573</xdr:rowOff>
    </xdr:to>
    <xdr:grpSp>
      <xdr:nvGrpSpPr>
        <xdr:cNvPr id="78" name="M0S4">
          <a:extLst>
            <a:ext uri="{FF2B5EF4-FFF2-40B4-BE49-F238E27FC236}">
              <a16:creationId xmlns:a16="http://schemas.microsoft.com/office/drawing/2014/main" id="{C3A4A5B7-CE3E-4923-A256-F068F2B9E9BC}"/>
            </a:ext>
          </a:extLst>
        </xdr:cNvPr>
        <xdr:cNvGrpSpPr/>
      </xdr:nvGrpSpPr>
      <xdr:grpSpPr>
        <a:xfrm>
          <a:off x="590550" y="7014208"/>
          <a:ext cx="3059430" cy="253365"/>
          <a:chOff x="590551" y="4895850"/>
          <a:chExt cx="2926080" cy="228600"/>
        </a:xfrm>
      </xdr:grpSpPr>
      <xdr:graphicFrame macro="">
        <xdr:nvGraphicFramePr>
          <xdr:cNvPr id="79" name="AvgS4">
            <a:extLst>
              <a:ext uri="{FF2B5EF4-FFF2-40B4-BE49-F238E27FC236}">
                <a16:creationId xmlns:a16="http://schemas.microsoft.com/office/drawing/2014/main" id="{7F669F08-8C7E-42E2-B7B0-FABDDB1A1481}"/>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80" name="LinesS4">
            <a:extLst>
              <a:ext uri="{FF2B5EF4-FFF2-40B4-BE49-F238E27FC236}">
                <a16:creationId xmlns:a16="http://schemas.microsoft.com/office/drawing/2014/main" id="{76ED4337-4C79-4A45-8137-876E504437DE}"/>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editAs="oneCell">
    <xdr:from>
      <xdr:col>2</xdr:col>
      <xdr:colOff>23812</xdr:colOff>
      <xdr:row>23</xdr:row>
      <xdr:rowOff>80681</xdr:rowOff>
    </xdr:from>
    <xdr:to>
      <xdr:col>13</xdr:col>
      <xdr:colOff>82867</xdr:colOff>
      <xdr:row>27</xdr:row>
      <xdr:rowOff>7338</xdr:rowOff>
    </xdr:to>
    <xdr:graphicFrame macro="">
      <xdr:nvGraphicFramePr>
        <xdr:cNvPr id="7" name="M0Range">
          <a:extLst>
            <a:ext uri="{FF2B5EF4-FFF2-40B4-BE49-F238E27FC236}">
              <a16:creationId xmlns:a16="http://schemas.microsoft.com/office/drawing/2014/main" id="{E0613634-0A5A-4368-A42E-492179D5FF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16</xdr:col>
      <xdr:colOff>28575</xdr:colOff>
      <xdr:row>27</xdr:row>
      <xdr:rowOff>6666</xdr:rowOff>
    </xdr:from>
    <xdr:to>
      <xdr:col>26</xdr:col>
      <xdr:colOff>87630</xdr:colOff>
      <xdr:row>28</xdr:row>
      <xdr:rowOff>21906</xdr:rowOff>
    </xdr:to>
    <xdr:grpSp>
      <xdr:nvGrpSpPr>
        <xdr:cNvPr id="81" name="M1S1">
          <a:extLst>
            <a:ext uri="{FF2B5EF4-FFF2-40B4-BE49-F238E27FC236}">
              <a16:creationId xmlns:a16="http://schemas.microsoft.com/office/drawing/2014/main" id="{14AF672E-DD89-4A50-9D78-946A037C5FED}"/>
            </a:ext>
          </a:extLst>
        </xdr:cNvPr>
        <xdr:cNvGrpSpPr/>
      </xdr:nvGrpSpPr>
      <xdr:grpSpPr>
        <a:xfrm>
          <a:off x="4457700" y="5721666"/>
          <a:ext cx="3059430" cy="253365"/>
          <a:chOff x="590551" y="4895850"/>
          <a:chExt cx="2926080" cy="228600"/>
        </a:xfrm>
      </xdr:grpSpPr>
      <xdr:graphicFrame macro="">
        <xdr:nvGraphicFramePr>
          <xdr:cNvPr id="82" name="AvgS1">
            <a:extLst>
              <a:ext uri="{FF2B5EF4-FFF2-40B4-BE49-F238E27FC236}">
                <a16:creationId xmlns:a16="http://schemas.microsoft.com/office/drawing/2014/main" id="{99D4B9C1-A71F-4B5A-ADCE-ED2D24AE3A08}"/>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83" name="LinesS1">
            <a:extLst>
              <a:ext uri="{FF2B5EF4-FFF2-40B4-BE49-F238E27FC236}">
                <a16:creationId xmlns:a16="http://schemas.microsoft.com/office/drawing/2014/main" id="{1E649009-85FF-4516-92D0-F2726F4B7654}"/>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16</xdr:col>
      <xdr:colOff>28575</xdr:colOff>
      <xdr:row>29</xdr:row>
      <xdr:rowOff>8888</xdr:rowOff>
    </xdr:from>
    <xdr:to>
      <xdr:col>26</xdr:col>
      <xdr:colOff>87630</xdr:colOff>
      <xdr:row>30</xdr:row>
      <xdr:rowOff>24128</xdr:rowOff>
    </xdr:to>
    <xdr:grpSp>
      <xdr:nvGrpSpPr>
        <xdr:cNvPr id="84" name="M1S2">
          <a:extLst>
            <a:ext uri="{FF2B5EF4-FFF2-40B4-BE49-F238E27FC236}">
              <a16:creationId xmlns:a16="http://schemas.microsoft.com/office/drawing/2014/main" id="{89C87AF7-CF08-4CD8-B1B5-53F20C998F23}"/>
            </a:ext>
          </a:extLst>
        </xdr:cNvPr>
        <xdr:cNvGrpSpPr/>
      </xdr:nvGrpSpPr>
      <xdr:grpSpPr>
        <a:xfrm>
          <a:off x="4457700" y="6152513"/>
          <a:ext cx="3059430" cy="253365"/>
          <a:chOff x="590551" y="4895850"/>
          <a:chExt cx="2926080" cy="228600"/>
        </a:xfrm>
      </xdr:grpSpPr>
      <xdr:graphicFrame macro="">
        <xdr:nvGraphicFramePr>
          <xdr:cNvPr id="85" name="AvgS2">
            <a:extLst>
              <a:ext uri="{FF2B5EF4-FFF2-40B4-BE49-F238E27FC236}">
                <a16:creationId xmlns:a16="http://schemas.microsoft.com/office/drawing/2014/main" id="{0695420F-A07E-4693-ADB3-09FEEE3D6CB2}"/>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86" name="LinesS2">
            <a:extLst>
              <a:ext uri="{FF2B5EF4-FFF2-40B4-BE49-F238E27FC236}">
                <a16:creationId xmlns:a16="http://schemas.microsoft.com/office/drawing/2014/main" id="{EC68A1F1-D7AD-45BB-B4D2-359BB0E2F646}"/>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0"/>
          </a:graphicData>
        </a:graphic>
      </xdr:graphicFrame>
    </xdr:grpSp>
    <xdr:clientData/>
  </xdr:twoCellAnchor>
  <xdr:twoCellAnchor editAs="oneCell">
    <xdr:from>
      <xdr:col>16</xdr:col>
      <xdr:colOff>28575</xdr:colOff>
      <xdr:row>31</xdr:row>
      <xdr:rowOff>11110</xdr:rowOff>
    </xdr:from>
    <xdr:to>
      <xdr:col>26</xdr:col>
      <xdr:colOff>87630</xdr:colOff>
      <xdr:row>32</xdr:row>
      <xdr:rowOff>26350</xdr:rowOff>
    </xdr:to>
    <xdr:grpSp>
      <xdr:nvGrpSpPr>
        <xdr:cNvPr id="87" name="M1S3">
          <a:extLst>
            <a:ext uri="{FF2B5EF4-FFF2-40B4-BE49-F238E27FC236}">
              <a16:creationId xmlns:a16="http://schemas.microsoft.com/office/drawing/2014/main" id="{27D4287E-8069-4E04-90E9-8CD30651C62E}"/>
            </a:ext>
          </a:extLst>
        </xdr:cNvPr>
        <xdr:cNvGrpSpPr/>
      </xdr:nvGrpSpPr>
      <xdr:grpSpPr>
        <a:xfrm>
          <a:off x="4457700" y="6583360"/>
          <a:ext cx="3059430" cy="253365"/>
          <a:chOff x="590551" y="4895850"/>
          <a:chExt cx="2926080" cy="228600"/>
        </a:xfrm>
      </xdr:grpSpPr>
      <xdr:graphicFrame macro="">
        <xdr:nvGraphicFramePr>
          <xdr:cNvPr id="88" name="AvgS3">
            <a:extLst>
              <a:ext uri="{FF2B5EF4-FFF2-40B4-BE49-F238E27FC236}">
                <a16:creationId xmlns:a16="http://schemas.microsoft.com/office/drawing/2014/main" id="{868FC6BE-957C-4A6D-9E64-93E363C5A731}"/>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1"/>
          </a:graphicData>
        </a:graphic>
      </xdr:graphicFrame>
      <xdr:graphicFrame macro="">
        <xdr:nvGraphicFramePr>
          <xdr:cNvPr id="89" name="LinesS3">
            <a:extLst>
              <a:ext uri="{FF2B5EF4-FFF2-40B4-BE49-F238E27FC236}">
                <a16:creationId xmlns:a16="http://schemas.microsoft.com/office/drawing/2014/main" id="{140C637C-12B1-490D-A8E8-836839DBD123}"/>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editAs="oneCell">
    <xdr:from>
      <xdr:col>16</xdr:col>
      <xdr:colOff>28575</xdr:colOff>
      <xdr:row>33</xdr:row>
      <xdr:rowOff>13333</xdr:rowOff>
    </xdr:from>
    <xdr:to>
      <xdr:col>26</xdr:col>
      <xdr:colOff>87630</xdr:colOff>
      <xdr:row>34</xdr:row>
      <xdr:rowOff>28573</xdr:rowOff>
    </xdr:to>
    <xdr:grpSp>
      <xdr:nvGrpSpPr>
        <xdr:cNvPr id="90" name="M1S4">
          <a:extLst>
            <a:ext uri="{FF2B5EF4-FFF2-40B4-BE49-F238E27FC236}">
              <a16:creationId xmlns:a16="http://schemas.microsoft.com/office/drawing/2014/main" id="{88B7CD09-615C-433E-AF57-DF50A0594415}"/>
            </a:ext>
          </a:extLst>
        </xdr:cNvPr>
        <xdr:cNvGrpSpPr/>
      </xdr:nvGrpSpPr>
      <xdr:grpSpPr>
        <a:xfrm>
          <a:off x="4457700" y="7014208"/>
          <a:ext cx="3059430" cy="253365"/>
          <a:chOff x="590551" y="4895850"/>
          <a:chExt cx="2926080" cy="228600"/>
        </a:xfrm>
      </xdr:grpSpPr>
      <xdr:graphicFrame macro="">
        <xdr:nvGraphicFramePr>
          <xdr:cNvPr id="91" name="AvgS4">
            <a:extLst>
              <a:ext uri="{FF2B5EF4-FFF2-40B4-BE49-F238E27FC236}">
                <a16:creationId xmlns:a16="http://schemas.microsoft.com/office/drawing/2014/main" id="{505CAC33-DC5C-42BF-AA6A-F155497F33B6}"/>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92" name="LinesS4">
            <a:extLst>
              <a:ext uri="{FF2B5EF4-FFF2-40B4-BE49-F238E27FC236}">
                <a16:creationId xmlns:a16="http://schemas.microsoft.com/office/drawing/2014/main" id="{E2E0AEF1-9932-4ADF-B325-0B23F6D8B2B9}"/>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4"/>
          </a:graphicData>
        </a:graphic>
      </xdr:graphicFrame>
    </xdr:grpSp>
    <xdr:clientData/>
  </xdr:twoCellAnchor>
  <xdr:twoCellAnchor editAs="oneCell">
    <xdr:from>
      <xdr:col>16</xdr:col>
      <xdr:colOff>33337</xdr:colOff>
      <xdr:row>23</xdr:row>
      <xdr:rowOff>80681</xdr:rowOff>
    </xdr:from>
    <xdr:to>
      <xdr:col>26</xdr:col>
      <xdr:colOff>92392</xdr:colOff>
      <xdr:row>27</xdr:row>
      <xdr:rowOff>7338</xdr:rowOff>
    </xdr:to>
    <xdr:graphicFrame macro="">
      <xdr:nvGraphicFramePr>
        <xdr:cNvPr id="93" name="M1Range">
          <a:extLst>
            <a:ext uri="{FF2B5EF4-FFF2-40B4-BE49-F238E27FC236}">
              <a16:creationId xmlns:a16="http://schemas.microsoft.com/office/drawing/2014/main" id="{AF025278-500B-483D-9295-C8D512B682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editAs="oneCell">
    <xdr:from>
      <xdr:col>29</xdr:col>
      <xdr:colOff>19050</xdr:colOff>
      <xdr:row>27</xdr:row>
      <xdr:rowOff>6666</xdr:rowOff>
    </xdr:from>
    <xdr:to>
      <xdr:col>39</xdr:col>
      <xdr:colOff>78105</xdr:colOff>
      <xdr:row>28</xdr:row>
      <xdr:rowOff>21906</xdr:rowOff>
    </xdr:to>
    <xdr:grpSp>
      <xdr:nvGrpSpPr>
        <xdr:cNvPr id="95" name="M2S1">
          <a:extLst>
            <a:ext uri="{FF2B5EF4-FFF2-40B4-BE49-F238E27FC236}">
              <a16:creationId xmlns:a16="http://schemas.microsoft.com/office/drawing/2014/main" id="{211B7DC2-BAEA-49C6-8D9C-9D281DAAF758}"/>
            </a:ext>
          </a:extLst>
        </xdr:cNvPr>
        <xdr:cNvGrpSpPr/>
      </xdr:nvGrpSpPr>
      <xdr:grpSpPr>
        <a:xfrm>
          <a:off x="8305800" y="5721666"/>
          <a:ext cx="3059430" cy="253365"/>
          <a:chOff x="590551" y="4895850"/>
          <a:chExt cx="2926080" cy="228600"/>
        </a:xfrm>
      </xdr:grpSpPr>
      <xdr:graphicFrame macro="">
        <xdr:nvGraphicFramePr>
          <xdr:cNvPr id="106" name="AvgS1">
            <a:extLst>
              <a:ext uri="{FF2B5EF4-FFF2-40B4-BE49-F238E27FC236}">
                <a16:creationId xmlns:a16="http://schemas.microsoft.com/office/drawing/2014/main" id="{1352961E-C84A-4553-AB09-A125E317E9F4}"/>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107" name="LinesS1">
            <a:extLst>
              <a:ext uri="{FF2B5EF4-FFF2-40B4-BE49-F238E27FC236}">
                <a16:creationId xmlns:a16="http://schemas.microsoft.com/office/drawing/2014/main" id="{8C65AE62-BF2A-4810-8176-98F62CA7A7A2}"/>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7"/>
          </a:graphicData>
        </a:graphic>
      </xdr:graphicFrame>
    </xdr:grpSp>
    <xdr:clientData/>
  </xdr:twoCellAnchor>
  <xdr:twoCellAnchor editAs="oneCell">
    <xdr:from>
      <xdr:col>29</xdr:col>
      <xdr:colOff>19050</xdr:colOff>
      <xdr:row>29</xdr:row>
      <xdr:rowOff>20094</xdr:rowOff>
    </xdr:from>
    <xdr:to>
      <xdr:col>39</xdr:col>
      <xdr:colOff>78105</xdr:colOff>
      <xdr:row>30</xdr:row>
      <xdr:rowOff>35334</xdr:rowOff>
    </xdr:to>
    <xdr:grpSp>
      <xdr:nvGrpSpPr>
        <xdr:cNvPr id="96" name="M2S2">
          <a:extLst>
            <a:ext uri="{FF2B5EF4-FFF2-40B4-BE49-F238E27FC236}">
              <a16:creationId xmlns:a16="http://schemas.microsoft.com/office/drawing/2014/main" id="{619756F3-B128-4149-BBB5-7EE7EFE1DB83}"/>
            </a:ext>
          </a:extLst>
        </xdr:cNvPr>
        <xdr:cNvGrpSpPr/>
      </xdr:nvGrpSpPr>
      <xdr:grpSpPr>
        <a:xfrm>
          <a:off x="8305800" y="6163719"/>
          <a:ext cx="3059430" cy="253365"/>
          <a:chOff x="590551" y="4895850"/>
          <a:chExt cx="2926080" cy="228600"/>
        </a:xfrm>
      </xdr:grpSpPr>
      <xdr:graphicFrame macro="">
        <xdr:nvGraphicFramePr>
          <xdr:cNvPr id="104" name="AvgS2">
            <a:extLst>
              <a:ext uri="{FF2B5EF4-FFF2-40B4-BE49-F238E27FC236}">
                <a16:creationId xmlns:a16="http://schemas.microsoft.com/office/drawing/2014/main" id="{7051F566-B086-4488-A181-EFBCFBF6760D}"/>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8"/>
          </a:graphicData>
        </a:graphic>
      </xdr:graphicFrame>
      <xdr:graphicFrame macro="">
        <xdr:nvGraphicFramePr>
          <xdr:cNvPr id="105" name="LinesS2">
            <a:extLst>
              <a:ext uri="{FF2B5EF4-FFF2-40B4-BE49-F238E27FC236}">
                <a16:creationId xmlns:a16="http://schemas.microsoft.com/office/drawing/2014/main" id="{22601EC1-3ECE-406B-A891-A4761E273420}"/>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39"/>
          </a:graphicData>
        </a:graphic>
      </xdr:graphicFrame>
    </xdr:grpSp>
    <xdr:clientData/>
  </xdr:twoCellAnchor>
  <xdr:twoCellAnchor editAs="oneCell">
    <xdr:from>
      <xdr:col>29</xdr:col>
      <xdr:colOff>19050</xdr:colOff>
      <xdr:row>31</xdr:row>
      <xdr:rowOff>11110</xdr:rowOff>
    </xdr:from>
    <xdr:to>
      <xdr:col>39</xdr:col>
      <xdr:colOff>78105</xdr:colOff>
      <xdr:row>32</xdr:row>
      <xdr:rowOff>26350</xdr:rowOff>
    </xdr:to>
    <xdr:grpSp>
      <xdr:nvGrpSpPr>
        <xdr:cNvPr id="97" name="M2S3">
          <a:extLst>
            <a:ext uri="{FF2B5EF4-FFF2-40B4-BE49-F238E27FC236}">
              <a16:creationId xmlns:a16="http://schemas.microsoft.com/office/drawing/2014/main" id="{08CFD3AB-30AC-447D-A639-EE5BD36DA1A9}"/>
            </a:ext>
          </a:extLst>
        </xdr:cNvPr>
        <xdr:cNvGrpSpPr/>
      </xdr:nvGrpSpPr>
      <xdr:grpSpPr>
        <a:xfrm>
          <a:off x="8305800" y="6583360"/>
          <a:ext cx="3059430" cy="253365"/>
          <a:chOff x="590551" y="4895850"/>
          <a:chExt cx="2926080" cy="228600"/>
        </a:xfrm>
      </xdr:grpSpPr>
      <xdr:graphicFrame macro="">
        <xdr:nvGraphicFramePr>
          <xdr:cNvPr id="102" name="AvgS3">
            <a:extLst>
              <a:ext uri="{FF2B5EF4-FFF2-40B4-BE49-F238E27FC236}">
                <a16:creationId xmlns:a16="http://schemas.microsoft.com/office/drawing/2014/main" id="{A1CCB15A-532E-486D-A667-BA38B31BF63D}"/>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03" name="LinesS3">
            <a:extLst>
              <a:ext uri="{FF2B5EF4-FFF2-40B4-BE49-F238E27FC236}">
                <a16:creationId xmlns:a16="http://schemas.microsoft.com/office/drawing/2014/main" id="{A167C5B0-5D29-4116-9BD0-ADCC1783D2A8}"/>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1"/>
          </a:graphicData>
        </a:graphic>
      </xdr:graphicFrame>
    </xdr:grpSp>
    <xdr:clientData/>
  </xdr:twoCellAnchor>
  <xdr:twoCellAnchor editAs="oneCell">
    <xdr:from>
      <xdr:col>29</xdr:col>
      <xdr:colOff>19050</xdr:colOff>
      <xdr:row>33</xdr:row>
      <xdr:rowOff>13333</xdr:rowOff>
    </xdr:from>
    <xdr:to>
      <xdr:col>39</xdr:col>
      <xdr:colOff>78105</xdr:colOff>
      <xdr:row>34</xdr:row>
      <xdr:rowOff>28573</xdr:rowOff>
    </xdr:to>
    <xdr:grpSp>
      <xdr:nvGrpSpPr>
        <xdr:cNvPr id="98" name="M2S4">
          <a:extLst>
            <a:ext uri="{FF2B5EF4-FFF2-40B4-BE49-F238E27FC236}">
              <a16:creationId xmlns:a16="http://schemas.microsoft.com/office/drawing/2014/main" id="{C1769CC4-478C-40DB-AE20-813986CD42B3}"/>
            </a:ext>
          </a:extLst>
        </xdr:cNvPr>
        <xdr:cNvGrpSpPr/>
      </xdr:nvGrpSpPr>
      <xdr:grpSpPr>
        <a:xfrm>
          <a:off x="8305800" y="7014208"/>
          <a:ext cx="3059430" cy="253365"/>
          <a:chOff x="590551" y="4895850"/>
          <a:chExt cx="2926080" cy="228600"/>
        </a:xfrm>
      </xdr:grpSpPr>
      <xdr:graphicFrame macro="">
        <xdr:nvGraphicFramePr>
          <xdr:cNvPr id="100" name="AvgS4">
            <a:extLst>
              <a:ext uri="{FF2B5EF4-FFF2-40B4-BE49-F238E27FC236}">
                <a16:creationId xmlns:a16="http://schemas.microsoft.com/office/drawing/2014/main" id="{645F1269-0BB1-4F3C-BBA4-F224C2E94FE8}"/>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01" name="LinesS4">
            <a:extLst>
              <a:ext uri="{FF2B5EF4-FFF2-40B4-BE49-F238E27FC236}">
                <a16:creationId xmlns:a16="http://schemas.microsoft.com/office/drawing/2014/main" id="{6C92594C-0FB6-498F-90E6-A50EF76154BA}"/>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editAs="oneCell">
    <xdr:from>
      <xdr:col>29</xdr:col>
      <xdr:colOff>23812</xdr:colOff>
      <xdr:row>23</xdr:row>
      <xdr:rowOff>80681</xdr:rowOff>
    </xdr:from>
    <xdr:to>
      <xdr:col>39</xdr:col>
      <xdr:colOff>82867</xdr:colOff>
      <xdr:row>27</xdr:row>
      <xdr:rowOff>7338</xdr:rowOff>
    </xdr:to>
    <xdr:graphicFrame macro="">
      <xdr:nvGraphicFramePr>
        <xdr:cNvPr id="99" name="M2Range">
          <a:extLst>
            <a:ext uri="{FF2B5EF4-FFF2-40B4-BE49-F238E27FC236}">
              <a16:creationId xmlns:a16="http://schemas.microsoft.com/office/drawing/2014/main" id="{DC9AA03E-8692-4DE8-9626-7036900F8D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oneCell">
    <xdr:from>
      <xdr:col>42</xdr:col>
      <xdr:colOff>28575</xdr:colOff>
      <xdr:row>27</xdr:row>
      <xdr:rowOff>6666</xdr:rowOff>
    </xdr:from>
    <xdr:to>
      <xdr:col>53</xdr:col>
      <xdr:colOff>97155</xdr:colOff>
      <xdr:row>28</xdr:row>
      <xdr:rowOff>21906</xdr:rowOff>
    </xdr:to>
    <xdr:grpSp>
      <xdr:nvGrpSpPr>
        <xdr:cNvPr id="109" name="M3S1">
          <a:extLst>
            <a:ext uri="{FF2B5EF4-FFF2-40B4-BE49-F238E27FC236}">
              <a16:creationId xmlns:a16="http://schemas.microsoft.com/office/drawing/2014/main" id="{E4F03CC0-0A68-4ABB-B844-6014CA8DCB9F}"/>
            </a:ext>
          </a:extLst>
        </xdr:cNvPr>
        <xdr:cNvGrpSpPr/>
      </xdr:nvGrpSpPr>
      <xdr:grpSpPr>
        <a:xfrm>
          <a:off x="12172950" y="5721666"/>
          <a:ext cx="3068955" cy="253365"/>
          <a:chOff x="590551" y="4895850"/>
          <a:chExt cx="2926080" cy="228600"/>
        </a:xfrm>
      </xdr:grpSpPr>
      <xdr:graphicFrame macro="">
        <xdr:nvGraphicFramePr>
          <xdr:cNvPr id="120" name="AvgS1">
            <a:extLst>
              <a:ext uri="{FF2B5EF4-FFF2-40B4-BE49-F238E27FC236}">
                <a16:creationId xmlns:a16="http://schemas.microsoft.com/office/drawing/2014/main" id="{09396CA2-1D24-4056-B52E-F90004AA9EFB}"/>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5"/>
          </a:graphicData>
        </a:graphic>
      </xdr:graphicFrame>
      <xdr:graphicFrame macro="">
        <xdr:nvGraphicFramePr>
          <xdr:cNvPr id="121" name="LinesS1">
            <a:extLst>
              <a:ext uri="{FF2B5EF4-FFF2-40B4-BE49-F238E27FC236}">
                <a16:creationId xmlns:a16="http://schemas.microsoft.com/office/drawing/2014/main" id="{C168EE1B-7553-4F5F-A69F-7E91140F2E0C}"/>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6"/>
          </a:graphicData>
        </a:graphic>
      </xdr:graphicFrame>
    </xdr:grpSp>
    <xdr:clientData/>
  </xdr:twoCellAnchor>
  <xdr:twoCellAnchor editAs="oneCell">
    <xdr:from>
      <xdr:col>42</xdr:col>
      <xdr:colOff>28575</xdr:colOff>
      <xdr:row>29</xdr:row>
      <xdr:rowOff>8888</xdr:rowOff>
    </xdr:from>
    <xdr:to>
      <xdr:col>53</xdr:col>
      <xdr:colOff>97155</xdr:colOff>
      <xdr:row>30</xdr:row>
      <xdr:rowOff>24128</xdr:rowOff>
    </xdr:to>
    <xdr:grpSp>
      <xdr:nvGrpSpPr>
        <xdr:cNvPr id="110" name="M3S2">
          <a:extLst>
            <a:ext uri="{FF2B5EF4-FFF2-40B4-BE49-F238E27FC236}">
              <a16:creationId xmlns:a16="http://schemas.microsoft.com/office/drawing/2014/main" id="{E31F459E-5252-4376-A5B0-6761558D96FC}"/>
            </a:ext>
          </a:extLst>
        </xdr:cNvPr>
        <xdr:cNvGrpSpPr/>
      </xdr:nvGrpSpPr>
      <xdr:grpSpPr>
        <a:xfrm>
          <a:off x="12172950" y="6152513"/>
          <a:ext cx="3068955" cy="253365"/>
          <a:chOff x="590551" y="4895850"/>
          <a:chExt cx="2926080" cy="228600"/>
        </a:xfrm>
      </xdr:grpSpPr>
      <xdr:graphicFrame macro="">
        <xdr:nvGraphicFramePr>
          <xdr:cNvPr id="118" name="AvgS2">
            <a:extLst>
              <a:ext uri="{FF2B5EF4-FFF2-40B4-BE49-F238E27FC236}">
                <a16:creationId xmlns:a16="http://schemas.microsoft.com/office/drawing/2014/main" id="{06B6D1F3-BCD9-42B6-A0E1-39936F1AAFEA}"/>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7"/>
          </a:graphicData>
        </a:graphic>
      </xdr:graphicFrame>
      <xdr:graphicFrame macro="">
        <xdr:nvGraphicFramePr>
          <xdr:cNvPr id="119" name="LinesS2">
            <a:extLst>
              <a:ext uri="{FF2B5EF4-FFF2-40B4-BE49-F238E27FC236}">
                <a16:creationId xmlns:a16="http://schemas.microsoft.com/office/drawing/2014/main" id="{64DE43D9-E44A-425B-9706-65571098C830}"/>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8"/>
          </a:graphicData>
        </a:graphic>
      </xdr:graphicFrame>
    </xdr:grpSp>
    <xdr:clientData/>
  </xdr:twoCellAnchor>
  <xdr:twoCellAnchor editAs="oneCell">
    <xdr:from>
      <xdr:col>42</xdr:col>
      <xdr:colOff>28575</xdr:colOff>
      <xdr:row>31</xdr:row>
      <xdr:rowOff>11110</xdr:rowOff>
    </xdr:from>
    <xdr:to>
      <xdr:col>53</xdr:col>
      <xdr:colOff>97155</xdr:colOff>
      <xdr:row>32</xdr:row>
      <xdr:rowOff>26350</xdr:rowOff>
    </xdr:to>
    <xdr:grpSp>
      <xdr:nvGrpSpPr>
        <xdr:cNvPr id="111" name="M3S3">
          <a:extLst>
            <a:ext uri="{FF2B5EF4-FFF2-40B4-BE49-F238E27FC236}">
              <a16:creationId xmlns:a16="http://schemas.microsoft.com/office/drawing/2014/main" id="{A96CE7F4-8886-489E-BF9B-3BCDEB098B7B}"/>
            </a:ext>
          </a:extLst>
        </xdr:cNvPr>
        <xdr:cNvGrpSpPr/>
      </xdr:nvGrpSpPr>
      <xdr:grpSpPr>
        <a:xfrm>
          <a:off x="12172950" y="6583360"/>
          <a:ext cx="3068955" cy="253365"/>
          <a:chOff x="590551" y="4895850"/>
          <a:chExt cx="2926080" cy="228600"/>
        </a:xfrm>
      </xdr:grpSpPr>
      <xdr:graphicFrame macro="">
        <xdr:nvGraphicFramePr>
          <xdr:cNvPr id="116" name="AvgS3">
            <a:extLst>
              <a:ext uri="{FF2B5EF4-FFF2-40B4-BE49-F238E27FC236}">
                <a16:creationId xmlns:a16="http://schemas.microsoft.com/office/drawing/2014/main" id="{F7C53DE9-7BD9-45A7-8FAB-99647CF0547E}"/>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49"/>
          </a:graphicData>
        </a:graphic>
      </xdr:graphicFrame>
      <xdr:graphicFrame macro="">
        <xdr:nvGraphicFramePr>
          <xdr:cNvPr id="117" name="LinesS3">
            <a:extLst>
              <a:ext uri="{FF2B5EF4-FFF2-40B4-BE49-F238E27FC236}">
                <a16:creationId xmlns:a16="http://schemas.microsoft.com/office/drawing/2014/main" id="{0A313501-6B4D-482D-8F31-E64A7A9C1305}"/>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50"/>
          </a:graphicData>
        </a:graphic>
      </xdr:graphicFrame>
    </xdr:grpSp>
    <xdr:clientData/>
  </xdr:twoCellAnchor>
  <xdr:twoCellAnchor editAs="oneCell">
    <xdr:from>
      <xdr:col>42</xdr:col>
      <xdr:colOff>28575</xdr:colOff>
      <xdr:row>33</xdr:row>
      <xdr:rowOff>13333</xdr:rowOff>
    </xdr:from>
    <xdr:to>
      <xdr:col>53</xdr:col>
      <xdr:colOff>97155</xdr:colOff>
      <xdr:row>34</xdr:row>
      <xdr:rowOff>28573</xdr:rowOff>
    </xdr:to>
    <xdr:grpSp>
      <xdr:nvGrpSpPr>
        <xdr:cNvPr id="112" name="M3S4">
          <a:extLst>
            <a:ext uri="{FF2B5EF4-FFF2-40B4-BE49-F238E27FC236}">
              <a16:creationId xmlns:a16="http://schemas.microsoft.com/office/drawing/2014/main" id="{4243F777-FA78-45AF-8A91-0166DF17CA96}"/>
            </a:ext>
          </a:extLst>
        </xdr:cNvPr>
        <xdr:cNvGrpSpPr/>
      </xdr:nvGrpSpPr>
      <xdr:grpSpPr>
        <a:xfrm>
          <a:off x="12172950" y="7014208"/>
          <a:ext cx="3068955" cy="253365"/>
          <a:chOff x="590551" y="4895850"/>
          <a:chExt cx="2926080" cy="228600"/>
        </a:xfrm>
      </xdr:grpSpPr>
      <xdr:graphicFrame macro="">
        <xdr:nvGraphicFramePr>
          <xdr:cNvPr id="114" name="AvgS4">
            <a:extLst>
              <a:ext uri="{FF2B5EF4-FFF2-40B4-BE49-F238E27FC236}">
                <a16:creationId xmlns:a16="http://schemas.microsoft.com/office/drawing/2014/main" id="{1184EA6F-B4C1-4F1E-A9FC-EEAE16055987}"/>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51"/>
          </a:graphicData>
        </a:graphic>
      </xdr:graphicFrame>
      <xdr:graphicFrame macro="">
        <xdr:nvGraphicFramePr>
          <xdr:cNvPr id="115" name="LinesS4">
            <a:extLst>
              <a:ext uri="{FF2B5EF4-FFF2-40B4-BE49-F238E27FC236}">
                <a16:creationId xmlns:a16="http://schemas.microsoft.com/office/drawing/2014/main" id="{568D31DE-A93A-4D57-A0CF-3D7389A3B0AA}"/>
              </a:ext>
            </a:extLst>
          </xdr:cNvPr>
          <xdr:cNvGraphicFramePr/>
        </xdr:nvGraphicFramePr>
        <xdr:xfrm>
          <a:off x="590551" y="4895850"/>
          <a:ext cx="2926080" cy="228600"/>
        </xdr:xfrm>
        <a:graphic>
          <a:graphicData uri="http://schemas.openxmlformats.org/drawingml/2006/chart">
            <c:chart xmlns:c="http://schemas.openxmlformats.org/drawingml/2006/chart" xmlns:r="http://schemas.openxmlformats.org/officeDocument/2006/relationships" r:id="rId52"/>
          </a:graphicData>
        </a:graphic>
      </xdr:graphicFrame>
    </xdr:grpSp>
    <xdr:clientData/>
  </xdr:twoCellAnchor>
  <xdr:twoCellAnchor editAs="oneCell">
    <xdr:from>
      <xdr:col>42</xdr:col>
      <xdr:colOff>33337</xdr:colOff>
      <xdr:row>23</xdr:row>
      <xdr:rowOff>80681</xdr:rowOff>
    </xdr:from>
    <xdr:to>
      <xdr:col>53</xdr:col>
      <xdr:colOff>101917</xdr:colOff>
      <xdr:row>27</xdr:row>
      <xdr:rowOff>7338</xdr:rowOff>
    </xdr:to>
    <xdr:graphicFrame macro="">
      <xdr:nvGraphicFramePr>
        <xdr:cNvPr id="113" name="M3Range">
          <a:extLst>
            <a:ext uri="{FF2B5EF4-FFF2-40B4-BE49-F238E27FC236}">
              <a16:creationId xmlns:a16="http://schemas.microsoft.com/office/drawing/2014/main" id="{4117B532-7A8B-4891-BB6B-D0130925B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editAs="oneCell">
    <xdr:from>
      <xdr:col>1</xdr:col>
      <xdr:colOff>0</xdr:colOff>
      <xdr:row>36</xdr:row>
      <xdr:rowOff>0</xdr:rowOff>
    </xdr:from>
    <xdr:to>
      <xdr:col>6</xdr:col>
      <xdr:colOff>123265</xdr:colOff>
      <xdr:row>36</xdr:row>
      <xdr:rowOff>280147</xdr:rowOff>
    </xdr:to>
    <xdr:sp macro="[0]!Navigate" textlink="">
      <xdr:nvSpPr>
        <xdr:cNvPr id="108" name="Previous4">
          <a:extLst>
            <a:ext uri="{FF2B5EF4-FFF2-40B4-BE49-F238E27FC236}">
              <a16:creationId xmlns:a16="http://schemas.microsoft.com/office/drawing/2014/main" id="{DB4DD2B5-03C6-4473-82C5-22E4BB2A5A2F}"/>
            </a:ext>
          </a:extLst>
        </xdr:cNvPr>
        <xdr:cNvSpPr/>
      </xdr:nvSpPr>
      <xdr:spPr>
        <a:xfrm>
          <a:off x="291353" y="6589059"/>
          <a:ext cx="1557618" cy="280147"/>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390525</xdr:colOff>
      <xdr:row>8</xdr:row>
      <xdr:rowOff>153729</xdr:rowOff>
    </xdr:from>
    <xdr:to>
      <xdr:col>24</xdr:col>
      <xdr:colOff>36952</xdr:colOff>
      <xdr:row>19</xdr:row>
      <xdr:rowOff>2332</xdr:rowOff>
    </xdr:to>
    <xdr:grpSp>
      <xdr:nvGrpSpPr>
        <xdr:cNvPr id="122" name="M1Lines">
          <a:extLst>
            <a:ext uri="{FF2B5EF4-FFF2-40B4-BE49-F238E27FC236}">
              <a16:creationId xmlns:a16="http://schemas.microsoft.com/office/drawing/2014/main" id="{F8DE821D-72E9-4AF8-BEDB-EE29FE12E634}"/>
            </a:ext>
          </a:extLst>
        </xdr:cNvPr>
        <xdr:cNvGrpSpPr/>
      </xdr:nvGrpSpPr>
      <xdr:grpSpPr>
        <a:xfrm>
          <a:off x="5391150" y="2201604"/>
          <a:ext cx="1360927" cy="2086978"/>
          <a:chOff x="1557127" y="1392778"/>
          <a:chExt cx="1363053" cy="2336034"/>
        </a:xfrm>
      </xdr:grpSpPr>
      <xdr:cxnSp macro="">
        <xdr:nvCxnSpPr>
          <xdr:cNvPr id="123" name="LineS1">
            <a:extLst>
              <a:ext uri="{FF2B5EF4-FFF2-40B4-BE49-F238E27FC236}">
                <a16:creationId xmlns:a16="http://schemas.microsoft.com/office/drawing/2014/main" id="{A741F851-24CA-49A6-9A09-704F36C6EBEB}"/>
              </a:ext>
            </a:extLst>
          </xdr:cNvPr>
          <xdr:cNvCxnSpPr/>
        </xdr:nvCxnSpPr>
        <xdr:spPr>
          <a:xfrm>
            <a:off x="1884684" y="1392778"/>
            <a:ext cx="1014756" cy="24509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4" name="LineS2">
            <a:extLst>
              <a:ext uri="{FF2B5EF4-FFF2-40B4-BE49-F238E27FC236}">
                <a16:creationId xmlns:a16="http://schemas.microsoft.com/office/drawing/2014/main" id="{0FE0CA0D-774A-408D-AAAB-B8A8B0FF8AFD}"/>
              </a:ext>
            </a:extLst>
          </xdr:cNvPr>
          <xdr:cNvCxnSpPr/>
        </xdr:nvCxnSpPr>
        <xdr:spPr>
          <a:xfrm>
            <a:off x="1804031" y="2086509"/>
            <a:ext cx="1080662" cy="258428"/>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5" name="LineS3">
            <a:extLst>
              <a:ext uri="{FF2B5EF4-FFF2-40B4-BE49-F238E27FC236}">
                <a16:creationId xmlns:a16="http://schemas.microsoft.com/office/drawing/2014/main" id="{3095B6CD-96F4-4336-994F-E34036B5E11E}"/>
              </a:ext>
            </a:extLst>
          </xdr:cNvPr>
          <xdr:cNvCxnSpPr/>
        </xdr:nvCxnSpPr>
        <xdr:spPr>
          <a:xfrm>
            <a:off x="1671606" y="2724002"/>
            <a:ext cx="1248574" cy="304479"/>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6" name="LineS4">
            <a:extLst>
              <a:ext uri="{FF2B5EF4-FFF2-40B4-BE49-F238E27FC236}">
                <a16:creationId xmlns:a16="http://schemas.microsoft.com/office/drawing/2014/main" id="{C36AF6B7-B521-43B0-88C5-AB25C742D2E8}"/>
              </a:ext>
            </a:extLst>
          </xdr:cNvPr>
          <xdr:cNvCxnSpPr/>
        </xdr:nvCxnSpPr>
        <xdr:spPr>
          <a:xfrm>
            <a:off x="1557127" y="3395689"/>
            <a:ext cx="1316580" cy="333123"/>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31</xdr:col>
      <xdr:colOff>390526</xdr:colOff>
      <xdr:row>8</xdr:row>
      <xdr:rowOff>163253</xdr:rowOff>
    </xdr:from>
    <xdr:to>
      <xdr:col>37</xdr:col>
      <xdr:colOff>57483</xdr:colOff>
      <xdr:row>18</xdr:row>
      <xdr:rowOff>173781</xdr:rowOff>
    </xdr:to>
    <xdr:grpSp>
      <xdr:nvGrpSpPr>
        <xdr:cNvPr id="127" name="M1Lines">
          <a:extLst>
            <a:ext uri="{FF2B5EF4-FFF2-40B4-BE49-F238E27FC236}">
              <a16:creationId xmlns:a16="http://schemas.microsoft.com/office/drawing/2014/main" id="{7BBBE44A-85AC-41B5-8E18-FAAC65F18F00}"/>
            </a:ext>
          </a:extLst>
        </xdr:cNvPr>
        <xdr:cNvGrpSpPr/>
      </xdr:nvGrpSpPr>
      <xdr:grpSpPr>
        <a:xfrm>
          <a:off x="9248776" y="2211128"/>
          <a:ext cx="1381457" cy="2058403"/>
          <a:chOff x="1553429" y="1403439"/>
          <a:chExt cx="1383614" cy="2304050"/>
        </a:xfrm>
      </xdr:grpSpPr>
      <xdr:cxnSp macro="">
        <xdr:nvCxnSpPr>
          <xdr:cNvPr id="128" name="LineS1">
            <a:extLst>
              <a:ext uri="{FF2B5EF4-FFF2-40B4-BE49-F238E27FC236}">
                <a16:creationId xmlns:a16="http://schemas.microsoft.com/office/drawing/2014/main" id="{1E22D294-CC1A-485D-B5A0-474925C91520}"/>
              </a:ext>
            </a:extLst>
          </xdr:cNvPr>
          <xdr:cNvCxnSpPr/>
        </xdr:nvCxnSpPr>
        <xdr:spPr>
          <a:xfrm>
            <a:off x="1875144" y="1403439"/>
            <a:ext cx="1014756" cy="24509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9" name="LineS2">
            <a:extLst>
              <a:ext uri="{FF2B5EF4-FFF2-40B4-BE49-F238E27FC236}">
                <a16:creationId xmlns:a16="http://schemas.microsoft.com/office/drawing/2014/main" id="{901787A3-E2EB-4219-844D-454919A9B4CB}"/>
              </a:ext>
            </a:extLst>
          </xdr:cNvPr>
          <xdr:cNvCxnSpPr/>
        </xdr:nvCxnSpPr>
        <xdr:spPr>
          <a:xfrm>
            <a:off x="1794492" y="2075847"/>
            <a:ext cx="1080662" cy="258428"/>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0" name="LineS3">
            <a:extLst>
              <a:ext uri="{FF2B5EF4-FFF2-40B4-BE49-F238E27FC236}">
                <a16:creationId xmlns:a16="http://schemas.microsoft.com/office/drawing/2014/main" id="{B2433831-79D7-4B34-99EF-CDF4A1E3DC55}"/>
              </a:ext>
            </a:extLst>
          </xdr:cNvPr>
          <xdr:cNvCxnSpPr/>
        </xdr:nvCxnSpPr>
        <xdr:spPr>
          <a:xfrm>
            <a:off x="1639288" y="2713342"/>
            <a:ext cx="1297755" cy="32580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1" name="LineS4">
            <a:extLst>
              <a:ext uri="{FF2B5EF4-FFF2-40B4-BE49-F238E27FC236}">
                <a16:creationId xmlns:a16="http://schemas.microsoft.com/office/drawing/2014/main" id="{1783668E-1472-42A3-A440-C69ADDF6AFF5}"/>
              </a:ext>
            </a:extLst>
          </xdr:cNvPr>
          <xdr:cNvCxnSpPr/>
        </xdr:nvCxnSpPr>
        <xdr:spPr>
          <a:xfrm>
            <a:off x="1553429" y="3395691"/>
            <a:ext cx="1348899" cy="311798"/>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44</xdr:col>
      <xdr:colOff>381000</xdr:colOff>
      <xdr:row>8</xdr:row>
      <xdr:rowOff>163253</xdr:rowOff>
    </xdr:from>
    <xdr:to>
      <xdr:col>51</xdr:col>
      <xdr:colOff>50875</xdr:colOff>
      <xdr:row>18</xdr:row>
      <xdr:rowOff>183305</xdr:rowOff>
    </xdr:to>
    <xdr:grpSp>
      <xdr:nvGrpSpPr>
        <xdr:cNvPr id="132" name="M1Lines">
          <a:extLst>
            <a:ext uri="{FF2B5EF4-FFF2-40B4-BE49-F238E27FC236}">
              <a16:creationId xmlns:a16="http://schemas.microsoft.com/office/drawing/2014/main" id="{DA5982C1-2F3C-4298-BABE-60126D6FC66F}"/>
            </a:ext>
          </a:extLst>
        </xdr:cNvPr>
        <xdr:cNvGrpSpPr/>
      </xdr:nvGrpSpPr>
      <xdr:grpSpPr>
        <a:xfrm>
          <a:off x="13096875" y="2211128"/>
          <a:ext cx="1384375" cy="2067927"/>
          <a:chOff x="1540193" y="1403439"/>
          <a:chExt cx="1386537" cy="2314711"/>
        </a:xfrm>
      </xdr:grpSpPr>
      <xdr:cxnSp macro="">
        <xdr:nvCxnSpPr>
          <xdr:cNvPr id="133" name="LineS1">
            <a:extLst>
              <a:ext uri="{FF2B5EF4-FFF2-40B4-BE49-F238E27FC236}">
                <a16:creationId xmlns:a16="http://schemas.microsoft.com/office/drawing/2014/main" id="{2297046A-E1FF-4F08-BBB3-8F0A8182E0B6}"/>
              </a:ext>
            </a:extLst>
          </xdr:cNvPr>
          <xdr:cNvCxnSpPr/>
        </xdr:nvCxnSpPr>
        <xdr:spPr>
          <a:xfrm>
            <a:off x="1884684" y="1403439"/>
            <a:ext cx="1014756" cy="24509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4" name="LineS2">
            <a:extLst>
              <a:ext uri="{FF2B5EF4-FFF2-40B4-BE49-F238E27FC236}">
                <a16:creationId xmlns:a16="http://schemas.microsoft.com/office/drawing/2014/main" id="{72937C52-EFBE-47ED-9E74-80C65609886B}"/>
              </a:ext>
            </a:extLst>
          </xdr:cNvPr>
          <xdr:cNvCxnSpPr/>
        </xdr:nvCxnSpPr>
        <xdr:spPr>
          <a:xfrm>
            <a:off x="1794492" y="2086509"/>
            <a:ext cx="1080662" cy="258428"/>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5" name="LineS3">
            <a:extLst>
              <a:ext uri="{FF2B5EF4-FFF2-40B4-BE49-F238E27FC236}">
                <a16:creationId xmlns:a16="http://schemas.microsoft.com/office/drawing/2014/main" id="{D3F5128D-355B-46E8-839A-43869B9CF266}"/>
              </a:ext>
            </a:extLst>
          </xdr:cNvPr>
          <xdr:cNvCxnSpPr/>
        </xdr:nvCxnSpPr>
        <xdr:spPr>
          <a:xfrm>
            <a:off x="1645131" y="2713342"/>
            <a:ext cx="1281599" cy="325801"/>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6" name="LineS4">
            <a:extLst>
              <a:ext uri="{FF2B5EF4-FFF2-40B4-BE49-F238E27FC236}">
                <a16:creationId xmlns:a16="http://schemas.microsoft.com/office/drawing/2014/main" id="{9C4CE5FE-E00E-4936-9450-4564F21AD09C}"/>
              </a:ext>
            </a:extLst>
          </xdr:cNvPr>
          <xdr:cNvCxnSpPr/>
        </xdr:nvCxnSpPr>
        <xdr:spPr>
          <a:xfrm>
            <a:off x="1540193" y="3406353"/>
            <a:ext cx="1343055" cy="311797"/>
          </a:xfrm>
          <a:prstGeom prst="line">
            <a:avLst/>
          </a:prstGeom>
          <a:ln w="19050">
            <a:solidFill>
              <a:srgbClr val="D2D2D2"/>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8A56903-826D-46FD-A42F-71417B27557A}" name="BackendTable" displayName="BackendTable" ref="F2:BN6" totalsRowShown="0">
  <autoFilter ref="F2:BN6" xr:uid="{DDA8C75E-8836-4BAA-9917-9A18403EA0E5}"/>
  <tableColumns count="61">
    <tableColumn id="1" xr3:uid="{7B0077F0-098F-45F3-81B9-8D55D6180008}" name="Sensor"/>
    <tableColumn id="2" xr3:uid="{B275EBFA-362E-46B7-91E3-495040FC6D12}" name="Live" dataDxfId="82">
      <calculatedColumnFormula array="1">INDEX('Data In'!$C$5:$F$5,1,BackendTable[[#This Row],[Sensor]])</calculatedColumnFormula>
    </tableColumn>
    <tableColumn id="3" xr3:uid="{DD4771D4-5C47-4FCE-B779-94A753B3BBFF}" name="Scaled Live" dataDxfId="81">
      <calculatedColumnFormula>BackendTable[[#This Row],[Live]]*DataScaling</calculatedColumnFormula>
    </tableColumn>
    <tableColumn id="22" xr3:uid="{CAE4781F-FC03-43AC-8D0B-97C925DCF49A}" name="MaxLive" dataDxfId="80">
      <calculatedColumnFormula array="1">INDEX(SensorTable[],MaxRow,MATCH("S"&amp;BackendTable[[#This Row],[Sensor]],SensorTable[#Headers],0))*DataScaling</calculatedColumnFormula>
    </tableColumn>
    <tableColumn id="26" xr3:uid="{105A75C1-0E74-4FC2-9245-E7636C2C0522}" name="ActiveStart" dataDxfId="79">
      <calculatedColumnFormula array="1">INDEX(BackendTable[],BackendTable[[#This Row],[Sensor]],MATCH("M"&amp;BuildNumber&amp;"T0",BackendTable[#Headers],0))</calculatedColumnFormula>
    </tableColumn>
    <tableColumn id="21" xr3:uid="{EB43560D-9EBC-484B-A37D-248A4E69B849}" name="ActiveDelta" dataDxfId="78">
      <calculatedColumnFormula>IF(BackendTable[[#This Row],[MaxLive]]&gt;BackendTable[[#This Row],[ActiveStart]],BackendTable[[#This Row],[MaxLive]]-BackendTable[[#This Row],[ActiveStart]],0.01)</calculatedColumnFormula>
    </tableColumn>
    <tableColumn id="5" xr3:uid="{798FDB56-E5A2-4316-8B3D-23ADCA0B4287}" name="M0T0" dataDxfId="77"/>
    <tableColumn id="6" xr3:uid="{CB7B395D-9778-4625-BE07-680C7E55C5B7}" name="M0T1" dataDxfId="76"/>
    <tableColumn id="7" xr3:uid="{E0CABBB4-048B-4716-BD1F-AA77E4A651AF}" name="M0T2" dataDxfId="75"/>
    <tableColumn id="8" xr3:uid="{D5A4F322-4BCF-4615-98B4-44CE7D3AF137}" name="M0T3" dataDxfId="74"/>
    <tableColumn id="4" xr3:uid="{737E7073-60E6-4EB9-99BC-4AC31633177D}" name="M0TAvg" dataDxfId="73">
      <calculatedColumnFormula>IFERROR(SUM(BackendTable[[#This Row],[M0T1]:[M0T3]])/COUNTIF(BackendTable[[#This Row],[M0T1]:[M0T3]],"&gt;"&amp;0),0)</calculatedColumnFormula>
    </tableColumn>
    <tableColumn id="9" xr3:uid="{EB05C6B4-E74B-416F-B7D9-A5ECB6A02989}" name="M1T0" dataDxfId="72"/>
    <tableColumn id="10" xr3:uid="{6BC6B456-F88E-4DE2-A89F-BD706A56097A}" name="M1T1" dataDxfId="71"/>
    <tableColumn id="11" xr3:uid="{9F8634BB-8C26-4753-96D0-C8D83212B7E0}" name="M1T2" dataDxfId="70"/>
    <tableColumn id="12" xr3:uid="{1FBF993D-A429-4701-8368-14338FB55C0B}" name="M1T3" dataDxfId="69"/>
    <tableColumn id="23" xr3:uid="{15EE82DA-ADAE-405D-9E13-B8AE53AF4108}" name="M1TAvg" dataDxfId="68">
      <calculatedColumnFormula>IFERROR(SUM(BackendTable[[#This Row],[M1T1]:[M1T3]])/COUNTIF(BackendTable[[#This Row],[M1T1]:[M1T3]],"&gt;"&amp;0),0)</calculatedColumnFormula>
    </tableColumn>
    <tableColumn id="13" xr3:uid="{5042926C-7F5B-4D32-A67E-ACEAB1AE0276}" name="M2T0" dataDxfId="67"/>
    <tableColumn id="14" xr3:uid="{AF6A57FF-197D-4058-BDC3-14894ED28280}" name="M2T1" dataDxfId="66"/>
    <tableColumn id="15" xr3:uid="{6CCA7C71-E300-4DBE-9961-EEAAD0E905C5}" name="M2T2" dataDxfId="65"/>
    <tableColumn id="16" xr3:uid="{AFFE5C80-DA14-4784-B872-6D727FA88EB5}" name="M2T3" dataDxfId="64"/>
    <tableColumn id="24" xr3:uid="{0420B1D8-D7FA-4FC5-978B-1879D2D64D0B}" name="M2TAvg" dataDxfId="63">
      <calculatedColumnFormula>IFERROR(SUM(BackendTable[[#This Row],[M2T1]:[M2T3]])/COUNTIF(BackendTable[[#This Row],[M2T1]:[M2T3]],"&gt;"&amp;0),0)</calculatedColumnFormula>
    </tableColumn>
    <tableColumn id="17" xr3:uid="{50620110-7D4F-4F17-86BC-C7BEA68341D1}" name="M3T0" dataDxfId="62"/>
    <tableColumn id="18" xr3:uid="{679999BC-14F8-4281-832A-D3C4766F6F44}" name="M3T1" dataDxfId="61"/>
    <tableColumn id="19" xr3:uid="{A6A19F88-94E8-4789-8DCD-90299ADBF803}" name="M3T2" dataDxfId="60"/>
    <tableColumn id="20" xr3:uid="{1C61F3B8-FBA8-4F75-A29F-2F4E2EAE18D3}" name="M3T3" dataDxfId="59"/>
    <tableColumn id="25" xr3:uid="{D710BE32-9066-4505-8ECB-DEA48BC8AF13}" name="M3TAvg" dataDxfId="58">
      <calculatedColumnFormula>IFERROR(SUM(BackendTable[[#This Row],[M3T1]:[M3T3]])/COUNTIF(BackendTable[[#This Row],[M3T1]:[M3T3]],"&gt;"&amp;0),0)</calculatedColumnFormula>
    </tableColumn>
    <tableColumn id="36" xr3:uid="{38ED5078-0616-4247-85F4-E15E0EEC6796}" name="SetT0" dataDxfId="57">
      <calculatedColumnFormula array="1">INDEX(BackendTable[#This Row],1,MATCH("M"&amp;BuildNumber&amp;RIGHT(AF$2,LEN(AF$2)-3),BackendTable[#Headers],0))</calculatedColumnFormula>
    </tableColumn>
    <tableColumn id="32" xr3:uid="{22BEC43D-B510-4C9A-AF53-D9C87228FA09}" name="SelT1" dataDxfId="56">
      <calculatedColumnFormula array="1">INDEX(BackendTable[#This Row],1,MATCH("M"&amp;BuildNumber&amp;RIGHT(AG$2,LEN(AG$2)-3),BackendTable[#Headers],0))</calculatedColumnFormula>
    </tableColumn>
    <tableColumn id="33" xr3:uid="{90A6404C-1710-4CA4-AA70-A411C8DA37B8}" name="SelT2" dataDxfId="55">
      <calculatedColumnFormula array="1">INDEX(BackendTable[#This Row],1,MATCH("M"&amp;BuildNumber&amp;RIGHT(AH$2,LEN(AH$2)-3),BackendTable[#Headers],0))</calculatedColumnFormula>
    </tableColumn>
    <tableColumn id="34" xr3:uid="{0C5A30DD-143A-4DBA-9F87-9FC2096A6A0D}" name="SelT3" dataDxfId="54">
      <calculatedColumnFormula array="1">INDEX(BackendTable[#This Row],1,MATCH("M"&amp;BuildNumber&amp;RIGHT(AI$2,LEN(AI$2)-3),BackendTable[#Headers],0))</calculatedColumnFormula>
    </tableColumn>
    <tableColumn id="35" xr3:uid="{BC4603D4-D221-4333-A2E1-A568C2549A17}" name="SelAvg" dataDxfId="53">
      <calculatedColumnFormula>IFERROR(SUM(BackendTable[[#This Row],[SelT1]:[SelT3]])/COUNTIF(BackendTable[[#This Row],[SelT1]:[SelT3]],"&gt;"&amp;0),0)</calculatedColumnFormula>
    </tableColumn>
    <tableColumn id="61" xr3:uid="{CF54C3F1-DB7E-4D69-9C77-5716935A0F80}" name="Sel_State" dataDxfId="52">
      <calculatedColumnFormula array="1">_xlfn.SWITCH(TRUE(),BackendTable[[#This Row],[SelAvg]]&lt;=$C$6,0,AND(BackendTable[[#This Row],[SelAvg]]&gt;$C$6,BackendTable[[#This Row],[SelAvg]]&lt;=$C$7),1,AND(BackendTable[[#This Row],[SelAvg]]&gt;$C$7,BackendTable[[#This Row],[SelAvg]]&lt;=$C$8),2,3)</calculatedColumnFormula>
    </tableColumn>
    <tableColumn id="57" xr3:uid="{96AB0BF7-14A0-40C4-A44B-F1F00EB605B4}" name="Sel_State0" dataDxfId="51">
      <calculatedColumnFormula>IF(BackendTable[[#This Row],[Sel_State]]=VALUE(RIGHT(AL$2,1)),BackendTable[[#This Row],[SelAvg]],NA())</calculatedColumnFormula>
    </tableColumn>
    <tableColumn id="60" xr3:uid="{B7BEEDDD-C8F2-4B00-B530-3208A13D4A28}" name="Sel_State1" dataDxfId="50">
      <calculatedColumnFormula>IF(BackendTable[[#This Row],[Sel_State]]=VALUE(RIGHT(AM$2,1)),BackendTable[[#This Row],[SelAvg]],NA())</calculatedColumnFormula>
    </tableColumn>
    <tableColumn id="58" xr3:uid="{4A4B9E2E-1FCD-4F6F-AD89-F9024ECDBD3A}" name="Sel_State2" dataDxfId="49">
      <calculatedColumnFormula>IF(BackendTable[[#This Row],[Sel_State]]=VALUE(RIGHT(AN$2,1)),BackendTable[[#This Row],[SelAvg]],NA())</calculatedColumnFormula>
    </tableColumn>
    <tableColumn id="59" xr3:uid="{957703FF-7D4C-4288-A029-F2A164C2F051}" name="Sel_State3" dataDxfId="48">
      <calculatedColumnFormula>IF(BackendTable[[#This Row],[Sel_State]]=VALUE(RIGHT(AO$2,1)),BackendTable[[#This Row],[SelAvg]],NA())</calculatedColumnFormula>
    </tableColumn>
    <tableColumn id="31" xr3:uid="{B23D7ACA-ACDD-45E6-9D89-C606178D6609}" name="ActiveState" dataDxfId="47">
      <calculatedColumnFormula array="1">_xlfn.SWITCH(TRUE(),BackendTable[[#This Row],[ActiveDelta]]&lt;=$C$6,0,AND(BackendTable[[#This Row],[ActiveDelta]]&gt;$C$6,BackendTable[[#This Row],[ActiveDelta]]&lt;=$C$7),1,AND(BackendTable[[#This Row],[ActiveDelta]]&gt;$C$7,BackendTable[[#This Row],[ActiveDelta]]&lt;=$C$8),2,3)</calculatedColumnFormula>
    </tableColumn>
    <tableColumn id="29" xr3:uid="{6CE1A2FD-676B-44E1-AE68-1DA3CEC92F81}" name="Active0" dataDxfId="46">
      <calculatedColumnFormula>IF(BackendTable[[#This Row],[ActiveState]]=VALUE(RIGHT(AQ$2,1)),1,NA())</calculatedColumnFormula>
    </tableColumn>
    <tableColumn id="28" xr3:uid="{75A4101C-9BFB-4F34-8A4D-3C017F82D6C8}" name="Active1" dataDxfId="45">
      <calculatedColumnFormula>IF(BackendTable[[#This Row],[ActiveState]]=VALUE(RIGHT(AR$2,1)),1,NA())</calculatedColumnFormula>
    </tableColumn>
    <tableColumn id="27" xr3:uid="{EEA05688-D4F9-4823-8247-FA9BEBF6FEE5}" name="Active2" dataDxfId="44">
      <calculatedColumnFormula>IF(BackendTable[[#This Row],[ActiveState]]=VALUE(RIGHT(AS$2,1)),1,NA())</calculatedColumnFormula>
    </tableColumn>
    <tableColumn id="30" xr3:uid="{4F266E08-E777-43A7-BC95-738F3A5E2AF7}" name="Active3" dataDxfId="43">
      <calculatedColumnFormula>IF(BackendTable[[#This Row],[ActiveState]]=VALUE(RIGHT(AT$2,1)),1,NA())</calculatedColumnFormula>
    </tableColumn>
    <tableColumn id="37" xr3:uid="{BDE08EA5-EA83-418D-B70D-A011ABB2E5DC}" name="M0State" dataDxfId="42">
      <calculatedColumnFormula array="1">_xlfn.SWITCH(TRUE(),BackendTable[[#This Row],[M0TAvg]]&lt;=$C$6,0,AND(BackendTable[[#This Row],[M0TAvg]]&gt;$C$6,BackendTable[[#This Row],[M0TAvg]]&lt;=$C$7),1,AND(BackendTable[[#This Row],[M0TAvg]]&gt;$C$7,BackendTable[[#This Row],[M0TAvg]]&lt;=$C$8),2,3)</calculatedColumnFormula>
    </tableColumn>
    <tableColumn id="38" xr3:uid="{D886C4E4-7DF1-4B16-88DA-B4333AA9F4FA}" name="M0_State0" dataDxfId="41">
      <calculatedColumnFormula>IF(SUM(BackendTable[M0State])=0,0.01,IF(BackendTable[[#This Row],[M0State]]=VALUE(RIGHT(AV$2,1)),BackendTable[[#This Row],[M0TAvg]],NA()))</calculatedColumnFormula>
    </tableColumn>
    <tableColumn id="39" xr3:uid="{1DB182C1-9B02-4888-8746-AD5825908616}" name="M0_State1" dataDxfId="40">
      <calculatedColumnFormula>IF(BackendTable[[#This Row],[M0State]]=VALUE(RIGHT(AW$2,1)),BackendTable[[#This Row],[M0TAvg]],NA())</calculatedColumnFormula>
    </tableColumn>
    <tableColumn id="40" xr3:uid="{A727A666-02E0-47A3-9EC2-9E3E08B45604}" name="M0_State2" dataDxfId="39">
      <calculatedColumnFormula>IF(BackendTable[[#This Row],[M0State]]=VALUE(RIGHT(AX$2,1)),BackendTable[[#This Row],[M0TAvg]],NA())</calculatedColumnFormula>
    </tableColumn>
    <tableColumn id="41" xr3:uid="{BC38AEFD-3B58-408E-8076-78813FA89F55}" name="M0_State3" dataDxfId="38">
      <calculatedColumnFormula>IF(BackendTable[[#This Row],[M0State]]=VALUE(RIGHT(AY$2,1)),BackendTable[[#This Row],[M0TAvg]],NA())</calculatedColumnFormula>
    </tableColumn>
    <tableColumn id="47" xr3:uid="{5A25484C-654D-440A-BC53-359812701400}" name="M1State" dataDxfId="37">
      <calculatedColumnFormula array="1">_xlfn.SWITCH(TRUE(),BackendTable[[#This Row],[M1TAvg]]&lt;=$C$6,0,AND(BackendTable[[#This Row],[M1TAvg]]&gt;$C$6,BackendTable[[#This Row],[M1TAvg]]&lt;=$C$7),1,AND(BackendTable[[#This Row],[M1TAvg]]&gt;$C$7,BackendTable[[#This Row],[M1TAvg]]&lt;=$C$8),2,3)</calculatedColumnFormula>
    </tableColumn>
    <tableColumn id="48" xr3:uid="{EB5B6613-EC68-4573-A1A9-27D010DC15B6}" name="M1_State0" dataDxfId="36">
      <calculatedColumnFormula>IF(SUM(BackendTable[M1State])=0,0.01,IF(BackendTable[[#This Row],[M1State]]=VALUE(RIGHT(BA$2,1)),BackendTable[[#This Row],[M1TAvg]],NA()))</calculatedColumnFormula>
    </tableColumn>
    <tableColumn id="49" xr3:uid="{CDF9E158-05E6-4DF7-A8BA-2173804B392D}" name="M1_State1" dataDxfId="35">
      <calculatedColumnFormula>IF(BackendTable[[#This Row],[M1State]]=VALUE(RIGHT(BB$2,1)),BackendTable[[#This Row],[M1TAvg]],NA())</calculatedColumnFormula>
    </tableColumn>
    <tableColumn id="50" xr3:uid="{6A37D10F-A341-4086-B9D4-83298CF85D92}" name="M1_State2" dataDxfId="34">
      <calculatedColumnFormula>IF(BackendTable[[#This Row],[M1State]]=VALUE(RIGHT(BC$2,1)),BackendTable[[#This Row],[M1TAvg]],NA())</calculatedColumnFormula>
    </tableColumn>
    <tableColumn id="51" xr3:uid="{860A5037-0055-46EA-A913-57EED95092E6}" name="M1_State3" dataDxfId="33">
      <calculatedColumnFormula>IF(BackendTable[[#This Row],[M1State]]=VALUE(RIGHT(BD$2,1)),BackendTable[[#This Row],[M1TAvg]],NA())</calculatedColumnFormula>
    </tableColumn>
    <tableColumn id="43" xr3:uid="{ED14F778-A7D2-4DBA-8906-FBFEE1448072}" name="M2State" dataDxfId="32">
      <calculatedColumnFormula array="1">_xlfn.SWITCH(TRUE(),BackendTable[[#This Row],[M2TAvg]]&lt;=$C$6,0,AND(BackendTable[[#This Row],[M2TAvg]]&gt;$C$6,BackendTable[[#This Row],[M2TAvg]]&lt;=$C$7),1,AND(BackendTable[[#This Row],[M2TAvg]]&gt;$C$7,BackendTable[[#This Row],[M2TAvg]]&lt;=$C$8),2,3)</calculatedColumnFormula>
    </tableColumn>
    <tableColumn id="44" xr3:uid="{58FED347-E1E8-4F12-9463-3CBE7F96533A}" name="M2_State0" dataDxfId="31">
      <calculatedColumnFormula>IF(SUM(BackendTable[M2State])=0,0.01,IF(BackendTable[[#This Row],[M2State]]=VALUE(RIGHT(BF$2,1)),BackendTable[[#This Row],[M2TAvg]],NA()))</calculatedColumnFormula>
    </tableColumn>
    <tableColumn id="45" xr3:uid="{8BD4687E-4C37-4703-A614-ACE80B432AEB}" name="M2_State1" dataDxfId="30">
      <calculatedColumnFormula>IF(BackendTable[[#This Row],[M2State]]=VALUE(RIGHT(BG$2,1)),BackendTable[[#This Row],[M2TAvg]],NA())</calculatedColumnFormula>
    </tableColumn>
    <tableColumn id="46" xr3:uid="{6A167332-39FB-4727-AFD5-1218D1F1BF60}" name="M2_State2" dataDxfId="29">
      <calculatedColumnFormula>IF(BackendTable[[#This Row],[M2State]]=VALUE(RIGHT(BH$2,1)),BackendTable[[#This Row],[M2TAvg]],NA())</calculatedColumnFormula>
    </tableColumn>
    <tableColumn id="42" xr3:uid="{0E26C61D-E545-4DDC-8F3C-21ECF2A60258}" name="M2_State3" dataDxfId="28">
      <calculatedColumnFormula>IF(BackendTable[[#This Row],[M2State]]=VALUE(RIGHT(BI$2,1)),BackendTable[[#This Row],[M2TAvg]],NA())</calculatedColumnFormula>
    </tableColumn>
    <tableColumn id="52" xr3:uid="{41F89E43-11FA-4D74-81FA-88C934BE74D6}" name="M3State" dataDxfId="27">
      <calculatedColumnFormula array="1">_xlfn.SWITCH(TRUE(),BackendTable[[#This Row],[M3TAvg]]&lt;=$C$6,0,AND(BackendTable[[#This Row],[M3TAvg]]&gt;$C$6,BackendTable[[#This Row],[M3TAvg]]&lt;=$C$7),1,AND(BackendTable[[#This Row],[M3TAvg]]&gt;$C$7,BackendTable[[#This Row],[M3TAvg]]&lt;=$C$8),2,3)</calculatedColumnFormula>
    </tableColumn>
    <tableColumn id="53" xr3:uid="{E8D881F9-D482-49C2-AFAF-E85E72AD27AA}" name="M3_State0" dataDxfId="26">
      <calculatedColumnFormula>IF(SUM(BackendTable[M3State])=0,0.01,IF(BackendTable[[#This Row],[M3State]]=VALUE(RIGHT(BK$2,1)),BackendTable[[#This Row],[M3TAvg]],NA()))</calculatedColumnFormula>
    </tableColumn>
    <tableColumn id="54" xr3:uid="{6A563F85-7E3D-417A-9DA1-0931CB6D6B61}" name="M3_State1" dataDxfId="25">
      <calculatedColumnFormula>IF(BackendTable[[#This Row],[M3State]]=VALUE(RIGHT(BL$2,1)),BackendTable[[#This Row],[M3TAvg]],NA())</calculatedColumnFormula>
    </tableColumn>
    <tableColumn id="55" xr3:uid="{CE83DC19-8A0D-407C-8606-7B0918D7FD5B}" name="M3_State2" dataDxfId="24">
      <calculatedColumnFormula>IF(BackendTable[[#This Row],[M3State]]=VALUE(RIGHT(BM$2,1)),BackendTable[[#This Row],[M3TAvg]],NA())</calculatedColumnFormula>
    </tableColumn>
    <tableColumn id="56" xr3:uid="{2F392241-219F-4104-A9EC-113DFBA7BD27}" name="M3_State3" dataDxfId="23">
      <calculatedColumnFormula>IF(BackendTable[[#This Row],[M3State]]=VALUE(RIGHT(BN$2,1)),BackendTable[[#This Row],[M3TAvg]],NA())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16E646F-8A8D-4C50-8781-957990AA6EAD}" name="SensorTable" displayName="SensorTable" ref="B2:G102" totalsRowShown="0">
  <autoFilter ref="B2:G102" xr:uid="{F2AD3D42-9FEE-4F94-B470-79BF3448020C}"/>
  <tableColumns count="6">
    <tableColumn id="1" xr3:uid="{BD1C60BC-3EF5-479F-A6D0-9ECF8E57F8D0}" name="Row">
      <calculatedColumnFormula array="1">ROW()-ROW(SensorTable[#Headers])</calculatedColumnFormula>
    </tableColumn>
    <tableColumn id="2" xr3:uid="{D5F6FE1D-0DCA-41FF-B6AB-ACF7199A71CA}" name="S1" dataDxfId="22">
      <calculatedColumnFormula>'Data In'!C8</calculatedColumnFormula>
    </tableColumn>
    <tableColumn id="3" xr3:uid="{757B5146-A8F6-457A-9E7D-BCA03CD61C6E}" name="S2" dataDxfId="21">
      <calculatedColumnFormula>'Data In'!D8</calculatedColumnFormula>
    </tableColumn>
    <tableColumn id="4" xr3:uid="{CCEC0E35-42CA-4C78-9F74-A684C6E5D043}" name="S3" dataDxfId="20">
      <calculatedColumnFormula>'Data In'!E8</calculatedColumnFormula>
    </tableColumn>
    <tableColumn id="5" xr3:uid="{088DDA11-182B-4BE3-926C-B6B750408C86}" name="S4" dataDxfId="19">
      <calculatedColumnFormula>'Data In'!F8</calculatedColumnFormula>
    </tableColumn>
    <tableColumn id="6" xr3:uid="{1DBB9AB6-9B1A-4B33-AFBD-6FB616C68336}" name="MaxSensor" dataDxfId="18">
      <calculatedColumnFormula>MAX(SensorTable[[#This Row],[S1]:[S4]])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C2DD227-3877-49AC-A85B-C819CC1CA6FB}" name="TT" displayName="TT" ref="B2:O58" totalsRowShown="0" headerRowDxfId="17" dataDxfId="16">
  <autoFilter ref="B2:O58" xr:uid="{60E2F07A-0F19-4971-872C-A3BA7EF5495F}"/>
  <tableColumns count="14">
    <tableColumn id="1" xr3:uid="{CF5B32C7-D50B-4826-B216-9A9DFEA940A2}" name="Row" dataDxfId="15">
      <calculatedColumnFormula array="1">ROW()-ROW(TT[#Headers])</calculatedColumnFormula>
    </tableColumn>
    <tableColumn id="2" xr3:uid="{E7BB45EF-3B99-471B-BD84-589676BC76F6}" name="Tab" dataDxfId="14"/>
    <tableColumn id="3" xr3:uid="{0934139F-436B-4057-8122-496545003D52}" name="Location" dataDxfId="13"/>
    <tableColumn id="4" xr3:uid="{594E5A60-3EC6-4183-8CF9-A0FE58B3D9C5}" name="Language 1" dataDxfId="12"/>
    <tableColumn id="5" xr3:uid="{20E21858-689A-42F9-AD23-A3E7C116502C}" name="Language 2" dataDxfId="11"/>
    <tableColumn id="6" xr3:uid="{A6E4C5B3-0ECE-4F87-8149-BCF108848090}" name="Language 3" dataDxfId="10"/>
    <tableColumn id="7" xr3:uid="{020F06FD-0B0F-46D4-9762-AF8925B9FDFB}" name="Language 4" dataDxfId="9"/>
    <tableColumn id="8" xr3:uid="{D52743BE-EF6E-4E51-9832-9A9D4CFB75D7}" name="Language 5" dataDxfId="8"/>
    <tableColumn id="9" xr3:uid="{77C2D622-6AD9-4E37-8780-3D70CFD1004E}" name="Language 6" dataDxfId="7"/>
    <tableColumn id="10" xr3:uid="{18E839C2-D262-40C5-892E-AA3567F62F8F}" name="Language 7" dataDxfId="6"/>
    <tableColumn id="11" xr3:uid="{7E14C586-1F8C-4DE7-9FA4-0C3724396AD1}" name="Language 8" dataDxfId="5"/>
    <tableColumn id="12" xr3:uid="{367C79CC-DBF0-48F5-9799-A71FF5457A02}" name="Language 9" dataDxfId="4"/>
    <tableColumn id="13" xr3:uid="{798AEA91-7EEA-4A1E-8492-FA680ABBD04B}" name="Language 10" dataDxfId="3"/>
    <tableColumn id="14" xr3:uid="{E28E369E-858B-43E9-8547-722557A26E42}" name="Display" dataDxfId="2">
      <calculatedColumnFormula array="1">_xlfn.SINGLE(INDEX(TT[[#This Row],[Language 1]:[Language 10]],1,LanguageSelect))</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HackingSTEM">
      <a:dk1>
        <a:srgbClr val="2F2F2F"/>
      </a:dk1>
      <a:lt1>
        <a:srgbClr val="FFFFFF"/>
      </a:lt1>
      <a:dk2>
        <a:srgbClr val="747474"/>
      </a:dk2>
      <a:lt2>
        <a:srgbClr val="F2F2F2"/>
      </a:lt2>
      <a:accent1>
        <a:srgbClr val="0078D4"/>
      </a:accent1>
      <a:accent2>
        <a:srgbClr val="009245"/>
      </a:accent2>
      <a:accent3>
        <a:srgbClr val="AA0000"/>
      </a:accent3>
      <a:accent4>
        <a:srgbClr val="EC008C"/>
      </a:accent4>
      <a:accent5>
        <a:srgbClr val="D83B01"/>
      </a:accent5>
      <a:accent6>
        <a:srgbClr val="FFB900"/>
      </a:accent6>
      <a:hlink>
        <a:srgbClr val="0078D4"/>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34BF-E7D3-4455-8225-333EC2F7BE2F}">
  <sheetPr codeName="Sheet7"/>
  <dimension ref="A1:BN30"/>
  <sheetViews>
    <sheetView workbookViewId="0">
      <selection activeCell="D4" sqref="D4"/>
    </sheetView>
  </sheetViews>
  <sheetFormatPr defaultRowHeight="15"/>
  <cols>
    <col min="1" max="1" width="4.28515625" customWidth="1"/>
    <col min="2" max="5" width="8.5703125" customWidth="1"/>
    <col min="8" max="11" width="13.28515625" customWidth="1"/>
    <col min="16" max="16" width="11.5703125" customWidth="1"/>
    <col min="31" max="32" width="10.42578125" customWidth="1"/>
    <col min="42" max="42" width="13.28515625" customWidth="1"/>
    <col min="43" max="60" width="10.42578125" customWidth="1"/>
  </cols>
  <sheetData>
    <row r="1" spans="1:66">
      <c r="AQ1">
        <v>0</v>
      </c>
      <c r="AR1">
        <v>1</v>
      </c>
    </row>
    <row r="2" spans="1:66">
      <c r="A2" t="e" cm="1">
        <f t="array" aca="1" ref="A2" ca="1">RIGHT(CELL("filename",A2),LEN(CELL("filename",A2))-FIND("]",CELL("filename",A2)))</f>
        <v>#VALUE!</v>
      </c>
      <c r="F2" t="s">
        <v>0</v>
      </c>
      <c r="G2" t="s">
        <v>1</v>
      </c>
      <c r="H2" t="s">
        <v>2</v>
      </c>
      <c r="I2" t="s">
        <v>3</v>
      </c>
      <c r="J2" t="s">
        <v>4</v>
      </c>
      <c r="K2" t="s">
        <v>5</v>
      </c>
      <c r="L2" t="s">
        <v>6</v>
      </c>
      <c r="M2" t="s">
        <v>7</v>
      </c>
      <c r="N2" t="s">
        <v>8</v>
      </c>
      <c r="O2" t="s">
        <v>9</v>
      </c>
      <c r="P2" t="s">
        <v>10</v>
      </c>
      <c r="Q2" t="s">
        <v>11</v>
      </c>
      <c r="R2" t="s">
        <v>12</v>
      </c>
      <c r="S2" t="s">
        <v>13</v>
      </c>
      <c r="T2" t="s">
        <v>14</v>
      </c>
      <c r="U2" t="s">
        <v>15</v>
      </c>
      <c r="V2" t="s">
        <v>16</v>
      </c>
      <c r="W2" t="s">
        <v>17</v>
      </c>
      <c r="X2" t="s">
        <v>18</v>
      </c>
      <c r="Y2" t="s">
        <v>19</v>
      </c>
      <c r="Z2" t="s">
        <v>20</v>
      </c>
      <c r="AA2" t="s">
        <v>21</v>
      </c>
      <c r="AB2" t="s">
        <v>22</v>
      </c>
      <c r="AC2" t="s">
        <v>23</v>
      </c>
      <c r="AD2" t="s">
        <v>24</v>
      </c>
      <c r="AE2" t="s">
        <v>25</v>
      </c>
      <c r="AF2" t="s">
        <v>26</v>
      </c>
      <c r="AG2" t="s">
        <v>27</v>
      </c>
      <c r="AH2" t="s">
        <v>28</v>
      </c>
      <c r="AI2" t="s">
        <v>29</v>
      </c>
      <c r="AJ2" t="s">
        <v>30</v>
      </c>
      <c r="AK2" t="s">
        <v>31</v>
      </c>
      <c r="AL2" t="s">
        <v>32</v>
      </c>
      <c r="AM2" t="s">
        <v>33</v>
      </c>
      <c r="AN2" t="s">
        <v>34</v>
      </c>
      <c r="AO2" t="s">
        <v>35</v>
      </c>
      <c r="AP2" t="s">
        <v>36</v>
      </c>
      <c r="AQ2" t="s">
        <v>37</v>
      </c>
      <c r="AR2" t="s">
        <v>38</v>
      </c>
      <c r="AS2" t="s">
        <v>39</v>
      </c>
      <c r="AT2" t="s">
        <v>40</v>
      </c>
      <c r="AU2" t="s">
        <v>41</v>
      </c>
      <c r="AV2" t="s">
        <v>42</v>
      </c>
      <c r="AW2" t="s">
        <v>43</v>
      </c>
      <c r="AX2" t="s">
        <v>44</v>
      </c>
      <c r="AY2" t="s">
        <v>45</v>
      </c>
      <c r="AZ2" t="s">
        <v>46</v>
      </c>
      <c r="BA2" t="s">
        <v>47</v>
      </c>
      <c r="BB2" t="s">
        <v>48</v>
      </c>
      <c r="BC2" t="s">
        <v>49</v>
      </c>
      <c r="BD2" t="s">
        <v>50</v>
      </c>
      <c r="BE2" t="s">
        <v>51</v>
      </c>
      <c r="BF2" t="s">
        <v>52</v>
      </c>
      <c r="BG2" t="s">
        <v>53</v>
      </c>
      <c r="BH2" t="s">
        <v>54</v>
      </c>
      <c r="BI2" t="s">
        <v>55</v>
      </c>
      <c r="BJ2" t="s">
        <v>56</v>
      </c>
      <c r="BK2" t="s">
        <v>57</v>
      </c>
      <c r="BL2" t="s">
        <v>58</v>
      </c>
      <c r="BM2" t="s">
        <v>59</v>
      </c>
      <c r="BN2" t="s">
        <v>60</v>
      </c>
    </row>
    <row r="3" spans="1:66">
      <c r="B3" t="s">
        <v>61</v>
      </c>
      <c r="C3">
        <v>0</v>
      </c>
      <c r="D3" t="str" cm="1">
        <f t="array" ref="D3">_xlfn.SWITCH(BuildNumber,0,TT!$O$45,1,TT!$O$46,2,TT!$O$47,3,TT!$O$48)</f>
        <v>Baseline</v>
      </c>
      <c r="F3">
        <v>1</v>
      </c>
      <c r="G3" cm="1">
        <f t="array" ref="G3">INDEX('Data In'!$C$5:$F$5,1,BackendTable[[#This Row],[Sensor]])</f>
        <v>0</v>
      </c>
      <c r="H3">
        <f>BackendTable[[#This Row],[Live]]*DataScaling</f>
        <v>0</v>
      </c>
      <c r="I3" cm="1">
        <f t="array" ref="I3">INDEX(SensorTable[],MaxRow,MATCH("S"&amp;BackendTable[[#This Row],[Sensor]],SensorTable[#Headers],0))*DataScaling</f>
        <v>0</v>
      </c>
      <c r="J3" cm="1">
        <f t="array" ref="J3">INDEX(BackendTable[],BackendTable[[#This Row],[Sensor]],MATCH("M"&amp;BuildNumber&amp;"T0",BackendTable[#Headers],0))</f>
        <v>0</v>
      </c>
      <c r="K3">
        <f>IF(BackendTable[[#This Row],[MaxLive]]&gt;BackendTable[[#This Row],[ActiveStart]],BackendTable[[#This Row],[MaxLive]]-BackendTable[[#This Row],[ActiveStart]],0.01)</f>
        <v>0.01</v>
      </c>
      <c r="L3" s="32">
        <v>0</v>
      </c>
      <c r="M3" s="32"/>
      <c r="N3" s="32"/>
      <c r="O3" s="32"/>
      <c r="P3" s="32">
        <f>IFERROR(SUM(BackendTable[[#This Row],[M0T1]:[M0T3]])/COUNTIF(BackendTable[[#This Row],[M0T1]:[M0T3]],"&gt;"&amp;0),0)</f>
        <v>0</v>
      </c>
      <c r="Q3" s="32"/>
      <c r="R3" s="32"/>
      <c r="S3" s="32"/>
      <c r="T3" s="32"/>
      <c r="U3" s="32">
        <f>IFERROR(SUM(BackendTable[[#This Row],[M1T1]:[M1T3]])/COUNTIF(BackendTable[[#This Row],[M1T1]:[M1T3]],"&gt;"&amp;0),0)</f>
        <v>0</v>
      </c>
      <c r="W3" s="32"/>
      <c r="X3" s="32"/>
      <c r="Y3" s="32"/>
      <c r="Z3" s="32">
        <f>IFERROR(SUM(BackendTable[[#This Row],[M2T1]:[M2T3]])/COUNTIF(BackendTable[[#This Row],[M2T1]:[M2T3]],"&gt;"&amp;0),0)</f>
        <v>0</v>
      </c>
      <c r="AA3" s="32"/>
      <c r="AB3" s="32"/>
      <c r="AC3" s="32"/>
      <c r="AD3" s="32"/>
      <c r="AE3" s="32">
        <f>IFERROR(SUM(BackendTable[[#This Row],[M3T1]:[M3T3]])/COUNTIF(BackendTable[[#This Row],[M3T1]:[M3T3]],"&gt;"&amp;0),0)</f>
        <v>0</v>
      </c>
      <c r="AF3" s="32" cm="1">
        <f t="array" ref="AF3">INDEX(BackendTable[#This Row],1,MATCH("M"&amp;BuildNumber&amp;RIGHT(AF$2,LEN(AF$2)-3),BackendTable[#Headers],0))</f>
        <v>0</v>
      </c>
      <c r="AG3" s="32" cm="1">
        <f t="array" ref="AG3">INDEX(BackendTable[#This Row],1,MATCH("M"&amp;BuildNumber&amp;RIGHT(AG$2,LEN(AG$2)-3),BackendTable[#Headers],0))</f>
        <v>0</v>
      </c>
      <c r="AH3" s="32" cm="1">
        <f t="array" ref="AH3">INDEX(BackendTable[#This Row],1,MATCH("M"&amp;BuildNumber&amp;RIGHT(AH$2,LEN(AH$2)-3),BackendTable[#Headers],0))</f>
        <v>0</v>
      </c>
      <c r="AI3" s="32" cm="1">
        <f t="array" ref="AI3">INDEX(BackendTable[#This Row],1,MATCH("M"&amp;BuildNumber&amp;RIGHT(AI$2,LEN(AI$2)-3),BackendTable[#Headers],0))</f>
        <v>0</v>
      </c>
      <c r="AJ3" s="32">
        <f>IFERROR(SUM(BackendTable[[#This Row],[SelT1]:[SelT3]])/COUNTIF(BackendTable[[#This Row],[SelT1]:[SelT3]],"&gt;"&amp;0),0)</f>
        <v>0</v>
      </c>
      <c r="AK3" s="32" cm="1">
        <f t="array" ref="AK3">_xlfn.SWITCH(TRUE(),BackendTable[[#This Row],[SelAvg]]&lt;=$C$6,0,AND(BackendTable[[#This Row],[SelAvg]]&gt;$C$6,BackendTable[[#This Row],[SelAvg]]&lt;=$C$7),1,AND(BackendTable[[#This Row],[SelAvg]]&gt;$C$7,BackendTable[[#This Row],[SelAvg]]&lt;=$C$8),2,3)</f>
        <v>0</v>
      </c>
      <c r="AL3" s="32">
        <f>IF(BackendTable[[#This Row],[Sel_State]]=VALUE(RIGHT(AL$2,1)),BackendTable[[#This Row],[SelAvg]],NA())</f>
        <v>0</v>
      </c>
      <c r="AM3" s="32" t="e">
        <f>IF(BackendTable[[#This Row],[Sel_State]]=VALUE(RIGHT(AM$2,1)),BackendTable[[#This Row],[SelAvg]],NA())</f>
        <v>#N/A</v>
      </c>
      <c r="AN3" s="32" t="e">
        <f>IF(BackendTable[[#This Row],[Sel_State]]=VALUE(RIGHT(AN$2,1)),BackendTable[[#This Row],[SelAvg]],NA())</f>
        <v>#N/A</v>
      </c>
      <c r="AO3" s="32" t="e">
        <f>IF(BackendTable[[#This Row],[Sel_State]]=VALUE(RIGHT(AO$2,1)),BackendTable[[#This Row],[SelAvg]],NA())</f>
        <v>#N/A</v>
      </c>
      <c r="AP3" cm="1">
        <f t="array" ref="AP3">_xlfn.SWITCH(TRUE(),BackendTable[[#This Row],[ActiveDelta]]&lt;=$C$6,0,AND(BackendTable[[#This Row],[ActiveDelta]]&gt;$C$6,BackendTable[[#This Row],[ActiveDelta]]&lt;=$C$7),1,AND(BackendTable[[#This Row],[ActiveDelta]]&gt;$C$7,BackendTable[[#This Row],[ActiveDelta]]&lt;=$C$8),2,3)</f>
        <v>0</v>
      </c>
      <c r="AQ3">
        <f>IF(BackendTable[[#This Row],[ActiveState]]=VALUE(RIGHT(AQ$2,1)),1,NA())</f>
        <v>1</v>
      </c>
      <c r="AR3" t="e">
        <f>IF(BackendTable[[#This Row],[ActiveState]]=VALUE(RIGHT(AR$2,1)),1,NA())</f>
        <v>#N/A</v>
      </c>
      <c r="AS3" t="e">
        <f>IF(BackendTable[[#This Row],[ActiveState]]=VALUE(RIGHT(AS$2,1)),1,NA())</f>
        <v>#N/A</v>
      </c>
      <c r="AT3" t="e">
        <f>IF(BackendTable[[#This Row],[ActiveState]]=VALUE(RIGHT(AT$2,1)),1,NA())</f>
        <v>#N/A</v>
      </c>
      <c r="AU3" cm="1">
        <f t="array" ref="AU3">_xlfn.SWITCH(TRUE(),BackendTable[[#This Row],[M0TAvg]]&lt;=$C$6,0,AND(BackendTable[[#This Row],[M0TAvg]]&gt;$C$6,BackendTable[[#This Row],[M0TAvg]]&lt;=$C$7),1,AND(BackendTable[[#This Row],[M0TAvg]]&gt;$C$7,BackendTable[[#This Row],[M0TAvg]]&lt;=$C$8),2,3)</f>
        <v>0</v>
      </c>
      <c r="AV3">
        <f>IF(SUM(BackendTable[M0State])=0,0.01,IF(BackendTable[[#This Row],[M0State]]=VALUE(RIGHT(AV$2,1)),BackendTable[[#This Row],[M0TAvg]],NA()))</f>
        <v>0.01</v>
      </c>
      <c r="AW3" t="e">
        <f>IF(BackendTable[[#This Row],[M0State]]=VALUE(RIGHT(AW$2,1)),BackendTable[[#This Row],[M0TAvg]],NA())</f>
        <v>#N/A</v>
      </c>
      <c r="AX3" t="e">
        <f>IF(BackendTable[[#This Row],[M0State]]=VALUE(RIGHT(AX$2,1)),BackendTable[[#This Row],[M0TAvg]],NA())</f>
        <v>#N/A</v>
      </c>
      <c r="AY3" t="e">
        <f>IF(BackendTable[[#This Row],[M0State]]=VALUE(RIGHT(AY$2,1)),BackendTable[[#This Row],[M0TAvg]],NA())</f>
        <v>#N/A</v>
      </c>
      <c r="AZ3" cm="1">
        <f t="array" ref="AZ3">_xlfn.SWITCH(TRUE(),BackendTable[[#This Row],[M1TAvg]]&lt;=$C$6,0,AND(BackendTable[[#This Row],[M1TAvg]]&gt;$C$6,BackendTable[[#This Row],[M1TAvg]]&lt;=$C$7),1,AND(BackendTable[[#This Row],[M1TAvg]]&gt;$C$7,BackendTable[[#This Row],[M1TAvg]]&lt;=$C$8),2,3)</f>
        <v>0</v>
      </c>
      <c r="BA3">
        <f>IF(SUM(BackendTable[M1State])=0,0.01,IF(BackendTable[[#This Row],[M1State]]=VALUE(RIGHT(BA$2,1)),BackendTable[[#This Row],[M1TAvg]],NA()))</f>
        <v>0.01</v>
      </c>
      <c r="BB3" t="e">
        <f>IF(BackendTable[[#This Row],[M1State]]=VALUE(RIGHT(BB$2,1)),BackendTable[[#This Row],[M1TAvg]],NA())</f>
        <v>#N/A</v>
      </c>
      <c r="BC3" t="e">
        <f>IF(BackendTable[[#This Row],[M1State]]=VALUE(RIGHT(BC$2,1)),BackendTable[[#This Row],[M1TAvg]],NA())</f>
        <v>#N/A</v>
      </c>
      <c r="BD3" t="e">
        <f>IF(BackendTable[[#This Row],[M1State]]=VALUE(RIGHT(BD$2,1)),BackendTable[[#This Row],[M1TAvg]],NA())</f>
        <v>#N/A</v>
      </c>
      <c r="BE3" cm="1">
        <f t="array" ref="BE3">_xlfn.SWITCH(TRUE(),BackendTable[[#This Row],[M2TAvg]]&lt;=$C$6,0,AND(BackendTable[[#This Row],[M2TAvg]]&gt;$C$6,BackendTable[[#This Row],[M2TAvg]]&lt;=$C$7),1,AND(BackendTable[[#This Row],[M2TAvg]]&gt;$C$7,BackendTable[[#This Row],[M2TAvg]]&lt;=$C$8),2,3)</f>
        <v>0</v>
      </c>
      <c r="BF3">
        <f>IF(SUM(BackendTable[M2State])=0,0.01,IF(BackendTable[[#This Row],[M2State]]=VALUE(RIGHT(BF$2,1)),BackendTable[[#This Row],[M2TAvg]],NA()))</f>
        <v>0.01</v>
      </c>
      <c r="BG3" t="e">
        <f>IF(BackendTable[[#This Row],[M2State]]=VALUE(RIGHT(BG$2,1)),BackendTable[[#This Row],[M2TAvg]],NA())</f>
        <v>#N/A</v>
      </c>
      <c r="BH3" t="e">
        <f>IF(BackendTable[[#This Row],[M2State]]=VALUE(RIGHT(BH$2,1)),BackendTable[[#This Row],[M2TAvg]],NA())</f>
        <v>#N/A</v>
      </c>
      <c r="BI3" t="e">
        <f>IF(BackendTable[[#This Row],[M2State]]=VALUE(RIGHT(BI$2,1)),BackendTable[[#This Row],[M2TAvg]],NA())</f>
        <v>#N/A</v>
      </c>
      <c r="BJ3" cm="1">
        <f t="array" ref="BJ3">_xlfn.SWITCH(TRUE(),BackendTable[[#This Row],[M3TAvg]]&lt;=$C$6,0,AND(BackendTable[[#This Row],[M3TAvg]]&gt;$C$6,BackendTable[[#This Row],[M3TAvg]]&lt;=$C$7),1,AND(BackendTable[[#This Row],[M3TAvg]]&gt;$C$7,BackendTable[[#This Row],[M3TAvg]]&lt;=$C$8),2,3)</f>
        <v>0</v>
      </c>
      <c r="BK3">
        <f>IF(SUM(BackendTable[M3State])=0,0.01,IF(BackendTable[[#This Row],[M3State]]=VALUE(RIGHT(BK$2,1)),BackendTable[[#This Row],[M3TAvg]],NA()))</f>
        <v>0.01</v>
      </c>
      <c r="BL3" t="e">
        <f>IF(BackendTable[[#This Row],[M3State]]=VALUE(RIGHT(BL$2,1)),BackendTable[[#This Row],[M3TAvg]],NA())</f>
        <v>#N/A</v>
      </c>
      <c r="BM3" t="e">
        <f>IF(BackendTable[[#This Row],[M3State]]=VALUE(RIGHT(BM$2,1)),BackendTable[[#This Row],[M3TAvg]],NA())</f>
        <v>#N/A</v>
      </c>
      <c r="BN3" t="e">
        <f>IF(BackendTable[[#This Row],[M3State]]=VALUE(RIGHT(BN$2,1)),BackendTable[[#This Row],[M3TAvg]],NA())</f>
        <v>#N/A</v>
      </c>
    </row>
    <row r="4" spans="1:66">
      <c r="B4" t="s">
        <v>62</v>
      </c>
      <c r="C4">
        <v>0.1</v>
      </c>
      <c r="F4">
        <v>2</v>
      </c>
      <c r="G4" cm="1">
        <f t="array" ref="G4">INDEX('Data In'!$C$5:$F$5,1,BackendTable[[#This Row],[Sensor]])</f>
        <v>0</v>
      </c>
      <c r="H4">
        <f>BackendTable[[#This Row],[Live]]*DataScaling</f>
        <v>0</v>
      </c>
      <c r="I4" cm="1">
        <f t="array" ref="I4">INDEX(SensorTable[],MaxRow,MATCH("S"&amp;BackendTable[[#This Row],[Sensor]],SensorTable[#Headers],0))*DataScaling</f>
        <v>0</v>
      </c>
      <c r="J4" cm="1">
        <f t="array" ref="J4">INDEX(BackendTable[],BackendTable[[#This Row],[Sensor]],MATCH("M"&amp;BuildNumber&amp;"T0",BackendTable[#Headers],0))</f>
        <v>0</v>
      </c>
      <c r="K4">
        <f>IF(BackendTable[[#This Row],[MaxLive]]&gt;BackendTable[[#This Row],[ActiveStart]],BackendTable[[#This Row],[MaxLive]]-BackendTable[[#This Row],[ActiveStart]],0.01)</f>
        <v>0.01</v>
      </c>
      <c r="L4" s="32">
        <v>0</v>
      </c>
      <c r="M4" s="32"/>
      <c r="N4" s="32"/>
      <c r="O4" s="32"/>
      <c r="P4" s="32">
        <f>IFERROR(SUM(BackendTable[[#This Row],[M0T1]:[M0T3]])/COUNTIF(BackendTable[[#This Row],[M0T1]:[M0T3]],"&gt;"&amp;0),0)</f>
        <v>0</v>
      </c>
      <c r="Q4" s="32"/>
      <c r="R4" s="32"/>
      <c r="S4" s="32"/>
      <c r="T4" s="32"/>
      <c r="U4" s="32">
        <f>IFERROR(SUM(BackendTable[[#This Row],[M1T1]:[M1T3]])/COUNTIF(BackendTable[[#This Row],[M1T1]:[M1T3]],"&gt;"&amp;0),0)</f>
        <v>0</v>
      </c>
      <c r="W4" s="32"/>
      <c r="X4" s="32"/>
      <c r="Y4" s="32"/>
      <c r="Z4" s="32">
        <f>IFERROR(SUM(BackendTable[[#This Row],[M2T1]:[M2T3]])/COUNTIF(BackendTable[[#This Row],[M2T1]:[M2T3]],"&gt;"&amp;0),0)</f>
        <v>0</v>
      </c>
      <c r="AA4" s="32"/>
      <c r="AB4" s="32"/>
      <c r="AC4" s="32"/>
      <c r="AD4" s="32"/>
      <c r="AE4" s="32">
        <f>IFERROR(SUM(BackendTable[[#This Row],[M3T1]:[M3T3]])/COUNTIF(BackendTable[[#This Row],[M3T1]:[M3T3]],"&gt;"&amp;0),0)</f>
        <v>0</v>
      </c>
      <c r="AF4" s="32" cm="1">
        <f t="array" ref="AF4">INDEX(BackendTable[#This Row],1,MATCH("M"&amp;BuildNumber&amp;RIGHT(AF$2,LEN(AF$2)-3),BackendTable[#Headers],0))</f>
        <v>0</v>
      </c>
      <c r="AG4" s="32" cm="1">
        <f t="array" ref="AG4">INDEX(BackendTable[#This Row],1,MATCH("M"&amp;BuildNumber&amp;RIGHT(AG$2,LEN(AG$2)-3),BackendTable[#Headers],0))</f>
        <v>0</v>
      </c>
      <c r="AH4" s="32" cm="1">
        <f t="array" ref="AH4">INDEX(BackendTable[#This Row],1,MATCH("M"&amp;BuildNumber&amp;RIGHT(AH$2,LEN(AH$2)-3),BackendTable[#Headers],0))</f>
        <v>0</v>
      </c>
      <c r="AI4" s="32" cm="1">
        <f t="array" ref="AI4">INDEX(BackendTable[#This Row],1,MATCH("M"&amp;BuildNumber&amp;RIGHT(AI$2,LEN(AI$2)-3),BackendTable[#Headers],0))</f>
        <v>0</v>
      </c>
      <c r="AJ4" s="32">
        <f>IFERROR(SUM(BackendTable[[#This Row],[SelT1]:[SelT3]])/COUNTIF(BackendTable[[#This Row],[SelT1]:[SelT3]],"&gt;"&amp;0),0)</f>
        <v>0</v>
      </c>
      <c r="AK4" s="32" cm="1">
        <f t="array" ref="AK4">_xlfn.SWITCH(TRUE(),BackendTable[[#This Row],[SelAvg]]&lt;=$C$6,0,AND(BackendTable[[#This Row],[SelAvg]]&gt;$C$6,BackendTable[[#This Row],[SelAvg]]&lt;=$C$7),1,AND(BackendTable[[#This Row],[SelAvg]]&gt;$C$7,BackendTable[[#This Row],[SelAvg]]&lt;=$C$8),2,3)</f>
        <v>0</v>
      </c>
      <c r="AL4" s="32">
        <f>IF(BackendTable[[#This Row],[Sel_State]]=VALUE(RIGHT(AL$2,1)),BackendTable[[#This Row],[SelAvg]],NA())</f>
        <v>0</v>
      </c>
      <c r="AM4" s="32" t="e">
        <f>IF(BackendTable[[#This Row],[Sel_State]]=VALUE(RIGHT(AM$2,1)),BackendTable[[#This Row],[SelAvg]],NA())</f>
        <v>#N/A</v>
      </c>
      <c r="AN4" s="32" t="e">
        <f>IF(BackendTable[[#This Row],[Sel_State]]=VALUE(RIGHT(AN$2,1)),BackendTable[[#This Row],[SelAvg]],NA())</f>
        <v>#N/A</v>
      </c>
      <c r="AO4" s="32" t="e">
        <f>IF(BackendTable[[#This Row],[Sel_State]]=VALUE(RIGHT(AO$2,1)),BackendTable[[#This Row],[SelAvg]],NA())</f>
        <v>#N/A</v>
      </c>
      <c r="AP4" cm="1">
        <f t="array" ref="AP4">_xlfn.SWITCH(TRUE(),BackendTable[[#This Row],[ActiveDelta]]&lt;=$C$6,0,AND(BackendTable[[#This Row],[ActiveDelta]]&gt;$C$6,BackendTable[[#This Row],[ActiveDelta]]&lt;=$C$7),1,AND(BackendTable[[#This Row],[ActiveDelta]]&gt;$C$7,BackendTable[[#This Row],[ActiveDelta]]&lt;=$C$8),2,3)</f>
        <v>0</v>
      </c>
      <c r="AQ4">
        <f>IF(BackendTable[[#This Row],[ActiveState]]=VALUE(RIGHT(AQ$2,1)),1,NA())</f>
        <v>1</v>
      </c>
      <c r="AR4" t="e">
        <f>IF(BackendTable[[#This Row],[ActiveState]]=VALUE(RIGHT(AR$2,1)),1,NA())</f>
        <v>#N/A</v>
      </c>
      <c r="AS4" t="e">
        <f>IF(BackendTable[[#This Row],[ActiveState]]=VALUE(RIGHT(AS$2,1)),1,NA())</f>
        <v>#N/A</v>
      </c>
      <c r="AT4" t="e">
        <f>IF(BackendTable[[#This Row],[ActiveState]]=VALUE(RIGHT(AT$2,1)),1,NA())</f>
        <v>#N/A</v>
      </c>
      <c r="AU4" cm="1">
        <f t="array" ref="AU4">_xlfn.SWITCH(TRUE(),BackendTable[[#This Row],[M0TAvg]]&lt;=$C$6,0,AND(BackendTable[[#This Row],[M0TAvg]]&gt;$C$6,BackendTable[[#This Row],[M0TAvg]]&lt;=$C$7),1,AND(BackendTable[[#This Row],[M0TAvg]]&gt;$C$7,BackendTable[[#This Row],[M0TAvg]]&lt;=$C$8),2,3)</f>
        <v>0</v>
      </c>
      <c r="AV4">
        <f>IF(SUM(BackendTable[M0State])=0,0.01,IF(BackendTable[[#This Row],[M0State]]=VALUE(RIGHT(AV$2,1)),BackendTable[[#This Row],[M0TAvg]],NA()))</f>
        <v>0.01</v>
      </c>
      <c r="AW4" t="e">
        <f>IF(BackendTable[[#This Row],[M0State]]=VALUE(RIGHT(AW$2,1)),BackendTable[[#This Row],[M0TAvg]],NA())</f>
        <v>#N/A</v>
      </c>
      <c r="AX4" t="e">
        <f>IF(BackendTable[[#This Row],[M0State]]=VALUE(RIGHT(AX$2,1)),BackendTable[[#This Row],[M0TAvg]],NA())</f>
        <v>#N/A</v>
      </c>
      <c r="AY4" t="e">
        <f>IF(BackendTable[[#This Row],[M0State]]=VALUE(RIGHT(AY$2,1)),BackendTable[[#This Row],[M0TAvg]],NA())</f>
        <v>#N/A</v>
      </c>
      <c r="AZ4" cm="1">
        <f t="array" ref="AZ4">_xlfn.SWITCH(TRUE(),BackendTable[[#This Row],[M1TAvg]]&lt;=$C$6,0,AND(BackendTable[[#This Row],[M1TAvg]]&gt;$C$6,BackendTable[[#This Row],[M1TAvg]]&lt;=$C$7),1,AND(BackendTable[[#This Row],[M1TAvg]]&gt;$C$7,BackendTable[[#This Row],[M1TAvg]]&lt;=$C$8),2,3)</f>
        <v>0</v>
      </c>
      <c r="BA4">
        <f>IF(SUM(BackendTable[M1State])=0,0.01,IF(BackendTable[[#This Row],[M1State]]=VALUE(RIGHT(BA$2,1)),BackendTable[[#This Row],[M1TAvg]],NA()))</f>
        <v>0.01</v>
      </c>
      <c r="BB4" t="e">
        <f>IF(BackendTable[[#This Row],[M1State]]=VALUE(RIGHT(BB$2,1)),BackendTable[[#This Row],[M1TAvg]],NA())</f>
        <v>#N/A</v>
      </c>
      <c r="BC4" t="e">
        <f>IF(BackendTable[[#This Row],[M1State]]=VALUE(RIGHT(BC$2,1)),BackendTable[[#This Row],[M1TAvg]],NA())</f>
        <v>#N/A</v>
      </c>
      <c r="BD4" t="e">
        <f>IF(BackendTable[[#This Row],[M1State]]=VALUE(RIGHT(BD$2,1)),BackendTable[[#This Row],[M1TAvg]],NA())</f>
        <v>#N/A</v>
      </c>
      <c r="BE4" cm="1">
        <f t="array" ref="BE4">_xlfn.SWITCH(TRUE(),BackendTable[[#This Row],[M2TAvg]]&lt;=$C$6,0,AND(BackendTable[[#This Row],[M2TAvg]]&gt;$C$6,BackendTable[[#This Row],[M2TAvg]]&lt;=$C$7),1,AND(BackendTable[[#This Row],[M2TAvg]]&gt;$C$7,BackendTable[[#This Row],[M2TAvg]]&lt;=$C$8),2,3)</f>
        <v>0</v>
      </c>
      <c r="BF4">
        <f>IF(SUM(BackendTable[M2State])=0,0.01,IF(BackendTable[[#This Row],[M2State]]=VALUE(RIGHT(BF$2,1)),BackendTable[[#This Row],[M2TAvg]],NA()))</f>
        <v>0.01</v>
      </c>
      <c r="BG4" t="e">
        <f>IF(BackendTable[[#This Row],[M2State]]=VALUE(RIGHT(BG$2,1)),BackendTable[[#This Row],[M2TAvg]],NA())</f>
        <v>#N/A</v>
      </c>
      <c r="BH4" t="e">
        <f>IF(BackendTable[[#This Row],[M2State]]=VALUE(RIGHT(BH$2,1)),BackendTable[[#This Row],[M2TAvg]],NA())</f>
        <v>#N/A</v>
      </c>
      <c r="BI4" t="e">
        <f>IF(BackendTable[[#This Row],[M2State]]=VALUE(RIGHT(BI$2,1)),BackendTable[[#This Row],[M2TAvg]],NA())</f>
        <v>#N/A</v>
      </c>
      <c r="BJ4" cm="1">
        <f t="array" ref="BJ4">_xlfn.SWITCH(TRUE(),BackendTable[[#This Row],[M3TAvg]]&lt;=$C$6,0,AND(BackendTable[[#This Row],[M3TAvg]]&gt;$C$6,BackendTable[[#This Row],[M3TAvg]]&lt;=$C$7),1,AND(BackendTable[[#This Row],[M3TAvg]]&gt;$C$7,BackendTable[[#This Row],[M3TAvg]]&lt;=$C$8),2,3)</f>
        <v>0</v>
      </c>
      <c r="BK4">
        <f>IF(SUM(BackendTable[M3State])=0,0.01,IF(BackendTable[[#This Row],[M3State]]=VALUE(RIGHT(BK$2,1)),BackendTable[[#This Row],[M3TAvg]],NA()))</f>
        <v>0.01</v>
      </c>
      <c r="BL4" t="e">
        <f>IF(BackendTable[[#This Row],[M3State]]=VALUE(RIGHT(BL$2,1)),BackendTable[[#This Row],[M3TAvg]],NA())</f>
        <v>#N/A</v>
      </c>
      <c r="BM4" t="e">
        <f>IF(BackendTable[[#This Row],[M3State]]=VALUE(RIGHT(BM$2,1)),BackendTable[[#This Row],[M3TAvg]],NA())</f>
        <v>#N/A</v>
      </c>
      <c r="BN4" t="e">
        <f>IF(BackendTable[[#This Row],[M3State]]=VALUE(RIGHT(BN$2,1)),BackendTable[[#This Row],[M3TAvg]],NA())</f>
        <v>#N/A</v>
      </c>
    </row>
    <row r="5" spans="1:66">
      <c r="B5" t="s">
        <v>63</v>
      </c>
      <c r="C5">
        <f>MATCH(MAX(SensorTable[MaxSensor]),SensorTable[MaxSensor],0)</f>
        <v>1</v>
      </c>
      <c r="F5">
        <v>3</v>
      </c>
      <c r="G5" cm="1">
        <f t="array" ref="G5">INDEX('Data In'!$C$5:$F$5,1,BackendTable[[#This Row],[Sensor]])</f>
        <v>0</v>
      </c>
      <c r="H5">
        <f>BackendTable[[#This Row],[Live]]*DataScaling</f>
        <v>0</v>
      </c>
      <c r="I5" cm="1">
        <f t="array" ref="I5">INDEX(SensorTable[],MaxRow,MATCH("S"&amp;BackendTable[[#This Row],[Sensor]],SensorTable[#Headers],0))*DataScaling</f>
        <v>0</v>
      </c>
      <c r="J5" cm="1">
        <f t="array" ref="J5">INDEX(BackendTable[],BackendTable[[#This Row],[Sensor]],MATCH("M"&amp;BuildNumber&amp;"T0",BackendTable[#Headers],0))</f>
        <v>0</v>
      </c>
      <c r="K5">
        <f>IF(BackendTable[[#This Row],[MaxLive]]&gt;BackendTable[[#This Row],[ActiveStart]],BackendTable[[#This Row],[MaxLive]]-BackendTable[[#This Row],[ActiveStart]],0.01)</f>
        <v>0.01</v>
      </c>
      <c r="L5" s="32">
        <v>0</v>
      </c>
      <c r="M5" s="32"/>
      <c r="N5" s="32"/>
      <c r="O5" s="32"/>
      <c r="P5" s="32">
        <f>IFERROR(SUM(BackendTable[[#This Row],[M0T1]:[M0T3]])/COUNTIF(BackendTable[[#This Row],[M0T1]:[M0T3]],"&gt;"&amp;0),0)</f>
        <v>0</v>
      </c>
      <c r="Q5" s="32"/>
      <c r="R5" s="32"/>
      <c r="S5" s="32"/>
      <c r="T5" s="32"/>
      <c r="U5" s="32">
        <f>IFERROR(SUM(BackendTable[[#This Row],[M1T1]:[M1T3]])/COUNTIF(BackendTable[[#This Row],[M1T1]:[M1T3]],"&gt;"&amp;0),0)</f>
        <v>0</v>
      </c>
      <c r="W5" s="32"/>
      <c r="X5" s="32"/>
      <c r="Y5" s="32"/>
      <c r="Z5" s="32">
        <f>IFERROR(SUM(BackendTable[[#This Row],[M2T1]:[M2T3]])/COUNTIF(BackendTable[[#This Row],[M2T1]:[M2T3]],"&gt;"&amp;0),0)</f>
        <v>0</v>
      </c>
      <c r="AA5" s="32"/>
      <c r="AB5" s="32"/>
      <c r="AC5" s="32"/>
      <c r="AD5" s="32"/>
      <c r="AE5" s="32">
        <f>IFERROR(SUM(BackendTable[[#This Row],[M3T1]:[M3T3]])/COUNTIF(BackendTable[[#This Row],[M3T1]:[M3T3]],"&gt;"&amp;0),0)</f>
        <v>0</v>
      </c>
      <c r="AF5" s="32" cm="1">
        <f t="array" ref="AF5">INDEX(BackendTable[#This Row],1,MATCH("M"&amp;BuildNumber&amp;RIGHT(AF$2,LEN(AF$2)-3),BackendTable[#Headers],0))</f>
        <v>0</v>
      </c>
      <c r="AG5" s="32" cm="1">
        <f t="array" ref="AG5">INDEX(BackendTable[#This Row],1,MATCH("M"&amp;BuildNumber&amp;RIGHT(AG$2,LEN(AG$2)-3),BackendTable[#Headers],0))</f>
        <v>0</v>
      </c>
      <c r="AH5" s="32" cm="1">
        <f t="array" ref="AH5">INDEX(BackendTable[#This Row],1,MATCH("M"&amp;BuildNumber&amp;RIGHT(AH$2,LEN(AH$2)-3),BackendTable[#Headers],0))</f>
        <v>0</v>
      </c>
      <c r="AI5" s="32" cm="1">
        <f t="array" ref="AI5">INDEX(BackendTable[#This Row],1,MATCH("M"&amp;BuildNumber&amp;RIGHT(AI$2,LEN(AI$2)-3),BackendTable[#Headers],0))</f>
        <v>0</v>
      </c>
      <c r="AJ5" s="32">
        <f>IFERROR(SUM(BackendTable[[#This Row],[SelT1]:[SelT3]])/COUNTIF(BackendTable[[#This Row],[SelT1]:[SelT3]],"&gt;"&amp;0),0)</f>
        <v>0</v>
      </c>
      <c r="AK5" s="32" cm="1">
        <f t="array" ref="AK5">_xlfn.SWITCH(TRUE(),BackendTable[[#This Row],[SelAvg]]&lt;=$C$6,0,AND(BackendTable[[#This Row],[SelAvg]]&gt;$C$6,BackendTable[[#This Row],[SelAvg]]&lt;=$C$7),1,AND(BackendTable[[#This Row],[SelAvg]]&gt;$C$7,BackendTable[[#This Row],[SelAvg]]&lt;=$C$8),2,3)</f>
        <v>0</v>
      </c>
      <c r="AL5" s="32">
        <f>IF(BackendTable[[#This Row],[Sel_State]]=VALUE(RIGHT(AL$2,1)),BackendTable[[#This Row],[SelAvg]],NA())</f>
        <v>0</v>
      </c>
      <c r="AM5" s="32" t="e">
        <f>IF(BackendTable[[#This Row],[Sel_State]]=VALUE(RIGHT(AM$2,1)),BackendTable[[#This Row],[SelAvg]],NA())</f>
        <v>#N/A</v>
      </c>
      <c r="AN5" s="32" t="e">
        <f>IF(BackendTable[[#This Row],[Sel_State]]=VALUE(RIGHT(AN$2,1)),BackendTable[[#This Row],[SelAvg]],NA())</f>
        <v>#N/A</v>
      </c>
      <c r="AO5" s="32" t="e">
        <f>IF(BackendTable[[#This Row],[Sel_State]]=VALUE(RIGHT(AO$2,1)),BackendTable[[#This Row],[SelAvg]],NA())</f>
        <v>#N/A</v>
      </c>
      <c r="AP5" cm="1">
        <f t="array" ref="AP5">_xlfn.SWITCH(TRUE(),BackendTable[[#This Row],[ActiveDelta]]&lt;=$C$6,0,AND(BackendTable[[#This Row],[ActiveDelta]]&gt;$C$6,BackendTable[[#This Row],[ActiveDelta]]&lt;=$C$7),1,AND(BackendTable[[#This Row],[ActiveDelta]]&gt;$C$7,BackendTable[[#This Row],[ActiveDelta]]&lt;=$C$8),2,3)</f>
        <v>0</v>
      </c>
      <c r="AQ5">
        <f>IF(BackendTable[[#This Row],[ActiveState]]=VALUE(RIGHT(AQ$2,1)),1,NA())</f>
        <v>1</v>
      </c>
      <c r="AR5" t="e">
        <f>IF(BackendTable[[#This Row],[ActiveState]]=VALUE(RIGHT(AR$2,1)),1,NA())</f>
        <v>#N/A</v>
      </c>
      <c r="AS5" t="e">
        <f>IF(BackendTable[[#This Row],[ActiveState]]=VALUE(RIGHT(AS$2,1)),1,NA())</f>
        <v>#N/A</v>
      </c>
      <c r="AT5" t="e">
        <f>IF(BackendTable[[#This Row],[ActiveState]]=VALUE(RIGHT(AT$2,1)),1,NA())</f>
        <v>#N/A</v>
      </c>
      <c r="AU5" cm="1">
        <f t="array" ref="AU5">_xlfn.SWITCH(TRUE(),BackendTable[[#This Row],[M0TAvg]]&lt;=$C$6,0,AND(BackendTable[[#This Row],[M0TAvg]]&gt;$C$6,BackendTable[[#This Row],[M0TAvg]]&lt;=$C$7),1,AND(BackendTable[[#This Row],[M0TAvg]]&gt;$C$7,BackendTable[[#This Row],[M0TAvg]]&lt;=$C$8),2,3)</f>
        <v>0</v>
      </c>
      <c r="AV5">
        <f>IF(SUM(BackendTable[M0State])=0,0.01,IF(BackendTable[[#This Row],[M0State]]=VALUE(RIGHT(AV$2,1)),BackendTable[[#This Row],[M0TAvg]],NA()))</f>
        <v>0.01</v>
      </c>
      <c r="AW5" t="e">
        <f>IF(BackendTable[[#This Row],[M0State]]=VALUE(RIGHT(AW$2,1)),BackendTable[[#This Row],[M0TAvg]],NA())</f>
        <v>#N/A</v>
      </c>
      <c r="AX5" t="e">
        <f>IF(BackendTable[[#This Row],[M0State]]=VALUE(RIGHT(AX$2,1)),BackendTable[[#This Row],[M0TAvg]],NA())</f>
        <v>#N/A</v>
      </c>
      <c r="AY5" t="e">
        <f>IF(BackendTable[[#This Row],[M0State]]=VALUE(RIGHT(AY$2,1)),BackendTable[[#This Row],[M0TAvg]],NA())</f>
        <v>#N/A</v>
      </c>
      <c r="AZ5" cm="1">
        <f t="array" ref="AZ5">_xlfn.SWITCH(TRUE(),BackendTable[[#This Row],[M1TAvg]]&lt;=$C$6,0,AND(BackendTable[[#This Row],[M1TAvg]]&gt;$C$6,BackendTable[[#This Row],[M1TAvg]]&lt;=$C$7),1,AND(BackendTable[[#This Row],[M1TAvg]]&gt;$C$7,BackendTable[[#This Row],[M1TAvg]]&lt;=$C$8),2,3)</f>
        <v>0</v>
      </c>
      <c r="BA5">
        <f>IF(SUM(BackendTable[M1State])=0,0.01,IF(BackendTable[[#This Row],[M1State]]=VALUE(RIGHT(BA$2,1)),BackendTable[[#This Row],[M1TAvg]],NA()))</f>
        <v>0.01</v>
      </c>
      <c r="BB5" t="e">
        <f>IF(BackendTable[[#This Row],[M1State]]=VALUE(RIGHT(BB$2,1)),BackendTable[[#This Row],[M1TAvg]],NA())</f>
        <v>#N/A</v>
      </c>
      <c r="BC5" t="e">
        <f>IF(BackendTable[[#This Row],[M1State]]=VALUE(RIGHT(BC$2,1)),BackendTable[[#This Row],[M1TAvg]],NA())</f>
        <v>#N/A</v>
      </c>
      <c r="BD5" t="e">
        <f>IF(BackendTable[[#This Row],[M1State]]=VALUE(RIGHT(BD$2,1)),BackendTable[[#This Row],[M1TAvg]],NA())</f>
        <v>#N/A</v>
      </c>
      <c r="BE5" cm="1">
        <f t="array" ref="BE5">_xlfn.SWITCH(TRUE(),BackendTable[[#This Row],[M2TAvg]]&lt;=$C$6,0,AND(BackendTable[[#This Row],[M2TAvg]]&gt;$C$6,BackendTable[[#This Row],[M2TAvg]]&lt;=$C$7),1,AND(BackendTable[[#This Row],[M2TAvg]]&gt;$C$7,BackendTable[[#This Row],[M2TAvg]]&lt;=$C$8),2,3)</f>
        <v>0</v>
      </c>
      <c r="BF5">
        <f>IF(SUM(BackendTable[M2State])=0,0.01,IF(BackendTable[[#This Row],[M2State]]=VALUE(RIGHT(BF$2,1)),BackendTable[[#This Row],[M2TAvg]],NA()))</f>
        <v>0.01</v>
      </c>
      <c r="BG5" t="e">
        <f>IF(BackendTable[[#This Row],[M2State]]=VALUE(RIGHT(BG$2,1)),BackendTable[[#This Row],[M2TAvg]],NA())</f>
        <v>#N/A</v>
      </c>
      <c r="BH5" t="e">
        <f>IF(BackendTable[[#This Row],[M2State]]=VALUE(RIGHT(BH$2,1)),BackendTable[[#This Row],[M2TAvg]],NA())</f>
        <v>#N/A</v>
      </c>
      <c r="BI5" t="e">
        <f>IF(BackendTable[[#This Row],[M2State]]=VALUE(RIGHT(BI$2,1)),BackendTable[[#This Row],[M2TAvg]],NA())</f>
        <v>#N/A</v>
      </c>
      <c r="BJ5" cm="1">
        <f t="array" ref="BJ5">_xlfn.SWITCH(TRUE(),BackendTable[[#This Row],[M3TAvg]]&lt;=$C$6,0,AND(BackendTable[[#This Row],[M3TAvg]]&gt;$C$6,BackendTable[[#This Row],[M3TAvg]]&lt;=$C$7),1,AND(BackendTable[[#This Row],[M3TAvg]]&gt;$C$7,BackendTable[[#This Row],[M3TAvg]]&lt;=$C$8),2,3)</f>
        <v>0</v>
      </c>
      <c r="BK5">
        <f>IF(SUM(BackendTable[M3State])=0,0.01,IF(BackendTable[[#This Row],[M3State]]=VALUE(RIGHT(BK$2,1)),BackendTable[[#This Row],[M3TAvg]],NA()))</f>
        <v>0.01</v>
      </c>
      <c r="BL5" t="e">
        <f>IF(BackendTable[[#This Row],[M3State]]=VALUE(RIGHT(BL$2,1)),BackendTable[[#This Row],[M3TAvg]],NA())</f>
        <v>#N/A</v>
      </c>
      <c r="BM5" t="e">
        <f>IF(BackendTable[[#This Row],[M3State]]=VALUE(RIGHT(BM$2,1)),BackendTable[[#This Row],[M3TAvg]],NA())</f>
        <v>#N/A</v>
      </c>
      <c r="BN5" t="e">
        <f>IF(BackendTable[[#This Row],[M3State]]=VALUE(RIGHT(BN$2,1)),BackendTable[[#This Row],[M3TAvg]],NA())</f>
        <v>#N/A</v>
      </c>
    </row>
    <row r="6" spans="1:66">
      <c r="B6" t="s">
        <v>64</v>
      </c>
      <c r="C6">
        <v>10</v>
      </c>
      <c r="F6">
        <v>4</v>
      </c>
      <c r="G6" cm="1">
        <f t="array" ref="G6">INDEX('Data In'!$C$5:$F$5,1,BackendTable[[#This Row],[Sensor]])</f>
        <v>0</v>
      </c>
      <c r="H6">
        <f>BackendTable[[#This Row],[Live]]*DataScaling</f>
        <v>0</v>
      </c>
      <c r="I6" cm="1">
        <f t="array" ref="I6">INDEX(SensorTable[],MaxRow,MATCH("S"&amp;BackendTable[[#This Row],[Sensor]],SensorTable[#Headers],0))*DataScaling</f>
        <v>0</v>
      </c>
      <c r="J6" cm="1">
        <f t="array" ref="J6">INDEX(BackendTable[],BackendTable[[#This Row],[Sensor]],MATCH("M"&amp;BuildNumber&amp;"T0",BackendTable[#Headers],0))</f>
        <v>0</v>
      </c>
      <c r="K6">
        <f>IF(BackendTable[[#This Row],[MaxLive]]&gt;BackendTable[[#This Row],[ActiveStart]],BackendTable[[#This Row],[MaxLive]]-BackendTable[[#This Row],[ActiveStart]],0.01)</f>
        <v>0.01</v>
      </c>
      <c r="L6" s="32">
        <v>0</v>
      </c>
      <c r="M6" s="32"/>
      <c r="N6" s="32"/>
      <c r="O6" s="32"/>
      <c r="P6" s="32">
        <f>IFERROR(SUM(BackendTable[[#This Row],[M0T1]:[M0T3]])/COUNTIF(BackendTable[[#This Row],[M0T1]:[M0T3]],"&gt;"&amp;0),0)</f>
        <v>0</v>
      </c>
      <c r="Q6" s="32"/>
      <c r="R6" s="32"/>
      <c r="S6" s="32"/>
      <c r="T6" s="32"/>
      <c r="U6" s="32">
        <f>IFERROR(SUM(BackendTable[[#This Row],[M1T1]:[M1T3]])/COUNTIF(BackendTable[[#This Row],[M1T1]:[M1T3]],"&gt;"&amp;0),0)</f>
        <v>0</v>
      </c>
      <c r="W6" s="32"/>
      <c r="X6" s="32"/>
      <c r="Y6" s="32"/>
      <c r="Z6" s="32">
        <f>IFERROR(SUM(BackendTable[[#This Row],[M2T1]:[M2T3]])/COUNTIF(BackendTable[[#This Row],[M2T1]:[M2T3]],"&gt;"&amp;0),0)</f>
        <v>0</v>
      </c>
      <c r="AA6" s="32"/>
      <c r="AB6" s="32"/>
      <c r="AC6" s="32"/>
      <c r="AD6" s="32"/>
      <c r="AE6" s="32">
        <f>IFERROR(SUM(BackendTable[[#This Row],[M3T1]:[M3T3]])/COUNTIF(BackendTable[[#This Row],[M3T1]:[M3T3]],"&gt;"&amp;0),0)</f>
        <v>0</v>
      </c>
      <c r="AF6" s="32" cm="1">
        <f t="array" ref="AF6">INDEX(BackendTable[#This Row],1,MATCH("M"&amp;BuildNumber&amp;RIGHT(AF$2,LEN(AF$2)-3),BackendTable[#Headers],0))</f>
        <v>0</v>
      </c>
      <c r="AG6" s="32" cm="1">
        <f t="array" ref="AG6">INDEX(BackendTable[#This Row],1,MATCH("M"&amp;BuildNumber&amp;RIGHT(AG$2,LEN(AG$2)-3),BackendTable[#Headers],0))</f>
        <v>0</v>
      </c>
      <c r="AH6" s="32" cm="1">
        <f t="array" ref="AH6">INDEX(BackendTable[#This Row],1,MATCH("M"&amp;BuildNumber&amp;RIGHT(AH$2,LEN(AH$2)-3),BackendTable[#Headers],0))</f>
        <v>0</v>
      </c>
      <c r="AI6" s="32" cm="1">
        <f t="array" ref="AI6">INDEX(BackendTable[#This Row],1,MATCH("M"&amp;BuildNumber&amp;RIGHT(AI$2,LEN(AI$2)-3),BackendTable[#Headers],0))</f>
        <v>0</v>
      </c>
      <c r="AJ6" s="32">
        <f>IFERROR(SUM(BackendTable[[#This Row],[SelT1]:[SelT3]])/COUNTIF(BackendTable[[#This Row],[SelT1]:[SelT3]],"&gt;"&amp;0),0)</f>
        <v>0</v>
      </c>
      <c r="AK6" s="32" cm="1">
        <f t="array" ref="AK6">_xlfn.SWITCH(TRUE(),BackendTable[[#This Row],[SelAvg]]&lt;=$C$6,0,AND(BackendTable[[#This Row],[SelAvg]]&gt;$C$6,BackendTable[[#This Row],[SelAvg]]&lt;=$C$7),1,AND(BackendTable[[#This Row],[SelAvg]]&gt;$C$7,BackendTable[[#This Row],[SelAvg]]&lt;=$C$8),2,3)</f>
        <v>0</v>
      </c>
      <c r="AL6" s="32">
        <f>IF(BackendTable[[#This Row],[Sel_State]]=VALUE(RIGHT(AL$2,1)),BackendTable[[#This Row],[SelAvg]],NA())</f>
        <v>0</v>
      </c>
      <c r="AM6" s="32" t="e">
        <f>IF(BackendTable[[#This Row],[Sel_State]]=VALUE(RIGHT(AM$2,1)),BackendTable[[#This Row],[SelAvg]],NA())</f>
        <v>#N/A</v>
      </c>
      <c r="AN6" s="32" t="e">
        <f>IF(BackendTable[[#This Row],[Sel_State]]=VALUE(RIGHT(AN$2,1)),BackendTable[[#This Row],[SelAvg]],NA())</f>
        <v>#N/A</v>
      </c>
      <c r="AO6" s="32" t="e">
        <f>IF(BackendTable[[#This Row],[Sel_State]]=VALUE(RIGHT(AO$2,1)),BackendTable[[#This Row],[SelAvg]],NA())</f>
        <v>#N/A</v>
      </c>
      <c r="AP6" cm="1">
        <f t="array" ref="AP6">_xlfn.SWITCH(TRUE(),BackendTable[[#This Row],[ActiveDelta]]&lt;=$C$6,0,AND(BackendTable[[#This Row],[ActiveDelta]]&gt;$C$6,BackendTable[[#This Row],[ActiveDelta]]&lt;=$C$7),1,AND(BackendTable[[#This Row],[ActiveDelta]]&gt;$C$7,BackendTable[[#This Row],[ActiveDelta]]&lt;=$C$8),2,3)</f>
        <v>0</v>
      </c>
      <c r="AQ6">
        <f>IF(BackendTable[[#This Row],[ActiveState]]=VALUE(RIGHT(AQ$2,1)),1,NA())</f>
        <v>1</v>
      </c>
      <c r="AR6" t="e">
        <f>IF(BackendTable[[#This Row],[ActiveState]]=VALUE(RIGHT(AR$2,1)),1,NA())</f>
        <v>#N/A</v>
      </c>
      <c r="AS6" t="e">
        <f>IF(BackendTable[[#This Row],[ActiveState]]=VALUE(RIGHT(AS$2,1)),1,NA())</f>
        <v>#N/A</v>
      </c>
      <c r="AT6" t="e">
        <f>IF(BackendTable[[#This Row],[ActiveState]]=VALUE(RIGHT(AT$2,1)),1,NA())</f>
        <v>#N/A</v>
      </c>
      <c r="AU6" cm="1">
        <f t="array" ref="AU6">_xlfn.SWITCH(TRUE(),BackendTable[[#This Row],[M0TAvg]]&lt;=$C$6,0,AND(BackendTable[[#This Row],[M0TAvg]]&gt;$C$6,BackendTable[[#This Row],[M0TAvg]]&lt;=$C$7),1,AND(BackendTable[[#This Row],[M0TAvg]]&gt;$C$7,BackendTable[[#This Row],[M0TAvg]]&lt;=$C$8),2,3)</f>
        <v>0</v>
      </c>
      <c r="AV6">
        <f>IF(SUM(BackendTable[M0State])=0,0.01,IF(BackendTable[[#This Row],[M0State]]=VALUE(RIGHT(AV$2,1)),BackendTable[[#This Row],[M0TAvg]],NA()))</f>
        <v>0.01</v>
      </c>
      <c r="AW6" t="e">
        <f>IF(BackendTable[[#This Row],[M0State]]=VALUE(RIGHT(AW$2,1)),BackendTable[[#This Row],[M0TAvg]],NA())</f>
        <v>#N/A</v>
      </c>
      <c r="AX6" t="e">
        <f>IF(BackendTable[[#This Row],[M0State]]=VALUE(RIGHT(AX$2,1)),BackendTable[[#This Row],[M0TAvg]],NA())</f>
        <v>#N/A</v>
      </c>
      <c r="AY6" t="e">
        <f>IF(BackendTable[[#This Row],[M0State]]=VALUE(RIGHT(AY$2,1)),BackendTable[[#This Row],[M0TAvg]],NA())</f>
        <v>#N/A</v>
      </c>
      <c r="AZ6" cm="1">
        <f t="array" ref="AZ6">_xlfn.SWITCH(TRUE(),BackendTable[[#This Row],[M1TAvg]]&lt;=$C$6,0,AND(BackendTable[[#This Row],[M1TAvg]]&gt;$C$6,BackendTable[[#This Row],[M1TAvg]]&lt;=$C$7),1,AND(BackendTable[[#This Row],[M1TAvg]]&gt;$C$7,BackendTable[[#This Row],[M1TAvg]]&lt;=$C$8),2,3)</f>
        <v>0</v>
      </c>
      <c r="BA6">
        <f>IF(SUM(BackendTable[M1State])=0,0.01,IF(BackendTable[[#This Row],[M1State]]=VALUE(RIGHT(BA$2,1)),BackendTable[[#This Row],[M1TAvg]],NA()))</f>
        <v>0.01</v>
      </c>
      <c r="BB6" t="e">
        <f>IF(BackendTable[[#This Row],[M1State]]=VALUE(RIGHT(BB$2,1)),BackendTable[[#This Row],[M1TAvg]],NA())</f>
        <v>#N/A</v>
      </c>
      <c r="BC6" t="e">
        <f>IF(BackendTable[[#This Row],[M1State]]=VALUE(RIGHT(BC$2,1)),BackendTable[[#This Row],[M1TAvg]],NA())</f>
        <v>#N/A</v>
      </c>
      <c r="BD6" t="e">
        <f>IF(BackendTable[[#This Row],[M1State]]=VALUE(RIGHT(BD$2,1)),BackendTable[[#This Row],[M1TAvg]],NA())</f>
        <v>#N/A</v>
      </c>
      <c r="BE6" cm="1">
        <f t="array" ref="BE6">_xlfn.SWITCH(TRUE(),BackendTable[[#This Row],[M2TAvg]]&lt;=$C$6,0,AND(BackendTable[[#This Row],[M2TAvg]]&gt;$C$6,BackendTable[[#This Row],[M2TAvg]]&lt;=$C$7),1,AND(BackendTable[[#This Row],[M2TAvg]]&gt;$C$7,BackendTable[[#This Row],[M2TAvg]]&lt;=$C$8),2,3)</f>
        <v>0</v>
      </c>
      <c r="BF6">
        <f>IF(SUM(BackendTable[M2State])=0,0.01,IF(BackendTable[[#This Row],[M2State]]=VALUE(RIGHT(BF$2,1)),BackendTable[[#This Row],[M2TAvg]],NA()))</f>
        <v>0.01</v>
      </c>
      <c r="BG6" t="e">
        <f>IF(BackendTable[[#This Row],[M2State]]=VALUE(RIGHT(BG$2,1)),BackendTable[[#This Row],[M2TAvg]],NA())</f>
        <v>#N/A</v>
      </c>
      <c r="BH6" t="e">
        <f>IF(BackendTable[[#This Row],[M2State]]=VALUE(RIGHT(BH$2,1)),BackendTable[[#This Row],[M2TAvg]],NA())</f>
        <v>#N/A</v>
      </c>
      <c r="BI6" t="e">
        <f>IF(BackendTable[[#This Row],[M2State]]=VALUE(RIGHT(BI$2,1)),BackendTable[[#This Row],[M2TAvg]],NA())</f>
        <v>#N/A</v>
      </c>
      <c r="BJ6" cm="1">
        <f t="array" ref="BJ6">_xlfn.SWITCH(TRUE(),BackendTable[[#This Row],[M3TAvg]]&lt;=$C$6,0,AND(BackendTable[[#This Row],[M3TAvg]]&gt;$C$6,BackendTable[[#This Row],[M3TAvg]]&lt;=$C$7),1,AND(BackendTable[[#This Row],[M3TAvg]]&gt;$C$7,BackendTable[[#This Row],[M3TAvg]]&lt;=$C$8),2,3)</f>
        <v>0</v>
      </c>
      <c r="BK6">
        <f>IF(SUM(BackendTable[M3State])=0,0.01,IF(BackendTable[[#This Row],[M3State]]=VALUE(RIGHT(BK$2,1)),BackendTable[[#This Row],[M3TAvg]],NA()))</f>
        <v>0.01</v>
      </c>
      <c r="BL6" t="e">
        <f>IF(BackendTable[[#This Row],[M3State]]=VALUE(RIGHT(BL$2,1)),BackendTable[[#This Row],[M3TAvg]],NA())</f>
        <v>#N/A</v>
      </c>
      <c r="BM6" t="e">
        <f>IF(BackendTable[[#This Row],[M3State]]=VALUE(RIGHT(BM$2,1)),BackendTable[[#This Row],[M3TAvg]],NA())</f>
        <v>#N/A</v>
      </c>
      <c r="BN6" t="e">
        <f>IF(BackendTable[[#This Row],[M3State]]=VALUE(RIGHT(BN$2,1)),BackendTable[[#This Row],[M3TAvg]],NA())</f>
        <v>#N/A</v>
      </c>
    </row>
    <row r="7" spans="1:66">
      <c r="B7" t="s">
        <v>65</v>
      </c>
      <c r="C7">
        <v>30</v>
      </c>
    </row>
    <row r="8" spans="1:66">
      <c r="B8" t="s">
        <v>66</v>
      </c>
      <c r="C8">
        <v>50</v>
      </c>
    </row>
    <row r="9" spans="1:66">
      <c r="B9" t="s">
        <v>67</v>
      </c>
      <c r="C9">
        <f>C6-0</f>
        <v>10</v>
      </c>
    </row>
    <row r="10" spans="1:66">
      <c r="B10" t="s">
        <v>68</v>
      </c>
      <c r="C10">
        <f>C7-C6</f>
        <v>20</v>
      </c>
    </row>
    <row r="11" spans="1:66">
      <c r="B11" t="s">
        <v>69</v>
      </c>
      <c r="C11">
        <f>C8-C7</f>
        <v>20</v>
      </c>
    </row>
    <row r="12" spans="1:66">
      <c r="B12" t="s">
        <v>70</v>
      </c>
      <c r="C12">
        <f>100-C8</f>
        <v>50</v>
      </c>
    </row>
    <row r="13" spans="1:66">
      <c r="B13" t="s">
        <v>71</v>
      </c>
      <c r="C13" s="32">
        <f>COUNTIF($AG$3:$AI$3,"&gt;"&amp;0)+1</f>
        <v>1</v>
      </c>
      <c r="D13" s="32"/>
    </row>
    <row r="14" spans="1:66">
      <c r="B14" t="s">
        <v>72</v>
      </c>
      <c r="C14">
        <f>MIN(BackendTable[M0TAvg])</f>
        <v>0</v>
      </c>
    </row>
    <row r="15" spans="1:66">
      <c r="B15" t="s">
        <v>73</v>
      </c>
      <c r="C15">
        <f>MAX(BackendTable[M0TAvg])</f>
        <v>0</v>
      </c>
    </row>
    <row r="16" spans="1:66">
      <c r="B16" t="str">
        <f>TT!$O$56</f>
        <v>Pressure range</v>
      </c>
      <c r="C16" s="33">
        <f>C15-C14</f>
        <v>0</v>
      </c>
      <c r="D16" s="33"/>
      <c r="E16" s="33">
        <f>AVERAGE(C14:C15)</f>
        <v>0</v>
      </c>
    </row>
    <row r="17" spans="2:5">
      <c r="B17" t="s">
        <v>74</v>
      </c>
      <c r="C17">
        <f>MIN(BackendTable[M1TAvg])</f>
        <v>0</v>
      </c>
    </row>
    <row r="18" spans="2:5">
      <c r="B18" t="s">
        <v>75</v>
      </c>
      <c r="C18">
        <f>MAX(BackendTable[M1TAvg])</f>
        <v>0</v>
      </c>
    </row>
    <row r="19" spans="2:5">
      <c r="B19" t="s">
        <v>76</v>
      </c>
      <c r="C19" s="33">
        <f>C18-C17</f>
        <v>0</v>
      </c>
      <c r="D19" s="33"/>
      <c r="E19" s="33">
        <f>AVERAGE(C17:C18)</f>
        <v>0</v>
      </c>
    </row>
    <row r="20" spans="2:5">
      <c r="B20" t="s">
        <v>77</v>
      </c>
      <c r="C20">
        <f>MIN(BackendTable[M2TAvg])</f>
        <v>0</v>
      </c>
    </row>
    <row r="21" spans="2:5">
      <c r="B21" t="s">
        <v>78</v>
      </c>
      <c r="C21">
        <f>MAX(BackendTable[M2TAvg])</f>
        <v>0</v>
      </c>
    </row>
    <row r="22" spans="2:5">
      <c r="B22" t="s">
        <v>76</v>
      </c>
      <c r="C22" s="33">
        <f>C21-C20</f>
        <v>0</v>
      </c>
      <c r="D22" s="33"/>
      <c r="E22" s="33">
        <f>AVERAGE(C20:C21)</f>
        <v>0</v>
      </c>
    </row>
    <row r="23" spans="2:5">
      <c r="B23" t="s">
        <v>79</v>
      </c>
      <c r="C23">
        <f>MIN(BackendTable[M3TAvg])</f>
        <v>0</v>
      </c>
    </row>
    <row r="24" spans="2:5">
      <c r="B24" t="s">
        <v>80</v>
      </c>
      <c r="C24">
        <f>MAX(BackendTable[M3TAvg])</f>
        <v>0</v>
      </c>
    </row>
    <row r="25" spans="2:5">
      <c r="B25" t="s">
        <v>76</v>
      </c>
      <c r="C25" s="33">
        <f>C24-C23</f>
        <v>0</v>
      </c>
      <c r="D25" s="33"/>
      <c r="E25" s="33">
        <f>AVERAGE(C23:C24)</f>
        <v>0</v>
      </c>
    </row>
    <row r="26" spans="2:5">
      <c r="B26" t="s">
        <v>81</v>
      </c>
    </row>
    <row r="27" spans="2:5">
      <c r="B27" t="s">
        <v>82</v>
      </c>
      <c r="C27" s="34"/>
      <c r="D27" s="34"/>
    </row>
    <row r="28" spans="2:5">
      <c r="B28" t="s">
        <v>83</v>
      </c>
      <c r="C28" s="34"/>
      <c r="D28" s="34"/>
    </row>
    <row r="29" spans="2:5">
      <c r="B29" t="s">
        <v>84</v>
      </c>
      <c r="C29" s="35"/>
      <c r="D29" s="35"/>
    </row>
    <row r="30" spans="2:5">
      <c r="B30" t="s">
        <v>85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606A8-A34C-4575-BDA7-79531B376444}">
  <sheetPr codeName="Sheet8"/>
  <dimension ref="B1:O102"/>
  <sheetViews>
    <sheetView workbookViewId="0">
      <selection activeCell="G8" sqref="G8"/>
    </sheetView>
  </sheetViews>
  <sheetFormatPr defaultRowHeight="15"/>
  <sheetData>
    <row r="1" spans="2:15">
      <c r="C1" s="24"/>
    </row>
    <row r="2" spans="2:15">
      <c r="B2" t="s">
        <v>86</v>
      </c>
      <c r="C2" s="24" t="s">
        <v>87</v>
      </c>
      <c r="D2" t="s">
        <v>88</v>
      </c>
      <c r="E2" t="s">
        <v>89</v>
      </c>
      <c r="F2" t="s">
        <v>90</v>
      </c>
      <c r="G2" t="s">
        <v>91</v>
      </c>
    </row>
    <row r="3" spans="2:15">
      <c r="B3" cm="1">
        <f t="array" ref="B3">ROW()-ROW(SensorTable[#Headers])</f>
        <v>1</v>
      </c>
      <c r="C3" s="24">
        <f>'Data In'!C8</f>
        <v>0</v>
      </c>
      <c r="D3" s="24">
        <f>'Data In'!D8</f>
        <v>0</v>
      </c>
      <c r="E3" s="24">
        <f>'Data In'!E8</f>
        <v>0</v>
      </c>
      <c r="F3" s="24">
        <f>'Data In'!F8</f>
        <v>0</v>
      </c>
      <c r="G3" s="24">
        <f>MAX(SensorTable[[#This Row],[S1]:[S4]])</f>
        <v>0</v>
      </c>
    </row>
    <row r="4" spans="2:15">
      <c r="B4" cm="1">
        <f t="array" ref="B4">ROW()-ROW(SensorTable[#Headers])</f>
        <v>2</v>
      </c>
      <c r="C4" s="24">
        <f>'Data In'!C9</f>
        <v>0</v>
      </c>
      <c r="D4" s="24">
        <f>'Data In'!D9</f>
        <v>0</v>
      </c>
      <c r="E4" s="24">
        <f>'Data In'!E9</f>
        <v>0</v>
      </c>
      <c r="F4" s="24">
        <f>'Data In'!F9</f>
        <v>0</v>
      </c>
      <c r="G4" s="24">
        <f>MAX(SensorTable[[#This Row],[S1]:[S4]])</f>
        <v>0</v>
      </c>
      <c r="J4">
        <v>17.900000000000002</v>
      </c>
      <c r="K4">
        <v>20.200000000000003</v>
      </c>
      <c r="L4">
        <v>4.7</v>
      </c>
      <c r="M4">
        <v>9.9</v>
      </c>
      <c r="O4">
        <v>17.900000000000002</v>
      </c>
    </row>
    <row r="5" spans="2:15">
      <c r="B5" cm="1">
        <f t="array" ref="B5">ROW()-ROW(SensorTable[#Headers])</f>
        <v>3</v>
      </c>
      <c r="C5" s="24">
        <f>'Data In'!C10</f>
        <v>0</v>
      </c>
      <c r="D5" s="24">
        <f>'Data In'!D10</f>
        <v>0</v>
      </c>
      <c r="E5" s="24">
        <f>'Data In'!E10</f>
        <v>0</v>
      </c>
      <c r="F5" s="24">
        <f>'Data In'!F10</f>
        <v>0</v>
      </c>
      <c r="G5" s="24">
        <f>MAX(SensorTable[[#This Row],[S1]:[S4]])</f>
        <v>0</v>
      </c>
      <c r="O5">
        <v>20.200000000000003</v>
      </c>
    </row>
    <row r="6" spans="2:15">
      <c r="B6" cm="1">
        <f t="array" ref="B6">ROW()-ROW(SensorTable[#Headers])</f>
        <v>4</v>
      </c>
      <c r="C6" s="24">
        <f>'Data In'!C11</f>
        <v>0</v>
      </c>
      <c r="D6" s="24">
        <f>'Data In'!D11</f>
        <v>0</v>
      </c>
      <c r="E6" s="24">
        <f>'Data In'!E11</f>
        <v>0</v>
      </c>
      <c r="F6" s="24">
        <f>'Data In'!F11</f>
        <v>0</v>
      </c>
      <c r="G6" s="24">
        <f>MAX(SensorTable[[#This Row],[S1]:[S4]])</f>
        <v>0</v>
      </c>
      <c r="O6">
        <v>4.7</v>
      </c>
    </row>
    <row r="7" spans="2:15">
      <c r="B7" cm="1">
        <f t="array" ref="B7">ROW()-ROW(SensorTable[#Headers])</f>
        <v>5</v>
      </c>
      <c r="C7" s="24">
        <f>'Data In'!C12</f>
        <v>0</v>
      </c>
      <c r="D7" s="24">
        <f>'Data In'!D12</f>
        <v>0</v>
      </c>
      <c r="E7" s="24">
        <f>'Data In'!E12</f>
        <v>0</v>
      </c>
      <c r="F7" s="24">
        <f>'Data In'!F12</f>
        <v>0</v>
      </c>
      <c r="G7" s="24">
        <f>MAX(SensorTable[[#This Row],[S1]:[S4]])</f>
        <v>0</v>
      </c>
      <c r="O7">
        <v>9.9</v>
      </c>
    </row>
    <row r="8" spans="2:15">
      <c r="B8" cm="1">
        <f t="array" ref="B8">ROW()-ROW(SensorTable[#Headers])</f>
        <v>6</v>
      </c>
      <c r="C8" s="24">
        <f>'Data In'!C13</f>
        <v>0</v>
      </c>
      <c r="D8" s="24">
        <f>'Data In'!D13</f>
        <v>0</v>
      </c>
      <c r="E8" s="24">
        <f>'Data In'!E13</f>
        <v>0</v>
      </c>
      <c r="F8" s="24">
        <f>'Data In'!F13</f>
        <v>0</v>
      </c>
      <c r="G8" s="24">
        <f>MAX(SensorTable[[#This Row],[S1]:[S4]])</f>
        <v>0</v>
      </c>
    </row>
    <row r="9" spans="2:15">
      <c r="B9" cm="1">
        <f t="array" ref="B9">ROW()-ROW(SensorTable[#Headers])</f>
        <v>7</v>
      </c>
      <c r="C9" s="24">
        <f>'Data In'!C14</f>
        <v>0</v>
      </c>
      <c r="D9" s="24">
        <f>'Data In'!D14</f>
        <v>0</v>
      </c>
      <c r="E9" s="24">
        <f>'Data In'!E14</f>
        <v>0</v>
      </c>
      <c r="F9" s="24">
        <f>'Data In'!F14</f>
        <v>0</v>
      </c>
      <c r="G9" s="24">
        <f>MAX(SensorTable[[#This Row],[S1]:[S4]])</f>
        <v>0</v>
      </c>
    </row>
    <row r="10" spans="2:15">
      <c r="B10" cm="1">
        <f t="array" ref="B10">ROW()-ROW(SensorTable[#Headers])</f>
        <v>8</v>
      </c>
      <c r="C10" s="24">
        <f>'Data In'!C15</f>
        <v>0</v>
      </c>
      <c r="D10" s="24">
        <f>'Data In'!D15</f>
        <v>0</v>
      </c>
      <c r="E10" s="24">
        <f>'Data In'!E15</f>
        <v>0</v>
      </c>
      <c r="F10" s="24">
        <f>'Data In'!F15</f>
        <v>0</v>
      </c>
      <c r="G10" s="24">
        <f>MAX(SensorTable[[#This Row],[S1]:[S4]])</f>
        <v>0</v>
      </c>
    </row>
    <row r="11" spans="2:15">
      <c r="B11" cm="1">
        <f t="array" ref="B11">ROW()-ROW(SensorTable[#Headers])</f>
        <v>9</v>
      </c>
      <c r="C11" s="24">
        <f>'Data In'!C16</f>
        <v>0</v>
      </c>
      <c r="D11" s="24">
        <f>'Data In'!D16</f>
        <v>0</v>
      </c>
      <c r="E11" s="24">
        <f>'Data In'!E16</f>
        <v>0</v>
      </c>
      <c r="F11" s="24">
        <f>'Data In'!F16</f>
        <v>0</v>
      </c>
      <c r="G11" s="24">
        <f>MAX(SensorTable[[#This Row],[S1]:[S4]])</f>
        <v>0</v>
      </c>
    </row>
    <row r="12" spans="2:15">
      <c r="B12" cm="1">
        <f t="array" ref="B12">ROW()-ROW(SensorTable[#Headers])</f>
        <v>10</v>
      </c>
      <c r="C12" s="24">
        <f>'Data In'!C17</f>
        <v>0</v>
      </c>
      <c r="D12" s="24">
        <f>'Data In'!D17</f>
        <v>0</v>
      </c>
      <c r="E12" s="24">
        <f>'Data In'!E17</f>
        <v>0</v>
      </c>
      <c r="F12" s="24">
        <f>'Data In'!F17</f>
        <v>0</v>
      </c>
      <c r="G12" s="24">
        <f>MAX(SensorTable[[#This Row],[S1]:[S4]])</f>
        <v>0</v>
      </c>
    </row>
    <row r="13" spans="2:15">
      <c r="B13" cm="1">
        <f t="array" ref="B13">ROW()-ROW(SensorTable[#Headers])</f>
        <v>11</v>
      </c>
      <c r="C13" s="24">
        <f>'Data In'!C18</f>
        <v>0</v>
      </c>
      <c r="D13" s="24">
        <f>'Data In'!D18</f>
        <v>0</v>
      </c>
      <c r="E13" s="24">
        <f>'Data In'!E18</f>
        <v>0</v>
      </c>
      <c r="F13" s="24">
        <f>'Data In'!F18</f>
        <v>0</v>
      </c>
      <c r="G13" s="24">
        <f>MAX(SensorTable[[#This Row],[S1]:[S4]])</f>
        <v>0</v>
      </c>
    </row>
    <row r="14" spans="2:15">
      <c r="B14" cm="1">
        <f t="array" ref="B14">ROW()-ROW(SensorTable[#Headers])</f>
        <v>12</v>
      </c>
      <c r="C14" s="24">
        <f>'Data In'!C19</f>
        <v>0</v>
      </c>
      <c r="D14" s="24">
        <f>'Data In'!D19</f>
        <v>0</v>
      </c>
      <c r="E14" s="24">
        <f>'Data In'!E19</f>
        <v>0</v>
      </c>
      <c r="F14" s="24">
        <f>'Data In'!F19</f>
        <v>0</v>
      </c>
      <c r="G14" s="24">
        <f>MAX(SensorTable[[#This Row],[S1]:[S4]])</f>
        <v>0</v>
      </c>
    </row>
    <row r="15" spans="2:15">
      <c r="B15" cm="1">
        <f t="array" ref="B15">ROW()-ROW(SensorTable[#Headers])</f>
        <v>13</v>
      </c>
      <c r="C15" s="24">
        <f>'Data In'!C20</f>
        <v>0</v>
      </c>
      <c r="D15" s="24">
        <f>'Data In'!D20</f>
        <v>0</v>
      </c>
      <c r="E15" s="24">
        <f>'Data In'!E20</f>
        <v>0</v>
      </c>
      <c r="F15" s="24">
        <f>'Data In'!F20</f>
        <v>0</v>
      </c>
      <c r="G15" s="24">
        <f>MAX(SensorTable[[#This Row],[S1]:[S4]])</f>
        <v>0</v>
      </c>
    </row>
    <row r="16" spans="2:15">
      <c r="B16" cm="1">
        <f t="array" ref="B16">ROW()-ROW(SensorTable[#Headers])</f>
        <v>14</v>
      </c>
      <c r="C16" s="24">
        <f>'Data In'!C21</f>
        <v>0</v>
      </c>
      <c r="D16" s="24">
        <f>'Data In'!D21</f>
        <v>0</v>
      </c>
      <c r="E16" s="24">
        <f>'Data In'!E21</f>
        <v>0</v>
      </c>
      <c r="F16" s="24">
        <f>'Data In'!F21</f>
        <v>0</v>
      </c>
      <c r="G16" s="24">
        <f>MAX(SensorTable[[#This Row],[S1]:[S4]])</f>
        <v>0</v>
      </c>
    </row>
    <row r="17" spans="2:7">
      <c r="B17" cm="1">
        <f t="array" ref="B17">ROW()-ROW(SensorTable[#Headers])</f>
        <v>15</v>
      </c>
      <c r="C17" s="24">
        <f>'Data In'!C22</f>
        <v>0</v>
      </c>
      <c r="D17" s="24">
        <f>'Data In'!D22</f>
        <v>0</v>
      </c>
      <c r="E17" s="24">
        <f>'Data In'!E22</f>
        <v>0</v>
      </c>
      <c r="F17" s="24">
        <f>'Data In'!F22</f>
        <v>0</v>
      </c>
      <c r="G17" s="24">
        <f>MAX(SensorTable[[#This Row],[S1]:[S4]])</f>
        <v>0</v>
      </c>
    </row>
    <row r="18" spans="2:7">
      <c r="B18" cm="1">
        <f t="array" ref="B18">ROW()-ROW(SensorTable[#Headers])</f>
        <v>16</v>
      </c>
      <c r="C18" s="24">
        <f>'Data In'!C23</f>
        <v>0</v>
      </c>
      <c r="D18" s="24">
        <f>'Data In'!D23</f>
        <v>0</v>
      </c>
      <c r="E18" s="24">
        <f>'Data In'!E23</f>
        <v>0</v>
      </c>
      <c r="F18" s="24">
        <f>'Data In'!F23</f>
        <v>0</v>
      </c>
      <c r="G18" s="24">
        <f>MAX(SensorTable[[#This Row],[S1]:[S4]])</f>
        <v>0</v>
      </c>
    </row>
    <row r="19" spans="2:7">
      <c r="B19" cm="1">
        <f t="array" ref="B19">ROW()-ROW(SensorTable[#Headers])</f>
        <v>17</v>
      </c>
      <c r="C19" s="24">
        <f>'Data In'!C24</f>
        <v>0</v>
      </c>
      <c r="D19" s="24">
        <f>'Data In'!D24</f>
        <v>0</v>
      </c>
      <c r="E19" s="24">
        <f>'Data In'!E24</f>
        <v>0</v>
      </c>
      <c r="F19" s="24">
        <f>'Data In'!F24</f>
        <v>0</v>
      </c>
      <c r="G19" s="24">
        <f>MAX(SensorTable[[#This Row],[S1]:[S4]])</f>
        <v>0</v>
      </c>
    </row>
    <row r="20" spans="2:7">
      <c r="B20" cm="1">
        <f t="array" ref="B20">ROW()-ROW(SensorTable[#Headers])</f>
        <v>18</v>
      </c>
      <c r="C20" s="24">
        <f>'Data In'!C25</f>
        <v>0</v>
      </c>
      <c r="D20" s="24">
        <f>'Data In'!D25</f>
        <v>0</v>
      </c>
      <c r="E20" s="24">
        <f>'Data In'!E25</f>
        <v>0</v>
      </c>
      <c r="F20" s="24">
        <f>'Data In'!F25</f>
        <v>0</v>
      </c>
      <c r="G20" s="24">
        <f>MAX(SensorTable[[#This Row],[S1]:[S4]])</f>
        <v>0</v>
      </c>
    </row>
    <row r="21" spans="2:7">
      <c r="B21" cm="1">
        <f t="array" ref="B21">ROW()-ROW(SensorTable[#Headers])</f>
        <v>19</v>
      </c>
      <c r="C21" s="24">
        <f>'Data In'!C26</f>
        <v>0</v>
      </c>
      <c r="D21" s="24">
        <f>'Data In'!D26</f>
        <v>0</v>
      </c>
      <c r="E21" s="24">
        <f>'Data In'!E26</f>
        <v>0</v>
      </c>
      <c r="F21" s="24">
        <f>'Data In'!F26</f>
        <v>0</v>
      </c>
      <c r="G21" s="24">
        <f>MAX(SensorTable[[#This Row],[S1]:[S4]])</f>
        <v>0</v>
      </c>
    </row>
    <row r="22" spans="2:7">
      <c r="B22" cm="1">
        <f t="array" ref="B22">ROW()-ROW(SensorTable[#Headers])</f>
        <v>20</v>
      </c>
      <c r="C22" s="24">
        <f>'Data In'!C27</f>
        <v>0</v>
      </c>
      <c r="D22" s="24">
        <f>'Data In'!D27</f>
        <v>0</v>
      </c>
      <c r="E22" s="24">
        <f>'Data In'!E27</f>
        <v>0</v>
      </c>
      <c r="F22" s="24">
        <f>'Data In'!F27</f>
        <v>0</v>
      </c>
      <c r="G22" s="24">
        <f>MAX(SensorTable[[#This Row],[S1]:[S4]])</f>
        <v>0</v>
      </c>
    </row>
    <row r="23" spans="2:7">
      <c r="B23" cm="1">
        <f t="array" ref="B23">ROW()-ROW(SensorTable[#Headers])</f>
        <v>21</v>
      </c>
      <c r="C23" s="24">
        <f>'Data In'!C28</f>
        <v>0</v>
      </c>
      <c r="D23" s="24">
        <f>'Data In'!D28</f>
        <v>0</v>
      </c>
      <c r="E23" s="24">
        <f>'Data In'!E28</f>
        <v>0</v>
      </c>
      <c r="F23" s="24">
        <f>'Data In'!F28</f>
        <v>0</v>
      </c>
      <c r="G23" s="24">
        <f>MAX(SensorTable[[#This Row],[S1]:[S4]])</f>
        <v>0</v>
      </c>
    </row>
    <row r="24" spans="2:7">
      <c r="B24" cm="1">
        <f t="array" ref="B24">ROW()-ROW(SensorTable[#Headers])</f>
        <v>22</v>
      </c>
      <c r="C24" s="24">
        <f>'Data In'!C29</f>
        <v>0</v>
      </c>
      <c r="D24" s="24">
        <f>'Data In'!D29</f>
        <v>0</v>
      </c>
      <c r="E24" s="24">
        <f>'Data In'!E29</f>
        <v>0</v>
      </c>
      <c r="F24" s="24">
        <f>'Data In'!F29</f>
        <v>0</v>
      </c>
      <c r="G24" s="24">
        <f>MAX(SensorTable[[#This Row],[S1]:[S4]])</f>
        <v>0</v>
      </c>
    </row>
    <row r="25" spans="2:7">
      <c r="B25" cm="1">
        <f t="array" ref="B25">ROW()-ROW(SensorTable[#Headers])</f>
        <v>23</v>
      </c>
      <c r="C25" s="24">
        <f>'Data In'!C30</f>
        <v>0</v>
      </c>
      <c r="D25" s="24">
        <f>'Data In'!D30</f>
        <v>0</v>
      </c>
      <c r="E25" s="24">
        <f>'Data In'!E30</f>
        <v>0</v>
      </c>
      <c r="F25" s="24">
        <f>'Data In'!F30</f>
        <v>0</v>
      </c>
      <c r="G25" s="24">
        <f>MAX(SensorTable[[#This Row],[S1]:[S4]])</f>
        <v>0</v>
      </c>
    </row>
    <row r="26" spans="2:7">
      <c r="B26" cm="1">
        <f t="array" ref="B26">ROW()-ROW(SensorTable[#Headers])</f>
        <v>24</v>
      </c>
      <c r="C26" s="24">
        <f>'Data In'!C31</f>
        <v>0</v>
      </c>
      <c r="D26" s="24">
        <f>'Data In'!D31</f>
        <v>0</v>
      </c>
      <c r="E26" s="24">
        <f>'Data In'!E31</f>
        <v>0</v>
      </c>
      <c r="F26" s="24">
        <f>'Data In'!F31</f>
        <v>0</v>
      </c>
      <c r="G26" s="24">
        <f>MAX(SensorTable[[#This Row],[S1]:[S4]])</f>
        <v>0</v>
      </c>
    </row>
    <row r="27" spans="2:7">
      <c r="B27" cm="1">
        <f t="array" ref="B27">ROW()-ROW(SensorTable[#Headers])</f>
        <v>25</v>
      </c>
      <c r="C27" s="24">
        <f>'Data In'!C32</f>
        <v>0</v>
      </c>
      <c r="D27" s="24">
        <f>'Data In'!D32</f>
        <v>0</v>
      </c>
      <c r="E27" s="24">
        <f>'Data In'!E32</f>
        <v>0</v>
      </c>
      <c r="F27" s="24">
        <f>'Data In'!F32</f>
        <v>0</v>
      </c>
      <c r="G27" s="24">
        <f>MAX(SensorTable[[#This Row],[S1]:[S4]])</f>
        <v>0</v>
      </c>
    </row>
    <row r="28" spans="2:7">
      <c r="B28" cm="1">
        <f t="array" ref="B28">ROW()-ROW(SensorTable[#Headers])</f>
        <v>26</v>
      </c>
      <c r="C28" s="24">
        <f>'Data In'!C33</f>
        <v>0</v>
      </c>
      <c r="D28" s="24">
        <f>'Data In'!D33</f>
        <v>0</v>
      </c>
      <c r="E28" s="24">
        <f>'Data In'!E33</f>
        <v>0</v>
      </c>
      <c r="F28" s="24">
        <f>'Data In'!F33</f>
        <v>0</v>
      </c>
      <c r="G28" s="24">
        <f>MAX(SensorTable[[#This Row],[S1]:[S4]])</f>
        <v>0</v>
      </c>
    </row>
    <row r="29" spans="2:7">
      <c r="B29" cm="1">
        <f t="array" ref="B29">ROW()-ROW(SensorTable[#Headers])</f>
        <v>27</v>
      </c>
      <c r="C29" s="24">
        <f>'Data In'!C34</f>
        <v>0</v>
      </c>
      <c r="D29" s="24">
        <f>'Data In'!D34</f>
        <v>0</v>
      </c>
      <c r="E29" s="24">
        <f>'Data In'!E34</f>
        <v>0</v>
      </c>
      <c r="F29" s="24">
        <f>'Data In'!F34</f>
        <v>0</v>
      </c>
      <c r="G29" s="24">
        <f>MAX(SensorTable[[#This Row],[S1]:[S4]])</f>
        <v>0</v>
      </c>
    </row>
    <row r="30" spans="2:7">
      <c r="B30" cm="1">
        <f t="array" ref="B30">ROW()-ROW(SensorTable[#Headers])</f>
        <v>28</v>
      </c>
      <c r="C30" s="24">
        <f>'Data In'!C35</f>
        <v>0</v>
      </c>
      <c r="D30" s="24">
        <f>'Data In'!D35</f>
        <v>0</v>
      </c>
      <c r="E30" s="24">
        <f>'Data In'!E35</f>
        <v>0</v>
      </c>
      <c r="F30" s="24">
        <f>'Data In'!F35</f>
        <v>0</v>
      </c>
      <c r="G30" s="24">
        <f>MAX(SensorTable[[#This Row],[S1]:[S4]])</f>
        <v>0</v>
      </c>
    </row>
    <row r="31" spans="2:7">
      <c r="B31" cm="1">
        <f t="array" ref="B31">ROW()-ROW(SensorTable[#Headers])</f>
        <v>29</v>
      </c>
      <c r="C31" s="24">
        <f>'Data In'!C36</f>
        <v>0</v>
      </c>
      <c r="D31" s="24">
        <f>'Data In'!D36</f>
        <v>0</v>
      </c>
      <c r="E31" s="24">
        <f>'Data In'!E36</f>
        <v>0</v>
      </c>
      <c r="F31" s="24">
        <f>'Data In'!F36</f>
        <v>0</v>
      </c>
      <c r="G31" s="24">
        <f>MAX(SensorTable[[#This Row],[S1]:[S4]])</f>
        <v>0</v>
      </c>
    </row>
    <row r="32" spans="2:7">
      <c r="B32" cm="1">
        <f t="array" ref="B32">ROW()-ROW(SensorTable[#Headers])</f>
        <v>30</v>
      </c>
      <c r="C32" s="24">
        <f>'Data In'!C37</f>
        <v>0</v>
      </c>
      <c r="D32" s="24">
        <f>'Data In'!D37</f>
        <v>0</v>
      </c>
      <c r="E32" s="24">
        <f>'Data In'!E37</f>
        <v>0</v>
      </c>
      <c r="F32" s="24">
        <f>'Data In'!F37</f>
        <v>0</v>
      </c>
      <c r="G32" s="24">
        <f>MAX(SensorTable[[#This Row],[S1]:[S4]])</f>
        <v>0</v>
      </c>
    </row>
    <row r="33" spans="2:7">
      <c r="B33" cm="1">
        <f t="array" ref="B33">ROW()-ROW(SensorTable[#Headers])</f>
        <v>31</v>
      </c>
      <c r="C33" s="24">
        <f>'Data In'!C38</f>
        <v>0</v>
      </c>
      <c r="D33" s="24">
        <f>'Data In'!D38</f>
        <v>0</v>
      </c>
      <c r="E33" s="24">
        <f>'Data In'!E38</f>
        <v>0</v>
      </c>
      <c r="F33" s="24">
        <f>'Data In'!F38</f>
        <v>0</v>
      </c>
      <c r="G33" s="24">
        <f>MAX(SensorTable[[#This Row],[S1]:[S4]])</f>
        <v>0</v>
      </c>
    </row>
    <row r="34" spans="2:7">
      <c r="B34" cm="1">
        <f t="array" ref="B34">ROW()-ROW(SensorTable[#Headers])</f>
        <v>32</v>
      </c>
      <c r="C34" s="24">
        <f>'Data In'!C39</f>
        <v>0</v>
      </c>
      <c r="D34" s="24">
        <f>'Data In'!D39</f>
        <v>0</v>
      </c>
      <c r="E34" s="24">
        <f>'Data In'!E39</f>
        <v>0</v>
      </c>
      <c r="F34" s="24">
        <f>'Data In'!F39</f>
        <v>0</v>
      </c>
      <c r="G34" s="24">
        <f>MAX(SensorTable[[#This Row],[S1]:[S4]])</f>
        <v>0</v>
      </c>
    </row>
    <row r="35" spans="2:7">
      <c r="B35" cm="1">
        <f t="array" ref="B35">ROW()-ROW(SensorTable[#Headers])</f>
        <v>33</v>
      </c>
      <c r="C35" s="24">
        <f>'Data In'!C40</f>
        <v>0</v>
      </c>
      <c r="D35" s="24">
        <f>'Data In'!D40</f>
        <v>0</v>
      </c>
      <c r="E35" s="24">
        <f>'Data In'!E40</f>
        <v>0</v>
      </c>
      <c r="F35" s="24">
        <f>'Data In'!F40</f>
        <v>0</v>
      </c>
      <c r="G35" s="24">
        <f>MAX(SensorTable[[#This Row],[S1]:[S4]])</f>
        <v>0</v>
      </c>
    </row>
    <row r="36" spans="2:7">
      <c r="B36" cm="1">
        <f t="array" ref="B36">ROW()-ROW(SensorTable[#Headers])</f>
        <v>34</v>
      </c>
      <c r="C36" s="24">
        <f>'Data In'!C41</f>
        <v>0</v>
      </c>
      <c r="D36" s="24">
        <f>'Data In'!D41</f>
        <v>0</v>
      </c>
      <c r="E36" s="24">
        <f>'Data In'!E41</f>
        <v>0</v>
      </c>
      <c r="F36" s="24">
        <f>'Data In'!F41</f>
        <v>0</v>
      </c>
      <c r="G36" s="24">
        <f>MAX(SensorTable[[#This Row],[S1]:[S4]])</f>
        <v>0</v>
      </c>
    </row>
    <row r="37" spans="2:7">
      <c r="B37" cm="1">
        <f t="array" ref="B37">ROW()-ROW(SensorTable[#Headers])</f>
        <v>35</v>
      </c>
      <c r="C37" s="24">
        <f>'Data In'!C42</f>
        <v>0</v>
      </c>
      <c r="D37" s="24">
        <f>'Data In'!D42</f>
        <v>0</v>
      </c>
      <c r="E37" s="24">
        <f>'Data In'!E42</f>
        <v>0</v>
      </c>
      <c r="F37" s="24">
        <f>'Data In'!F42</f>
        <v>0</v>
      </c>
      <c r="G37" s="24">
        <f>MAX(SensorTable[[#This Row],[S1]:[S4]])</f>
        <v>0</v>
      </c>
    </row>
    <row r="38" spans="2:7">
      <c r="B38" cm="1">
        <f t="array" ref="B38">ROW()-ROW(SensorTable[#Headers])</f>
        <v>36</v>
      </c>
      <c r="C38" s="24">
        <f>'Data In'!C43</f>
        <v>0</v>
      </c>
      <c r="D38" s="24">
        <f>'Data In'!D43</f>
        <v>0</v>
      </c>
      <c r="E38" s="24">
        <f>'Data In'!E43</f>
        <v>0</v>
      </c>
      <c r="F38" s="24">
        <f>'Data In'!F43</f>
        <v>0</v>
      </c>
      <c r="G38" s="24">
        <f>MAX(SensorTable[[#This Row],[S1]:[S4]])</f>
        <v>0</v>
      </c>
    </row>
    <row r="39" spans="2:7">
      <c r="B39" cm="1">
        <f t="array" ref="B39">ROW()-ROW(SensorTable[#Headers])</f>
        <v>37</v>
      </c>
      <c r="C39" s="24">
        <f>'Data In'!C44</f>
        <v>0</v>
      </c>
      <c r="D39" s="24">
        <f>'Data In'!D44</f>
        <v>0</v>
      </c>
      <c r="E39" s="24">
        <f>'Data In'!E44</f>
        <v>0</v>
      </c>
      <c r="F39" s="24">
        <f>'Data In'!F44</f>
        <v>0</v>
      </c>
      <c r="G39" s="24">
        <f>MAX(SensorTable[[#This Row],[S1]:[S4]])</f>
        <v>0</v>
      </c>
    </row>
    <row r="40" spans="2:7">
      <c r="B40" cm="1">
        <f t="array" ref="B40">ROW()-ROW(SensorTable[#Headers])</f>
        <v>38</v>
      </c>
      <c r="C40" s="24">
        <f>'Data In'!C45</f>
        <v>0</v>
      </c>
      <c r="D40" s="24">
        <f>'Data In'!D45</f>
        <v>0</v>
      </c>
      <c r="E40" s="24">
        <f>'Data In'!E45</f>
        <v>0</v>
      </c>
      <c r="F40" s="24">
        <f>'Data In'!F45</f>
        <v>0</v>
      </c>
      <c r="G40" s="24">
        <f>MAX(SensorTable[[#This Row],[S1]:[S4]])</f>
        <v>0</v>
      </c>
    </row>
    <row r="41" spans="2:7">
      <c r="B41" cm="1">
        <f t="array" ref="B41">ROW()-ROW(SensorTable[#Headers])</f>
        <v>39</v>
      </c>
      <c r="C41" s="24">
        <f>'Data In'!C46</f>
        <v>0</v>
      </c>
      <c r="D41" s="24">
        <f>'Data In'!D46</f>
        <v>0</v>
      </c>
      <c r="E41" s="24">
        <f>'Data In'!E46</f>
        <v>0</v>
      </c>
      <c r="F41" s="24">
        <f>'Data In'!F46</f>
        <v>0</v>
      </c>
      <c r="G41" s="24">
        <f>MAX(SensorTable[[#This Row],[S1]:[S4]])</f>
        <v>0</v>
      </c>
    </row>
    <row r="42" spans="2:7">
      <c r="B42" cm="1">
        <f t="array" ref="B42">ROW()-ROW(SensorTable[#Headers])</f>
        <v>40</v>
      </c>
      <c r="C42" s="24">
        <f>'Data In'!C47</f>
        <v>0</v>
      </c>
      <c r="D42" s="24">
        <f>'Data In'!D47</f>
        <v>0</v>
      </c>
      <c r="E42" s="24">
        <f>'Data In'!E47</f>
        <v>0</v>
      </c>
      <c r="F42" s="24">
        <f>'Data In'!F47</f>
        <v>0</v>
      </c>
      <c r="G42" s="24">
        <f>MAX(SensorTable[[#This Row],[S1]:[S4]])</f>
        <v>0</v>
      </c>
    </row>
    <row r="43" spans="2:7">
      <c r="B43" cm="1">
        <f t="array" ref="B43">ROW()-ROW(SensorTable[#Headers])</f>
        <v>41</v>
      </c>
      <c r="C43" s="24">
        <f>'Data In'!C48</f>
        <v>0</v>
      </c>
      <c r="D43" s="24">
        <f>'Data In'!D48</f>
        <v>0</v>
      </c>
      <c r="E43" s="24">
        <f>'Data In'!E48</f>
        <v>0</v>
      </c>
      <c r="F43" s="24">
        <f>'Data In'!F48</f>
        <v>0</v>
      </c>
      <c r="G43" s="24">
        <f>MAX(SensorTable[[#This Row],[S1]:[S4]])</f>
        <v>0</v>
      </c>
    </row>
    <row r="44" spans="2:7">
      <c r="B44" cm="1">
        <f t="array" ref="B44">ROW()-ROW(SensorTable[#Headers])</f>
        <v>42</v>
      </c>
      <c r="C44" s="24">
        <f>'Data In'!C49</f>
        <v>0</v>
      </c>
      <c r="D44" s="24">
        <f>'Data In'!D49</f>
        <v>0</v>
      </c>
      <c r="E44" s="24">
        <f>'Data In'!E49</f>
        <v>0</v>
      </c>
      <c r="F44" s="24">
        <f>'Data In'!F49</f>
        <v>0</v>
      </c>
      <c r="G44" s="24">
        <f>MAX(SensorTable[[#This Row],[S1]:[S4]])</f>
        <v>0</v>
      </c>
    </row>
    <row r="45" spans="2:7">
      <c r="B45" cm="1">
        <f t="array" ref="B45">ROW()-ROW(SensorTable[#Headers])</f>
        <v>43</v>
      </c>
      <c r="C45" s="24">
        <f>'Data In'!C50</f>
        <v>0</v>
      </c>
      <c r="D45" s="24">
        <f>'Data In'!D50</f>
        <v>0</v>
      </c>
      <c r="E45" s="24">
        <f>'Data In'!E50</f>
        <v>0</v>
      </c>
      <c r="F45" s="24">
        <f>'Data In'!F50</f>
        <v>0</v>
      </c>
      <c r="G45" s="24">
        <f>MAX(SensorTable[[#This Row],[S1]:[S4]])</f>
        <v>0</v>
      </c>
    </row>
    <row r="46" spans="2:7">
      <c r="B46" cm="1">
        <f t="array" ref="B46">ROW()-ROW(SensorTable[#Headers])</f>
        <v>44</v>
      </c>
      <c r="C46" s="24">
        <f>'Data In'!C51</f>
        <v>0</v>
      </c>
      <c r="D46" s="24">
        <f>'Data In'!D51</f>
        <v>0</v>
      </c>
      <c r="E46" s="24">
        <f>'Data In'!E51</f>
        <v>0</v>
      </c>
      <c r="F46" s="24">
        <f>'Data In'!F51</f>
        <v>0</v>
      </c>
      <c r="G46" s="24">
        <f>MAX(SensorTable[[#This Row],[S1]:[S4]])</f>
        <v>0</v>
      </c>
    </row>
    <row r="47" spans="2:7">
      <c r="B47" cm="1">
        <f t="array" ref="B47">ROW()-ROW(SensorTable[#Headers])</f>
        <v>45</v>
      </c>
      <c r="C47" s="24">
        <f>'Data In'!C52</f>
        <v>0</v>
      </c>
      <c r="D47" s="24">
        <f>'Data In'!D52</f>
        <v>0</v>
      </c>
      <c r="E47" s="24">
        <f>'Data In'!E52</f>
        <v>0</v>
      </c>
      <c r="F47" s="24">
        <f>'Data In'!F52</f>
        <v>0</v>
      </c>
      <c r="G47" s="24">
        <f>MAX(SensorTable[[#This Row],[S1]:[S4]])</f>
        <v>0</v>
      </c>
    </row>
    <row r="48" spans="2:7">
      <c r="B48" cm="1">
        <f t="array" ref="B48">ROW()-ROW(SensorTable[#Headers])</f>
        <v>46</v>
      </c>
      <c r="C48" s="24">
        <f>'Data In'!C53</f>
        <v>0</v>
      </c>
      <c r="D48" s="24">
        <f>'Data In'!D53</f>
        <v>0</v>
      </c>
      <c r="E48" s="24">
        <f>'Data In'!E53</f>
        <v>0</v>
      </c>
      <c r="F48" s="24">
        <f>'Data In'!F53</f>
        <v>0</v>
      </c>
      <c r="G48" s="24">
        <f>MAX(SensorTable[[#This Row],[S1]:[S4]])</f>
        <v>0</v>
      </c>
    </row>
    <row r="49" spans="2:7">
      <c r="B49" cm="1">
        <f t="array" ref="B49">ROW()-ROW(SensorTable[#Headers])</f>
        <v>47</v>
      </c>
      <c r="C49" s="24">
        <f>'Data In'!C54</f>
        <v>0</v>
      </c>
      <c r="D49" s="24">
        <f>'Data In'!D54</f>
        <v>0</v>
      </c>
      <c r="E49" s="24">
        <f>'Data In'!E54</f>
        <v>0</v>
      </c>
      <c r="F49" s="24">
        <f>'Data In'!F54</f>
        <v>0</v>
      </c>
      <c r="G49" s="24">
        <f>MAX(SensorTable[[#This Row],[S1]:[S4]])</f>
        <v>0</v>
      </c>
    </row>
    <row r="50" spans="2:7">
      <c r="B50" cm="1">
        <f t="array" ref="B50">ROW()-ROW(SensorTable[#Headers])</f>
        <v>48</v>
      </c>
      <c r="C50" s="24">
        <f>'Data In'!C55</f>
        <v>0</v>
      </c>
      <c r="D50" s="24">
        <f>'Data In'!D55</f>
        <v>0</v>
      </c>
      <c r="E50" s="24">
        <f>'Data In'!E55</f>
        <v>0</v>
      </c>
      <c r="F50" s="24">
        <f>'Data In'!F55</f>
        <v>0</v>
      </c>
      <c r="G50" s="24">
        <f>MAX(SensorTable[[#This Row],[S1]:[S4]])</f>
        <v>0</v>
      </c>
    </row>
    <row r="51" spans="2:7">
      <c r="B51" cm="1">
        <f t="array" ref="B51">ROW()-ROW(SensorTable[#Headers])</f>
        <v>49</v>
      </c>
      <c r="C51" s="24">
        <f>'Data In'!C56</f>
        <v>0</v>
      </c>
      <c r="D51" s="24">
        <f>'Data In'!D56</f>
        <v>0</v>
      </c>
      <c r="E51" s="24">
        <f>'Data In'!E56</f>
        <v>0</v>
      </c>
      <c r="F51" s="24">
        <f>'Data In'!F56</f>
        <v>0</v>
      </c>
      <c r="G51" s="24">
        <f>MAX(SensorTable[[#This Row],[S1]:[S4]])</f>
        <v>0</v>
      </c>
    </row>
    <row r="52" spans="2:7">
      <c r="B52" cm="1">
        <f t="array" ref="B52">ROW()-ROW(SensorTable[#Headers])</f>
        <v>50</v>
      </c>
      <c r="C52" s="24">
        <f>'Data In'!C57</f>
        <v>0</v>
      </c>
      <c r="D52" s="24">
        <f>'Data In'!D57</f>
        <v>0</v>
      </c>
      <c r="E52" s="24">
        <f>'Data In'!E57</f>
        <v>0</v>
      </c>
      <c r="F52" s="24">
        <f>'Data In'!F57</f>
        <v>0</v>
      </c>
      <c r="G52" s="24">
        <f>MAX(SensorTable[[#This Row],[S1]:[S4]])</f>
        <v>0</v>
      </c>
    </row>
    <row r="53" spans="2:7">
      <c r="B53" cm="1">
        <f t="array" ref="B53">ROW()-ROW(SensorTable[#Headers])</f>
        <v>51</v>
      </c>
      <c r="C53" s="24">
        <f>'Data In'!C58</f>
        <v>0</v>
      </c>
      <c r="D53" s="24">
        <f>'Data In'!D58</f>
        <v>0</v>
      </c>
      <c r="E53" s="24">
        <f>'Data In'!E58</f>
        <v>0</v>
      </c>
      <c r="F53" s="24">
        <f>'Data In'!F58</f>
        <v>0</v>
      </c>
      <c r="G53" s="24">
        <f>MAX(SensorTable[[#This Row],[S1]:[S4]])</f>
        <v>0</v>
      </c>
    </row>
    <row r="54" spans="2:7">
      <c r="B54" cm="1">
        <f t="array" ref="B54">ROW()-ROW(SensorTable[#Headers])</f>
        <v>52</v>
      </c>
      <c r="C54" s="24">
        <f>'Data In'!C59</f>
        <v>0</v>
      </c>
      <c r="D54" s="24">
        <f>'Data In'!D59</f>
        <v>0</v>
      </c>
      <c r="E54" s="24">
        <f>'Data In'!E59</f>
        <v>0</v>
      </c>
      <c r="F54" s="24">
        <f>'Data In'!F59</f>
        <v>0</v>
      </c>
      <c r="G54" s="24">
        <f>MAX(SensorTable[[#This Row],[S1]:[S4]])</f>
        <v>0</v>
      </c>
    </row>
    <row r="55" spans="2:7">
      <c r="B55" cm="1">
        <f t="array" ref="B55">ROW()-ROW(SensorTable[#Headers])</f>
        <v>53</v>
      </c>
      <c r="C55" s="24">
        <f>'Data In'!C60</f>
        <v>0</v>
      </c>
      <c r="D55" s="24">
        <f>'Data In'!D60</f>
        <v>0</v>
      </c>
      <c r="E55" s="24">
        <f>'Data In'!E60</f>
        <v>0</v>
      </c>
      <c r="F55" s="24">
        <f>'Data In'!F60</f>
        <v>0</v>
      </c>
      <c r="G55" s="24">
        <f>MAX(SensorTable[[#This Row],[S1]:[S4]])</f>
        <v>0</v>
      </c>
    </row>
    <row r="56" spans="2:7">
      <c r="B56" cm="1">
        <f t="array" ref="B56">ROW()-ROW(SensorTable[#Headers])</f>
        <v>54</v>
      </c>
      <c r="C56" s="24">
        <f>'Data In'!C61</f>
        <v>0</v>
      </c>
      <c r="D56" s="24">
        <f>'Data In'!D61</f>
        <v>0</v>
      </c>
      <c r="E56" s="24">
        <f>'Data In'!E61</f>
        <v>0</v>
      </c>
      <c r="F56" s="24">
        <f>'Data In'!F61</f>
        <v>0</v>
      </c>
      <c r="G56" s="24">
        <f>MAX(SensorTable[[#This Row],[S1]:[S4]])</f>
        <v>0</v>
      </c>
    </row>
    <row r="57" spans="2:7">
      <c r="B57" cm="1">
        <f t="array" ref="B57">ROW()-ROW(SensorTable[#Headers])</f>
        <v>55</v>
      </c>
      <c r="C57" s="24">
        <f>'Data In'!C62</f>
        <v>0</v>
      </c>
      <c r="D57" s="24">
        <f>'Data In'!D62</f>
        <v>0</v>
      </c>
      <c r="E57" s="24">
        <f>'Data In'!E62</f>
        <v>0</v>
      </c>
      <c r="F57" s="24">
        <f>'Data In'!F62</f>
        <v>0</v>
      </c>
      <c r="G57" s="24">
        <f>MAX(SensorTable[[#This Row],[S1]:[S4]])</f>
        <v>0</v>
      </c>
    </row>
    <row r="58" spans="2:7">
      <c r="B58" cm="1">
        <f t="array" ref="B58">ROW()-ROW(SensorTable[#Headers])</f>
        <v>56</v>
      </c>
      <c r="C58" s="24">
        <f>'Data In'!C63</f>
        <v>0</v>
      </c>
      <c r="D58" s="24">
        <f>'Data In'!D63</f>
        <v>0</v>
      </c>
      <c r="E58" s="24">
        <f>'Data In'!E63</f>
        <v>0</v>
      </c>
      <c r="F58" s="24">
        <f>'Data In'!F63</f>
        <v>0</v>
      </c>
      <c r="G58" s="24">
        <f>MAX(SensorTable[[#This Row],[S1]:[S4]])</f>
        <v>0</v>
      </c>
    </row>
    <row r="59" spans="2:7">
      <c r="B59" cm="1">
        <f t="array" ref="B59">ROW()-ROW(SensorTable[#Headers])</f>
        <v>57</v>
      </c>
      <c r="C59" s="24">
        <f>'Data In'!C64</f>
        <v>0</v>
      </c>
      <c r="D59" s="24">
        <f>'Data In'!D64</f>
        <v>0</v>
      </c>
      <c r="E59" s="24">
        <f>'Data In'!E64</f>
        <v>0</v>
      </c>
      <c r="F59" s="24">
        <f>'Data In'!F64</f>
        <v>0</v>
      </c>
      <c r="G59" s="24">
        <f>MAX(SensorTable[[#This Row],[S1]:[S4]])</f>
        <v>0</v>
      </c>
    </row>
    <row r="60" spans="2:7">
      <c r="B60" cm="1">
        <f t="array" ref="B60">ROW()-ROW(SensorTable[#Headers])</f>
        <v>58</v>
      </c>
      <c r="C60" s="24">
        <f>'Data In'!C65</f>
        <v>0</v>
      </c>
      <c r="D60" s="24">
        <f>'Data In'!D65</f>
        <v>0</v>
      </c>
      <c r="E60" s="24">
        <f>'Data In'!E65</f>
        <v>0</v>
      </c>
      <c r="F60" s="24">
        <f>'Data In'!F65</f>
        <v>0</v>
      </c>
      <c r="G60" s="24">
        <f>MAX(SensorTable[[#This Row],[S1]:[S4]])</f>
        <v>0</v>
      </c>
    </row>
    <row r="61" spans="2:7">
      <c r="B61" cm="1">
        <f t="array" ref="B61">ROW()-ROW(SensorTable[#Headers])</f>
        <v>59</v>
      </c>
      <c r="C61" s="24">
        <f>'Data In'!C66</f>
        <v>0</v>
      </c>
      <c r="D61" s="24">
        <f>'Data In'!D66</f>
        <v>0</v>
      </c>
      <c r="E61" s="24">
        <f>'Data In'!E66</f>
        <v>0</v>
      </c>
      <c r="F61" s="24">
        <f>'Data In'!F66</f>
        <v>0</v>
      </c>
      <c r="G61" s="24">
        <f>MAX(SensorTable[[#This Row],[S1]:[S4]])</f>
        <v>0</v>
      </c>
    </row>
    <row r="62" spans="2:7">
      <c r="B62" cm="1">
        <f t="array" ref="B62">ROW()-ROW(SensorTable[#Headers])</f>
        <v>60</v>
      </c>
      <c r="C62" s="24">
        <f>'Data In'!C67</f>
        <v>0</v>
      </c>
      <c r="D62" s="24">
        <f>'Data In'!D67</f>
        <v>0</v>
      </c>
      <c r="E62" s="24">
        <f>'Data In'!E67</f>
        <v>0</v>
      </c>
      <c r="F62" s="24">
        <f>'Data In'!F67</f>
        <v>0</v>
      </c>
      <c r="G62" s="24">
        <f>MAX(SensorTable[[#This Row],[S1]:[S4]])</f>
        <v>0</v>
      </c>
    </row>
    <row r="63" spans="2:7">
      <c r="B63" cm="1">
        <f t="array" ref="B63">ROW()-ROW(SensorTable[#Headers])</f>
        <v>61</v>
      </c>
      <c r="C63" s="24">
        <f>'Data In'!C68</f>
        <v>0</v>
      </c>
      <c r="D63" s="24">
        <f>'Data In'!D68</f>
        <v>0</v>
      </c>
      <c r="E63" s="24">
        <f>'Data In'!E68</f>
        <v>0</v>
      </c>
      <c r="F63" s="24">
        <f>'Data In'!F68</f>
        <v>0</v>
      </c>
      <c r="G63" s="24">
        <f>MAX(SensorTable[[#This Row],[S1]:[S4]])</f>
        <v>0</v>
      </c>
    </row>
    <row r="64" spans="2:7">
      <c r="B64" cm="1">
        <f t="array" ref="B64">ROW()-ROW(SensorTable[#Headers])</f>
        <v>62</v>
      </c>
      <c r="C64" s="24">
        <f>'Data In'!C69</f>
        <v>0</v>
      </c>
      <c r="D64" s="24">
        <f>'Data In'!D69</f>
        <v>0</v>
      </c>
      <c r="E64" s="24">
        <f>'Data In'!E69</f>
        <v>0</v>
      </c>
      <c r="F64" s="24">
        <f>'Data In'!F69</f>
        <v>0</v>
      </c>
      <c r="G64" s="24">
        <f>MAX(SensorTable[[#This Row],[S1]:[S4]])</f>
        <v>0</v>
      </c>
    </row>
    <row r="65" spans="2:7">
      <c r="B65" cm="1">
        <f t="array" ref="B65">ROW()-ROW(SensorTable[#Headers])</f>
        <v>63</v>
      </c>
      <c r="C65" s="24">
        <f>'Data In'!C70</f>
        <v>0</v>
      </c>
      <c r="D65" s="24">
        <f>'Data In'!D70</f>
        <v>0</v>
      </c>
      <c r="E65" s="24">
        <f>'Data In'!E70</f>
        <v>0</v>
      </c>
      <c r="F65" s="24">
        <f>'Data In'!F70</f>
        <v>0</v>
      </c>
      <c r="G65" s="24">
        <f>MAX(SensorTable[[#This Row],[S1]:[S4]])</f>
        <v>0</v>
      </c>
    </row>
    <row r="66" spans="2:7">
      <c r="B66" cm="1">
        <f t="array" ref="B66">ROW()-ROW(SensorTable[#Headers])</f>
        <v>64</v>
      </c>
      <c r="C66" s="24">
        <f>'Data In'!C71</f>
        <v>0</v>
      </c>
      <c r="D66" s="24">
        <f>'Data In'!D71</f>
        <v>0</v>
      </c>
      <c r="E66" s="24">
        <f>'Data In'!E71</f>
        <v>0</v>
      </c>
      <c r="F66" s="24">
        <f>'Data In'!F71</f>
        <v>0</v>
      </c>
      <c r="G66" s="24">
        <f>MAX(SensorTable[[#This Row],[S1]:[S4]])</f>
        <v>0</v>
      </c>
    </row>
    <row r="67" spans="2:7">
      <c r="B67" cm="1">
        <f t="array" ref="B67">ROW()-ROW(SensorTable[#Headers])</f>
        <v>65</v>
      </c>
      <c r="C67" s="24">
        <f>'Data In'!C72</f>
        <v>0</v>
      </c>
      <c r="D67" s="24">
        <f>'Data In'!D72</f>
        <v>0</v>
      </c>
      <c r="E67" s="24">
        <f>'Data In'!E72</f>
        <v>0</v>
      </c>
      <c r="F67" s="24">
        <f>'Data In'!F72</f>
        <v>0</v>
      </c>
      <c r="G67" s="24">
        <f>MAX(SensorTable[[#This Row],[S1]:[S4]])</f>
        <v>0</v>
      </c>
    </row>
    <row r="68" spans="2:7">
      <c r="B68" cm="1">
        <f t="array" ref="B68">ROW()-ROW(SensorTable[#Headers])</f>
        <v>66</v>
      </c>
      <c r="C68" s="24">
        <f>'Data In'!C73</f>
        <v>0</v>
      </c>
      <c r="D68" s="24">
        <f>'Data In'!D73</f>
        <v>0</v>
      </c>
      <c r="E68" s="24">
        <f>'Data In'!E73</f>
        <v>0</v>
      </c>
      <c r="F68" s="24">
        <f>'Data In'!F73</f>
        <v>0</v>
      </c>
      <c r="G68" s="24">
        <f>MAX(SensorTable[[#This Row],[S1]:[S4]])</f>
        <v>0</v>
      </c>
    </row>
    <row r="69" spans="2:7">
      <c r="B69" cm="1">
        <f t="array" ref="B69">ROW()-ROW(SensorTable[#Headers])</f>
        <v>67</v>
      </c>
      <c r="C69" s="24">
        <f>'Data In'!C74</f>
        <v>0</v>
      </c>
      <c r="D69" s="24">
        <f>'Data In'!D74</f>
        <v>0</v>
      </c>
      <c r="E69" s="24">
        <f>'Data In'!E74</f>
        <v>0</v>
      </c>
      <c r="F69" s="24">
        <f>'Data In'!F74</f>
        <v>0</v>
      </c>
      <c r="G69" s="24">
        <f>MAX(SensorTable[[#This Row],[S1]:[S4]])</f>
        <v>0</v>
      </c>
    </row>
    <row r="70" spans="2:7">
      <c r="B70" cm="1">
        <f t="array" ref="B70">ROW()-ROW(SensorTable[#Headers])</f>
        <v>68</v>
      </c>
      <c r="C70" s="24">
        <f>'Data In'!C75</f>
        <v>0</v>
      </c>
      <c r="D70" s="24">
        <f>'Data In'!D75</f>
        <v>0</v>
      </c>
      <c r="E70" s="24">
        <f>'Data In'!E75</f>
        <v>0</v>
      </c>
      <c r="F70" s="24">
        <f>'Data In'!F75</f>
        <v>0</v>
      </c>
      <c r="G70" s="24">
        <f>MAX(SensorTable[[#This Row],[S1]:[S4]])</f>
        <v>0</v>
      </c>
    </row>
    <row r="71" spans="2:7">
      <c r="B71" cm="1">
        <f t="array" ref="B71">ROW()-ROW(SensorTable[#Headers])</f>
        <v>69</v>
      </c>
      <c r="C71" s="24">
        <f>'Data In'!C76</f>
        <v>0</v>
      </c>
      <c r="D71" s="24">
        <f>'Data In'!D76</f>
        <v>0</v>
      </c>
      <c r="E71" s="24">
        <f>'Data In'!E76</f>
        <v>0</v>
      </c>
      <c r="F71" s="24">
        <f>'Data In'!F76</f>
        <v>0</v>
      </c>
      <c r="G71" s="24">
        <f>MAX(SensorTable[[#This Row],[S1]:[S4]])</f>
        <v>0</v>
      </c>
    </row>
    <row r="72" spans="2:7">
      <c r="B72" cm="1">
        <f t="array" ref="B72">ROW()-ROW(SensorTable[#Headers])</f>
        <v>70</v>
      </c>
      <c r="C72" s="24">
        <f>'Data In'!C77</f>
        <v>0</v>
      </c>
      <c r="D72" s="24">
        <f>'Data In'!D77</f>
        <v>0</v>
      </c>
      <c r="E72" s="24">
        <f>'Data In'!E77</f>
        <v>0</v>
      </c>
      <c r="F72" s="24">
        <f>'Data In'!F77</f>
        <v>0</v>
      </c>
      <c r="G72" s="24">
        <f>MAX(SensorTable[[#This Row],[S1]:[S4]])</f>
        <v>0</v>
      </c>
    </row>
    <row r="73" spans="2:7">
      <c r="B73" cm="1">
        <f t="array" ref="B73">ROW()-ROW(SensorTable[#Headers])</f>
        <v>71</v>
      </c>
      <c r="C73" s="24">
        <f>'Data In'!C78</f>
        <v>0</v>
      </c>
      <c r="D73" s="24">
        <f>'Data In'!D78</f>
        <v>0</v>
      </c>
      <c r="E73" s="24">
        <f>'Data In'!E78</f>
        <v>0</v>
      </c>
      <c r="F73" s="24">
        <f>'Data In'!F78</f>
        <v>0</v>
      </c>
      <c r="G73" s="24">
        <f>MAX(SensorTable[[#This Row],[S1]:[S4]])</f>
        <v>0</v>
      </c>
    </row>
    <row r="74" spans="2:7">
      <c r="B74" cm="1">
        <f t="array" ref="B74">ROW()-ROW(SensorTable[#Headers])</f>
        <v>72</v>
      </c>
      <c r="C74" s="24">
        <f>'Data In'!C79</f>
        <v>0</v>
      </c>
      <c r="D74" s="24">
        <f>'Data In'!D79</f>
        <v>0</v>
      </c>
      <c r="E74" s="24">
        <f>'Data In'!E79</f>
        <v>0</v>
      </c>
      <c r="F74" s="24">
        <f>'Data In'!F79</f>
        <v>0</v>
      </c>
      <c r="G74" s="24">
        <f>MAX(SensorTable[[#This Row],[S1]:[S4]])</f>
        <v>0</v>
      </c>
    </row>
    <row r="75" spans="2:7">
      <c r="B75" cm="1">
        <f t="array" ref="B75">ROW()-ROW(SensorTable[#Headers])</f>
        <v>73</v>
      </c>
      <c r="C75" s="24">
        <f>'Data In'!C80</f>
        <v>0</v>
      </c>
      <c r="D75" s="24">
        <f>'Data In'!D80</f>
        <v>0</v>
      </c>
      <c r="E75" s="24">
        <f>'Data In'!E80</f>
        <v>0</v>
      </c>
      <c r="F75" s="24">
        <f>'Data In'!F80</f>
        <v>0</v>
      </c>
      <c r="G75" s="24">
        <f>MAX(SensorTable[[#This Row],[S1]:[S4]])</f>
        <v>0</v>
      </c>
    </row>
    <row r="76" spans="2:7">
      <c r="B76" cm="1">
        <f t="array" ref="B76">ROW()-ROW(SensorTable[#Headers])</f>
        <v>74</v>
      </c>
      <c r="C76" s="24">
        <f>'Data In'!C81</f>
        <v>0</v>
      </c>
      <c r="D76" s="24">
        <f>'Data In'!D81</f>
        <v>0</v>
      </c>
      <c r="E76" s="24">
        <f>'Data In'!E81</f>
        <v>0</v>
      </c>
      <c r="F76" s="24">
        <f>'Data In'!F81</f>
        <v>0</v>
      </c>
      <c r="G76" s="24">
        <f>MAX(SensorTable[[#This Row],[S1]:[S4]])</f>
        <v>0</v>
      </c>
    </row>
    <row r="77" spans="2:7">
      <c r="B77" cm="1">
        <f t="array" ref="B77">ROW()-ROW(SensorTable[#Headers])</f>
        <v>75</v>
      </c>
      <c r="C77" s="24">
        <f>'Data In'!C82</f>
        <v>0</v>
      </c>
      <c r="D77" s="24">
        <f>'Data In'!D82</f>
        <v>0</v>
      </c>
      <c r="E77" s="24">
        <f>'Data In'!E82</f>
        <v>0</v>
      </c>
      <c r="F77" s="24">
        <f>'Data In'!F82</f>
        <v>0</v>
      </c>
      <c r="G77" s="24">
        <f>MAX(SensorTable[[#This Row],[S1]:[S4]])</f>
        <v>0</v>
      </c>
    </row>
    <row r="78" spans="2:7">
      <c r="B78" cm="1">
        <f t="array" ref="B78">ROW()-ROW(SensorTable[#Headers])</f>
        <v>76</v>
      </c>
      <c r="C78" s="24">
        <f>'Data In'!C83</f>
        <v>0</v>
      </c>
      <c r="D78" s="24">
        <f>'Data In'!D83</f>
        <v>0</v>
      </c>
      <c r="E78" s="24">
        <f>'Data In'!E83</f>
        <v>0</v>
      </c>
      <c r="F78" s="24">
        <f>'Data In'!F83</f>
        <v>0</v>
      </c>
      <c r="G78" s="24">
        <f>MAX(SensorTable[[#This Row],[S1]:[S4]])</f>
        <v>0</v>
      </c>
    </row>
    <row r="79" spans="2:7">
      <c r="B79" cm="1">
        <f t="array" ref="B79">ROW()-ROW(SensorTable[#Headers])</f>
        <v>77</v>
      </c>
      <c r="C79" s="24">
        <f>'Data In'!C84</f>
        <v>0</v>
      </c>
      <c r="D79" s="24">
        <f>'Data In'!D84</f>
        <v>0</v>
      </c>
      <c r="E79" s="24">
        <f>'Data In'!E84</f>
        <v>0</v>
      </c>
      <c r="F79" s="24">
        <f>'Data In'!F84</f>
        <v>0</v>
      </c>
      <c r="G79" s="24">
        <f>MAX(SensorTable[[#This Row],[S1]:[S4]])</f>
        <v>0</v>
      </c>
    </row>
    <row r="80" spans="2:7">
      <c r="B80" cm="1">
        <f t="array" ref="B80">ROW()-ROW(SensorTable[#Headers])</f>
        <v>78</v>
      </c>
      <c r="C80" s="24">
        <f>'Data In'!C85</f>
        <v>0</v>
      </c>
      <c r="D80" s="24">
        <f>'Data In'!D85</f>
        <v>0</v>
      </c>
      <c r="E80" s="24">
        <f>'Data In'!E85</f>
        <v>0</v>
      </c>
      <c r="F80" s="24">
        <f>'Data In'!F85</f>
        <v>0</v>
      </c>
      <c r="G80" s="24">
        <f>MAX(SensorTable[[#This Row],[S1]:[S4]])</f>
        <v>0</v>
      </c>
    </row>
    <row r="81" spans="2:7">
      <c r="B81" cm="1">
        <f t="array" ref="B81">ROW()-ROW(SensorTable[#Headers])</f>
        <v>79</v>
      </c>
      <c r="C81" s="24">
        <f>'Data In'!C86</f>
        <v>0</v>
      </c>
      <c r="D81" s="24">
        <f>'Data In'!D86</f>
        <v>0</v>
      </c>
      <c r="E81" s="24">
        <f>'Data In'!E86</f>
        <v>0</v>
      </c>
      <c r="F81" s="24">
        <f>'Data In'!F86</f>
        <v>0</v>
      </c>
      <c r="G81" s="24">
        <f>MAX(SensorTable[[#This Row],[S1]:[S4]])</f>
        <v>0</v>
      </c>
    </row>
    <row r="82" spans="2:7">
      <c r="B82" cm="1">
        <f t="array" ref="B82">ROW()-ROW(SensorTable[#Headers])</f>
        <v>80</v>
      </c>
      <c r="C82" s="24">
        <f>'Data In'!C87</f>
        <v>0</v>
      </c>
      <c r="D82" s="24">
        <f>'Data In'!D87</f>
        <v>0</v>
      </c>
      <c r="E82" s="24">
        <f>'Data In'!E87</f>
        <v>0</v>
      </c>
      <c r="F82" s="24">
        <f>'Data In'!F87</f>
        <v>0</v>
      </c>
      <c r="G82" s="24">
        <f>MAX(SensorTable[[#This Row],[S1]:[S4]])</f>
        <v>0</v>
      </c>
    </row>
    <row r="83" spans="2:7">
      <c r="B83" cm="1">
        <f t="array" ref="B83">ROW()-ROW(SensorTable[#Headers])</f>
        <v>81</v>
      </c>
      <c r="C83" s="24">
        <f>'Data In'!C88</f>
        <v>0</v>
      </c>
      <c r="D83" s="24">
        <f>'Data In'!D88</f>
        <v>0</v>
      </c>
      <c r="E83" s="24">
        <f>'Data In'!E88</f>
        <v>0</v>
      </c>
      <c r="F83" s="24">
        <f>'Data In'!F88</f>
        <v>0</v>
      </c>
      <c r="G83" s="24">
        <f>MAX(SensorTable[[#This Row],[S1]:[S4]])</f>
        <v>0</v>
      </c>
    </row>
    <row r="84" spans="2:7">
      <c r="B84" cm="1">
        <f t="array" ref="B84">ROW()-ROW(SensorTable[#Headers])</f>
        <v>82</v>
      </c>
      <c r="C84" s="24">
        <f>'Data In'!C89</f>
        <v>0</v>
      </c>
      <c r="D84" s="24">
        <f>'Data In'!D89</f>
        <v>0</v>
      </c>
      <c r="E84" s="24">
        <f>'Data In'!E89</f>
        <v>0</v>
      </c>
      <c r="F84" s="24">
        <f>'Data In'!F89</f>
        <v>0</v>
      </c>
      <c r="G84" s="24">
        <f>MAX(SensorTable[[#This Row],[S1]:[S4]])</f>
        <v>0</v>
      </c>
    </row>
    <row r="85" spans="2:7">
      <c r="B85" cm="1">
        <f t="array" ref="B85">ROW()-ROW(SensorTable[#Headers])</f>
        <v>83</v>
      </c>
      <c r="C85" s="24">
        <f>'Data In'!C90</f>
        <v>0</v>
      </c>
      <c r="D85" s="24">
        <f>'Data In'!D90</f>
        <v>0</v>
      </c>
      <c r="E85" s="24">
        <f>'Data In'!E90</f>
        <v>0</v>
      </c>
      <c r="F85" s="24">
        <f>'Data In'!F90</f>
        <v>0</v>
      </c>
      <c r="G85" s="24">
        <f>MAX(SensorTable[[#This Row],[S1]:[S4]])</f>
        <v>0</v>
      </c>
    </row>
    <row r="86" spans="2:7">
      <c r="B86" cm="1">
        <f t="array" ref="B86">ROW()-ROW(SensorTable[#Headers])</f>
        <v>84</v>
      </c>
      <c r="C86" s="24">
        <f>'Data In'!C91</f>
        <v>0</v>
      </c>
      <c r="D86" s="24">
        <f>'Data In'!D91</f>
        <v>0</v>
      </c>
      <c r="E86" s="24">
        <f>'Data In'!E91</f>
        <v>0</v>
      </c>
      <c r="F86" s="24">
        <f>'Data In'!F91</f>
        <v>0</v>
      </c>
      <c r="G86" s="24">
        <f>MAX(SensorTable[[#This Row],[S1]:[S4]])</f>
        <v>0</v>
      </c>
    </row>
    <row r="87" spans="2:7">
      <c r="B87" cm="1">
        <f t="array" ref="B87">ROW()-ROW(SensorTable[#Headers])</f>
        <v>85</v>
      </c>
      <c r="C87" s="24">
        <f>'Data In'!C92</f>
        <v>0</v>
      </c>
      <c r="D87" s="24">
        <f>'Data In'!D92</f>
        <v>0</v>
      </c>
      <c r="E87" s="24">
        <f>'Data In'!E92</f>
        <v>0</v>
      </c>
      <c r="F87" s="24">
        <f>'Data In'!F92</f>
        <v>0</v>
      </c>
      <c r="G87" s="24">
        <f>MAX(SensorTable[[#This Row],[S1]:[S4]])</f>
        <v>0</v>
      </c>
    </row>
    <row r="88" spans="2:7">
      <c r="B88" cm="1">
        <f t="array" ref="B88">ROW()-ROW(SensorTable[#Headers])</f>
        <v>86</v>
      </c>
      <c r="C88" s="24">
        <f>'Data In'!C93</f>
        <v>0</v>
      </c>
      <c r="D88" s="24">
        <f>'Data In'!D93</f>
        <v>0</v>
      </c>
      <c r="E88" s="24">
        <f>'Data In'!E93</f>
        <v>0</v>
      </c>
      <c r="F88" s="24">
        <f>'Data In'!F93</f>
        <v>0</v>
      </c>
      <c r="G88" s="24">
        <f>MAX(SensorTable[[#This Row],[S1]:[S4]])</f>
        <v>0</v>
      </c>
    </row>
    <row r="89" spans="2:7">
      <c r="B89" cm="1">
        <f t="array" ref="B89">ROW()-ROW(SensorTable[#Headers])</f>
        <v>87</v>
      </c>
      <c r="C89" s="24">
        <f>'Data In'!C94</f>
        <v>0</v>
      </c>
      <c r="D89" s="24">
        <f>'Data In'!D94</f>
        <v>0</v>
      </c>
      <c r="E89" s="24">
        <f>'Data In'!E94</f>
        <v>0</v>
      </c>
      <c r="F89" s="24">
        <f>'Data In'!F94</f>
        <v>0</v>
      </c>
      <c r="G89" s="24">
        <f>MAX(SensorTable[[#This Row],[S1]:[S4]])</f>
        <v>0</v>
      </c>
    </row>
    <row r="90" spans="2:7">
      <c r="B90" cm="1">
        <f t="array" ref="B90">ROW()-ROW(SensorTable[#Headers])</f>
        <v>88</v>
      </c>
      <c r="C90" s="24">
        <f>'Data In'!C95</f>
        <v>0</v>
      </c>
      <c r="D90" s="24">
        <f>'Data In'!D95</f>
        <v>0</v>
      </c>
      <c r="E90" s="24">
        <f>'Data In'!E95</f>
        <v>0</v>
      </c>
      <c r="F90" s="24">
        <f>'Data In'!F95</f>
        <v>0</v>
      </c>
      <c r="G90" s="24">
        <f>MAX(SensorTable[[#This Row],[S1]:[S4]])</f>
        <v>0</v>
      </c>
    </row>
    <row r="91" spans="2:7">
      <c r="B91" cm="1">
        <f t="array" ref="B91">ROW()-ROW(SensorTable[#Headers])</f>
        <v>89</v>
      </c>
      <c r="C91" s="24">
        <f>'Data In'!C96</f>
        <v>0</v>
      </c>
      <c r="D91" s="24">
        <f>'Data In'!D96</f>
        <v>0</v>
      </c>
      <c r="E91" s="24">
        <f>'Data In'!E96</f>
        <v>0</v>
      </c>
      <c r="F91" s="24">
        <f>'Data In'!F96</f>
        <v>0</v>
      </c>
      <c r="G91" s="24">
        <f>MAX(SensorTable[[#This Row],[S1]:[S4]])</f>
        <v>0</v>
      </c>
    </row>
    <row r="92" spans="2:7">
      <c r="B92" cm="1">
        <f t="array" ref="B92">ROW()-ROW(SensorTable[#Headers])</f>
        <v>90</v>
      </c>
      <c r="C92" s="24">
        <f>'Data In'!C97</f>
        <v>0</v>
      </c>
      <c r="D92" s="24">
        <f>'Data In'!D97</f>
        <v>0</v>
      </c>
      <c r="E92" s="24">
        <f>'Data In'!E97</f>
        <v>0</v>
      </c>
      <c r="F92" s="24">
        <f>'Data In'!F97</f>
        <v>0</v>
      </c>
      <c r="G92" s="24">
        <f>MAX(SensorTable[[#This Row],[S1]:[S4]])</f>
        <v>0</v>
      </c>
    </row>
    <row r="93" spans="2:7">
      <c r="B93" cm="1">
        <f t="array" ref="B93">ROW()-ROW(SensorTable[#Headers])</f>
        <v>91</v>
      </c>
      <c r="C93" s="24">
        <f>'Data In'!C98</f>
        <v>0</v>
      </c>
      <c r="D93" s="24">
        <f>'Data In'!D98</f>
        <v>0</v>
      </c>
      <c r="E93" s="24">
        <f>'Data In'!E98</f>
        <v>0</v>
      </c>
      <c r="F93" s="24">
        <f>'Data In'!F98</f>
        <v>0</v>
      </c>
      <c r="G93" s="24">
        <f>MAX(SensorTable[[#This Row],[S1]:[S4]])</f>
        <v>0</v>
      </c>
    </row>
    <row r="94" spans="2:7">
      <c r="B94" cm="1">
        <f t="array" ref="B94">ROW()-ROW(SensorTable[#Headers])</f>
        <v>92</v>
      </c>
      <c r="C94" s="24">
        <f>'Data In'!C99</f>
        <v>0</v>
      </c>
      <c r="D94" s="24">
        <f>'Data In'!D99</f>
        <v>0</v>
      </c>
      <c r="E94" s="24">
        <f>'Data In'!E99</f>
        <v>0</v>
      </c>
      <c r="F94" s="24">
        <f>'Data In'!F99</f>
        <v>0</v>
      </c>
      <c r="G94" s="24">
        <f>MAX(SensorTable[[#This Row],[S1]:[S4]])</f>
        <v>0</v>
      </c>
    </row>
    <row r="95" spans="2:7">
      <c r="B95" cm="1">
        <f t="array" ref="B95">ROW()-ROW(SensorTable[#Headers])</f>
        <v>93</v>
      </c>
      <c r="C95" s="24">
        <f>'Data In'!C100</f>
        <v>0</v>
      </c>
      <c r="D95" s="24">
        <f>'Data In'!D100</f>
        <v>0</v>
      </c>
      <c r="E95" s="24">
        <f>'Data In'!E100</f>
        <v>0</v>
      </c>
      <c r="F95" s="24">
        <f>'Data In'!F100</f>
        <v>0</v>
      </c>
      <c r="G95" s="24">
        <f>MAX(SensorTable[[#This Row],[S1]:[S4]])</f>
        <v>0</v>
      </c>
    </row>
    <row r="96" spans="2:7">
      <c r="B96" cm="1">
        <f t="array" ref="B96">ROW()-ROW(SensorTable[#Headers])</f>
        <v>94</v>
      </c>
      <c r="C96" s="24">
        <f>'Data In'!C101</f>
        <v>0</v>
      </c>
      <c r="D96" s="24">
        <f>'Data In'!D101</f>
        <v>0</v>
      </c>
      <c r="E96" s="24">
        <f>'Data In'!E101</f>
        <v>0</v>
      </c>
      <c r="F96" s="24">
        <f>'Data In'!F101</f>
        <v>0</v>
      </c>
      <c r="G96" s="24">
        <f>MAX(SensorTable[[#This Row],[S1]:[S4]])</f>
        <v>0</v>
      </c>
    </row>
    <row r="97" spans="2:7">
      <c r="B97" cm="1">
        <f t="array" ref="B97">ROW()-ROW(SensorTable[#Headers])</f>
        <v>95</v>
      </c>
      <c r="C97" s="24">
        <f>'Data In'!C102</f>
        <v>0</v>
      </c>
      <c r="D97" s="24">
        <f>'Data In'!D102</f>
        <v>0</v>
      </c>
      <c r="E97" s="24">
        <f>'Data In'!E102</f>
        <v>0</v>
      </c>
      <c r="F97" s="24">
        <f>'Data In'!F102</f>
        <v>0</v>
      </c>
      <c r="G97" s="24">
        <f>MAX(SensorTable[[#This Row],[S1]:[S4]])</f>
        <v>0</v>
      </c>
    </row>
    <row r="98" spans="2:7">
      <c r="B98" cm="1">
        <f t="array" ref="B98">ROW()-ROW(SensorTable[#Headers])</f>
        <v>96</v>
      </c>
      <c r="C98" s="24">
        <f>'Data In'!C103</f>
        <v>0</v>
      </c>
      <c r="D98" s="24">
        <f>'Data In'!D103</f>
        <v>0</v>
      </c>
      <c r="E98" s="24">
        <f>'Data In'!E103</f>
        <v>0</v>
      </c>
      <c r="F98" s="24">
        <f>'Data In'!F103</f>
        <v>0</v>
      </c>
      <c r="G98" s="24">
        <f>MAX(SensorTable[[#This Row],[S1]:[S4]])</f>
        <v>0</v>
      </c>
    </row>
    <row r="99" spans="2:7">
      <c r="B99" cm="1">
        <f t="array" ref="B99">ROW()-ROW(SensorTable[#Headers])</f>
        <v>97</v>
      </c>
      <c r="C99" s="24">
        <f>'Data In'!C104</f>
        <v>0</v>
      </c>
      <c r="D99" s="24">
        <f>'Data In'!D104</f>
        <v>0</v>
      </c>
      <c r="E99" s="24">
        <f>'Data In'!E104</f>
        <v>0</v>
      </c>
      <c r="F99" s="24">
        <f>'Data In'!F104</f>
        <v>0</v>
      </c>
      <c r="G99" s="24">
        <f>MAX(SensorTable[[#This Row],[S1]:[S4]])</f>
        <v>0</v>
      </c>
    </row>
    <row r="100" spans="2:7">
      <c r="B100" cm="1">
        <f t="array" ref="B100">ROW()-ROW(SensorTable[#Headers])</f>
        <v>98</v>
      </c>
      <c r="C100" s="24">
        <f>'Data In'!C105</f>
        <v>0</v>
      </c>
      <c r="D100" s="24">
        <f>'Data In'!D105</f>
        <v>0</v>
      </c>
      <c r="E100" s="24">
        <f>'Data In'!E105</f>
        <v>0</v>
      </c>
      <c r="F100" s="24">
        <f>'Data In'!F105</f>
        <v>0</v>
      </c>
      <c r="G100" s="24">
        <f>MAX(SensorTable[[#This Row],[S1]:[S4]])</f>
        <v>0</v>
      </c>
    </row>
    <row r="101" spans="2:7">
      <c r="B101" cm="1">
        <f t="array" ref="B101">ROW()-ROW(SensorTable[#Headers])</f>
        <v>99</v>
      </c>
      <c r="C101" s="24">
        <f>'Data In'!C106</f>
        <v>0</v>
      </c>
      <c r="D101" s="24">
        <f>'Data In'!D106</f>
        <v>0</v>
      </c>
      <c r="E101" s="24">
        <f>'Data In'!E106</f>
        <v>0</v>
      </c>
      <c r="F101" s="24">
        <f>'Data In'!F106</f>
        <v>0</v>
      </c>
      <c r="G101" s="24">
        <f>MAX(SensorTable[[#This Row],[S1]:[S4]])</f>
        <v>0</v>
      </c>
    </row>
    <row r="102" spans="2:7">
      <c r="B102" cm="1">
        <f t="array" ref="B102">ROW()-ROW(SensorTable[#Headers])</f>
        <v>100</v>
      </c>
      <c r="C102" s="24">
        <f>'Data In'!C107</f>
        <v>0</v>
      </c>
      <c r="D102" s="24">
        <f>'Data In'!D107</f>
        <v>0</v>
      </c>
      <c r="E102" s="24">
        <f>'Data In'!E107</f>
        <v>0</v>
      </c>
      <c r="F102" s="24">
        <f>'Data In'!F107</f>
        <v>0</v>
      </c>
      <c r="G102" s="24">
        <f>MAX(SensorTable[[#This Row],[S1]:[S4]])</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231BB-FD3A-432E-909B-DA2CCCCC4D23}">
  <sheetPr codeName="Sheet6"/>
  <dimension ref="A1:AK33"/>
  <sheetViews>
    <sheetView showGridLines="0" tabSelected="1" zoomScale="91" zoomScaleNormal="91" workbookViewId="0"/>
  </sheetViews>
  <sheetFormatPr defaultColWidth="0" defaultRowHeight="0" customHeight="1" zeroHeight="1"/>
  <cols>
    <col min="1" max="1" width="0.42578125" style="58" customWidth="1"/>
    <col min="2" max="2" width="6.42578125" style="58" customWidth="1"/>
    <col min="3" max="4" width="8.5703125" style="58" customWidth="1"/>
    <col min="5" max="5" width="6.42578125" style="58" customWidth="1"/>
    <col min="6" max="6" width="8.5703125" style="58" customWidth="1"/>
    <col min="7" max="7" width="10.7109375" style="58" customWidth="1"/>
    <col min="8" max="20" width="8.5703125" style="58" customWidth="1"/>
    <col min="21" max="22" width="6.42578125" style="58" customWidth="1"/>
    <col min="23" max="28" width="8.5703125" style="58" customWidth="1"/>
    <col min="29" max="29" width="6.42578125" style="58" customWidth="1"/>
    <col min="30" max="36" width="8.5703125" style="58" customWidth="1"/>
    <col min="37" max="37" width="2.85546875" style="58" customWidth="1"/>
    <col min="38" max="16384" width="8.5703125" style="58" hidden="1"/>
  </cols>
  <sheetData>
    <row r="1" spans="1:23" ht="22.5" customHeight="1">
      <c r="A1" s="131" t="s">
        <v>92</v>
      </c>
    </row>
    <row r="2" spans="1:23" ht="30" customHeight="1">
      <c r="A2" s="131" t="e" cm="1">
        <f t="array" aca="1" ref="A2" ca="1">RIGHT(CELL("filename",A2),LEN(CELL("filename",A2))-FIND("]",CELL("filename",A2)))</f>
        <v>#VALUE!</v>
      </c>
    </row>
    <row r="3" spans="1:23" ht="22.5" customHeight="1"/>
    <row r="4" spans="1:23" ht="22.5" customHeight="1" thickBot="1">
      <c r="L4" s="133" t="str">
        <f>TT!$O$17</f>
        <v>Select Language </v>
      </c>
      <c r="M4" s="133"/>
      <c r="N4" s="133"/>
      <c r="O4" s="133"/>
      <c r="P4" s="59"/>
      <c r="Q4" s="59"/>
      <c r="R4" s="59"/>
      <c r="S4" s="59"/>
      <c r="T4" s="59"/>
    </row>
    <row r="5" spans="1:23" ht="22.5" customHeight="1" thickBot="1">
      <c r="L5" s="138" t="s">
        <v>93</v>
      </c>
      <c r="M5" s="139"/>
      <c r="N5" s="139"/>
      <c r="O5" s="140"/>
      <c r="P5" s="60"/>
      <c r="Q5" s="60"/>
      <c r="R5" s="60"/>
      <c r="S5" s="60"/>
      <c r="T5" s="60"/>
    </row>
    <row r="6" spans="1:23" ht="22.5" customHeight="1">
      <c r="L6" s="61"/>
      <c r="M6" s="61"/>
      <c r="N6" s="61"/>
      <c r="O6" s="61"/>
      <c r="P6" s="61"/>
      <c r="Q6" s="61"/>
      <c r="R6" s="61"/>
      <c r="S6" s="61"/>
      <c r="T6" s="61"/>
    </row>
    <row r="7" spans="1:23" ht="22.5" customHeight="1">
      <c r="L7" s="61"/>
      <c r="M7" s="61"/>
      <c r="N7" s="61"/>
      <c r="O7" s="61"/>
      <c r="P7" s="61"/>
      <c r="Q7" s="61"/>
      <c r="R7" s="61"/>
      <c r="S7" s="61"/>
      <c r="T7" s="61"/>
    </row>
    <row r="8" spans="1:23" ht="22.5" customHeight="1">
      <c r="L8" s="61"/>
      <c r="M8" s="61"/>
      <c r="N8" s="61"/>
      <c r="O8" s="61"/>
      <c r="P8" s="61"/>
      <c r="Q8" s="61"/>
      <c r="R8" s="61"/>
      <c r="S8" s="61"/>
      <c r="T8" s="61"/>
    </row>
    <row r="9" spans="1:23" ht="22.5" customHeight="1">
      <c r="C9" s="134" t="str">
        <f>TT!$O$24&amp;"
"&amp;TT!$O$25</f>
        <v>Designing Astro Socks to protect
astronauts' feet in microgravity</v>
      </c>
      <c r="D9" s="134"/>
      <c r="E9" s="134"/>
      <c r="F9" s="134"/>
      <c r="G9" s="134"/>
      <c r="H9" s="134"/>
      <c r="I9" s="134"/>
      <c r="J9" s="134"/>
      <c r="K9" s="134"/>
      <c r="L9" s="134"/>
      <c r="M9" s="134"/>
      <c r="N9" s="134"/>
      <c r="O9" s="134"/>
      <c r="P9" s="134"/>
      <c r="Q9" s="134"/>
      <c r="R9" s="134"/>
      <c r="S9" s="61"/>
      <c r="T9" s="61"/>
    </row>
    <row r="10" spans="1:23" ht="22.5" customHeight="1">
      <c r="C10" s="134"/>
      <c r="D10" s="134"/>
      <c r="E10" s="134"/>
      <c r="F10" s="134"/>
      <c r="G10" s="134"/>
      <c r="H10" s="134"/>
      <c r="I10" s="134"/>
      <c r="J10" s="134"/>
      <c r="K10" s="134"/>
      <c r="L10" s="134"/>
      <c r="M10" s="134"/>
      <c r="N10" s="134"/>
      <c r="O10" s="134"/>
      <c r="P10" s="134"/>
      <c r="Q10" s="134"/>
      <c r="R10" s="134"/>
      <c r="S10" s="59"/>
      <c r="T10" s="59"/>
    </row>
    <row r="11" spans="1:23" ht="22.5" customHeight="1">
      <c r="C11" s="134"/>
      <c r="D11" s="134"/>
      <c r="E11" s="134"/>
      <c r="F11" s="134"/>
      <c r="G11" s="134"/>
      <c r="H11" s="134"/>
      <c r="I11" s="134"/>
      <c r="J11" s="134"/>
      <c r="K11" s="134"/>
      <c r="L11" s="134"/>
      <c r="M11" s="134"/>
      <c r="N11" s="134"/>
      <c r="O11" s="134"/>
      <c r="P11" s="134"/>
      <c r="Q11" s="134"/>
      <c r="R11" s="134"/>
      <c r="S11" s="59"/>
      <c r="T11" s="59"/>
    </row>
    <row r="12" spans="1:23" ht="22.5" customHeight="1">
      <c r="C12" s="134"/>
      <c r="D12" s="134"/>
      <c r="E12" s="134"/>
      <c r="F12" s="134"/>
      <c r="G12" s="134"/>
      <c r="H12" s="134"/>
      <c r="I12" s="134"/>
      <c r="J12" s="134"/>
      <c r="K12" s="134"/>
      <c r="L12" s="134"/>
      <c r="M12" s="134"/>
      <c r="N12" s="134"/>
      <c r="O12" s="134"/>
      <c r="P12" s="134"/>
      <c r="Q12" s="134"/>
      <c r="R12" s="134"/>
      <c r="S12" s="59"/>
      <c r="T12" s="59"/>
    </row>
    <row r="13" spans="1:23" ht="22.5" customHeight="1">
      <c r="C13" s="62"/>
      <c r="L13" s="59"/>
      <c r="M13" s="59"/>
      <c r="N13" s="59"/>
      <c r="O13" s="59"/>
      <c r="P13" s="59"/>
      <c r="Q13" s="59"/>
      <c r="R13" s="59"/>
      <c r="S13" s="59"/>
      <c r="T13" s="59"/>
    </row>
    <row r="14" spans="1:23" ht="22.5" customHeight="1">
      <c r="C14" s="178" t="str">
        <f>TT!$O$27</f>
        <v>In partnership with NASA</v>
      </c>
      <c r="D14" s="178"/>
      <c r="E14" s="178"/>
      <c r="F14" s="178"/>
      <c r="G14" s="178"/>
      <c r="H14" s="178"/>
      <c r="I14" s="178"/>
      <c r="J14" s="178"/>
      <c r="K14" s="178"/>
      <c r="L14" s="178"/>
      <c r="M14" s="59"/>
      <c r="N14" s="59"/>
      <c r="O14" s="59"/>
      <c r="P14" s="59"/>
      <c r="Q14" s="59"/>
      <c r="R14" s="59"/>
      <c r="S14" s="59"/>
      <c r="T14" s="59"/>
    </row>
    <row r="15" spans="1:23" ht="22.5" customHeight="1">
      <c r="C15" s="63"/>
      <c r="D15" s="63"/>
      <c r="E15" s="63"/>
      <c r="F15" s="63"/>
      <c r="G15" s="63"/>
      <c r="H15" s="63"/>
      <c r="I15" s="63"/>
      <c r="J15" s="63"/>
      <c r="K15" s="63"/>
      <c r="L15" s="63"/>
      <c r="M15" s="63"/>
      <c r="N15" s="63"/>
      <c r="O15" s="63"/>
      <c r="P15" s="63"/>
      <c r="Q15" s="63"/>
      <c r="R15" s="63"/>
      <c r="S15" s="63"/>
      <c r="T15" s="63"/>
      <c r="U15" s="63"/>
      <c r="V15" s="63"/>
      <c r="W15" s="63"/>
    </row>
    <row r="16" spans="1:23" ht="22.5" customHeight="1">
      <c r="C16" s="64"/>
      <c r="D16" s="64"/>
      <c r="E16" s="64"/>
      <c r="F16" s="64"/>
      <c r="G16" s="64"/>
      <c r="H16" s="64"/>
      <c r="I16" s="64"/>
      <c r="J16" s="64"/>
      <c r="K16" s="64"/>
      <c r="L16" s="64"/>
      <c r="M16" s="63"/>
      <c r="N16" s="63"/>
      <c r="O16" s="63"/>
      <c r="P16" s="63"/>
      <c r="Q16" s="63"/>
      <c r="R16" s="63"/>
      <c r="S16" s="63"/>
      <c r="T16" s="63"/>
      <c r="U16" s="63"/>
      <c r="V16" s="63"/>
      <c r="W16" s="63"/>
    </row>
    <row r="17" spans="3:30" ht="11.25" customHeight="1">
      <c r="D17" s="65"/>
      <c r="E17" s="65"/>
      <c r="F17" s="65"/>
      <c r="G17" s="65"/>
      <c r="H17" s="65"/>
      <c r="I17" s="65"/>
      <c r="J17" s="65"/>
      <c r="K17" s="65"/>
      <c r="L17" s="65"/>
      <c r="M17" s="65"/>
      <c r="N17" s="65"/>
      <c r="O17" s="65"/>
      <c r="P17" s="65"/>
      <c r="Q17" s="65"/>
      <c r="R17" s="63"/>
      <c r="S17" s="63"/>
      <c r="T17" s="63"/>
      <c r="U17" s="63"/>
      <c r="V17" s="63"/>
      <c r="W17" s="63"/>
    </row>
    <row r="18" spans="3:30" ht="22.5" customHeight="1">
      <c r="C18" s="135" t="str">
        <f>TT!$O$26</f>
        <v>In this lesson students study the tasks that astronauts perform while on the International Space Station. They design and build a prototype to mitigate the pressure on their feet. The data visualizations in this workbook support students in running trials using their sensorized sock which they use to test the effectiveness of their design in a simulated microgravity environment.</v>
      </c>
      <c r="D18" s="135"/>
      <c r="E18" s="135"/>
      <c r="F18" s="135"/>
      <c r="G18" s="135"/>
      <c r="H18" s="135"/>
      <c r="I18" s="135"/>
      <c r="J18" s="135"/>
      <c r="K18" s="135"/>
      <c r="L18" s="135"/>
      <c r="M18" s="65"/>
      <c r="N18" s="65"/>
      <c r="O18" s="65"/>
      <c r="P18" s="65"/>
      <c r="Q18" s="65"/>
      <c r="R18" s="63"/>
      <c r="S18" s="63"/>
      <c r="T18" s="63"/>
      <c r="U18" s="63"/>
      <c r="V18" s="63"/>
      <c r="W18" s="63"/>
    </row>
    <row r="19" spans="3:30" ht="22.5" customHeight="1">
      <c r="C19" s="135"/>
      <c r="D19" s="135"/>
      <c r="E19" s="135"/>
      <c r="F19" s="135"/>
      <c r="G19" s="135"/>
      <c r="H19" s="135"/>
      <c r="I19" s="135"/>
      <c r="J19" s="135"/>
      <c r="K19" s="135"/>
      <c r="L19" s="135"/>
      <c r="M19" s="65"/>
      <c r="N19" s="65"/>
      <c r="O19" s="65"/>
      <c r="P19" s="65"/>
      <c r="Q19" s="65"/>
      <c r="R19" s="65"/>
    </row>
    <row r="20" spans="3:30" ht="22.5" customHeight="1">
      <c r="C20" s="135"/>
      <c r="D20" s="135"/>
      <c r="E20" s="135"/>
      <c r="F20" s="135"/>
      <c r="G20" s="135"/>
      <c r="H20" s="135"/>
      <c r="I20" s="135"/>
      <c r="J20" s="135"/>
      <c r="K20" s="135"/>
      <c r="L20" s="135"/>
      <c r="M20" s="65"/>
      <c r="N20" s="65"/>
      <c r="O20" s="65"/>
      <c r="P20" s="65"/>
      <c r="Q20" s="65"/>
      <c r="R20" s="65"/>
    </row>
    <row r="21" spans="3:30" ht="22.5" customHeight="1">
      <c r="C21" s="135"/>
      <c r="D21" s="135"/>
      <c r="E21" s="135"/>
      <c r="F21" s="135"/>
      <c r="G21" s="135"/>
      <c r="H21" s="135"/>
      <c r="I21" s="135"/>
      <c r="J21" s="135"/>
      <c r="K21" s="135"/>
      <c r="L21" s="135"/>
      <c r="M21" s="65"/>
      <c r="N21" s="65"/>
      <c r="O21" s="65"/>
      <c r="P21" s="65"/>
      <c r="Q21" s="65"/>
      <c r="R21" s="65"/>
    </row>
    <row r="22" spans="3:30" ht="22.5" customHeight="1">
      <c r="C22" s="135"/>
      <c r="D22" s="135"/>
      <c r="E22" s="135"/>
      <c r="F22" s="135"/>
      <c r="G22" s="135"/>
      <c r="H22" s="135"/>
      <c r="I22" s="135"/>
      <c r="J22" s="135"/>
      <c r="K22" s="135"/>
      <c r="L22" s="135"/>
      <c r="M22" s="65"/>
      <c r="N22" s="65"/>
      <c r="O22" s="65"/>
      <c r="P22" s="65"/>
      <c r="Q22" s="65"/>
      <c r="R22" s="65"/>
    </row>
    <row r="23" spans="3:30" ht="22.5" customHeight="1">
      <c r="C23" s="135"/>
      <c r="D23" s="135"/>
      <c r="E23" s="135"/>
      <c r="F23" s="135"/>
      <c r="G23" s="135"/>
      <c r="H23" s="135"/>
      <c r="I23" s="135"/>
      <c r="J23" s="135"/>
      <c r="K23" s="135"/>
      <c r="L23" s="135"/>
      <c r="M23" s="59"/>
      <c r="N23" s="59"/>
      <c r="O23" s="59"/>
      <c r="P23" s="59"/>
      <c r="Q23" s="59"/>
    </row>
    <row r="24" spans="3:30" ht="22.5" customHeight="1">
      <c r="C24" s="135"/>
      <c r="D24" s="135"/>
      <c r="E24" s="135"/>
      <c r="F24" s="135"/>
      <c r="G24" s="135"/>
      <c r="H24" s="135"/>
      <c r="I24" s="135"/>
      <c r="J24" s="135"/>
      <c r="K24" s="135"/>
      <c r="L24" s="135"/>
      <c r="M24" s="59"/>
      <c r="N24" s="59"/>
      <c r="O24" s="59"/>
      <c r="P24" s="59"/>
      <c r="Q24" s="59"/>
    </row>
    <row r="25" spans="3:30" ht="22.5" customHeight="1">
      <c r="G25" s="59"/>
      <c r="H25" s="59"/>
      <c r="I25" s="59"/>
      <c r="J25" s="59"/>
      <c r="K25" s="59"/>
      <c r="L25" s="59"/>
      <c r="M25" s="59"/>
      <c r="N25" s="59"/>
      <c r="O25" s="59"/>
      <c r="P25" s="59"/>
      <c r="Q25" s="59"/>
      <c r="R25" s="59"/>
      <c r="S25" s="59"/>
      <c r="T25" s="59"/>
      <c r="U25" s="59"/>
      <c r="V25" s="59"/>
      <c r="W25" s="59"/>
      <c r="X25" s="59"/>
      <c r="Y25" s="59"/>
      <c r="Z25" s="59"/>
      <c r="AA25" s="59"/>
      <c r="AB25" s="59"/>
      <c r="AC25" s="59"/>
      <c r="AD25" s="59"/>
    </row>
    <row r="26" spans="3:30" ht="22.5" customHeight="1">
      <c r="G26" s="59"/>
      <c r="H26" s="59"/>
      <c r="I26" s="59"/>
      <c r="J26" s="59"/>
      <c r="K26" s="59"/>
      <c r="L26" s="59"/>
      <c r="M26" s="59"/>
      <c r="N26" s="59"/>
      <c r="O26" s="59"/>
      <c r="P26" s="59"/>
      <c r="Q26" s="59"/>
      <c r="R26" s="59"/>
      <c r="S26" s="59"/>
      <c r="T26" s="59"/>
      <c r="U26" s="59"/>
      <c r="V26" s="59"/>
      <c r="W26" s="59"/>
      <c r="X26" s="59"/>
      <c r="Y26" s="59"/>
      <c r="Z26" s="59"/>
      <c r="AA26" s="59"/>
      <c r="AB26" s="59"/>
      <c r="AC26" s="59"/>
      <c r="AD26" s="59"/>
    </row>
    <row r="27" spans="3:30" ht="11.25" customHeight="1">
      <c r="E27" s="59"/>
      <c r="F27" s="59"/>
      <c r="G27" s="59"/>
      <c r="H27" s="59"/>
      <c r="I27" s="137" t="str">
        <f>TT!$O$28</f>
        <v>NASA content is used with NASA's approval, and in accordance with the applicable NASA guidelines, solely for use in Microsoft educational materials. Any downloading, copying and/or reuse of such content is governed by NASA Media Usage Guidelines, NASA Advertising Guidelines, Merchandising Guidelines, and by applicable law.</v>
      </c>
      <c r="J27" s="137"/>
      <c r="K27" s="137"/>
      <c r="L27" s="137"/>
      <c r="M27" s="137"/>
      <c r="N27" s="137"/>
      <c r="O27" s="137"/>
      <c r="P27" s="137"/>
      <c r="Q27" s="137"/>
      <c r="R27" s="137"/>
      <c r="S27" s="59"/>
      <c r="T27" s="59"/>
      <c r="U27" s="59"/>
      <c r="V27" s="59"/>
      <c r="W27" s="59"/>
      <c r="X27" s="59"/>
      <c r="Y27" s="59"/>
      <c r="Z27" s="59"/>
      <c r="AA27" s="59"/>
      <c r="AB27" s="59"/>
      <c r="AC27" s="59"/>
      <c r="AD27" s="59"/>
    </row>
    <row r="28" spans="3:30" ht="22.5" customHeight="1">
      <c r="C28" s="136" t="str">
        <f>TT!$O$22</f>
        <v>Next </v>
      </c>
      <c r="D28" s="136"/>
      <c r="E28" s="136"/>
      <c r="F28" s="59"/>
      <c r="G28" s="59"/>
      <c r="H28" s="59"/>
      <c r="I28" s="137"/>
      <c r="J28" s="137"/>
      <c r="K28" s="137"/>
      <c r="L28" s="137"/>
      <c r="M28" s="137"/>
      <c r="N28" s="137"/>
      <c r="O28" s="137"/>
      <c r="P28" s="137"/>
      <c r="Q28" s="137"/>
      <c r="R28" s="137"/>
      <c r="S28" s="59"/>
      <c r="T28" s="59"/>
      <c r="U28" s="59"/>
      <c r="V28" s="59"/>
      <c r="W28" s="59"/>
      <c r="X28" s="59"/>
      <c r="Y28" s="59"/>
      <c r="Z28" s="59"/>
      <c r="AA28" s="59"/>
      <c r="AB28" s="59"/>
      <c r="AC28" s="59"/>
      <c r="AD28" s="59"/>
    </row>
    <row r="29" spans="3:30" ht="11.25" customHeight="1">
      <c r="E29" s="59"/>
      <c r="F29" s="59"/>
      <c r="G29" s="59"/>
      <c r="H29" s="59"/>
      <c r="I29" s="137"/>
      <c r="J29" s="137"/>
      <c r="K29" s="137"/>
      <c r="L29" s="137"/>
      <c r="M29" s="137"/>
      <c r="N29" s="137"/>
      <c r="O29" s="137"/>
      <c r="P29" s="137"/>
      <c r="Q29" s="137"/>
      <c r="R29" s="137"/>
      <c r="S29" s="59"/>
      <c r="T29" s="59"/>
      <c r="U29" s="59"/>
      <c r="V29" s="59"/>
      <c r="W29" s="59"/>
      <c r="X29" s="59"/>
      <c r="Y29" s="59"/>
      <c r="Z29" s="59"/>
      <c r="AA29" s="59"/>
      <c r="AB29" s="59"/>
      <c r="AC29" s="59"/>
      <c r="AD29" s="59"/>
    </row>
    <row r="30" spans="3:30" ht="22.5" customHeight="1">
      <c r="I30" s="66"/>
      <c r="J30" s="66"/>
      <c r="K30" s="66"/>
      <c r="L30" s="66"/>
      <c r="M30" s="66"/>
      <c r="N30" s="66"/>
      <c r="O30" s="66"/>
      <c r="P30" s="66"/>
      <c r="Q30" s="66"/>
      <c r="R30" s="66"/>
    </row>
    <row r="31" spans="3:30" ht="22.5" customHeight="1">
      <c r="I31" s="66"/>
      <c r="J31" s="66"/>
      <c r="K31" s="66"/>
      <c r="L31" s="66"/>
      <c r="M31" s="66"/>
      <c r="N31" s="66"/>
      <c r="O31" s="66"/>
      <c r="P31" s="66"/>
      <c r="Q31" s="66"/>
      <c r="R31" s="66"/>
    </row>
    <row r="32" spans="3:30" ht="22.5" customHeight="1">
      <c r="I32" s="67"/>
      <c r="J32" s="67"/>
      <c r="K32" s="59"/>
      <c r="L32" s="68" t="s">
        <v>94</v>
      </c>
      <c r="M32" s="179" t="s">
        <v>95</v>
      </c>
      <c r="N32" s="179"/>
      <c r="O32" s="179"/>
      <c r="P32" s="179"/>
      <c r="Q32" s="179"/>
      <c r="R32" s="179"/>
    </row>
    <row r="33" ht="22.5" customHeight="1"/>
  </sheetData>
  <sheetProtection sheet="1" objects="1" scenarios="1"/>
  <protectedRanges>
    <protectedRange sqref="L5" name="Range1"/>
  </protectedRanges>
  <mergeCells count="8">
    <mergeCell ref="L4:O4"/>
    <mergeCell ref="M32:R32"/>
    <mergeCell ref="C14:L14"/>
    <mergeCell ref="C9:R12"/>
    <mergeCell ref="C18:L24"/>
    <mergeCell ref="C28:E28"/>
    <mergeCell ref="I27:R29"/>
    <mergeCell ref="L5:O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988A674-EBF0-486F-83D2-2BA1BB5143F5}">
          <x14:formula1>
            <xm:f>TT!$S$5:$S$10</xm:f>
          </x14:formula1>
          <xm:sqref>L5:O5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BAC6D-20FE-4BCE-B3B4-6089E3FB9C6E}">
  <sheetPr codeName="Sheet1"/>
  <dimension ref="B2:T58"/>
  <sheetViews>
    <sheetView topLeftCell="A31" workbookViewId="0">
      <selection activeCell="J50" sqref="J50:J53"/>
    </sheetView>
  </sheetViews>
  <sheetFormatPr defaultRowHeight="16.5"/>
  <cols>
    <col min="1" max="1" width="4.28515625" style="57" customWidth="1"/>
    <col min="2" max="3" width="9.140625" style="57"/>
    <col min="4" max="4" width="10.5703125" style="57" customWidth="1"/>
    <col min="5" max="13" width="12.85546875" style="57" customWidth="1"/>
    <col min="14" max="14" width="13.85546875" style="57" customWidth="1"/>
    <col min="15" max="15" width="9.5703125" style="57" customWidth="1"/>
    <col min="16" max="16384" width="9.140625" style="57"/>
  </cols>
  <sheetData>
    <row r="2" spans="2:20">
      <c r="B2" s="57" t="s">
        <v>86</v>
      </c>
      <c r="C2" s="57" t="s">
        <v>96</v>
      </c>
      <c r="D2" s="57" t="s">
        <v>97</v>
      </c>
      <c r="E2" s="57" t="s">
        <v>98</v>
      </c>
      <c r="F2" s="57" t="s">
        <v>99</v>
      </c>
      <c r="G2" s="57" t="s">
        <v>100</v>
      </c>
      <c r="H2" s="57" t="s">
        <v>101</v>
      </c>
      <c r="I2" s="57" t="s">
        <v>102</v>
      </c>
      <c r="J2" s="57" t="s">
        <v>103</v>
      </c>
      <c r="K2" s="57" t="s">
        <v>104</v>
      </c>
      <c r="L2" s="57" t="s">
        <v>105</v>
      </c>
      <c r="M2" s="57" t="s">
        <v>106</v>
      </c>
      <c r="N2" s="57" t="s">
        <v>107</v>
      </c>
      <c r="O2" s="57" t="s">
        <v>108</v>
      </c>
    </row>
    <row r="3" spans="2:20">
      <c r="B3" s="56" cm="1">
        <f t="array" ref="B3">ROW()-ROW(TT[#Headers])</f>
        <v>1</v>
      </c>
      <c r="C3" s="56" t="s">
        <v>109</v>
      </c>
      <c r="D3" s="56" t="s">
        <v>110</v>
      </c>
      <c r="E3" s="56" t="s">
        <v>111</v>
      </c>
      <c r="F3" s="56" t="s">
        <v>112</v>
      </c>
      <c r="G3" s="56" t="s">
        <v>113</v>
      </c>
      <c r="H3" s="56" t="s">
        <v>114</v>
      </c>
      <c r="I3" s="56" t="s">
        <v>115</v>
      </c>
      <c r="J3" s="56" t="s">
        <v>116</v>
      </c>
      <c r="K3" s="56"/>
      <c r="L3" s="56"/>
      <c r="M3" s="56"/>
      <c r="N3" s="56"/>
      <c r="O3" s="56" t="str" cm="1">
        <f t="array" ref="O3">_xlfn.SINGLE(INDEX(TT[[#This Row],[Language 1]:[Language 10]],1,LanguageSelect))</f>
        <v>Data In (From Source)</v>
      </c>
      <c r="R3" s="57" t="s">
        <v>117</v>
      </c>
      <c r="S3" s="57" t="str">
        <f>Introduction!$L$5</f>
        <v>English</v>
      </c>
      <c r="T3" s="57">
        <f>INDEX($R$5:$R$14,MATCH($S$3,$S$5:$S$14,0))</f>
        <v>1</v>
      </c>
    </row>
    <row r="4" spans="2:20">
      <c r="B4" s="56" cm="1">
        <f t="array" ref="B4">ROW()-ROW(TT[#Headers])</f>
        <v>2</v>
      </c>
      <c r="C4" s="56" t="s">
        <v>109</v>
      </c>
      <c r="D4" s="56" t="s">
        <v>118</v>
      </c>
      <c r="E4" s="56" t="s">
        <v>119</v>
      </c>
      <c r="F4" s="56" t="s">
        <v>120</v>
      </c>
      <c r="G4" s="56" t="s">
        <v>121</v>
      </c>
      <c r="H4" s="56" t="s">
        <v>122</v>
      </c>
      <c r="I4" s="56" t="s">
        <v>123</v>
      </c>
      <c r="J4" s="56" t="s">
        <v>124</v>
      </c>
      <c r="K4" s="56"/>
      <c r="L4" s="56"/>
      <c r="M4" s="56"/>
      <c r="N4" s="56"/>
      <c r="O4" s="56" t="str" cm="1">
        <f t="array" ref="O4">_xlfn.SINGLE(INDEX(TT[[#This Row],[Language 1]:[Language 10]],1,LanguageSelect))</f>
        <v>Data coming from the current data source will appear below as it is received.</v>
      </c>
    </row>
    <row r="5" spans="2:20">
      <c r="B5" s="56" cm="1">
        <f t="array" ref="B5">ROW()-ROW(TT[#Headers])</f>
        <v>3</v>
      </c>
      <c r="C5" s="56" t="s">
        <v>109</v>
      </c>
      <c r="D5" s="56" t="s">
        <v>125</v>
      </c>
      <c r="E5" s="56" t="s">
        <v>126</v>
      </c>
      <c r="F5" s="56" t="s">
        <v>127</v>
      </c>
      <c r="G5" s="56" t="s">
        <v>128</v>
      </c>
      <c r="H5" s="56" t="s">
        <v>129</v>
      </c>
      <c r="I5" s="56" t="s">
        <v>130</v>
      </c>
      <c r="J5" s="56" t="s">
        <v>131</v>
      </c>
      <c r="K5" s="56"/>
      <c r="L5" s="56"/>
      <c r="M5" s="56"/>
      <c r="N5" s="56"/>
      <c r="O5" s="56" t="str" cm="1">
        <f t="array" ref="O5">_xlfn.SINGLE(INDEX(TT[[#This Row],[Language 1]:[Language 10]],1,LanguageSelect))</f>
        <v>Current Data</v>
      </c>
      <c r="R5" s="57">
        <v>1</v>
      </c>
      <c r="S5" s="57" t="s">
        <v>93</v>
      </c>
    </row>
    <row r="6" spans="2:20">
      <c r="B6" s="56" cm="1">
        <f t="array" ref="B6">ROW()-ROW(TT[#Headers])</f>
        <v>4</v>
      </c>
      <c r="C6" s="56" t="s">
        <v>109</v>
      </c>
      <c r="D6" s="56" t="s">
        <v>132</v>
      </c>
      <c r="E6" s="56" t="s">
        <v>133</v>
      </c>
      <c r="F6" s="56" t="s">
        <v>134</v>
      </c>
      <c r="G6" s="56" t="s">
        <v>135</v>
      </c>
      <c r="H6" s="56" t="s">
        <v>136</v>
      </c>
      <c r="I6" s="56" t="s">
        <v>137</v>
      </c>
      <c r="J6" s="56" t="s">
        <v>138</v>
      </c>
      <c r="K6" s="56"/>
      <c r="L6" s="56"/>
      <c r="M6" s="56"/>
      <c r="N6" s="56"/>
      <c r="O6" s="56" t="str" cm="1">
        <f t="array" ref="O6">_xlfn.SINGLE(INDEX(TT[[#This Row],[Language 1]:[Language 10]],1,LanguageSelect))</f>
        <v>Time</v>
      </c>
      <c r="R6" s="57">
        <v>2</v>
      </c>
      <c r="S6" s="57" t="s">
        <v>139</v>
      </c>
    </row>
    <row r="7" spans="2:20">
      <c r="B7" s="56" cm="1">
        <f t="array" ref="B7">ROW()-ROW(TT[#Headers])</f>
        <v>5</v>
      </c>
      <c r="C7" s="56" t="s">
        <v>109</v>
      </c>
      <c r="D7" s="56" t="s">
        <v>140</v>
      </c>
      <c r="E7" s="56" t="s">
        <v>141</v>
      </c>
      <c r="F7" s="56" t="s">
        <v>142</v>
      </c>
      <c r="G7" s="56" t="s">
        <v>143</v>
      </c>
      <c r="H7" s="56" t="s">
        <v>144</v>
      </c>
      <c r="I7" s="56" t="s">
        <v>145</v>
      </c>
      <c r="J7" s="56" t="s">
        <v>146</v>
      </c>
      <c r="K7" s="56"/>
      <c r="L7" s="56"/>
      <c r="M7" s="56"/>
      <c r="N7" s="56"/>
      <c r="O7" s="56" t="str" cm="1">
        <f t="array" ref="O7">_xlfn.SINGLE(INDEX(TT[[#This Row],[Language 1]:[Language 10]],1,LanguageSelect))</f>
        <v>Historical Data</v>
      </c>
      <c r="R7" s="57">
        <v>3</v>
      </c>
      <c r="S7" s="57" t="s">
        <v>147</v>
      </c>
    </row>
    <row r="8" spans="2:20">
      <c r="B8" s="56" cm="1">
        <f t="array" ref="B8">ROW()-ROW(TT[#Headers])</f>
        <v>6</v>
      </c>
      <c r="C8" s="56" t="s">
        <v>148</v>
      </c>
      <c r="D8" s="56" t="s">
        <v>149</v>
      </c>
      <c r="E8" s="56" t="s">
        <v>150</v>
      </c>
      <c r="F8" s="56" t="s">
        <v>151</v>
      </c>
      <c r="G8" s="56" t="s">
        <v>152</v>
      </c>
      <c r="H8" s="56" t="s">
        <v>153</v>
      </c>
      <c r="I8" s="56" t="s">
        <v>154</v>
      </c>
      <c r="J8" s="56" t="s">
        <v>155</v>
      </c>
      <c r="K8" s="56"/>
      <c r="L8" s="56"/>
      <c r="M8" s="56"/>
      <c r="N8" s="56"/>
      <c r="O8" s="56" t="str" cm="1">
        <f t="array" ref="O8">_xlfn.SINGLE(INDEX(TT[[#This Row],[Language 1]:[Language 10]],1,LanguageSelect))</f>
        <v>Data Out (To Device)</v>
      </c>
      <c r="R8" s="57">
        <v>4</v>
      </c>
      <c r="S8" s="57" t="s">
        <v>156</v>
      </c>
    </row>
    <row r="9" spans="2:20">
      <c r="B9" s="56" cm="1">
        <f t="array" ref="B9">ROW()-ROW(TT[#Headers])</f>
        <v>7</v>
      </c>
      <c r="C9" s="56" t="s">
        <v>148</v>
      </c>
      <c r="D9" s="56" t="s">
        <v>157</v>
      </c>
      <c r="E9" s="56" t="s">
        <v>158</v>
      </c>
      <c r="F9" s="56" t="s">
        <v>159</v>
      </c>
      <c r="G9" s="56" t="s">
        <v>160</v>
      </c>
      <c r="H9" s="56" t="s">
        <v>161</v>
      </c>
      <c r="I9" s="56" t="s">
        <v>162</v>
      </c>
      <c r="J9" s="56" t="s">
        <v>163</v>
      </c>
      <c r="K9" s="56"/>
      <c r="L9" s="56"/>
      <c r="M9" s="56"/>
      <c r="N9" s="56"/>
      <c r="O9" s="56" t="str" cm="1">
        <f t="array" ref="O9">_xlfn.SINGLE(INDEX(TT[[#This Row],[Language 1]:[Language 10]],1,LanguageSelect))</f>
        <v>Data entered into the channels below will be sent to the currently connected device as a comma-delimited string.</v>
      </c>
      <c r="R9" s="57">
        <v>5</v>
      </c>
      <c r="S9" s="57" t="s">
        <v>164</v>
      </c>
    </row>
    <row r="10" spans="2:20">
      <c r="B10" s="56" cm="1">
        <f t="array" ref="B10">ROW()-ROW(TT[#Headers])</f>
        <v>8</v>
      </c>
      <c r="C10" s="56" t="s">
        <v>165</v>
      </c>
      <c r="D10" s="56" t="s">
        <v>166</v>
      </c>
      <c r="E10" s="56" t="s">
        <v>167</v>
      </c>
      <c r="F10" s="56" t="s">
        <v>168</v>
      </c>
      <c r="G10" s="56" t="s">
        <v>169</v>
      </c>
      <c r="H10" s="56" t="s">
        <v>170</v>
      </c>
      <c r="I10" s="56" t="s">
        <v>171</v>
      </c>
      <c r="J10" s="56" t="s">
        <v>172</v>
      </c>
      <c r="K10" s="56"/>
      <c r="L10" s="56"/>
      <c r="M10" s="56"/>
      <c r="N10" s="56"/>
      <c r="O10" s="56" t="str" cm="1">
        <f t="array" ref="O10">_xlfn.SINGLE(INDEX(TT[[#This Row],[Language 1]:[Language 10]],1,LanguageSelect))</f>
        <v>Workbook Settings</v>
      </c>
      <c r="R10" s="57">
        <v>6</v>
      </c>
      <c r="S10" s="57" t="s">
        <v>173</v>
      </c>
    </row>
    <row r="11" spans="2:20">
      <c r="B11" s="56" cm="1">
        <f t="array" ref="B11">ROW()-ROW(TT[#Headers])</f>
        <v>9</v>
      </c>
      <c r="C11" s="56" t="s">
        <v>165</v>
      </c>
      <c r="D11" s="56" t="s">
        <v>174</v>
      </c>
      <c r="E11" s="56" t="s">
        <v>175</v>
      </c>
      <c r="F11" s="56" t="s">
        <v>176</v>
      </c>
      <c r="G11" s="56" t="s">
        <v>177</v>
      </c>
      <c r="H11" s="56" t="s">
        <v>178</v>
      </c>
      <c r="I11" s="56" t="s">
        <v>179</v>
      </c>
      <c r="J11" s="56" t="s">
        <v>180</v>
      </c>
      <c r="K11" s="56"/>
      <c r="L11" s="56"/>
      <c r="M11" s="56"/>
      <c r="N11" s="56"/>
      <c r="O11" s="56" t="str" cm="1">
        <f t="array" ref="O11">_xlfn.SINGLE(INDEX(TT[[#This Row],[Language 1]:[Language 10]],1,LanguageSelect))</f>
        <v>Settings below will affect how data is read into the current workbook from data sources. Clear a field's contents to revert to its default setting.</v>
      </c>
      <c r="R11" s="57">
        <v>7</v>
      </c>
    </row>
    <row r="12" spans="2:20">
      <c r="B12" s="56" cm="1">
        <f t="array" ref="B12">ROW()-ROW(TT[#Headers])</f>
        <v>10</v>
      </c>
      <c r="C12" s="56" t="s">
        <v>165</v>
      </c>
      <c r="D12" s="56" t="s">
        <v>181</v>
      </c>
      <c r="E12" s="56" t="s">
        <v>182</v>
      </c>
      <c r="F12" s="56" t="s">
        <v>183</v>
      </c>
      <c r="G12" s="56" t="s">
        <v>184</v>
      </c>
      <c r="H12" s="56" t="s">
        <v>185</v>
      </c>
      <c r="I12" s="56" t="s">
        <v>186</v>
      </c>
      <c r="J12" s="56" t="s">
        <v>187</v>
      </c>
      <c r="K12" s="56"/>
      <c r="L12" s="56"/>
      <c r="M12" s="56"/>
      <c r="N12" s="56"/>
      <c r="O12" s="56" t="str" cm="1">
        <f t="array" ref="O12">_xlfn.SINGLE(INDEX(TT[[#This Row],[Language 1]:[Language 10]],1,LanguageSelect))</f>
        <v>Data interval (ms):</v>
      </c>
      <c r="R12" s="57">
        <v>8</v>
      </c>
    </row>
    <row r="13" spans="2:20">
      <c r="B13" s="56" cm="1">
        <f t="array" ref="B13">ROW()-ROW(TT[#Headers])</f>
        <v>11</v>
      </c>
      <c r="C13" s="56" t="s">
        <v>165</v>
      </c>
      <c r="D13" s="56" t="s">
        <v>188</v>
      </c>
      <c r="E13" s="56" t="s">
        <v>189</v>
      </c>
      <c r="F13" s="56" t="s">
        <v>190</v>
      </c>
      <c r="G13" s="56" t="s">
        <v>191</v>
      </c>
      <c r="H13" s="56" t="s">
        <v>192</v>
      </c>
      <c r="I13" s="56" t="s">
        <v>193</v>
      </c>
      <c r="J13" s="56" t="s">
        <v>194</v>
      </c>
      <c r="K13" s="56"/>
      <c r="L13" s="56"/>
      <c r="M13" s="56"/>
      <c r="N13" s="56"/>
      <c r="O13" s="56" t="str" cm="1">
        <f t="array" ref="O13">_xlfn.SINGLE(INDEX(TT[[#This Row],[Language 1]:[Language 10]],1,LanguageSelect))</f>
        <v>Data rows:</v>
      </c>
      <c r="R13" s="57">
        <v>9</v>
      </c>
    </row>
    <row r="14" spans="2:20">
      <c r="B14" s="56" cm="1">
        <f t="array" ref="B14">ROW()-ROW(TT[#Headers])</f>
        <v>12</v>
      </c>
      <c r="C14" s="56" t="s">
        <v>165</v>
      </c>
      <c r="D14" s="56" t="s">
        <v>195</v>
      </c>
      <c r="E14" s="56" t="s">
        <v>196</v>
      </c>
      <c r="F14" s="56" t="s">
        <v>197</v>
      </c>
      <c r="G14" s="56" t="s">
        <v>198</v>
      </c>
      <c r="H14" s="56" t="s">
        <v>199</v>
      </c>
      <c r="I14" s="56" t="s">
        <v>200</v>
      </c>
      <c r="J14" s="56" t="s">
        <v>201</v>
      </c>
      <c r="K14" s="56"/>
      <c r="L14" s="56"/>
      <c r="M14" s="56"/>
      <c r="N14" s="56"/>
      <c r="O14" s="56" t="str" cm="1">
        <f t="array" ref="O14">_xlfn.SINGLE(INDEX(TT[[#This Row],[Language 1]:[Language 10]],1,LanguageSelect))</f>
        <v>Data channels:</v>
      </c>
      <c r="R14" s="57">
        <v>10</v>
      </c>
    </row>
    <row r="15" spans="2:20">
      <c r="B15" s="56" cm="1">
        <f t="array" ref="B15">ROW()-ROW(TT[#Headers])</f>
        <v>13</v>
      </c>
      <c r="C15" s="56" t="s">
        <v>165</v>
      </c>
      <c r="D15" s="56" t="s">
        <v>202</v>
      </c>
      <c r="E15" s="56" t="s">
        <v>203</v>
      </c>
      <c r="F15" s="56" t="s">
        <v>204</v>
      </c>
      <c r="G15" s="56" t="s">
        <v>205</v>
      </c>
      <c r="H15" s="56" t="s">
        <v>206</v>
      </c>
      <c r="I15" s="56" t="s">
        <v>207</v>
      </c>
      <c r="J15" s="56" t="s">
        <v>208</v>
      </c>
      <c r="K15" s="56"/>
      <c r="L15" s="56"/>
      <c r="M15" s="56"/>
      <c r="N15" s="56"/>
      <c r="O15" s="56" t="str" cm="1">
        <f t="array" ref="O15">_xlfn.SINGLE(INDEX(TT[[#This Row],[Language 1]:[Language 10]],1,LanguageSelect))</f>
        <v>Data orientation:</v>
      </c>
    </row>
    <row r="16" spans="2:20">
      <c r="B16" s="56" cm="1">
        <f t="array" ref="B16">ROW()-ROW(TT[#Headers])</f>
        <v>14</v>
      </c>
      <c r="C16" s="56" t="s">
        <v>165</v>
      </c>
      <c r="D16" s="56" t="s">
        <v>209</v>
      </c>
      <c r="E16" s="56" t="s">
        <v>210</v>
      </c>
      <c r="F16" s="56" t="s">
        <v>211</v>
      </c>
      <c r="G16" s="56" t="s">
        <v>212</v>
      </c>
      <c r="H16" s="56" t="s">
        <v>213</v>
      </c>
      <c r="I16" s="56" t="s">
        <v>214</v>
      </c>
      <c r="J16" s="56" t="s">
        <v>215</v>
      </c>
      <c r="K16" s="56"/>
      <c r="L16" s="56"/>
      <c r="M16" s="56"/>
      <c r="N16" s="56"/>
      <c r="O16" s="56" t="str" cm="1">
        <f t="array" ref="O16">_xlfn.SINGLE(INDEX(TT[[#This Row],[Language 1]:[Language 10]],1,LanguageSelect))</f>
        <v>WARNING: Changing settings may result in the loss of content and/or custom formatting in the Data In and Data Out worksheets. Always save before changing values.</v>
      </c>
    </row>
    <row r="17" spans="2:15">
      <c r="B17" s="56" cm="1">
        <f t="array" ref="B17">ROW()-ROW(TT[#Headers])</f>
        <v>15</v>
      </c>
      <c r="C17" s="56" t="s">
        <v>216</v>
      </c>
      <c r="D17" s="56" t="s">
        <v>217</v>
      </c>
      <c r="E17" s="56" t="s">
        <v>218</v>
      </c>
      <c r="F17" s="56" t="s">
        <v>219</v>
      </c>
      <c r="G17" s="56" t="s">
        <v>220</v>
      </c>
      <c r="H17" s="56" t="s">
        <v>221</v>
      </c>
      <c r="I17" s="56" t="s">
        <v>222</v>
      </c>
      <c r="J17" s="56" t="s">
        <v>223</v>
      </c>
      <c r="K17" s="56"/>
      <c r="L17" s="56"/>
      <c r="M17" s="56"/>
      <c r="N17" s="56"/>
      <c r="O17" s="56" t="str" cm="1">
        <f t="array" ref="O17">_xlfn.SINGLE(INDEX(TT[[#This Row],[Language 1]:[Language 10]],1,LanguageSelect))</f>
        <v>Select Language </v>
      </c>
    </row>
    <row r="18" spans="2:15">
      <c r="B18" s="56" cm="1">
        <f t="array" ref="B18">ROW()-ROW(TT[#Headers])</f>
        <v>16</v>
      </c>
      <c r="C18" s="56" t="s">
        <v>216</v>
      </c>
      <c r="D18" s="56" t="s">
        <v>224</v>
      </c>
      <c r="E18" s="56" t="s">
        <v>225</v>
      </c>
      <c r="F18" s="56" t="s">
        <v>226</v>
      </c>
      <c r="G18" s="56" t="s">
        <v>227</v>
      </c>
      <c r="H18" s="56" t="s">
        <v>228</v>
      </c>
      <c r="I18" s="56" t="s">
        <v>229</v>
      </c>
      <c r="J18" s="56" t="s">
        <v>230</v>
      </c>
      <c r="K18" s="56"/>
      <c r="L18" s="56"/>
      <c r="M18" s="56"/>
      <c r="N18" s="56"/>
      <c r="O18" s="56" t="str" cm="1">
        <f t="array" ref="O18">_xlfn.SINGLE(INDEX(TT[[#This Row],[Language 1]:[Language 10]],1,LanguageSelect))</f>
        <v>This workbook uses "Macros" (automated Excel commands) to assist in the data collection process.</v>
      </c>
    </row>
    <row r="19" spans="2:15">
      <c r="B19" s="56" cm="1">
        <f t="array" ref="B19">ROW()-ROW(TT[#Headers])</f>
        <v>17</v>
      </c>
      <c r="C19" s="56" t="s">
        <v>216</v>
      </c>
      <c r="D19" s="56" t="s">
        <v>231</v>
      </c>
      <c r="E19" s="56" t="s">
        <v>232</v>
      </c>
      <c r="F19" s="56" t="s">
        <v>233</v>
      </c>
      <c r="G19" s="56" t="s">
        <v>234</v>
      </c>
      <c r="H19" s="56" t="s">
        <v>235</v>
      </c>
      <c r="I19" s="56" t="s">
        <v>236</v>
      </c>
      <c r="J19" s="56" t="s">
        <v>237</v>
      </c>
      <c r="K19" s="56"/>
      <c r="L19" s="56"/>
      <c r="M19" s="56"/>
      <c r="N19" s="56"/>
      <c r="O19" s="56" t="str" cm="1">
        <f t="array" ref="O19">_xlfn.SINGLE(INDEX(TT[[#This Row],[Language 1]:[Language 10]],1,LanguageSelect))</f>
        <v>To use these Macros and have buttons on the spreadsheets work, you must "Enable" the Macros.</v>
      </c>
    </row>
    <row r="20" spans="2:15">
      <c r="B20" s="56" cm="1">
        <f t="array" ref="B20">ROW()-ROW(TT[#Headers])</f>
        <v>18</v>
      </c>
      <c r="C20" s="56" t="s">
        <v>216</v>
      </c>
      <c r="D20" s="56" t="s">
        <v>238</v>
      </c>
      <c r="E20" s="56" t="s">
        <v>239</v>
      </c>
      <c r="F20" s="56" t="s">
        <v>240</v>
      </c>
      <c r="G20" s="56" t="s">
        <v>241</v>
      </c>
      <c r="H20" s="56" t="s">
        <v>242</v>
      </c>
      <c r="I20" s="56" t="s">
        <v>243</v>
      </c>
      <c r="J20" s="56" t="s">
        <v>244</v>
      </c>
      <c r="K20" s="56"/>
      <c r="L20" s="56"/>
      <c r="M20" s="56"/>
      <c r="N20" s="56"/>
      <c r="O20" s="56" t="str" cm="1">
        <f t="array" ref="O20">_xlfn.SINGLE(INDEX(TT[[#This Row],[Language 1]:[Language 10]],1,LanguageSelect))</f>
        <v>Click the "Enable Content" button that appears above when you first open this workbook.</v>
      </c>
    </row>
    <row r="21" spans="2:15">
      <c r="B21" s="56" cm="1">
        <f t="array" ref="B21">ROW()-ROW(TT[#Headers])</f>
        <v>19</v>
      </c>
      <c r="C21" s="56" t="s">
        <v>216</v>
      </c>
      <c r="D21" s="56" t="s">
        <v>245</v>
      </c>
      <c r="E21" s="56" t="s">
        <v>246</v>
      </c>
      <c r="F21" s="56" t="s">
        <v>247</v>
      </c>
      <c r="G21" s="56" t="s">
        <v>248</v>
      </c>
      <c r="H21" s="56" t="s">
        <v>249</v>
      </c>
      <c r="I21" s="56" t="s">
        <v>250</v>
      </c>
      <c r="J21" s="56" t="s">
        <v>251</v>
      </c>
      <c r="K21" s="56"/>
      <c r="L21" s="56"/>
      <c r="M21" s="56"/>
      <c r="N21" s="56"/>
      <c r="O21" s="56" t="str" cm="1">
        <f t="array" ref="O21">_xlfn.SINGLE(INDEX(TT[[#This Row],[Language 1]:[Language 10]],1,LanguageSelect))</f>
        <v>Once you have enabled macros, you can use the workbook.  If you do not see this message, macros are enabled.</v>
      </c>
    </row>
    <row r="22" spans="2:15">
      <c r="B22" s="56" cm="1">
        <f t="array" ref="B22">ROW()-ROW(TT[#Headers])</f>
        <v>20</v>
      </c>
      <c r="C22" s="56" t="s">
        <v>252</v>
      </c>
      <c r="D22" s="56" t="s">
        <v>253</v>
      </c>
      <c r="E22" s="56" t="s">
        <v>254</v>
      </c>
      <c r="F22" s="56" t="s">
        <v>255</v>
      </c>
      <c r="G22" s="56" t="s">
        <v>256</v>
      </c>
      <c r="H22" s="56" t="s">
        <v>257</v>
      </c>
      <c r="I22" s="56" t="s">
        <v>258</v>
      </c>
      <c r="J22" s="56" t="s">
        <v>259</v>
      </c>
      <c r="K22" s="56"/>
      <c r="L22" s="56"/>
      <c r="M22" s="56"/>
      <c r="N22" s="56"/>
      <c r="O22" s="56" t="str" cm="1">
        <f t="array" ref="O22">_xlfn.SINGLE(INDEX(TT[[#This Row],[Language 1]:[Language 10]],1,LanguageSelect))</f>
        <v>Next </v>
      </c>
    </row>
    <row r="23" spans="2:15">
      <c r="B23" s="56" cm="1">
        <f t="array" ref="B23">ROW()-ROW(TT[#Headers])</f>
        <v>21</v>
      </c>
      <c r="C23" s="56" t="s">
        <v>252</v>
      </c>
      <c r="D23" s="56" t="s">
        <v>260</v>
      </c>
      <c r="E23" s="56" t="s">
        <v>261</v>
      </c>
      <c r="F23" s="56" t="s">
        <v>262</v>
      </c>
      <c r="G23" s="56" t="s">
        <v>262</v>
      </c>
      <c r="H23" s="56" t="s">
        <v>263</v>
      </c>
      <c r="I23" s="56" t="s">
        <v>264</v>
      </c>
      <c r="J23" s="56" t="s">
        <v>265</v>
      </c>
      <c r="K23" s="56"/>
      <c r="L23" s="56"/>
      <c r="M23" s="56"/>
      <c r="N23" s="56"/>
      <c r="O23" s="56" t="str" cm="1">
        <f t="array" ref="O23">_xlfn.SINGLE(INDEX(TT[[#This Row],[Language 1]:[Language 10]],1,LanguageSelect))</f>
        <v> Previous</v>
      </c>
    </row>
    <row r="24" spans="2:15">
      <c r="B24" s="56" cm="1">
        <f t="array" ref="B24">ROW()-ROW(TT[#Headers])</f>
        <v>22</v>
      </c>
      <c r="C24" s="56"/>
      <c r="D24" s="56"/>
      <c r="E24" s="56" t="s">
        <v>266</v>
      </c>
      <c r="F24" s="56" t="s">
        <v>267</v>
      </c>
      <c r="G24" s="56" t="s">
        <v>268</v>
      </c>
      <c r="H24" s="56" t="s">
        <v>269</v>
      </c>
      <c r="I24" s="56" t="s">
        <v>270</v>
      </c>
      <c r="J24" s="56" t="s">
        <v>271</v>
      </c>
      <c r="K24" s="56"/>
      <c r="L24" s="56"/>
      <c r="M24" s="56"/>
      <c r="N24" s="56"/>
      <c r="O24" s="56" t="str" cm="1">
        <f t="array" ref="O24">_xlfn.SINGLE(INDEX(TT[[#This Row],[Language 1]:[Language 10]],1,LanguageSelect))</f>
        <v>Designing Astro Socks to protect</v>
      </c>
    </row>
    <row r="25" spans="2:15">
      <c r="B25" s="56" cm="1">
        <f t="array" ref="B25">ROW()-ROW(TT[#Headers])</f>
        <v>23</v>
      </c>
      <c r="C25" s="56"/>
      <c r="D25" s="56"/>
      <c r="E25" s="56" t="s">
        <v>272</v>
      </c>
      <c r="F25" s="56" t="s">
        <v>273</v>
      </c>
      <c r="G25" s="56" t="s">
        <v>274</v>
      </c>
      <c r="H25" s="56" t="s">
        <v>275</v>
      </c>
      <c r="I25" s="56" t="s">
        <v>276</v>
      </c>
      <c r="J25" s="56" t="s">
        <v>277</v>
      </c>
      <c r="K25" s="56"/>
      <c r="L25" s="56"/>
      <c r="M25" s="56"/>
      <c r="N25" s="56"/>
      <c r="O25" s="56" t="str" cm="1">
        <f t="array" ref="O25">_xlfn.SINGLE(INDEX(TT[[#This Row],[Language 1]:[Language 10]],1,LanguageSelect))</f>
        <v>astronauts' feet in microgravity</v>
      </c>
    </row>
    <row r="26" spans="2:15">
      <c r="B26" s="56" cm="1">
        <f t="array" ref="B26">ROW()-ROW(TT[#Headers])</f>
        <v>24</v>
      </c>
      <c r="C26" s="56"/>
      <c r="D26" s="56"/>
      <c r="E26" s="56" t="s">
        <v>278</v>
      </c>
      <c r="F26" s="56" t="s">
        <v>279</v>
      </c>
      <c r="G26" s="56" t="s">
        <v>280</v>
      </c>
      <c r="H26" s="56" t="s">
        <v>281</v>
      </c>
      <c r="I26" s="56" t="s">
        <v>282</v>
      </c>
      <c r="J26" s="56" t="s">
        <v>283</v>
      </c>
      <c r="K26" s="56"/>
      <c r="L26" s="56"/>
      <c r="M26" s="56"/>
      <c r="N26" s="56"/>
      <c r="O26" s="56" t="str" cm="1">
        <f t="array" ref="O26">_xlfn.SINGLE(INDEX(TT[[#This Row],[Language 1]:[Language 10]],1,LanguageSelect))</f>
        <v>In this lesson students study the tasks that astronauts perform while on the International Space Station. They design and build a prototype to mitigate the pressure on their feet. The data visualizations in this workbook support students in running trials using their sensorized sock which they use to test the effectiveness of their design in a simulated microgravity environment.</v>
      </c>
    </row>
    <row r="27" spans="2:15">
      <c r="B27" s="56" cm="1">
        <f t="array" ref="B27">ROW()-ROW(TT[#Headers])</f>
        <v>25</v>
      </c>
      <c r="C27" s="56"/>
      <c r="D27" s="56"/>
      <c r="E27" s="56" t="s">
        <v>284</v>
      </c>
      <c r="F27" s="56" t="s">
        <v>285</v>
      </c>
      <c r="G27" s="56" t="s">
        <v>286</v>
      </c>
      <c r="H27" s="56" t="s">
        <v>287</v>
      </c>
      <c r="I27" s="56" t="s">
        <v>288</v>
      </c>
      <c r="J27" s="56" t="s">
        <v>289</v>
      </c>
      <c r="K27" s="56"/>
      <c r="L27" s="56"/>
      <c r="M27" s="56"/>
      <c r="N27" s="56"/>
      <c r="O27" s="56" t="str" cm="1">
        <f t="array" ref="O27">_xlfn.SINGLE(INDEX(TT[[#This Row],[Language 1]:[Language 10]],1,LanguageSelect))</f>
        <v>In partnership with NASA</v>
      </c>
    </row>
    <row r="28" spans="2:15">
      <c r="B28" s="56" cm="1">
        <f t="array" ref="B28">ROW()-ROW(TT[#Headers])</f>
        <v>26</v>
      </c>
      <c r="C28" s="56"/>
      <c r="D28" s="56"/>
      <c r="E28" s="56" t="s">
        <v>290</v>
      </c>
      <c r="F28" s="56" t="s">
        <v>291</v>
      </c>
      <c r="G28" s="56" t="s">
        <v>292</v>
      </c>
      <c r="H28" s="56" t="s">
        <v>293</v>
      </c>
      <c r="I28" s="56" t="s">
        <v>294</v>
      </c>
      <c r="J28" s="56" t="s">
        <v>295</v>
      </c>
      <c r="K28" s="56"/>
      <c r="L28" s="56"/>
      <c r="M28" s="56"/>
      <c r="N28" s="56"/>
      <c r="O28" s="56" t="str" cm="1">
        <f t="array" ref="O28">_xlfn.SINGLE(INDEX(TT[[#This Row],[Language 1]:[Language 10]],1,LanguageSelect))</f>
        <v>NASA content is used with NASA's approval, and in accordance with the applicable NASA guidelines, solely for use in Microsoft educational materials. Any downloading, copying and/or reuse of such content is governed by NASA Media Usage Guidelines, NASA Advertising Guidelines, Merchandising Guidelines, and by applicable law.</v>
      </c>
    </row>
    <row r="29" spans="2:15">
      <c r="B29" s="56" cm="1">
        <f t="array" ref="B29">ROW()-ROW(TT[#Headers])</f>
        <v>27</v>
      </c>
      <c r="C29" s="56"/>
      <c r="D29" s="56"/>
      <c r="E29" s="56" t="s">
        <v>296</v>
      </c>
      <c r="F29" s="56" t="s">
        <v>297</v>
      </c>
      <c r="G29" s="56" t="s">
        <v>298</v>
      </c>
      <c r="H29" s="56" t="s">
        <v>299</v>
      </c>
      <c r="I29" s="56" t="s">
        <v>300</v>
      </c>
      <c r="J29" s="56" t="s">
        <v>301</v>
      </c>
      <c r="K29" s="56"/>
      <c r="L29" s="56"/>
      <c r="M29" s="56"/>
      <c r="N29" s="56"/>
      <c r="O29" s="56" t="str" cm="1">
        <f t="array" ref="O29">_xlfn.SINGLE(INDEX(TT[[#This Row],[Language 1]:[Language 10]],1,LanguageSelect))</f>
        <v>Test Sensors</v>
      </c>
    </row>
    <row r="30" spans="2:15">
      <c r="B30" s="56" cm="1">
        <f t="array" ref="B30">ROW()-ROW(TT[#Headers])</f>
        <v>28</v>
      </c>
      <c r="C30" s="56"/>
      <c r="D30" s="56"/>
      <c r="E30" s="56" t="s">
        <v>302</v>
      </c>
      <c r="F30" s="56" t="s">
        <v>303</v>
      </c>
      <c r="G30" s="56" t="s">
        <v>304</v>
      </c>
      <c r="H30" s="56" t="s">
        <v>305</v>
      </c>
      <c r="I30" s="56" t="s">
        <v>306</v>
      </c>
      <c r="J30" s="56" t="s">
        <v>307</v>
      </c>
      <c r="K30" s="56"/>
      <c r="L30" s="56"/>
      <c r="M30" s="56"/>
      <c r="N30" s="56"/>
      <c r="O30" s="56" t="str" cm="1">
        <f t="array" ref="O30">_xlfn.SINGLE(INDEX(TT[[#This Row],[Language 1]:[Language 10]],1,LanguageSelect))</f>
        <v>Phalanges Sensor</v>
      </c>
    </row>
    <row r="31" spans="2:15">
      <c r="B31" s="56" cm="1">
        <f t="array" ref="B31">ROW()-ROW(TT[#Headers])</f>
        <v>29</v>
      </c>
      <c r="C31" s="56"/>
      <c r="D31" s="56"/>
      <c r="E31" s="56" t="s">
        <v>308</v>
      </c>
      <c r="F31" s="56" t="s">
        <v>309</v>
      </c>
      <c r="G31" s="56" t="s">
        <v>310</v>
      </c>
      <c r="H31" s="56" t="s">
        <v>311</v>
      </c>
      <c r="I31" s="56" t="s">
        <v>312</v>
      </c>
      <c r="J31" s="56" t="s">
        <v>313</v>
      </c>
      <c r="K31" s="56"/>
      <c r="L31" s="56"/>
      <c r="M31" s="56"/>
      <c r="N31" s="56"/>
      <c r="O31" s="56" t="str" cm="1">
        <f t="array" ref="O31">_xlfn.SINGLE(INDEX(TT[[#This Row],[Language 1]:[Language 10]],1,LanguageSelect))</f>
        <v>Metatarsals Sensor</v>
      </c>
    </row>
    <row r="32" spans="2:15">
      <c r="B32" s="56" cm="1">
        <f t="array" ref="B32">ROW()-ROW(TT[#Headers])</f>
        <v>30</v>
      </c>
      <c r="C32" s="56"/>
      <c r="D32" s="56"/>
      <c r="E32" s="56" t="s">
        <v>314</v>
      </c>
      <c r="F32" s="56" t="s">
        <v>315</v>
      </c>
      <c r="G32" s="56" t="s">
        <v>316</v>
      </c>
      <c r="H32" s="56" t="s">
        <v>317</v>
      </c>
      <c r="I32" s="56" t="s">
        <v>318</v>
      </c>
      <c r="J32" s="56" t="s">
        <v>319</v>
      </c>
      <c r="K32" s="56"/>
      <c r="L32" s="56"/>
      <c r="M32" s="56"/>
      <c r="N32" s="56"/>
      <c r="O32" s="56" t="str" cm="1">
        <f t="array" ref="O32">_xlfn.SINGLE(INDEX(TT[[#This Row],[Language 1]:[Language 10]],1,LanguageSelect))</f>
        <v>Tarsals Sensor</v>
      </c>
    </row>
    <row r="33" spans="2:15">
      <c r="B33" s="56" cm="1">
        <f t="array" ref="B33">ROW()-ROW(TT[#Headers])</f>
        <v>31</v>
      </c>
      <c r="C33" s="56"/>
      <c r="D33" s="56"/>
      <c r="E33" s="56" t="s">
        <v>320</v>
      </c>
      <c r="F33" s="56" t="s">
        <v>321</v>
      </c>
      <c r="G33" s="56" t="s">
        <v>322</v>
      </c>
      <c r="H33" s="56" t="s">
        <v>323</v>
      </c>
      <c r="I33" s="56" t="s">
        <v>324</v>
      </c>
      <c r="J33" s="56" t="s">
        <v>325</v>
      </c>
      <c r="K33" s="56"/>
      <c r="L33" s="56"/>
      <c r="M33" s="56"/>
      <c r="N33" s="56"/>
      <c r="O33" s="56" t="str" cm="1">
        <f t="array" ref="O33">_xlfn.SINGLE(INDEX(TT[[#This Row],[Language 1]:[Language 10]],1,LanguageSelect))</f>
        <v>Ankle Sensor</v>
      </c>
    </row>
    <row r="34" spans="2:15">
      <c r="B34" s="56" cm="1">
        <f t="array" ref="B34">ROW()-ROW(TT[#Headers])</f>
        <v>32</v>
      </c>
      <c r="C34" s="56"/>
      <c r="D34" s="56"/>
      <c r="E34" s="56" t="s">
        <v>326</v>
      </c>
      <c r="F34" s="56" t="s">
        <v>327</v>
      </c>
      <c r="G34" s="56" t="s">
        <v>328</v>
      </c>
      <c r="H34" s="56" t="s">
        <v>329</v>
      </c>
      <c r="I34" s="56" t="s">
        <v>330</v>
      </c>
      <c r="J34" s="56" t="s">
        <v>331</v>
      </c>
      <c r="K34" s="56"/>
      <c r="L34" s="56"/>
      <c r="M34" s="56"/>
      <c r="N34" s="56"/>
      <c r="O34" s="56" t="str" cm="1">
        <f t="array" ref="O34">_xlfn.SINGLE(INDEX(TT[[#This Row],[Language 1]:[Language 10]],1,LanguageSelect))</f>
        <v>Saved trials</v>
      </c>
    </row>
    <row r="35" spans="2:15">
      <c r="B35" s="56" cm="1">
        <f t="array" ref="B35">ROW()-ROW(TT[#Headers])</f>
        <v>33</v>
      </c>
      <c r="C35" s="56"/>
      <c r="D35" s="56"/>
      <c r="E35" s="56" t="s">
        <v>332</v>
      </c>
      <c r="F35" s="56" t="s">
        <v>333</v>
      </c>
      <c r="G35" s="56" t="s">
        <v>334</v>
      </c>
      <c r="H35" s="56" t="s">
        <v>335</v>
      </c>
      <c r="I35" s="56" t="s">
        <v>336</v>
      </c>
      <c r="J35" s="56" t="s">
        <v>337</v>
      </c>
      <c r="K35" s="56"/>
      <c r="L35" s="56"/>
      <c r="M35" s="56"/>
      <c r="N35" s="56"/>
      <c r="O35" s="56" t="str" cm="1">
        <f t="array" ref="O35">_xlfn.SINGLE(INDEX(TT[[#This Row],[Language 1]:[Language 10]],1,LanguageSelect))</f>
        <v xml:space="preserve">Use the tabs below to switch between your mitigation designs. Use the colored buttons to start the trial and then save each trial per mitigation design. </v>
      </c>
    </row>
    <row r="36" spans="2:15">
      <c r="B36" s="56" cm="1">
        <f t="array" ref="B36">ROW()-ROW(TT[#Headers])</f>
        <v>34</v>
      </c>
      <c r="C36" s="56"/>
      <c r="D36" s="56"/>
      <c r="E36" s="56" t="s">
        <v>338</v>
      </c>
      <c r="F36" s="56" t="s">
        <v>339</v>
      </c>
      <c r="G36" s="56" t="s">
        <v>340</v>
      </c>
      <c r="H36" s="56" t="s">
        <v>341</v>
      </c>
      <c r="I36" s="56" t="s">
        <v>342</v>
      </c>
      <c r="J36" s="56" t="s">
        <v>343</v>
      </c>
      <c r="K36" s="56"/>
      <c r="L36" s="56"/>
      <c r="M36" s="56"/>
      <c r="N36" s="56"/>
      <c r="O36" s="56" t="str" cm="1">
        <f t="array" ref="O36">_xlfn.SINGLE(INDEX(TT[[#This Row],[Language 1]:[Language 10]],1,LanguageSelect))</f>
        <v>Foot pressure level</v>
      </c>
    </row>
    <row r="37" spans="2:15">
      <c r="B37" s="56" cm="1">
        <f t="array" ref="B37">ROW()-ROW(TT[#Headers])</f>
        <v>35</v>
      </c>
      <c r="C37" s="56"/>
      <c r="D37" s="56"/>
      <c r="E37" s="56" t="s">
        <v>344</v>
      </c>
      <c r="F37" s="56" t="s">
        <v>345</v>
      </c>
      <c r="G37" s="56" t="s">
        <v>346</v>
      </c>
      <c r="H37" s="56" t="s">
        <v>347</v>
      </c>
      <c r="I37" s="56" t="s">
        <v>348</v>
      </c>
      <c r="J37" s="56" t="s">
        <v>349</v>
      </c>
      <c r="K37" s="56"/>
      <c r="L37" s="56"/>
      <c r="M37" s="56"/>
      <c r="N37" s="56"/>
      <c r="O37" s="56" t="str" cm="1">
        <f t="array" ref="O37">_xlfn.SINGLE(INDEX(TT[[#This Row],[Language 1]:[Language 10]],1,LanguageSelect))</f>
        <v>None</v>
      </c>
    </row>
    <row r="38" spans="2:15">
      <c r="B38" s="56" cm="1">
        <f t="array" ref="B38">ROW()-ROW(TT[#Headers])</f>
        <v>36</v>
      </c>
      <c r="C38" s="56"/>
      <c r="D38" s="56"/>
      <c r="E38" s="56" t="s">
        <v>350</v>
      </c>
      <c r="F38" s="56" t="s">
        <v>351</v>
      </c>
      <c r="G38" s="56" t="s">
        <v>352</v>
      </c>
      <c r="H38" s="56" t="s">
        <v>353</v>
      </c>
      <c r="I38" s="56" t="s">
        <v>354</v>
      </c>
      <c r="J38" s="56" t="s">
        <v>355</v>
      </c>
      <c r="K38" s="56"/>
      <c r="L38" s="56"/>
      <c r="M38" s="56"/>
      <c r="N38" s="56"/>
      <c r="O38" s="56" t="str" cm="1">
        <f t="array" ref="O38">_xlfn.SINGLE(INDEX(TT[[#This Row],[Language 1]:[Language 10]],1,LanguageSelect))</f>
        <v>Low</v>
      </c>
    </row>
    <row r="39" spans="2:15">
      <c r="B39" s="56" cm="1">
        <f t="array" ref="B39">ROW()-ROW(TT[#Headers])</f>
        <v>37</v>
      </c>
      <c r="C39" s="56"/>
      <c r="D39" s="56"/>
      <c r="E39" s="56" t="s">
        <v>356</v>
      </c>
      <c r="F39" s="56" t="s">
        <v>357</v>
      </c>
      <c r="G39" s="56" t="s">
        <v>358</v>
      </c>
      <c r="H39" s="56" t="s">
        <v>359</v>
      </c>
      <c r="I39" s="56" t="s">
        <v>360</v>
      </c>
      <c r="J39" s="56" t="s">
        <v>361</v>
      </c>
      <c r="K39" s="56"/>
      <c r="L39" s="56"/>
      <c r="M39" s="56"/>
      <c r="N39" s="56"/>
      <c r="O39" s="56" t="str" cm="1">
        <f t="array" ref="O39">_xlfn.SINGLE(INDEX(TT[[#This Row],[Language 1]:[Language 10]],1,LanguageSelect))</f>
        <v>Medium</v>
      </c>
    </row>
    <row r="40" spans="2:15">
      <c r="B40" s="56" cm="1">
        <f t="array" ref="B40">ROW()-ROW(TT[#Headers])</f>
        <v>38</v>
      </c>
      <c r="C40" s="56"/>
      <c r="D40" s="56"/>
      <c r="E40" s="56" t="s">
        <v>362</v>
      </c>
      <c r="F40" s="56" t="s">
        <v>363</v>
      </c>
      <c r="G40" s="56" t="s">
        <v>363</v>
      </c>
      <c r="H40" s="56" t="s">
        <v>364</v>
      </c>
      <c r="I40" s="56" t="s">
        <v>365</v>
      </c>
      <c r="J40" s="56" t="s">
        <v>366</v>
      </c>
      <c r="K40" s="56"/>
      <c r="L40" s="56"/>
      <c r="M40" s="56"/>
      <c r="N40" s="56"/>
      <c r="O40" s="56" t="str" cm="1">
        <f t="array" ref="O40">_xlfn.SINGLE(INDEX(TT[[#This Row],[Language 1]:[Language 10]],1,LanguageSelect))</f>
        <v>High</v>
      </c>
    </row>
    <row r="41" spans="2:15">
      <c r="B41" s="56" cm="1">
        <f t="array" ref="B41">ROW()-ROW(TT[#Headers])</f>
        <v>39</v>
      </c>
      <c r="C41" s="56"/>
      <c r="D41" s="56"/>
      <c r="E41" s="56" t="s">
        <v>367</v>
      </c>
      <c r="F41" s="56" t="s">
        <v>368</v>
      </c>
      <c r="G41" s="56" t="s">
        <v>368</v>
      </c>
      <c r="H41" s="56" t="s">
        <v>369</v>
      </c>
      <c r="I41" s="56" t="s">
        <v>367</v>
      </c>
      <c r="J41" s="56" t="s">
        <v>370</v>
      </c>
      <c r="K41" s="56"/>
      <c r="L41" s="56"/>
      <c r="M41" s="56"/>
      <c r="N41" s="56"/>
      <c r="O41" s="56" t="str" cm="1">
        <f t="array" ref="O41">_xlfn.SINGLE(INDEX(TT[[#This Row],[Language 1]:[Language 10]],1,LanguageSelect))</f>
        <v>Phalanges</v>
      </c>
    </row>
    <row r="42" spans="2:15">
      <c r="B42" s="56" cm="1">
        <f t="array" ref="B42">ROW()-ROW(TT[#Headers])</f>
        <v>40</v>
      </c>
      <c r="C42" s="56"/>
      <c r="D42" s="56"/>
      <c r="E42" s="56" t="s">
        <v>371</v>
      </c>
      <c r="F42" s="56" t="s">
        <v>372</v>
      </c>
      <c r="G42" s="56" t="s">
        <v>372</v>
      </c>
      <c r="H42" s="56" t="s">
        <v>373</v>
      </c>
      <c r="I42" s="56" t="s">
        <v>374</v>
      </c>
      <c r="J42" s="56" t="s">
        <v>375</v>
      </c>
      <c r="K42" s="56"/>
      <c r="L42" s="56"/>
      <c r="M42" s="56"/>
      <c r="N42" s="56"/>
      <c r="O42" s="56" t="str" cm="1">
        <f t="array" ref="O42">_xlfn.SINGLE(INDEX(TT[[#This Row],[Language 1]:[Language 10]],1,LanguageSelect))</f>
        <v>Metatarsals</v>
      </c>
    </row>
    <row r="43" spans="2:15">
      <c r="B43" s="56" cm="1">
        <f t="array" ref="B43">ROW()-ROW(TT[#Headers])</f>
        <v>41</v>
      </c>
      <c r="C43" s="56"/>
      <c r="D43" s="56"/>
      <c r="E43" s="56" t="s">
        <v>376</v>
      </c>
      <c r="F43" s="56" t="s">
        <v>377</v>
      </c>
      <c r="G43" s="56" t="s">
        <v>377</v>
      </c>
      <c r="H43" s="56" t="s">
        <v>378</v>
      </c>
      <c r="I43" s="56" t="s">
        <v>379</v>
      </c>
      <c r="J43" s="56" t="s">
        <v>380</v>
      </c>
      <c r="K43" s="56"/>
      <c r="L43" s="56"/>
      <c r="M43" s="56"/>
      <c r="N43" s="56"/>
      <c r="O43" s="56" t="str" cm="1">
        <f t="array" ref="O43">_xlfn.SINGLE(INDEX(TT[[#This Row],[Language 1]:[Language 10]],1,LanguageSelect))</f>
        <v>Tarsals</v>
      </c>
    </row>
    <row r="44" spans="2:15">
      <c r="B44" s="56" cm="1">
        <f t="array" ref="B44">ROW()-ROW(TT[#Headers])</f>
        <v>42</v>
      </c>
      <c r="C44" s="56"/>
      <c r="D44" s="56"/>
      <c r="E44" s="56" t="s">
        <v>381</v>
      </c>
      <c r="F44" s="56" t="s">
        <v>382</v>
      </c>
      <c r="G44" s="56" t="s">
        <v>383</v>
      </c>
      <c r="H44" s="56" t="s">
        <v>384</v>
      </c>
      <c r="I44" s="56" t="s">
        <v>385</v>
      </c>
      <c r="J44" s="56" t="s">
        <v>386</v>
      </c>
      <c r="K44" s="56"/>
      <c r="L44" s="56"/>
      <c r="M44" s="56"/>
      <c r="N44" s="56"/>
      <c r="O44" s="56" t="str" cm="1">
        <f t="array" ref="O44">_xlfn.SINGLE(INDEX(TT[[#This Row],[Language 1]:[Language 10]],1,LanguageSelect))</f>
        <v>Ankle</v>
      </c>
    </row>
    <row r="45" spans="2:15">
      <c r="B45" s="56" cm="1">
        <f t="array" ref="B45">ROW()-ROW(TT[#Headers])</f>
        <v>43</v>
      </c>
      <c r="C45" s="56"/>
      <c r="D45" s="56"/>
      <c r="E45" s="56" t="s">
        <v>387</v>
      </c>
      <c r="F45" s="56" t="s">
        <v>388</v>
      </c>
      <c r="G45" s="56" t="s">
        <v>389</v>
      </c>
      <c r="H45" s="56" t="s">
        <v>390</v>
      </c>
      <c r="I45" s="56" t="s">
        <v>391</v>
      </c>
      <c r="J45" s="56" t="s">
        <v>392</v>
      </c>
      <c r="K45" s="56"/>
      <c r="L45" s="56"/>
      <c r="M45" s="56"/>
      <c r="N45" s="56"/>
      <c r="O45" s="56" t="str" cm="1">
        <f t="array" ref="O45">_xlfn.SINGLE(INDEX(TT[[#This Row],[Language 1]:[Language 10]],1,LanguageSelect))</f>
        <v>Baseline</v>
      </c>
    </row>
    <row r="46" spans="2:15">
      <c r="B46" s="56" cm="1">
        <f t="array" ref="B46">ROW()-ROW(TT[#Headers])</f>
        <v>44</v>
      </c>
      <c r="C46" s="56"/>
      <c r="D46" s="56"/>
      <c r="E46" s="56" t="s">
        <v>393</v>
      </c>
      <c r="F46" s="56" t="s">
        <v>394</v>
      </c>
      <c r="G46" s="56" t="s">
        <v>395</v>
      </c>
      <c r="H46" s="56" t="s">
        <v>396</v>
      </c>
      <c r="I46" s="56" t="s">
        <v>397</v>
      </c>
      <c r="J46" s="56" t="s">
        <v>398</v>
      </c>
      <c r="K46" s="56"/>
      <c r="L46" s="56"/>
      <c r="M46" s="56"/>
      <c r="N46" s="56"/>
      <c r="O46" s="56" t="str" cm="1">
        <f t="array" ref="O46">_xlfn.SINGLE(INDEX(TT[[#This Row],[Language 1]:[Language 10]],1,LanguageSelect))</f>
        <v>Astro Sock 1</v>
      </c>
    </row>
    <row r="47" spans="2:15">
      <c r="B47" s="56" cm="1">
        <f t="array" ref="B47">ROW()-ROW(TT[#Headers])</f>
        <v>45</v>
      </c>
      <c r="C47" s="56"/>
      <c r="D47" s="56"/>
      <c r="E47" s="56" t="s">
        <v>399</v>
      </c>
      <c r="F47" s="56" t="s">
        <v>400</v>
      </c>
      <c r="G47" s="56" t="s">
        <v>401</v>
      </c>
      <c r="H47" s="56" t="s">
        <v>402</v>
      </c>
      <c r="I47" s="56" t="s">
        <v>403</v>
      </c>
      <c r="J47" s="56" t="s">
        <v>404</v>
      </c>
      <c r="K47" s="56"/>
      <c r="L47" s="56"/>
      <c r="M47" s="56"/>
      <c r="N47" s="56"/>
      <c r="O47" s="56" t="str" cm="1">
        <f t="array" ref="O47">_xlfn.SINGLE(INDEX(TT[[#This Row],[Language 1]:[Language 10]],1,LanguageSelect))</f>
        <v>Astro Sock 2</v>
      </c>
    </row>
    <row r="48" spans="2:15">
      <c r="B48" s="56" cm="1">
        <f t="array" ref="B48">ROW()-ROW(TT[#Headers])</f>
        <v>46</v>
      </c>
      <c r="C48" s="56"/>
      <c r="D48" s="56"/>
      <c r="E48" s="56" t="s">
        <v>405</v>
      </c>
      <c r="F48" s="56" t="s">
        <v>406</v>
      </c>
      <c r="G48" s="56" t="s">
        <v>407</v>
      </c>
      <c r="H48" s="56" t="s">
        <v>408</v>
      </c>
      <c r="I48" s="56" t="s">
        <v>409</v>
      </c>
      <c r="J48" s="56" t="s">
        <v>410</v>
      </c>
      <c r="K48" s="56"/>
      <c r="L48" s="56"/>
      <c r="M48" s="56"/>
      <c r="N48" s="56"/>
      <c r="O48" s="56" t="str" cm="1">
        <f t="array" ref="O48">_xlfn.SINGLE(INDEX(TT[[#This Row],[Language 1]:[Language 10]],1,LanguageSelect))</f>
        <v>Astro Sock 3</v>
      </c>
    </row>
    <row r="49" spans="2:15">
      <c r="B49" s="56" cm="1">
        <f t="array" ref="B49">ROW()-ROW(TT[#Headers])</f>
        <v>47</v>
      </c>
      <c r="C49" s="56"/>
      <c r="D49" s="56"/>
      <c r="E49" s="56" t="s">
        <v>411</v>
      </c>
      <c r="F49" s="56" t="s">
        <v>412</v>
      </c>
      <c r="G49" s="56" t="s">
        <v>412</v>
      </c>
      <c r="H49" s="56" t="s">
        <v>413</v>
      </c>
      <c r="I49" s="56" t="s">
        <v>414</v>
      </c>
      <c r="J49" s="56" t="s">
        <v>415</v>
      </c>
      <c r="K49" s="56"/>
      <c r="L49" s="56"/>
      <c r="M49" s="56"/>
      <c r="N49" s="56"/>
      <c r="O49" s="56" t="str" cm="1">
        <f t="array" ref="O49">_xlfn.SINGLE(INDEX(TT[[#This Row],[Language 1]:[Language 10]],1,LanguageSelect))</f>
        <v>Calibrate sensors </v>
      </c>
    </row>
    <row r="50" spans="2:15">
      <c r="B50" s="56" cm="1">
        <f t="array" ref="B50">ROW()-ROW(TT[#Headers])</f>
        <v>48</v>
      </c>
      <c r="C50" s="56"/>
      <c r="D50" s="56"/>
      <c r="E50" s="56" t="s">
        <v>416</v>
      </c>
      <c r="F50" s="56" t="s">
        <v>417</v>
      </c>
      <c r="G50" s="56" t="s">
        <v>418</v>
      </c>
      <c r="H50" s="56" t="s">
        <v>419</v>
      </c>
      <c r="I50" s="56" t="s">
        <v>420</v>
      </c>
      <c r="J50" s="56" t="s">
        <v>421</v>
      </c>
      <c r="K50" s="56"/>
      <c r="L50" s="56"/>
      <c r="M50" s="56"/>
      <c r="N50" s="56"/>
      <c r="O50" s="56" t="str" cm="1">
        <f t="array" ref="O50">_xlfn.SINGLE(INDEX(TT[[#This Row],[Language 1]:[Language 10]],1,LanguageSelect))</f>
        <v>Save trial 1 </v>
      </c>
    </row>
    <row r="51" spans="2:15">
      <c r="B51" s="56" cm="1">
        <f t="array" ref="B51">ROW()-ROW(TT[#Headers])</f>
        <v>49</v>
      </c>
      <c r="C51" s="56"/>
      <c r="D51" s="56"/>
      <c r="E51" s="56" t="s">
        <v>422</v>
      </c>
      <c r="F51" s="56" t="s">
        <v>423</v>
      </c>
      <c r="G51" s="56" t="s">
        <v>424</v>
      </c>
      <c r="H51" s="56" t="s">
        <v>425</v>
      </c>
      <c r="I51" s="56" t="s">
        <v>426</v>
      </c>
      <c r="J51" s="56" t="s">
        <v>427</v>
      </c>
      <c r="K51" s="56"/>
      <c r="L51" s="56"/>
      <c r="M51" s="56"/>
      <c r="N51" s="56"/>
      <c r="O51" s="56" t="str" cm="1">
        <f t="array" ref="O51">_xlfn.SINGLE(INDEX(TT[[#This Row],[Language 1]:[Language 10]],1,LanguageSelect))</f>
        <v>Save trial 2 </v>
      </c>
    </row>
    <row r="52" spans="2:15">
      <c r="B52" s="56" cm="1">
        <f t="array" ref="B52">ROW()-ROW(TT[#Headers])</f>
        <v>50</v>
      </c>
      <c r="C52" s="56"/>
      <c r="D52" s="56"/>
      <c r="E52" s="56" t="s">
        <v>428</v>
      </c>
      <c r="F52" s="56" t="s">
        <v>429</v>
      </c>
      <c r="G52" s="56" t="s">
        <v>430</v>
      </c>
      <c r="H52" s="56" t="s">
        <v>431</v>
      </c>
      <c r="I52" s="56" t="s">
        <v>432</v>
      </c>
      <c r="J52" s="56" t="s">
        <v>433</v>
      </c>
      <c r="K52" s="56"/>
      <c r="L52" s="56"/>
      <c r="M52" s="56"/>
      <c r="N52" s="56"/>
      <c r="O52" s="56" t="str" cm="1">
        <f t="array" ref="O52">_xlfn.SINGLE(INDEX(TT[[#This Row],[Language 1]:[Language 10]],1,LanguageSelect))</f>
        <v>Save trial 3 </v>
      </c>
    </row>
    <row r="53" spans="2:15">
      <c r="B53" s="56" cm="1">
        <f t="array" ref="B53">ROW()-ROW(TT[#Headers])</f>
        <v>51</v>
      </c>
      <c r="C53" s="56"/>
      <c r="D53" s="56"/>
      <c r="E53" s="56" t="s">
        <v>434</v>
      </c>
      <c r="F53" s="56" t="s">
        <v>435</v>
      </c>
      <c r="G53" s="56" t="s">
        <v>436</v>
      </c>
      <c r="H53" s="56" t="s">
        <v>437</v>
      </c>
      <c r="I53" s="56" t="s">
        <v>438</v>
      </c>
      <c r="J53" s="56" t="s">
        <v>439</v>
      </c>
      <c r="K53" s="56"/>
      <c r="L53" s="56"/>
      <c r="M53" s="56"/>
      <c r="N53" s="56"/>
      <c r="O53" s="56" t="str" cm="1">
        <f t="array" ref="O53">_xlfn.SINGLE(INDEX(TT[[#This Row],[Language 1]:[Language 10]],1,LanguageSelect))</f>
        <v>Clear all trials </v>
      </c>
    </row>
    <row r="54" spans="2:15">
      <c r="B54" s="56" cm="1">
        <f t="array" ref="B54">ROW()-ROW(TT[#Headers])</f>
        <v>52</v>
      </c>
      <c r="C54" s="56"/>
      <c r="D54" s="56"/>
      <c r="E54" s="56" t="s">
        <v>440</v>
      </c>
      <c r="F54" s="56" t="s">
        <v>441</v>
      </c>
      <c r="G54" s="56" t="s">
        <v>442</v>
      </c>
      <c r="H54" s="56" t="s">
        <v>443</v>
      </c>
      <c r="I54" s="56" t="s">
        <v>444</v>
      </c>
      <c r="J54" s="56" t="s">
        <v>445</v>
      </c>
      <c r="K54" s="56"/>
      <c r="L54" s="56"/>
      <c r="M54" s="56"/>
      <c r="N54" s="56"/>
      <c r="O54" s="56" t="str" cm="1">
        <f t="array" ref="O54">_xlfn.SINGLE(INDEX(TT[[#This Row],[Language 1]:[Language 10]],1,LanguageSelect))</f>
        <v>Trial summary</v>
      </c>
    </row>
    <row r="55" spans="2:15">
      <c r="B55" s="56" cm="1">
        <f t="array" ref="B55">ROW()-ROW(TT[#Headers])</f>
        <v>53</v>
      </c>
      <c r="C55" s="56"/>
      <c r="D55" s="56"/>
      <c r="E55" s="56" t="s">
        <v>446</v>
      </c>
      <c r="F55" s="56" t="s">
        <v>447</v>
      </c>
      <c r="G55" s="56" t="s">
        <v>448</v>
      </c>
      <c r="H55" s="56" t="s">
        <v>449</v>
      </c>
      <c r="I55" s="56" t="s">
        <v>450</v>
      </c>
      <c r="J55" s="56" t="s">
        <v>451</v>
      </c>
      <c r="K55" s="56"/>
      <c r="L55" s="56"/>
      <c r="M55" s="56"/>
      <c r="N55" s="56"/>
      <c r="O55" s="56" t="str" cm="1">
        <f t="array" ref="O55">_xlfn.SINGLE(INDEX(TT[[#This Row],[Language 1]:[Language 10]],1,LanguageSelect))</f>
        <v>Total pressure</v>
      </c>
    </row>
    <row r="56" spans="2:15">
      <c r="B56" s="56" cm="1">
        <f t="array" ref="B56">ROW()-ROW(TT[#Headers])</f>
        <v>54</v>
      </c>
      <c r="C56" s="56"/>
      <c r="D56" s="56"/>
      <c r="E56" s="56" t="s">
        <v>76</v>
      </c>
      <c r="F56" s="56" t="s">
        <v>452</v>
      </c>
      <c r="G56" s="56" t="s">
        <v>453</v>
      </c>
      <c r="H56" s="56" t="s">
        <v>454</v>
      </c>
      <c r="I56" s="56" t="s">
        <v>455</v>
      </c>
      <c r="J56" s="56" t="s">
        <v>456</v>
      </c>
      <c r="K56" s="56"/>
      <c r="L56" s="56"/>
      <c r="M56" s="56"/>
      <c r="N56" s="56"/>
      <c r="O56" s="56" t="str" cm="1">
        <f t="array" ref="O56">_xlfn.SINGLE(INDEX(TT[[#This Row],[Language 1]:[Language 10]],1,LanguageSelect))</f>
        <v>Pressure range</v>
      </c>
    </row>
    <row r="57" spans="2:15">
      <c r="B57" s="56" cm="1">
        <f t="array" ref="B57">ROW()-ROW(TT[#Headers])</f>
        <v>55</v>
      </c>
      <c r="C57" s="56"/>
      <c r="D57" s="56"/>
      <c r="E57" s="56" t="s">
        <v>457</v>
      </c>
      <c r="F57" s="56" t="s">
        <v>458</v>
      </c>
      <c r="G57" s="56" t="s">
        <v>459</v>
      </c>
      <c r="H57" s="56" t="s">
        <v>460</v>
      </c>
      <c r="I57" s="56" t="s">
        <v>461</v>
      </c>
      <c r="J57" s="56" t="s">
        <v>462</v>
      </c>
      <c r="K57" s="56"/>
      <c r="L57" s="56"/>
      <c r="M57" s="56"/>
      <c r="N57" s="56"/>
      <c r="O57" s="56" t="str" cm="1">
        <f t="array" ref="O57">_xlfn.SINGLE(INDEX(TT[[#This Row],[Language 1]:[Language 10]],1,LanguageSelect))</f>
        <v>Live data</v>
      </c>
    </row>
    <row r="58" spans="2:15">
      <c r="B58" s="56" cm="1">
        <f t="array" ref="B58">ROW()-ROW(TT[#Headers])</f>
        <v>56</v>
      </c>
      <c r="C58" s="56"/>
      <c r="D58" s="56"/>
      <c r="E58" s="56" t="s">
        <v>463</v>
      </c>
      <c r="F58" s="56" t="s">
        <v>464</v>
      </c>
      <c r="G58" s="56" t="s">
        <v>465</v>
      </c>
      <c r="H58" s="56" t="s">
        <v>466</v>
      </c>
      <c r="I58" s="56" t="s">
        <v>467</v>
      </c>
      <c r="J58" s="56" t="s">
        <v>172</v>
      </c>
      <c r="K58" s="56"/>
      <c r="L58" s="56"/>
      <c r="M58" s="56"/>
      <c r="N58" s="56"/>
      <c r="O58" s="56" t="str" cm="1">
        <f t="array" ref="O58">_xlfn.SINGLE(INDEX(TT[[#This Row],[Language 1]:[Language 10]],1,LanguageSelect))</f>
        <v>Workbook Setup</v>
      </c>
    </row>
  </sheetData>
  <pageMargins left="0.7" right="0.7" top="0.75" bottom="0.75" header="0.3" footer="0.3"/>
  <pageSetup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B58E1-5DEB-42C3-8974-DF2E489ACF80}">
  <sheetPr codeName="Sheet9"/>
  <dimension ref="A1:AG31"/>
  <sheetViews>
    <sheetView showGridLines="0" zoomScale="93" zoomScaleNormal="93" workbookViewId="0"/>
  </sheetViews>
  <sheetFormatPr defaultRowHeight="16.5"/>
  <cols>
    <col min="1" max="1" width="4.28515625" style="70" customWidth="1"/>
    <col min="2" max="2" width="6.42578125" style="70" customWidth="1"/>
    <col min="3" max="5" width="8.5703125" style="70" customWidth="1"/>
    <col min="6" max="6" width="4.28515625" style="70" customWidth="1"/>
    <col min="7" max="28" width="8.5703125" style="70" customWidth="1"/>
    <col min="29" max="29" width="6.42578125" style="70" customWidth="1"/>
    <col min="30" max="30" width="4.28515625" style="70" customWidth="1"/>
    <col min="31" max="16384" width="9.140625" style="70"/>
  </cols>
  <sheetData>
    <row r="1" spans="1:33" ht="22.5" customHeight="1"/>
    <row r="2" spans="1:33" ht="30" customHeight="1" thickBot="1">
      <c r="A2" s="71" t="e" cm="1">
        <f t="array" aca="1" ref="A2" ca="1">RIGHT(CELL("filename",A2),LEN(CELL("filename",A2))-FIND("]",CELL("filename",A2)))</f>
        <v>#VALUE!</v>
      </c>
      <c r="B2" s="143" t="str">
        <f>TT!$O$29</f>
        <v>Test Sensors</v>
      </c>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row>
    <row r="3" spans="1:33" ht="22.5" customHeight="1">
      <c r="B3" s="74"/>
      <c r="C3" s="74"/>
      <c r="D3" s="74"/>
      <c r="E3" s="74"/>
      <c r="F3" s="74"/>
      <c r="G3" s="74"/>
      <c r="H3" s="75"/>
      <c r="I3" s="75"/>
      <c r="J3" s="75"/>
      <c r="K3" s="75"/>
      <c r="L3" s="75"/>
      <c r="M3" s="75"/>
      <c r="N3" s="75"/>
      <c r="O3" s="75"/>
      <c r="P3" s="75"/>
      <c r="Q3" s="75"/>
      <c r="R3" s="75"/>
      <c r="S3" s="75"/>
      <c r="T3" s="75"/>
      <c r="U3" s="75"/>
      <c r="V3" s="75"/>
      <c r="W3" s="75"/>
      <c r="X3" s="75"/>
      <c r="Y3" s="75"/>
      <c r="Z3" s="75"/>
      <c r="AA3" s="75"/>
      <c r="AB3" s="75"/>
      <c r="AC3" s="75"/>
    </row>
    <row r="4" spans="1:33" ht="22.5" customHeight="1">
      <c r="B4" s="74"/>
      <c r="C4" s="74"/>
      <c r="D4" s="74"/>
      <c r="E4" s="74"/>
      <c r="F4" s="74"/>
      <c r="G4" s="74"/>
      <c r="H4" s="74"/>
      <c r="I4" s="74"/>
      <c r="J4" s="75"/>
      <c r="K4" s="75"/>
      <c r="L4" s="75"/>
      <c r="M4" s="75"/>
      <c r="N4" s="75"/>
      <c r="O4" s="75"/>
      <c r="P4" s="75"/>
      <c r="Q4" s="75"/>
      <c r="R4" s="75"/>
      <c r="S4" s="75"/>
      <c r="T4" s="75"/>
      <c r="U4" s="75"/>
      <c r="V4" s="75"/>
      <c r="W4" s="75"/>
      <c r="X4" s="75"/>
      <c r="Y4" s="75"/>
      <c r="Z4" s="75"/>
      <c r="AA4" s="75"/>
      <c r="AB4" s="75"/>
      <c r="AC4" s="75"/>
    </row>
    <row r="5" spans="1:33" ht="26.25" customHeight="1">
      <c r="B5" s="74"/>
      <c r="C5" s="74"/>
      <c r="D5" s="74"/>
      <c r="E5" s="74"/>
      <c r="F5" s="74"/>
      <c r="G5" s="74"/>
      <c r="H5" s="145" t="str">
        <f>TT!$O$30</f>
        <v>Phalanges Sensor</v>
      </c>
      <c r="I5" s="145"/>
      <c r="J5" s="145"/>
      <c r="K5" s="145"/>
      <c r="L5" s="145"/>
      <c r="M5" s="76"/>
      <c r="N5" s="76"/>
      <c r="O5" s="76"/>
      <c r="P5" s="76"/>
      <c r="Q5" s="76"/>
      <c r="R5" s="76"/>
      <c r="S5" s="76"/>
      <c r="T5" s="76"/>
      <c r="U5" s="76"/>
      <c r="V5" s="76"/>
      <c r="W5" s="76"/>
      <c r="X5" s="74"/>
      <c r="Y5" s="74"/>
      <c r="Z5" s="74"/>
      <c r="AA5" s="74"/>
      <c r="AB5" s="74"/>
      <c r="AC5" s="75"/>
    </row>
    <row r="6" spans="1:33" ht="7.5" customHeight="1">
      <c r="B6" s="74"/>
      <c r="C6" s="74"/>
      <c r="D6" s="74"/>
      <c r="E6" s="74"/>
      <c r="F6" s="74"/>
      <c r="G6" s="74"/>
      <c r="H6" s="76"/>
      <c r="I6" s="76"/>
      <c r="J6" s="76"/>
      <c r="K6" s="76"/>
      <c r="L6" s="76"/>
      <c r="M6" s="76"/>
      <c r="N6" s="76"/>
      <c r="O6" s="76"/>
      <c r="P6" s="76"/>
      <c r="Q6" s="76"/>
      <c r="R6" s="76"/>
      <c r="S6" s="76"/>
      <c r="T6" s="76"/>
      <c r="U6" s="76"/>
      <c r="V6" s="76"/>
      <c r="W6" s="76"/>
      <c r="X6" s="74"/>
      <c r="Y6" s="74"/>
      <c r="Z6" s="74"/>
      <c r="AA6" s="74"/>
      <c r="AB6" s="74"/>
      <c r="AC6" s="75"/>
    </row>
    <row r="7" spans="1:33" ht="30" customHeight="1">
      <c r="B7" s="74"/>
      <c r="C7" s="74"/>
      <c r="D7" s="74"/>
      <c r="E7" s="74"/>
      <c r="F7" s="74"/>
      <c r="G7" s="74"/>
      <c r="H7" s="144">
        <f>Backend!$H$3</f>
        <v>0</v>
      </c>
      <c r="I7" s="144"/>
      <c r="J7" s="144"/>
      <c r="K7" s="144"/>
      <c r="L7" s="144"/>
      <c r="M7" s="144"/>
      <c r="N7" s="144"/>
      <c r="O7" s="144"/>
      <c r="P7" s="144"/>
      <c r="Q7" s="144"/>
      <c r="R7" s="144"/>
      <c r="S7" s="144"/>
      <c r="T7" s="144"/>
      <c r="U7" s="144"/>
      <c r="V7" s="144"/>
      <c r="W7" s="144"/>
      <c r="X7" s="144"/>
      <c r="Y7" s="144"/>
      <c r="Z7" s="144"/>
      <c r="AA7" s="144"/>
      <c r="AB7" s="74"/>
      <c r="AC7" s="75"/>
    </row>
    <row r="8" spans="1:33" ht="7.5" customHeight="1">
      <c r="B8" s="74"/>
      <c r="C8" s="74"/>
      <c r="D8" s="74"/>
      <c r="E8" s="74"/>
      <c r="F8" s="74"/>
      <c r="G8" s="74"/>
      <c r="H8" s="77"/>
      <c r="I8" s="78"/>
      <c r="J8" s="77"/>
      <c r="K8" s="79"/>
      <c r="L8" s="77"/>
      <c r="M8" s="78"/>
      <c r="N8" s="77"/>
      <c r="O8" s="79"/>
      <c r="P8" s="77"/>
      <c r="Q8" s="79"/>
      <c r="R8" s="77"/>
      <c r="S8" s="79"/>
      <c r="T8" s="77"/>
      <c r="U8" s="79"/>
      <c r="V8" s="77"/>
      <c r="W8" s="79"/>
      <c r="X8" s="77"/>
      <c r="Y8" s="74"/>
      <c r="Z8" s="80"/>
      <c r="AA8" s="81"/>
      <c r="AB8" s="74"/>
      <c r="AC8" s="75"/>
      <c r="AE8" s="72"/>
      <c r="AG8" s="73"/>
    </row>
    <row r="9" spans="1:33" ht="22.5" customHeight="1">
      <c r="B9" s="74"/>
      <c r="C9" s="74"/>
      <c r="D9" s="74"/>
      <c r="E9" s="74"/>
      <c r="F9" s="74"/>
      <c r="G9" s="141">
        <v>0</v>
      </c>
      <c r="H9" s="141"/>
      <c r="I9" s="141">
        <f>G9+10</f>
        <v>10</v>
      </c>
      <c r="J9" s="141"/>
      <c r="K9" s="141">
        <f>I9+10</f>
        <v>20</v>
      </c>
      <c r="L9" s="141"/>
      <c r="M9" s="141">
        <f>K9+10</f>
        <v>30</v>
      </c>
      <c r="N9" s="141"/>
      <c r="O9" s="141">
        <f>M9+10</f>
        <v>40</v>
      </c>
      <c r="P9" s="141"/>
      <c r="Q9" s="141">
        <f>O9+10</f>
        <v>50</v>
      </c>
      <c r="R9" s="141"/>
      <c r="S9" s="141">
        <f>Q9+10</f>
        <v>60</v>
      </c>
      <c r="T9" s="141"/>
      <c r="U9" s="141">
        <f>S9+10</f>
        <v>70</v>
      </c>
      <c r="V9" s="141"/>
      <c r="W9" s="141">
        <f>U9+10</f>
        <v>80</v>
      </c>
      <c r="X9" s="141"/>
      <c r="Y9" s="141">
        <f>W9+10</f>
        <v>90</v>
      </c>
      <c r="Z9" s="141"/>
      <c r="AA9" s="141">
        <f>Y9+10</f>
        <v>100</v>
      </c>
      <c r="AB9" s="141"/>
      <c r="AC9" s="75"/>
    </row>
    <row r="10" spans="1:33" ht="22.5" customHeight="1">
      <c r="B10" s="74"/>
      <c r="C10" s="74"/>
      <c r="D10" s="74"/>
      <c r="E10" s="74"/>
      <c r="F10" s="74"/>
      <c r="G10" s="74"/>
      <c r="H10" s="82"/>
      <c r="I10" s="82"/>
      <c r="J10" s="74"/>
      <c r="K10" s="74"/>
      <c r="L10" s="74"/>
      <c r="M10" s="74"/>
      <c r="N10" s="74"/>
      <c r="O10" s="74"/>
      <c r="P10" s="74"/>
      <c r="Q10" s="74"/>
      <c r="R10" s="74"/>
      <c r="S10" s="74"/>
      <c r="T10" s="74"/>
      <c r="U10" s="74"/>
      <c r="V10" s="74"/>
      <c r="W10" s="74"/>
      <c r="X10" s="74"/>
      <c r="Y10" s="74"/>
      <c r="Z10" s="74"/>
      <c r="AA10" s="74"/>
      <c r="AB10" s="74"/>
      <c r="AC10" s="75"/>
    </row>
    <row r="11" spans="1:33" ht="26.25" customHeight="1">
      <c r="B11" s="74"/>
      <c r="C11" s="74"/>
      <c r="D11" s="74"/>
      <c r="E11" s="74"/>
      <c r="F11" s="74"/>
      <c r="G11" s="74"/>
      <c r="H11" s="145" t="str">
        <f>TT!$O$31</f>
        <v>Metatarsals Sensor</v>
      </c>
      <c r="I11" s="145"/>
      <c r="J11" s="145"/>
      <c r="K11" s="145"/>
      <c r="L11" s="145"/>
      <c r="M11" s="83"/>
      <c r="N11" s="83"/>
      <c r="O11" s="83"/>
      <c r="P11" s="83"/>
      <c r="Q11" s="83"/>
      <c r="R11" s="83"/>
      <c r="S11" s="83"/>
      <c r="T11" s="83"/>
      <c r="U11" s="83"/>
      <c r="V11" s="83"/>
      <c r="W11" s="83"/>
      <c r="X11" s="74"/>
      <c r="Y11" s="74"/>
      <c r="Z11" s="74"/>
      <c r="AA11" s="74"/>
      <c r="AB11" s="74"/>
      <c r="AC11" s="75"/>
    </row>
    <row r="12" spans="1:33" ht="7.5" customHeight="1">
      <c r="B12" s="74"/>
      <c r="C12" s="74"/>
      <c r="D12" s="74"/>
      <c r="E12" s="74"/>
      <c r="F12" s="74"/>
      <c r="G12" s="74"/>
      <c r="H12" s="76"/>
      <c r="I12" s="76"/>
      <c r="J12" s="76"/>
      <c r="K12" s="76"/>
      <c r="L12" s="76"/>
      <c r="M12" s="76"/>
      <c r="N12" s="76"/>
      <c r="O12" s="76"/>
      <c r="P12" s="76"/>
      <c r="Q12" s="76"/>
      <c r="R12" s="76"/>
      <c r="S12" s="76"/>
      <c r="T12" s="76"/>
      <c r="U12" s="76"/>
      <c r="V12" s="76"/>
      <c r="W12" s="76"/>
      <c r="X12" s="74"/>
      <c r="Y12" s="74"/>
      <c r="Z12" s="74"/>
      <c r="AA12" s="74"/>
      <c r="AB12" s="74"/>
      <c r="AC12" s="75"/>
    </row>
    <row r="13" spans="1:33" ht="30" customHeight="1">
      <c r="B13" s="74"/>
      <c r="C13" s="74"/>
      <c r="D13" s="74"/>
      <c r="E13" s="74"/>
      <c r="F13" s="74"/>
      <c r="G13" s="74"/>
      <c r="H13" s="144">
        <f>Backend!$H$4</f>
        <v>0</v>
      </c>
      <c r="I13" s="144"/>
      <c r="J13" s="144"/>
      <c r="K13" s="144"/>
      <c r="L13" s="144"/>
      <c r="M13" s="144"/>
      <c r="N13" s="144"/>
      <c r="O13" s="144"/>
      <c r="P13" s="144"/>
      <c r="Q13" s="144"/>
      <c r="R13" s="144"/>
      <c r="S13" s="144"/>
      <c r="T13" s="144"/>
      <c r="U13" s="144"/>
      <c r="V13" s="144"/>
      <c r="W13" s="144"/>
      <c r="X13" s="144"/>
      <c r="Y13" s="144"/>
      <c r="Z13" s="144"/>
      <c r="AA13" s="144"/>
      <c r="AB13" s="74"/>
      <c r="AC13" s="75"/>
    </row>
    <row r="14" spans="1:33" ht="7.5" customHeight="1">
      <c r="B14" s="74"/>
      <c r="C14" s="74"/>
      <c r="D14" s="74"/>
      <c r="E14" s="74"/>
      <c r="F14" s="74"/>
      <c r="G14" s="74"/>
      <c r="H14" s="77"/>
      <c r="I14" s="78"/>
      <c r="J14" s="77"/>
      <c r="K14" s="79"/>
      <c r="L14" s="77"/>
      <c r="M14" s="78"/>
      <c r="N14" s="77"/>
      <c r="O14" s="79"/>
      <c r="P14" s="77"/>
      <c r="Q14" s="79"/>
      <c r="R14" s="77"/>
      <c r="S14" s="79"/>
      <c r="T14" s="77"/>
      <c r="U14" s="79"/>
      <c r="V14" s="77"/>
      <c r="W14" s="79"/>
      <c r="X14" s="77"/>
      <c r="Y14" s="74"/>
      <c r="Z14" s="80"/>
      <c r="AA14" s="81"/>
      <c r="AB14" s="74"/>
      <c r="AC14" s="75"/>
      <c r="AE14" s="72"/>
      <c r="AG14" s="73"/>
    </row>
    <row r="15" spans="1:33" ht="22.5" customHeight="1">
      <c r="B15" s="74"/>
      <c r="C15" s="74"/>
      <c r="D15" s="74"/>
      <c r="E15" s="74"/>
      <c r="F15" s="74"/>
      <c r="G15" s="141">
        <v>0</v>
      </c>
      <c r="H15" s="141"/>
      <c r="I15" s="141">
        <f>G15+10</f>
        <v>10</v>
      </c>
      <c r="J15" s="141"/>
      <c r="K15" s="141">
        <f>I15+10</f>
        <v>20</v>
      </c>
      <c r="L15" s="141"/>
      <c r="M15" s="141">
        <f>K15+10</f>
        <v>30</v>
      </c>
      <c r="N15" s="141"/>
      <c r="O15" s="141">
        <f>M15+10</f>
        <v>40</v>
      </c>
      <c r="P15" s="141"/>
      <c r="Q15" s="141">
        <f>O15+10</f>
        <v>50</v>
      </c>
      <c r="R15" s="141"/>
      <c r="S15" s="141">
        <f>Q15+10</f>
        <v>60</v>
      </c>
      <c r="T15" s="141"/>
      <c r="U15" s="141">
        <f>S15+10</f>
        <v>70</v>
      </c>
      <c r="V15" s="141"/>
      <c r="W15" s="141">
        <f>U15+10</f>
        <v>80</v>
      </c>
      <c r="X15" s="141"/>
      <c r="Y15" s="141">
        <f>W15+10</f>
        <v>90</v>
      </c>
      <c r="Z15" s="141"/>
      <c r="AA15" s="141">
        <f>Y15+10</f>
        <v>100</v>
      </c>
      <c r="AB15" s="141"/>
      <c r="AC15" s="75"/>
    </row>
    <row r="16" spans="1:33" ht="22.5" customHeight="1">
      <c r="B16" s="74"/>
      <c r="C16" s="74"/>
      <c r="D16" s="74"/>
      <c r="E16" s="74"/>
      <c r="F16" s="74"/>
      <c r="G16" s="74"/>
      <c r="H16" s="82"/>
      <c r="I16" s="82"/>
      <c r="J16" s="74"/>
      <c r="K16" s="74"/>
      <c r="L16" s="74"/>
      <c r="M16" s="74"/>
      <c r="N16" s="74"/>
      <c r="O16" s="74"/>
      <c r="P16" s="74"/>
      <c r="Q16" s="74"/>
      <c r="R16" s="74"/>
      <c r="S16" s="74"/>
      <c r="T16" s="74"/>
      <c r="U16" s="74"/>
      <c r="V16" s="74"/>
      <c r="W16" s="74"/>
      <c r="X16" s="74"/>
      <c r="Y16" s="74"/>
      <c r="Z16" s="74"/>
      <c r="AA16" s="74"/>
      <c r="AB16" s="74"/>
      <c r="AC16" s="75"/>
    </row>
    <row r="17" spans="2:33" ht="26.25" customHeight="1">
      <c r="B17" s="74"/>
      <c r="C17" s="74"/>
      <c r="D17" s="74"/>
      <c r="E17" s="74"/>
      <c r="F17" s="74"/>
      <c r="G17" s="74"/>
      <c r="H17" s="145" t="str">
        <f>TT!$O$32</f>
        <v>Tarsals Sensor</v>
      </c>
      <c r="I17" s="145"/>
      <c r="J17" s="145"/>
      <c r="K17" s="145"/>
      <c r="L17" s="145"/>
      <c r="M17" s="83"/>
      <c r="N17" s="83"/>
      <c r="O17" s="83"/>
      <c r="P17" s="83"/>
      <c r="Q17" s="83"/>
      <c r="R17" s="83"/>
      <c r="S17" s="83"/>
      <c r="T17" s="83"/>
      <c r="U17" s="83"/>
      <c r="V17" s="83"/>
      <c r="W17" s="83"/>
      <c r="X17" s="74"/>
      <c r="Y17" s="74"/>
      <c r="Z17" s="74"/>
      <c r="AA17" s="74"/>
      <c r="AB17" s="74"/>
      <c r="AC17" s="75"/>
    </row>
    <row r="18" spans="2:33" ht="7.5" customHeight="1">
      <c r="B18" s="74"/>
      <c r="C18" s="74"/>
      <c r="D18" s="74"/>
      <c r="E18" s="74"/>
      <c r="F18" s="74"/>
      <c r="G18" s="74"/>
      <c r="H18" s="76"/>
      <c r="I18" s="76"/>
      <c r="J18" s="76"/>
      <c r="K18" s="76"/>
      <c r="L18" s="76"/>
      <c r="M18" s="76"/>
      <c r="N18" s="76"/>
      <c r="O18" s="76"/>
      <c r="P18" s="76"/>
      <c r="Q18" s="76"/>
      <c r="R18" s="76"/>
      <c r="S18" s="76"/>
      <c r="T18" s="76"/>
      <c r="U18" s="76"/>
      <c r="V18" s="76"/>
      <c r="W18" s="76"/>
      <c r="X18" s="74"/>
      <c r="Y18" s="74"/>
      <c r="Z18" s="74"/>
      <c r="AA18" s="74"/>
      <c r="AB18" s="74"/>
      <c r="AC18" s="75"/>
    </row>
    <row r="19" spans="2:33" ht="30" customHeight="1">
      <c r="B19" s="74"/>
      <c r="C19" s="74"/>
      <c r="D19" s="74"/>
      <c r="E19" s="74"/>
      <c r="F19" s="74"/>
      <c r="G19" s="74"/>
      <c r="H19" s="144">
        <f>Backend!$H$5</f>
        <v>0</v>
      </c>
      <c r="I19" s="144"/>
      <c r="J19" s="144"/>
      <c r="K19" s="144"/>
      <c r="L19" s="144"/>
      <c r="M19" s="144"/>
      <c r="N19" s="144"/>
      <c r="O19" s="144"/>
      <c r="P19" s="144"/>
      <c r="Q19" s="144"/>
      <c r="R19" s="144"/>
      <c r="S19" s="144"/>
      <c r="T19" s="144"/>
      <c r="U19" s="144"/>
      <c r="V19" s="144"/>
      <c r="W19" s="144"/>
      <c r="X19" s="144"/>
      <c r="Y19" s="144"/>
      <c r="Z19" s="144"/>
      <c r="AA19" s="144"/>
      <c r="AB19" s="74"/>
      <c r="AC19" s="75"/>
    </row>
    <row r="20" spans="2:33" ht="7.5" customHeight="1">
      <c r="B20" s="74"/>
      <c r="C20" s="74"/>
      <c r="D20" s="74"/>
      <c r="E20" s="74"/>
      <c r="F20" s="74"/>
      <c r="G20" s="81"/>
      <c r="H20" s="77"/>
      <c r="I20" s="78"/>
      <c r="J20" s="77"/>
      <c r="K20" s="79"/>
      <c r="L20" s="77"/>
      <c r="M20" s="78"/>
      <c r="N20" s="77"/>
      <c r="O20" s="79"/>
      <c r="P20" s="77"/>
      <c r="Q20" s="79"/>
      <c r="R20" s="77"/>
      <c r="S20" s="79"/>
      <c r="T20" s="77"/>
      <c r="U20" s="79"/>
      <c r="V20" s="77"/>
      <c r="W20" s="79"/>
      <c r="X20" s="77"/>
      <c r="Y20" s="74"/>
      <c r="Z20" s="80"/>
      <c r="AA20" s="81"/>
      <c r="AB20" s="74"/>
      <c r="AC20" s="75"/>
      <c r="AE20" s="72"/>
      <c r="AG20" s="73"/>
    </row>
    <row r="21" spans="2:33" ht="22.5" customHeight="1">
      <c r="B21" s="74"/>
      <c r="C21" s="74"/>
      <c r="D21" s="74"/>
      <c r="E21" s="74"/>
      <c r="F21" s="74"/>
      <c r="G21" s="141">
        <v>0</v>
      </c>
      <c r="H21" s="141"/>
      <c r="I21" s="141">
        <f>G21+10</f>
        <v>10</v>
      </c>
      <c r="J21" s="141"/>
      <c r="K21" s="141">
        <f>I21+10</f>
        <v>20</v>
      </c>
      <c r="L21" s="141"/>
      <c r="M21" s="141">
        <f>K21+10</f>
        <v>30</v>
      </c>
      <c r="N21" s="141"/>
      <c r="O21" s="141">
        <f>M21+10</f>
        <v>40</v>
      </c>
      <c r="P21" s="141"/>
      <c r="Q21" s="141">
        <f>O21+10</f>
        <v>50</v>
      </c>
      <c r="R21" s="141"/>
      <c r="S21" s="141">
        <f>Q21+10</f>
        <v>60</v>
      </c>
      <c r="T21" s="141"/>
      <c r="U21" s="141">
        <f>S21+10</f>
        <v>70</v>
      </c>
      <c r="V21" s="141"/>
      <c r="W21" s="141">
        <f>U21+10</f>
        <v>80</v>
      </c>
      <c r="X21" s="141"/>
      <c r="Y21" s="141">
        <f>W21+10</f>
        <v>90</v>
      </c>
      <c r="Z21" s="141"/>
      <c r="AA21" s="141">
        <f>Y21+10</f>
        <v>100</v>
      </c>
      <c r="AB21" s="141"/>
      <c r="AC21" s="75"/>
    </row>
    <row r="22" spans="2:33" ht="22.5" customHeight="1">
      <c r="B22" s="74"/>
      <c r="C22" s="74"/>
      <c r="D22" s="74"/>
      <c r="E22" s="74"/>
      <c r="F22" s="74"/>
      <c r="G22" s="74"/>
      <c r="H22" s="82"/>
      <c r="I22" s="82"/>
      <c r="J22" s="74"/>
      <c r="K22" s="74"/>
      <c r="L22" s="74"/>
      <c r="M22" s="74"/>
      <c r="N22" s="74"/>
      <c r="O22" s="74"/>
      <c r="P22" s="74"/>
      <c r="Q22" s="74"/>
      <c r="R22" s="74"/>
      <c r="S22" s="74"/>
      <c r="T22" s="74"/>
      <c r="U22" s="74"/>
      <c r="V22" s="74"/>
      <c r="W22" s="74"/>
      <c r="X22" s="74"/>
      <c r="Y22" s="74"/>
      <c r="Z22" s="74"/>
      <c r="AA22" s="74"/>
      <c r="AB22" s="74"/>
      <c r="AC22" s="75"/>
    </row>
    <row r="23" spans="2:33" ht="26.25" customHeight="1">
      <c r="B23" s="74"/>
      <c r="C23" s="74"/>
      <c r="D23" s="74"/>
      <c r="E23" s="74"/>
      <c r="F23" s="74"/>
      <c r="G23" s="74"/>
      <c r="H23" s="145" t="str">
        <f>TT!$O$33</f>
        <v>Ankle Sensor</v>
      </c>
      <c r="I23" s="145"/>
      <c r="J23" s="145"/>
      <c r="K23" s="145"/>
      <c r="L23" s="145"/>
      <c r="M23" s="83"/>
      <c r="N23" s="83"/>
      <c r="O23" s="83"/>
      <c r="P23" s="83"/>
      <c r="Q23" s="83"/>
      <c r="R23" s="83"/>
      <c r="S23" s="83"/>
      <c r="T23" s="83"/>
      <c r="U23" s="83"/>
      <c r="V23" s="83"/>
      <c r="W23" s="83"/>
      <c r="X23" s="74"/>
      <c r="Y23" s="74"/>
      <c r="Z23" s="74"/>
      <c r="AA23" s="74"/>
      <c r="AB23" s="74"/>
      <c r="AC23" s="75"/>
    </row>
    <row r="24" spans="2:33" ht="7.5" customHeight="1">
      <c r="B24" s="74"/>
      <c r="C24" s="74"/>
      <c r="D24" s="74"/>
      <c r="E24" s="74"/>
      <c r="F24" s="74"/>
      <c r="G24" s="74"/>
      <c r="H24" s="76"/>
      <c r="I24" s="76"/>
      <c r="J24" s="76"/>
      <c r="K24" s="76"/>
      <c r="L24" s="76"/>
      <c r="M24" s="76"/>
      <c r="N24" s="76"/>
      <c r="O24" s="76"/>
      <c r="P24" s="76"/>
      <c r="Q24" s="76"/>
      <c r="R24" s="76"/>
      <c r="S24" s="76"/>
      <c r="T24" s="76"/>
      <c r="U24" s="76"/>
      <c r="V24" s="76"/>
      <c r="W24" s="76"/>
      <c r="X24" s="74"/>
      <c r="Y24" s="74"/>
      <c r="Z24" s="74"/>
      <c r="AA24" s="74"/>
      <c r="AB24" s="74"/>
      <c r="AC24" s="75"/>
    </row>
    <row r="25" spans="2:33" ht="30" customHeight="1">
      <c r="B25" s="74"/>
      <c r="C25" s="74"/>
      <c r="D25" s="74"/>
      <c r="E25" s="74"/>
      <c r="F25" s="74"/>
      <c r="G25" s="74"/>
      <c r="H25" s="144">
        <f>Backend!$H$6</f>
        <v>0</v>
      </c>
      <c r="I25" s="144"/>
      <c r="J25" s="144"/>
      <c r="K25" s="144"/>
      <c r="L25" s="144"/>
      <c r="M25" s="144"/>
      <c r="N25" s="144"/>
      <c r="O25" s="144"/>
      <c r="P25" s="144"/>
      <c r="Q25" s="144"/>
      <c r="R25" s="144"/>
      <c r="S25" s="144"/>
      <c r="T25" s="144"/>
      <c r="U25" s="144"/>
      <c r="V25" s="144"/>
      <c r="W25" s="144"/>
      <c r="X25" s="144"/>
      <c r="Y25" s="144"/>
      <c r="Z25" s="144"/>
      <c r="AA25" s="144"/>
      <c r="AB25" s="74"/>
      <c r="AC25" s="75"/>
    </row>
    <row r="26" spans="2:33" ht="7.5" customHeight="1">
      <c r="B26" s="74"/>
      <c r="C26" s="74"/>
      <c r="D26" s="74"/>
      <c r="E26" s="74"/>
      <c r="F26" s="74"/>
      <c r="G26" s="81"/>
      <c r="H26" s="77"/>
      <c r="I26" s="78"/>
      <c r="J26" s="77"/>
      <c r="K26" s="79"/>
      <c r="L26" s="77"/>
      <c r="M26" s="78"/>
      <c r="N26" s="77"/>
      <c r="O26" s="79"/>
      <c r="P26" s="77"/>
      <c r="Q26" s="79"/>
      <c r="R26" s="77"/>
      <c r="S26" s="79"/>
      <c r="T26" s="77"/>
      <c r="U26" s="79"/>
      <c r="V26" s="77"/>
      <c r="W26" s="79"/>
      <c r="X26" s="77"/>
      <c r="Y26" s="74"/>
      <c r="Z26" s="80"/>
      <c r="AA26" s="81"/>
      <c r="AB26" s="74"/>
      <c r="AC26" s="75"/>
      <c r="AE26" s="72"/>
      <c r="AG26" s="73"/>
    </row>
    <row r="27" spans="2:33" ht="22.5" customHeight="1">
      <c r="B27" s="74"/>
      <c r="C27" s="74"/>
      <c r="D27" s="74"/>
      <c r="E27" s="74"/>
      <c r="F27" s="74"/>
      <c r="G27" s="141">
        <v>0</v>
      </c>
      <c r="H27" s="141"/>
      <c r="I27" s="141">
        <f>G27+10</f>
        <v>10</v>
      </c>
      <c r="J27" s="141"/>
      <c r="K27" s="141">
        <f>I27+10</f>
        <v>20</v>
      </c>
      <c r="L27" s="141"/>
      <c r="M27" s="141">
        <f>K27+10</f>
        <v>30</v>
      </c>
      <c r="N27" s="141"/>
      <c r="O27" s="141">
        <f>M27+10</f>
        <v>40</v>
      </c>
      <c r="P27" s="141"/>
      <c r="Q27" s="141">
        <f>O27+10</f>
        <v>50</v>
      </c>
      <c r="R27" s="141"/>
      <c r="S27" s="141">
        <f>Q27+10</f>
        <v>60</v>
      </c>
      <c r="T27" s="141"/>
      <c r="U27" s="141">
        <f>S27+10</f>
        <v>70</v>
      </c>
      <c r="V27" s="141"/>
      <c r="W27" s="141">
        <f>U27+10</f>
        <v>80</v>
      </c>
      <c r="X27" s="141"/>
      <c r="Y27" s="141">
        <f>W27+10</f>
        <v>90</v>
      </c>
      <c r="Z27" s="141"/>
      <c r="AA27" s="141">
        <f>Y27+10</f>
        <v>100</v>
      </c>
      <c r="AB27" s="141"/>
      <c r="AC27" s="75"/>
    </row>
    <row r="28" spans="2:33" ht="22.5" customHeight="1">
      <c r="B28" s="74"/>
      <c r="C28" s="74"/>
      <c r="D28" s="74"/>
      <c r="E28" s="74"/>
      <c r="F28" s="74"/>
      <c r="G28" s="74"/>
      <c r="H28" s="82"/>
      <c r="I28" s="82"/>
      <c r="J28" s="74"/>
      <c r="K28" s="74"/>
      <c r="L28" s="74"/>
      <c r="M28" s="74"/>
      <c r="N28" s="74"/>
      <c r="O28" s="74"/>
      <c r="P28" s="74"/>
      <c r="Q28" s="74"/>
      <c r="R28" s="74"/>
      <c r="S28" s="74"/>
      <c r="T28" s="74"/>
      <c r="U28" s="74"/>
      <c r="V28" s="74"/>
      <c r="W28" s="74"/>
      <c r="X28" s="74"/>
      <c r="Y28" s="74"/>
      <c r="Z28" s="74"/>
      <c r="AA28" s="74"/>
      <c r="AB28" s="74"/>
      <c r="AC28" s="75"/>
    </row>
    <row r="29" spans="2:33" ht="18.75" customHeight="1">
      <c r="B29" s="74"/>
      <c r="C29" s="74"/>
      <c r="D29" s="74"/>
      <c r="E29" s="74"/>
      <c r="F29" s="74"/>
      <c r="G29" s="74"/>
      <c r="H29" s="74"/>
      <c r="I29" s="74"/>
      <c r="J29" s="74"/>
      <c r="K29" s="74"/>
      <c r="L29" s="74"/>
      <c r="M29" s="74"/>
      <c r="N29" s="74"/>
      <c r="O29" s="74"/>
      <c r="P29" s="74"/>
      <c r="Q29" s="74"/>
      <c r="R29" s="74"/>
      <c r="S29" s="74"/>
      <c r="T29" s="74"/>
      <c r="U29" s="74"/>
      <c r="V29" s="74"/>
      <c r="W29" s="74"/>
      <c r="X29" s="74"/>
      <c r="Y29" s="74"/>
      <c r="Z29" s="74"/>
      <c r="AA29" s="74"/>
      <c r="AB29" s="74"/>
      <c r="AC29" s="74"/>
    </row>
    <row r="30" spans="2:33" ht="11.25" customHeight="1"/>
    <row r="31" spans="2:33" ht="22.5" customHeight="1">
      <c r="B31" s="142" t="str">
        <f>TT!$O$23</f>
        <v> Previous</v>
      </c>
      <c r="C31" s="142"/>
      <c r="D31" s="142"/>
      <c r="AA31" s="142" t="str">
        <f>TT!$O$22</f>
        <v>Next </v>
      </c>
      <c r="AB31" s="142"/>
      <c r="AC31" s="142"/>
    </row>
  </sheetData>
  <sheetProtection sheet="1" objects="1" scenarios="1"/>
  <mergeCells count="55">
    <mergeCell ref="H5:L5"/>
    <mergeCell ref="H23:L23"/>
    <mergeCell ref="H25:AA25"/>
    <mergeCell ref="G27:H27"/>
    <mergeCell ref="I27:J27"/>
    <mergeCell ref="K27:L27"/>
    <mergeCell ref="M27:N27"/>
    <mergeCell ref="O27:P27"/>
    <mergeCell ref="Q27:R27"/>
    <mergeCell ref="S27:T27"/>
    <mergeCell ref="U27:V27"/>
    <mergeCell ref="W27:X27"/>
    <mergeCell ref="Y27:Z27"/>
    <mergeCell ref="AA27:AB27"/>
    <mergeCell ref="H17:L17"/>
    <mergeCell ref="H19:AA19"/>
    <mergeCell ref="G21:H21"/>
    <mergeCell ref="I21:J21"/>
    <mergeCell ref="K21:L21"/>
    <mergeCell ref="M21:N21"/>
    <mergeCell ref="O21:P21"/>
    <mergeCell ref="Q21:R21"/>
    <mergeCell ref="S21:T21"/>
    <mergeCell ref="U21:V21"/>
    <mergeCell ref="W21:X21"/>
    <mergeCell ref="Y21:Z21"/>
    <mergeCell ref="H11:L11"/>
    <mergeCell ref="H13:AA13"/>
    <mergeCell ref="G15:H15"/>
    <mergeCell ref="I15:J15"/>
    <mergeCell ref="K15:L15"/>
    <mergeCell ref="M15:N15"/>
    <mergeCell ref="O15:P15"/>
    <mergeCell ref="Q15:R15"/>
    <mergeCell ref="S15:T15"/>
    <mergeCell ref="U15:V15"/>
    <mergeCell ref="W15:X15"/>
    <mergeCell ref="Y15:Z15"/>
    <mergeCell ref="AA15:AB15"/>
    <mergeCell ref="W9:X9"/>
    <mergeCell ref="Y9:Z9"/>
    <mergeCell ref="AA9:AB9"/>
    <mergeCell ref="AA31:AC31"/>
    <mergeCell ref="B2:AC2"/>
    <mergeCell ref="B31:D31"/>
    <mergeCell ref="H7:AA7"/>
    <mergeCell ref="G9:H9"/>
    <mergeCell ref="I9:J9"/>
    <mergeCell ref="K9:L9"/>
    <mergeCell ref="M9:N9"/>
    <mergeCell ref="O9:P9"/>
    <mergeCell ref="Q9:R9"/>
    <mergeCell ref="S9:T9"/>
    <mergeCell ref="U9:V9"/>
    <mergeCell ref="AA21:AB21"/>
  </mergeCells>
  <conditionalFormatting sqref="H7:AA7">
    <cfRule type="dataBar" priority="5">
      <dataBar showValue="0">
        <cfvo type="num" val="0"/>
        <cfvo type="num" val="100"/>
        <color rgb="FF063F5C"/>
      </dataBar>
      <extLst>
        <ext xmlns:x14="http://schemas.microsoft.com/office/spreadsheetml/2009/9/main" uri="{B025F937-C7B1-47D3-B67F-A62EFF666E3E}">
          <x14:id>{A186709F-3A39-466C-A096-B8481EEA7A8C}</x14:id>
        </ext>
      </extLst>
    </cfRule>
  </conditionalFormatting>
  <conditionalFormatting sqref="H13:AA13">
    <cfRule type="dataBar" priority="1">
      <dataBar showValue="0">
        <cfvo type="num" val="0"/>
        <cfvo type="num" val="100"/>
        <color rgb="FF063F5C"/>
      </dataBar>
      <extLst>
        <ext xmlns:x14="http://schemas.microsoft.com/office/spreadsheetml/2009/9/main" uri="{B025F937-C7B1-47D3-B67F-A62EFF666E3E}">
          <x14:id>{E576008B-9CF0-41F7-A0A7-48D56D7D6787}</x14:id>
        </ext>
      </extLst>
    </cfRule>
  </conditionalFormatting>
  <conditionalFormatting sqref="H19:AA19">
    <cfRule type="dataBar" priority="3">
      <dataBar showValue="0">
        <cfvo type="num" val="0"/>
        <cfvo type="num" val="100"/>
        <color rgb="FF063F5C"/>
      </dataBar>
      <extLst>
        <ext xmlns:x14="http://schemas.microsoft.com/office/spreadsheetml/2009/9/main" uri="{B025F937-C7B1-47D3-B67F-A62EFF666E3E}">
          <x14:id>{5380845A-AE2D-42DC-A2BE-969427DD8CDC}</x14:id>
        </ext>
      </extLst>
    </cfRule>
  </conditionalFormatting>
  <conditionalFormatting sqref="H25:AA25">
    <cfRule type="dataBar" priority="2">
      <dataBar showValue="0">
        <cfvo type="num" val="0"/>
        <cfvo type="num" val="100"/>
        <color rgb="FF063F5C"/>
      </dataBar>
      <extLst>
        <ext xmlns:x14="http://schemas.microsoft.com/office/spreadsheetml/2009/9/main" uri="{B025F937-C7B1-47D3-B67F-A62EFF666E3E}">
          <x14:id>{4A5D42CB-D574-4F09-9C44-302F49B555CF}</x14:id>
        </ext>
      </extLst>
    </cfRule>
  </conditionalFormatting>
  <pageMargins left="0.7" right="0.7" top="0.75" bottom="0.75" header="0.3" footer="0.3"/>
  <pageSetup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dataBar" id="{A186709F-3A39-466C-A096-B8481EEA7A8C}">
            <x14:dataBar minLength="0" maxLength="100" border="1" gradient="0">
              <x14:cfvo type="num">
                <xm:f>0</xm:f>
              </x14:cfvo>
              <x14:cfvo type="num">
                <xm:f>100</xm:f>
              </x14:cfvo>
              <x14:borderColor rgb="FF013E66"/>
              <x14:negativeFillColor rgb="FFFF0000"/>
              <x14:axisColor rgb="FF000000"/>
            </x14:dataBar>
          </x14:cfRule>
          <xm:sqref>H7:AA7</xm:sqref>
        </x14:conditionalFormatting>
        <x14:conditionalFormatting xmlns:xm="http://schemas.microsoft.com/office/excel/2006/main">
          <x14:cfRule type="dataBar" id="{E576008B-9CF0-41F7-A0A7-48D56D7D6787}">
            <x14:dataBar minLength="0" maxLength="100" border="1" gradient="0">
              <x14:cfvo type="num">
                <xm:f>0</xm:f>
              </x14:cfvo>
              <x14:cfvo type="num">
                <xm:f>100</xm:f>
              </x14:cfvo>
              <x14:borderColor rgb="FF013E66"/>
              <x14:negativeFillColor rgb="FFFF0000"/>
              <x14:axisColor rgb="FF000000"/>
            </x14:dataBar>
          </x14:cfRule>
          <xm:sqref>H13:AA13</xm:sqref>
        </x14:conditionalFormatting>
        <x14:conditionalFormatting xmlns:xm="http://schemas.microsoft.com/office/excel/2006/main">
          <x14:cfRule type="dataBar" id="{5380845A-AE2D-42DC-A2BE-969427DD8CDC}">
            <x14:dataBar minLength="0" maxLength="100" border="1" gradient="0">
              <x14:cfvo type="num">
                <xm:f>0</xm:f>
              </x14:cfvo>
              <x14:cfvo type="num">
                <xm:f>100</xm:f>
              </x14:cfvo>
              <x14:borderColor rgb="FF013E66"/>
              <x14:negativeFillColor rgb="FFFF0000"/>
              <x14:axisColor rgb="FF000000"/>
            </x14:dataBar>
          </x14:cfRule>
          <xm:sqref>H19:AA19</xm:sqref>
        </x14:conditionalFormatting>
        <x14:conditionalFormatting xmlns:xm="http://schemas.microsoft.com/office/excel/2006/main">
          <x14:cfRule type="dataBar" id="{4A5D42CB-D574-4F09-9C44-302F49B555CF}">
            <x14:dataBar minLength="0" maxLength="100" border="1" gradient="0">
              <x14:cfvo type="num">
                <xm:f>0</xm:f>
              </x14:cfvo>
              <x14:cfvo type="num">
                <xm:f>100</xm:f>
              </x14:cfvo>
              <x14:borderColor rgb="FF013E66"/>
              <x14:negativeFillColor rgb="FFFF0000"/>
              <x14:axisColor rgb="FF000000"/>
            </x14:dataBar>
          </x14:cfRule>
          <xm:sqref>H25:AA25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6E48D-3A3A-4BEF-BBBC-537B22AE8B6B}">
  <sheetPr codeName="Sheet2"/>
  <dimension ref="A1:AP43"/>
  <sheetViews>
    <sheetView showGridLines="0" zoomScale="92" zoomScaleNormal="92" workbookViewId="0"/>
  </sheetViews>
  <sheetFormatPr defaultColWidth="8.5703125" defaultRowHeight="22.5" customHeight="1"/>
  <cols>
    <col min="1" max="2" width="4.28515625" style="84" customWidth="1"/>
    <col min="3" max="3" width="8.5703125" style="84"/>
    <col min="4" max="4" width="2.140625" style="84" customWidth="1"/>
    <col min="5" max="5" width="8.5703125" style="84" customWidth="1"/>
    <col min="6" max="6" width="2.140625" style="84" customWidth="1"/>
    <col min="7" max="7" width="8.5703125" style="84" customWidth="1"/>
    <col min="8" max="8" width="2.140625" style="84" customWidth="1"/>
    <col min="9" max="9" width="8.5703125" style="84" customWidth="1"/>
    <col min="10" max="10" width="4.28515625" style="84" customWidth="1"/>
    <col min="11" max="11" width="15" style="84" customWidth="1"/>
    <col min="12" max="14" width="4.28515625" style="84" customWidth="1"/>
    <col min="15" max="15" width="2.140625" style="84" customWidth="1"/>
    <col min="16" max="16" width="4.28515625" style="84" customWidth="1"/>
    <col min="17" max="18" width="12.85546875" style="84" customWidth="1"/>
    <col min="19" max="19" width="4.28515625" style="84" customWidth="1"/>
    <col min="20" max="21" width="2.140625" style="84" customWidth="1"/>
    <col min="22" max="22" width="8.5703125" style="84" customWidth="1"/>
    <col min="23" max="24" width="12.85546875" style="84" customWidth="1"/>
    <col min="25" max="26" width="2.140625" style="84" customWidth="1"/>
    <col min="27" max="27" width="8.5703125" style="84" customWidth="1"/>
    <col min="28" max="28" width="4.28515625" style="84" customWidth="1"/>
    <col min="29" max="29" width="21.42578125" style="84" customWidth="1"/>
    <col min="30" max="31" width="2.140625" style="84" customWidth="1"/>
    <col min="32" max="32" width="4.28515625" style="84" customWidth="1"/>
    <col min="33" max="35" width="8.5703125" style="84" customWidth="1"/>
    <col min="36" max="36" width="4.28515625" style="84" customWidth="1"/>
    <col min="37" max="37" width="2.140625" style="84" customWidth="1"/>
    <col min="38" max="38" width="4.28515625" style="84" customWidth="1"/>
    <col min="39" max="40" width="8.5703125" style="84"/>
    <col min="41" max="42" width="4.28515625" style="84" customWidth="1"/>
    <col min="43" max="16384" width="8.5703125" style="84"/>
  </cols>
  <sheetData>
    <row r="1" spans="1:42" ht="22.5" customHeight="1">
      <c r="A1" s="70"/>
      <c r="B1" s="70"/>
      <c r="C1" s="70"/>
      <c r="D1" s="70"/>
      <c r="E1" s="70"/>
      <c r="F1" s="70"/>
      <c r="G1" s="70"/>
      <c r="H1" s="70"/>
      <c r="I1" s="70"/>
      <c r="J1" s="70"/>
      <c r="K1" s="70"/>
      <c r="L1" s="70"/>
      <c r="M1" s="70"/>
      <c r="N1" s="70"/>
      <c r="O1" s="70"/>
      <c r="P1" s="70"/>
      <c r="Q1" s="70"/>
      <c r="R1" s="70"/>
      <c r="S1" s="70"/>
      <c r="T1" s="70"/>
      <c r="U1" s="70"/>
      <c r="V1" s="70"/>
      <c r="W1" s="71"/>
      <c r="X1" s="71">
        <v>1</v>
      </c>
      <c r="Y1" s="71"/>
      <c r="Z1" s="71"/>
      <c r="AA1" s="71"/>
      <c r="AB1" s="71"/>
      <c r="AC1" s="71">
        <v>2</v>
      </c>
      <c r="AD1" s="71"/>
      <c r="AE1" s="71"/>
      <c r="AF1" s="71"/>
      <c r="AG1" s="71">
        <v>3</v>
      </c>
      <c r="AH1" s="71"/>
      <c r="AI1" s="71"/>
      <c r="AJ1" s="70"/>
      <c r="AK1" s="70"/>
      <c r="AL1" s="70"/>
      <c r="AM1" s="70"/>
      <c r="AN1" s="70"/>
      <c r="AO1" s="70"/>
      <c r="AP1" s="70"/>
    </row>
    <row r="2" spans="1:42" ht="30" customHeight="1" thickBot="1">
      <c r="A2" s="130" t="e" cm="1">
        <f t="array" aca="1" ref="A2" ca="1">RIGHT(CELL("filename",A2),LEN(CELL("filename",A2))-FIND("]",CELL("filename",A2)))</f>
        <v>#VALUE!</v>
      </c>
      <c r="B2" s="143" t="str">
        <f>TT!$O$57</f>
        <v>Live data</v>
      </c>
      <c r="C2" s="143"/>
      <c r="D2" s="143"/>
      <c r="E2" s="143"/>
      <c r="F2" s="143"/>
      <c r="G2" s="143"/>
      <c r="H2" s="143"/>
      <c r="I2" s="143"/>
      <c r="J2" s="143"/>
      <c r="K2" s="143"/>
      <c r="L2" s="143"/>
      <c r="M2" s="143"/>
      <c r="N2" s="70"/>
      <c r="O2" s="143" t="str">
        <f>TT!$O$34</f>
        <v>Saved trials</v>
      </c>
      <c r="P2" s="143"/>
      <c r="Q2" s="143"/>
      <c r="R2" s="143"/>
      <c r="S2" s="143"/>
      <c r="T2" s="143"/>
      <c r="U2" s="143"/>
      <c r="V2" s="143"/>
      <c r="W2" s="143"/>
      <c r="X2" s="143"/>
      <c r="Y2" s="143"/>
      <c r="Z2" s="143"/>
      <c r="AA2" s="143"/>
      <c r="AB2" s="143"/>
      <c r="AC2" s="143"/>
      <c r="AD2" s="143"/>
      <c r="AE2" s="143"/>
      <c r="AF2" s="143"/>
      <c r="AG2" s="143"/>
      <c r="AH2" s="143"/>
      <c r="AI2" s="143"/>
      <c r="AJ2" s="143"/>
      <c r="AK2" s="143"/>
      <c r="AL2" s="70"/>
      <c r="AM2" s="70"/>
      <c r="AN2" s="70"/>
      <c r="AO2" s="70"/>
      <c r="AP2" s="70"/>
    </row>
    <row r="3" spans="1:42" ht="15" customHeight="1">
      <c r="A3" s="70"/>
      <c r="B3" s="74"/>
      <c r="C3" s="89"/>
      <c r="D3" s="89"/>
      <c r="E3" s="89"/>
      <c r="F3" s="89"/>
      <c r="G3" s="89"/>
      <c r="H3" s="89"/>
      <c r="I3" s="89"/>
      <c r="J3" s="89"/>
      <c r="K3" s="89"/>
      <c r="L3" s="89"/>
      <c r="M3" s="75"/>
      <c r="N3" s="69"/>
      <c r="O3" s="75"/>
      <c r="P3" s="75"/>
      <c r="Q3" s="75"/>
      <c r="R3" s="75"/>
      <c r="S3" s="75"/>
      <c r="T3" s="75"/>
      <c r="U3" s="75"/>
      <c r="V3" s="75"/>
      <c r="W3" s="75"/>
      <c r="X3" s="75"/>
      <c r="Y3" s="75"/>
      <c r="Z3" s="75"/>
      <c r="AA3" s="75"/>
      <c r="AB3" s="75"/>
      <c r="AC3" s="75"/>
      <c r="AD3" s="75"/>
      <c r="AE3" s="75"/>
      <c r="AF3" s="75"/>
      <c r="AG3" s="75"/>
      <c r="AH3" s="75"/>
      <c r="AI3" s="75"/>
      <c r="AJ3" s="75"/>
      <c r="AK3" s="75"/>
      <c r="AL3" s="70"/>
      <c r="AM3" s="70"/>
      <c r="AN3" s="70"/>
      <c r="AO3" s="70"/>
      <c r="AP3" s="70"/>
    </row>
    <row r="4" spans="1:42" ht="22.5" customHeight="1">
      <c r="A4" s="70"/>
      <c r="B4" s="74"/>
      <c r="C4" s="89"/>
      <c r="D4" s="89"/>
      <c r="E4" s="89"/>
      <c r="F4" s="89"/>
      <c r="G4" s="90"/>
      <c r="H4" s="90"/>
      <c r="I4" s="90"/>
      <c r="J4" s="90"/>
      <c r="K4" s="90"/>
      <c r="L4" s="89"/>
      <c r="M4" s="75"/>
      <c r="N4" s="69"/>
      <c r="O4" s="75"/>
      <c r="P4" s="149" t="str">
        <f>TT!$O$35</f>
        <v xml:space="preserve">Use the tabs below to switch between your mitigation designs. Use the colored buttons to start the trial and then save each trial per mitigation design. </v>
      </c>
      <c r="Q4" s="149"/>
      <c r="R4" s="149"/>
      <c r="S4" s="149"/>
      <c r="T4" s="149"/>
      <c r="U4" s="149"/>
      <c r="V4" s="149"/>
      <c r="W4" s="149"/>
      <c r="X4" s="149"/>
      <c r="Y4" s="149"/>
      <c r="Z4" s="149"/>
      <c r="AA4" s="149"/>
      <c r="AB4" s="149"/>
      <c r="AC4" s="149"/>
      <c r="AD4" s="149"/>
      <c r="AE4" s="149"/>
      <c r="AF4" s="149"/>
      <c r="AG4" s="149"/>
      <c r="AH4" s="149"/>
      <c r="AI4" s="149"/>
      <c r="AJ4" s="98"/>
      <c r="AK4" s="99"/>
      <c r="AL4" s="70"/>
      <c r="AM4" s="70"/>
      <c r="AN4" s="70"/>
      <c r="AO4" s="70"/>
      <c r="AP4" s="70"/>
    </row>
    <row r="5" spans="1:42" ht="22.5" customHeight="1">
      <c r="A5" s="70"/>
      <c r="B5" s="74"/>
      <c r="C5" s="89"/>
      <c r="D5" s="89"/>
      <c r="E5" s="91"/>
      <c r="F5" s="91"/>
      <c r="G5" s="91"/>
      <c r="H5" s="91"/>
      <c r="I5" s="91"/>
      <c r="J5" s="91"/>
      <c r="K5" s="147" t="str">
        <f>TT!$O$41</f>
        <v>Phalanges</v>
      </c>
      <c r="L5" s="147"/>
      <c r="M5" s="75"/>
      <c r="N5" s="69"/>
      <c r="O5" s="99"/>
      <c r="P5" s="149"/>
      <c r="Q5" s="149"/>
      <c r="R5" s="149"/>
      <c r="S5" s="149"/>
      <c r="T5" s="149"/>
      <c r="U5" s="149"/>
      <c r="V5" s="149"/>
      <c r="W5" s="149"/>
      <c r="X5" s="149"/>
      <c r="Y5" s="149"/>
      <c r="Z5" s="149"/>
      <c r="AA5" s="149"/>
      <c r="AB5" s="149"/>
      <c r="AC5" s="149"/>
      <c r="AD5" s="149"/>
      <c r="AE5" s="149"/>
      <c r="AF5" s="149"/>
      <c r="AG5" s="149"/>
      <c r="AH5" s="149"/>
      <c r="AI5" s="149"/>
      <c r="AJ5" s="98"/>
      <c r="AK5" s="99"/>
      <c r="AL5" s="70"/>
      <c r="AM5" s="70"/>
      <c r="AN5" s="70"/>
      <c r="AO5" s="70"/>
      <c r="AP5" s="70"/>
    </row>
    <row r="6" spans="1:42" ht="15" customHeight="1" thickBot="1">
      <c r="A6" s="70"/>
      <c r="B6" s="74"/>
      <c r="C6" s="89"/>
      <c r="D6" s="89"/>
      <c r="E6" s="91"/>
      <c r="F6" s="91"/>
      <c r="G6" s="91"/>
      <c r="H6" s="91"/>
      <c r="I6" s="91"/>
      <c r="J6" s="91"/>
      <c r="K6" s="147"/>
      <c r="L6" s="147"/>
      <c r="M6" s="75"/>
      <c r="N6" s="69"/>
      <c r="O6" s="75"/>
      <c r="P6" s="98"/>
      <c r="Q6" s="98"/>
      <c r="R6" s="98"/>
      <c r="S6" s="98"/>
      <c r="T6" s="98"/>
      <c r="U6" s="98"/>
      <c r="V6" s="98"/>
      <c r="W6" s="98"/>
      <c r="X6" s="98"/>
      <c r="Y6" s="98"/>
      <c r="Z6" s="98"/>
      <c r="AA6" s="98"/>
      <c r="AB6" s="98"/>
      <c r="AC6" s="98"/>
      <c r="AD6" s="98"/>
      <c r="AE6" s="98"/>
      <c r="AF6" s="98"/>
      <c r="AG6" s="98"/>
      <c r="AH6" s="98"/>
      <c r="AI6" s="98"/>
      <c r="AJ6" s="98"/>
      <c r="AK6" s="99"/>
      <c r="AL6" s="70"/>
      <c r="AM6" s="70"/>
      <c r="AN6" s="70"/>
      <c r="AO6" s="70"/>
      <c r="AP6" s="70"/>
    </row>
    <row r="7" spans="1:42" ht="30" customHeight="1" thickBot="1">
      <c r="A7" s="71" t="str" cm="1">
        <f t="array" ref="A7">_xlfn.SWITCH(BuildNumber,0,O7,1,U7,2,Z7,3,AE7)</f>
        <v>Baseline</v>
      </c>
      <c r="B7" s="153"/>
      <c r="C7" s="89"/>
      <c r="D7" s="89"/>
      <c r="E7" s="91"/>
      <c r="F7" s="91"/>
      <c r="G7" s="91"/>
      <c r="H7" s="91"/>
      <c r="I7" s="91"/>
      <c r="J7" s="91"/>
      <c r="K7" s="51">
        <f>Backend!$K$3</f>
        <v>0.01</v>
      </c>
      <c r="L7" s="89"/>
      <c r="M7" s="75"/>
      <c r="N7" s="69"/>
      <c r="O7" s="150" t="str">
        <f>TT!$O$45</f>
        <v>Baseline</v>
      </c>
      <c r="P7" s="150"/>
      <c r="Q7" s="150"/>
      <c r="R7" s="150"/>
      <c r="S7" s="150"/>
      <c r="T7" s="151"/>
      <c r="U7" s="152" t="str">
        <f>TT!$O$46</f>
        <v>Astro Sock 1</v>
      </c>
      <c r="V7" s="150"/>
      <c r="W7" s="150"/>
      <c r="X7" s="150"/>
      <c r="Y7" s="151"/>
      <c r="Z7" s="152" t="str">
        <f>TT!$O$47</f>
        <v>Astro Sock 2</v>
      </c>
      <c r="AA7" s="150"/>
      <c r="AB7" s="150"/>
      <c r="AC7" s="150"/>
      <c r="AD7" s="151"/>
      <c r="AE7" s="152" t="str">
        <f>TT!$O$48</f>
        <v>Astro Sock 3</v>
      </c>
      <c r="AF7" s="150"/>
      <c r="AG7" s="150"/>
      <c r="AH7" s="150"/>
      <c r="AI7" s="150"/>
      <c r="AJ7" s="150"/>
      <c r="AK7" s="150"/>
      <c r="AL7" s="70"/>
      <c r="AM7" s="70"/>
      <c r="AN7" s="70"/>
      <c r="AO7" s="70"/>
      <c r="AP7" s="70"/>
    </row>
    <row r="8" spans="1:42" ht="15" customHeight="1">
      <c r="A8" s="70"/>
      <c r="B8" s="153"/>
      <c r="C8" s="89"/>
      <c r="D8" s="89"/>
      <c r="E8" s="91"/>
      <c r="F8" s="91"/>
      <c r="G8" s="91"/>
      <c r="H8" s="91"/>
      <c r="I8" s="91"/>
      <c r="J8" s="91"/>
      <c r="K8" s="91"/>
      <c r="L8" s="89"/>
      <c r="M8" s="75"/>
      <c r="N8" s="69"/>
      <c r="O8" s="75"/>
      <c r="P8" s="75"/>
      <c r="Q8" s="75"/>
      <c r="R8" s="75"/>
      <c r="S8" s="75"/>
      <c r="T8" s="75"/>
      <c r="U8" s="75"/>
      <c r="V8" s="75"/>
      <c r="W8" s="75"/>
      <c r="X8" s="75"/>
      <c r="Y8" s="75"/>
      <c r="Z8" s="99"/>
      <c r="AA8" s="99"/>
      <c r="AB8" s="99"/>
      <c r="AC8" s="99"/>
      <c r="AD8" s="75"/>
      <c r="AE8" s="75"/>
      <c r="AF8" s="99"/>
      <c r="AG8" s="99"/>
      <c r="AH8" s="99"/>
      <c r="AI8" s="99"/>
      <c r="AJ8" s="99"/>
      <c r="AK8" s="99"/>
      <c r="AL8" s="70"/>
      <c r="AM8" s="70"/>
      <c r="AN8" s="70"/>
      <c r="AO8" s="70"/>
      <c r="AP8" s="70"/>
    </row>
    <row r="9" spans="1:42" ht="7.5" customHeight="1">
      <c r="A9" s="70"/>
      <c r="B9" s="74"/>
      <c r="C9" s="89"/>
      <c r="D9" s="89"/>
      <c r="E9" s="91"/>
      <c r="F9" s="91"/>
      <c r="G9" s="91"/>
      <c r="H9" s="91"/>
      <c r="I9" s="91"/>
      <c r="J9" s="91"/>
      <c r="K9" s="91"/>
      <c r="L9" s="89"/>
      <c r="M9" s="75"/>
      <c r="N9" s="69"/>
      <c r="O9" s="75"/>
      <c r="P9" s="75"/>
      <c r="Q9" s="75"/>
      <c r="R9" s="75"/>
      <c r="S9" s="75"/>
      <c r="T9" s="75"/>
      <c r="U9" s="75"/>
      <c r="V9" s="75"/>
      <c r="W9" s="75"/>
      <c r="X9" s="75"/>
      <c r="Y9" s="75"/>
      <c r="Z9" s="99"/>
      <c r="AA9" s="99"/>
      <c r="AB9" s="99"/>
      <c r="AC9" s="99"/>
      <c r="AD9" s="75"/>
      <c r="AE9" s="75"/>
      <c r="AF9" s="99"/>
      <c r="AG9" s="99"/>
      <c r="AH9" s="99"/>
      <c r="AI9" s="99"/>
      <c r="AJ9" s="99"/>
      <c r="AK9" s="99"/>
      <c r="AL9" s="70"/>
      <c r="AM9" s="70"/>
      <c r="AN9" s="70"/>
      <c r="AO9" s="70"/>
      <c r="AP9" s="70"/>
    </row>
    <row r="10" spans="1:42" s="86" customFormat="1" ht="22.5" customHeight="1">
      <c r="A10" s="87">
        <f>NextTrial</f>
        <v>1</v>
      </c>
      <c r="B10" s="92"/>
      <c r="C10" s="93"/>
      <c r="D10" s="93"/>
      <c r="E10" s="94"/>
      <c r="F10" s="94"/>
      <c r="G10" s="94"/>
      <c r="H10" s="94"/>
      <c r="I10" s="94"/>
      <c r="J10" s="94"/>
      <c r="K10" s="94"/>
      <c r="L10" s="93"/>
      <c r="M10" s="95"/>
      <c r="N10" s="88"/>
      <c r="O10" s="95"/>
      <c r="P10" s="95"/>
      <c r="Q10" s="157" t="str">
        <f>TT!$O$49</f>
        <v>Calibrate sensors </v>
      </c>
      <c r="R10" s="157"/>
      <c r="S10" s="103"/>
      <c r="T10" s="103"/>
      <c r="U10" s="103"/>
      <c r="V10" s="103"/>
      <c r="W10" s="103"/>
      <c r="X10" s="156" t="str">
        <f>TT!$O$50</f>
        <v>Save trial 1 </v>
      </c>
      <c r="Y10" s="156"/>
      <c r="Z10" s="156"/>
      <c r="AA10" s="156"/>
      <c r="AB10" s="103"/>
      <c r="AC10" s="154" t="str">
        <f>TT!$O$51</f>
        <v>Save trial 2 </v>
      </c>
      <c r="AD10" s="154"/>
      <c r="AE10" s="154"/>
      <c r="AF10" s="105"/>
      <c r="AG10" s="155" t="str">
        <f>TT!$O$52</f>
        <v>Save trial 3 </v>
      </c>
      <c r="AH10" s="155"/>
      <c r="AI10" s="155"/>
      <c r="AJ10" s="104"/>
      <c r="AK10" s="104"/>
      <c r="AM10" s="70"/>
      <c r="AN10" s="70"/>
      <c r="AO10" s="70"/>
      <c r="AP10" s="70"/>
    </row>
    <row r="11" spans="1:42" ht="7.5" customHeight="1">
      <c r="A11" s="70"/>
      <c r="B11" s="74"/>
      <c r="C11" s="89"/>
      <c r="D11" s="89"/>
      <c r="E11" s="91"/>
      <c r="F11" s="91"/>
      <c r="G11" s="91"/>
      <c r="H11" s="91"/>
      <c r="I11" s="91"/>
      <c r="J11" s="91"/>
      <c r="K11" s="96"/>
      <c r="L11" s="89"/>
      <c r="M11" s="75"/>
      <c r="N11" s="69"/>
      <c r="O11" s="75"/>
      <c r="P11" s="100"/>
      <c r="Q11" s="100"/>
      <c r="R11" s="100"/>
      <c r="S11" s="100"/>
      <c r="T11" s="100"/>
      <c r="U11" s="100"/>
      <c r="V11" s="100"/>
      <c r="W11" s="100"/>
      <c r="X11" s="100"/>
      <c r="Y11" s="100"/>
      <c r="Z11" s="99"/>
      <c r="AA11" s="99"/>
      <c r="AB11" s="99"/>
      <c r="AC11" s="99"/>
      <c r="AD11" s="75"/>
      <c r="AE11" s="75"/>
      <c r="AF11" s="99"/>
      <c r="AG11" s="99"/>
      <c r="AH11" s="99"/>
      <c r="AI11" s="99"/>
      <c r="AJ11" s="99"/>
      <c r="AK11" s="99"/>
      <c r="AL11" s="70"/>
      <c r="AM11" s="70"/>
      <c r="AN11" s="70"/>
      <c r="AO11" s="70"/>
      <c r="AP11" s="70"/>
    </row>
    <row r="12" spans="1:42" ht="15" customHeight="1">
      <c r="A12" s="70"/>
      <c r="B12" s="74"/>
      <c r="C12" s="89"/>
      <c r="D12" s="89"/>
      <c r="E12" s="91"/>
      <c r="F12" s="91"/>
      <c r="G12" s="91"/>
      <c r="H12" s="91"/>
      <c r="I12" s="91"/>
      <c r="J12" s="91"/>
      <c r="K12" s="147" t="str">
        <f>TT!$O$42</f>
        <v>Metatarsals</v>
      </c>
      <c r="L12" s="147"/>
      <c r="M12" s="75"/>
      <c r="N12" s="69"/>
      <c r="O12" s="75"/>
      <c r="P12" s="75"/>
      <c r="Q12" s="75"/>
      <c r="R12" s="75"/>
      <c r="S12" s="75"/>
      <c r="T12" s="75"/>
      <c r="U12" s="75"/>
      <c r="V12" s="75"/>
      <c r="W12" s="75"/>
      <c r="X12" s="75"/>
      <c r="Y12" s="75"/>
      <c r="Z12" s="99"/>
      <c r="AA12" s="99"/>
      <c r="AB12" s="99"/>
      <c r="AC12" s="99"/>
      <c r="AD12" s="75"/>
      <c r="AE12" s="75"/>
      <c r="AF12" s="99"/>
      <c r="AG12" s="99"/>
      <c r="AH12" s="99"/>
      <c r="AI12" s="99"/>
      <c r="AJ12" s="99"/>
      <c r="AK12" s="99"/>
      <c r="AL12" s="70"/>
      <c r="AM12" s="70"/>
      <c r="AN12" s="70"/>
      <c r="AO12" s="70"/>
      <c r="AP12" s="70"/>
    </row>
    <row r="13" spans="1:42" ht="15" customHeight="1" thickBot="1">
      <c r="A13" s="70"/>
      <c r="B13" s="74"/>
      <c r="C13" s="89"/>
      <c r="D13" s="89"/>
      <c r="E13" s="91"/>
      <c r="F13" s="91"/>
      <c r="G13" s="91"/>
      <c r="H13" s="91"/>
      <c r="I13" s="91"/>
      <c r="J13" s="91"/>
      <c r="K13" s="147"/>
      <c r="L13" s="147"/>
      <c r="M13" s="75"/>
      <c r="N13" s="69"/>
      <c r="O13" s="75"/>
      <c r="P13" s="75"/>
      <c r="Q13" s="147" t="str">
        <f>TT!$O$30</f>
        <v>Phalanges Sensor</v>
      </c>
      <c r="R13" s="147"/>
      <c r="S13" s="147"/>
      <c r="T13" s="147"/>
      <c r="U13" s="75"/>
      <c r="V13" s="75"/>
      <c r="W13" s="75"/>
      <c r="X13" s="75"/>
      <c r="Y13" s="75"/>
      <c r="Z13" s="99"/>
      <c r="AA13" s="99"/>
      <c r="AB13" s="99"/>
      <c r="AC13" s="99"/>
      <c r="AD13" s="75"/>
      <c r="AE13" s="75"/>
      <c r="AF13" s="99"/>
      <c r="AG13" s="99"/>
      <c r="AH13" s="99"/>
      <c r="AI13" s="99"/>
      <c r="AJ13" s="99"/>
      <c r="AK13" s="99"/>
      <c r="AL13" s="70"/>
      <c r="AM13" s="70"/>
      <c r="AN13" s="70"/>
      <c r="AO13" s="70"/>
      <c r="AP13" s="70"/>
    </row>
    <row r="14" spans="1:42" ht="15" customHeight="1">
      <c r="A14" s="70"/>
      <c r="B14" s="74"/>
      <c r="C14" s="89"/>
      <c r="D14" s="89"/>
      <c r="E14" s="91"/>
      <c r="F14" s="91"/>
      <c r="G14" s="91"/>
      <c r="H14" s="91"/>
      <c r="I14" s="91"/>
      <c r="J14" s="91"/>
      <c r="K14" s="158">
        <f>Backend!$K$4</f>
        <v>0.01</v>
      </c>
      <c r="L14" s="89"/>
      <c r="M14" s="75"/>
      <c r="N14" s="69"/>
      <c r="O14" s="75"/>
      <c r="P14" s="75"/>
      <c r="Q14" s="148"/>
      <c r="R14" s="148"/>
      <c r="S14" s="148"/>
      <c r="T14" s="148"/>
      <c r="U14" s="75"/>
      <c r="V14" s="75"/>
      <c r="W14" s="75"/>
      <c r="X14" s="75"/>
      <c r="Y14" s="75"/>
      <c r="Z14" s="99"/>
      <c r="AA14" s="99"/>
      <c r="AB14" s="99"/>
      <c r="AC14" s="99"/>
      <c r="AD14" s="75"/>
      <c r="AE14" s="75"/>
      <c r="AF14" s="99"/>
      <c r="AG14" s="99"/>
      <c r="AH14" s="99"/>
      <c r="AI14" s="99"/>
      <c r="AJ14" s="99"/>
      <c r="AK14" s="99"/>
      <c r="AL14" s="70"/>
      <c r="AM14" s="70"/>
      <c r="AN14" s="70"/>
      <c r="AO14" s="70"/>
      <c r="AP14" s="70"/>
    </row>
    <row r="15" spans="1:42" ht="15" customHeight="1" thickBot="1">
      <c r="A15" s="70"/>
      <c r="B15" s="74"/>
      <c r="C15" s="89"/>
      <c r="D15" s="89"/>
      <c r="E15" s="91"/>
      <c r="F15" s="91"/>
      <c r="G15" s="91"/>
      <c r="H15" s="91"/>
      <c r="I15" s="91"/>
      <c r="J15" s="91"/>
      <c r="K15" s="159"/>
      <c r="L15" s="89"/>
      <c r="M15" s="75"/>
      <c r="N15" s="69"/>
      <c r="O15" s="75"/>
      <c r="P15" s="75"/>
      <c r="Q15" s="148"/>
      <c r="R15" s="148"/>
      <c r="S15" s="148"/>
      <c r="T15" s="148"/>
      <c r="U15" s="75"/>
      <c r="V15" s="75"/>
      <c r="W15" s="75"/>
      <c r="X15" s="75"/>
      <c r="Y15" s="75"/>
      <c r="Z15" s="99"/>
      <c r="AA15" s="99"/>
      <c r="AB15" s="99"/>
      <c r="AC15" s="99"/>
      <c r="AD15" s="75"/>
      <c r="AE15" s="75"/>
      <c r="AF15" s="99"/>
      <c r="AG15" s="99"/>
      <c r="AH15" s="99"/>
      <c r="AI15" s="99"/>
      <c r="AJ15" s="99"/>
      <c r="AK15" s="99"/>
      <c r="AL15" s="70"/>
      <c r="AM15" s="70"/>
      <c r="AN15" s="70"/>
      <c r="AO15" s="70"/>
      <c r="AP15" s="70"/>
    </row>
    <row r="16" spans="1:42" ht="15" customHeight="1">
      <c r="A16" s="70"/>
      <c r="B16" s="74"/>
      <c r="C16" s="89"/>
      <c r="D16" s="89"/>
      <c r="E16" s="91"/>
      <c r="F16" s="91"/>
      <c r="G16" s="91"/>
      <c r="H16" s="91"/>
      <c r="I16" s="91"/>
      <c r="J16" s="91"/>
      <c r="K16" s="91"/>
      <c r="L16" s="89"/>
      <c r="M16" s="75"/>
      <c r="N16" s="69"/>
      <c r="O16" s="101"/>
      <c r="P16" s="100"/>
      <c r="Q16" s="148"/>
      <c r="R16" s="148"/>
      <c r="S16" s="148"/>
      <c r="T16" s="148"/>
      <c r="U16" s="100"/>
      <c r="V16" s="100"/>
      <c r="W16" s="100"/>
      <c r="X16" s="100"/>
      <c r="Y16" s="100"/>
      <c r="Z16" s="75"/>
      <c r="AA16" s="75"/>
      <c r="AB16" s="75"/>
      <c r="AC16" s="75"/>
      <c r="AD16" s="75"/>
      <c r="AE16" s="75"/>
      <c r="AF16" s="75"/>
      <c r="AG16" s="75"/>
      <c r="AH16" s="75"/>
      <c r="AI16" s="75"/>
      <c r="AJ16" s="75"/>
      <c r="AK16" s="75"/>
      <c r="AL16" s="70"/>
      <c r="AM16" s="70"/>
      <c r="AN16" s="70"/>
      <c r="AO16" s="70"/>
      <c r="AP16" s="70"/>
    </row>
    <row r="17" spans="2:37" ht="15" customHeight="1">
      <c r="B17" s="74"/>
      <c r="C17" s="89"/>
      <c r="D17" s="89"/>
      <c r="E17" s="91"/>
      <c r="F17" s="91"/>
      <c r="G17" s="91"/>
      <c r="H17" s="91"/>
      <c r="I17" s="91"/>
      <c r="J17" s="91"/>
      <c r="K17" s="91"/>
      <c r="L17" s="89"/>
      <c r="M17" s="75"/>
      <c r="N17" s="69"/>
      <c r="O17" s="101"/>
      <c r="P17" s="101"/>
      <c r="Q17" s="147"/>
      <c r="R17" s="147"/>
      <c r="S17" s="147"/>
      <c r="T17" s="147"/>
      <c r="U17" s="101"/>
      <c r="V17" s="101"/>
      <c r="W17" s="101"/>
      <c r="X17" s="101"/>
      <c r="Y17" s="101"/>
      <c r="Z17" s="75"/>
      <c r="AA17" s="75"/>
      <c r="AB17" s="75"/>
      <c r="AC17" s="75"/>
      <c r="AD17" s="75"/>
      <c r="AE17" s="75"/>
      <c r="AF17" s="75"/>
      <c r="AG17" s="75"/>
      <c r="AH17" s="75"/>
      <c r="AI17" s="75"/>
      <c r="AJ17" s="75"/>
      <c r="AK17" s="75"/>
    </row>
    <row r="18" spans="2:37" ht="15" customHeight="1">
      <c r="B18" s="74"/>
      <c r="C18" s="89"/>
      <c r="D18" s="89"/>
      <c r="E18" s="91"/>
      <c r="F18" s="91"/>
      <c r="G18" s="91"/>
      <c r="H18" s="91"/>
      <c r="I18" s="91"/>
      <c r="J18" s="91"/>
      <c r="K18" s="91"/>
      <c r="L18" s="89"/>
      <c r="M18" s="75"/>
      <c r="N18" s="69"/>
      <c r="O18" s="101"/>
      <c r="P18" s="101"/>
      <c r="Q18" s="147" t="str">
        <f>TT!$O$31</f>
        <v>Metatarsals Sensor</v>
      </c>
      <c r="R18" s="147"/>
      <c r="S18" s="147"/>
      <c r="T18" s="147"/>
      <c r="U18" s="101"/>
      <c r="V18" s="101"/>
      <c r="W18" s="101"/>
      <c r="X18" s="101"/>
      <c r="Y18" s="101"/>
      <c r="Z18" s="75"/>
      <c r="AA18" s="75"/>
      <c r="AB18" s="75"/>
      <c r="AC18" s="75"/>
      <c r="AD18" s="75"/>
      <c r="AE18" s="75"/>
      <c r="AF18" s="75"/>
      <c r="AG18" s="75"/>
      <c r="AH18" s="75"/>
      <c r="AI18" s="75"/>
      <c r="AJ18" s="75"/>
      <c r="AK18" s="75"/>
    </row>
    <row r="19" spans="2:37" ht="15" customHeight="1">
      <c r="B19" s="74"/>
      <c r="C19" s="89"/>
      <c r="D19" s="89"/>
      <c r="E19" s="91"/>
      <c r="F19" s="91"/>
      <c r="G19" s="91"/>
      <c r="H19" s="91"/>
      <c r="I19" s="91"/>
      <c r="J19" s="91"/>
      <c r="K19" s="96"/>
      <c r="L19" s="89"/>
      <c r="M19" s="75"/>
      <c r="N19" s="69"/>
      <c r="O19" s="101"/>
      <c r="P19" s="101"/>
      <c r="Q19" s="148"/>
      <c r="R19" s="148"/>
      <c r="S19" s="148"/>
      <c r="T19" s="148"/>
      <c r="U19" s="101"/>
      <c r="V19" s="101"/>
      <c r="W19" s="101"/>
      <c r="X19" s="101"/>
      <c r="Y19" s="101"/>
      <c r="Z19" s="75"/>
      <c r="AA19" s="75"/>
      <c r="AB19" s="75"/>
      <c r="AC19" s="75"/>
      <c r="AD19" s="75"/>
      <c r="AE19" s="75"/>
      <c r="AF19" s="75"/>
      <c r="AG19" s="75"/>
      <c r="AH19" s="75"/>
      <c r="AI19" s="75"/>
      <c r="AJ19" s="75"/>
      <c r="AK19" s="75"/>
    </row>
    <row r="20" spans="2:37" ht="7.5" customHeight="1">
      <c r="B20" s="74"/>
      <c r="C20" s="89"/>
      <c r="D20" s="89"/>
      <c r="E20" s="91"/>
      <c r="F20" s="91"/>
      <c r="G20" s="91"/>
      <c r="H20" s="91"/>
      <c r="I20" s="91"/>
      <c r="J20" s="91"/>
      <c r="K20" s="147" t="str">
        <f>TT!$O$43</f>
        <v>Tarsals</v>
      </c>
      <c r="L20" s="147"/>
      <c r="M20" s="75"/>
      <c r="N20" s="69"/>
      <c r="O20" s="101"/>
      <c r="P20" s="101"/>
      <c r="Q20" s="148"/>
      <c r="R20" s="148"/>
      <c r="S20" s="148"/>
      <c r="T20" s="148"/>
      <c r="U20" s="101"/>
      <c r="V20" s="101"/>
      <c r="W20" s="101"/>
      <c r="X20" s="101"/>
      <c r="Y20" s="101"/>
      <c r="Z20" s="75"/>
      <c r="AA20" s="75"/>
      <c r="AB20" s="75"/>
      <c r="AC20" s="75"/>
      <c r="AD20" s="75"/>
      <c r="AE20" s="75"/>
      <c r="AF20" s="75"/>
      <c r="AG20" s="75"/>
      <c r="AH20" s="75"/>
      <c r="AI20" s="75"/>
      <c r="AJ20" s="75"/>
      <c r="AK20" s="75"/>
    </row>
    <row r="21" spans="2:37" ht="15" customHeight="1" thickBot="1">
      <c r="B21" s="74"/>
      <c r="C21" s="89"/>
      <c r="D21" s="89"/>
      <c r="E21" s="91"/>
      <c r="F21" s="91"/>
      <c r="G21" s="91"/>
      <c r="H21" s="91"/>
      <c r="I21" s="91"/>
      <c r="J21" s="91"/>
      <c r="K21" s="147"/>
      <c r="L21" s="147"/>
      <c r="M21" s="75"/>
      <c r="N21" s="69"/>
      <c r="O21" s="75"/>
      <c r="P21" s="75"/>
      <c r="Q21" s="148"/>
      <c r="R21" s="148"/>
      <c r="S21" s="148"/>
      <c r="T21" s="148"/>
      <c r="U21" s="75"/>
      <c r="V21" s="75"/>
      <c r="W21" s="75"/>
      <c r="X21" s="75"/>
      <c r="Y21" s="75"/>
      <c r="Z21" s="75"/>
      <c r="AA21" s="75"/>
      <c r="AB21" s="75"/>
      <c r="AC21" s="75"/>
      <c r="AD21" s="75"/>
      <c r="AE21" s="75"/>
      <c r="AF21" s="75"/>
      <c r="AG21" s="75"/>
      <c r="AH21" s="75"/>
      <c r="AI21" s="75"/>
      <c r="AJ21" s="75"/>
      <c r="AK21" s="75"/>
    </row>
    <row r="22" spans="2:37" ht="15" customHeight="1">
      <c r="B22" s="74"/>
      <c r="C22" s="89"/>
      <c r="D22" s="89"/>
      <c r="E22" s="91"/>
      <c r="F22" s="91"/>
      <c r="G22" s="91"/>
      <c r="H22" s="91"/>
      <c r="I22" s="91"/>
      <c r="J22" s="91"/>
      <c r="K22" s="158">
        <f>Backend!$K$5</f>
        <v>0.01</v>
      </c>
      <c r="L22" s="89"/>
      <c r="M22" s="75"/>
      <c r="N22" s="69"/>
      <c r="O22" s="75"/>
      <c r="P22" s="75"/>
      <c r="Q22" s="148"/>
      <c r="R22" s="148"/>
      <c r="S22" s="148"/>
      <c r="T22" s="148"/>
      <c r="U22" s="75"/>
      <c r="V22" s="75"/>
      <c r="W22" s="75"/>
      <c r="X22" s="75"/>
      <c r="Y22" s="75"/>
      <c r="Z22" s="75"/>
      <c r="AA22" s="75"/>
      <c r="AB22" s="75"/>
      <c r="AC22" s="75"/>
      <c r="AD22" s="75"/>
      <c r="AE22" s="75"/>
      <c r="AF22" s="75"/>
      <c r="AG22" s="75"/>
      <c r="AH22" s="75"/>
      <c r="AI22" s="75"/>
      <c r="AJ22" s="75"/>
      <c r="AK22" s="75"/>
    </row>
    <row r="23" spans="2:37" ht="7.5" customHeight="1">
      <c r="B23" s="74"/>
      <c r="C23" s="89"/>
      <c r="D23" s="89"/>
      <c r="E23" s="91"/>
      <c r="F23" s="91"/>
      <c r="G23" s="91"/>
      <c r="H23" s="91"/>
      <c r="I23" s="91"/>
      <c r="J23" s="91"/>
      <c r="K23" s="161"/>
      <c r="L23" s="89"/>
      <c r="M23" s="75"/>
      <c r="N23" s="69"/>
      <c r="O23" s="75"/>
      <c r="P23" s="75"/>
      <c r="Q23" s="102"/>
      <c r="R23" s="102"/>
      <c r="S23" s="102"/>
      <c r="T23" s="102"/>
      <c r="U23" s="75"/>
      <c r="V23" s="75"/>
      <c r="W23" s="75"/>
      <c r="X23" s="75"/>
      <c r="Y23" s="75"/>
      <c r="Z23" s="75"/>
      <c r="AA23" s="75"/>
      <c r="AB23" s="75"/>
      <c r="AC23" s="75"/>
      <c r="AD23" s="75"/>
      <c r="AE23" s="75"/>
      <c r="AF23" s="75"/>
      <c r="AG23" s="75"/>
      <c r="AH23" s="75"/>
      <c r="AI23" s="75"/>
      <c r="AJ23" s="75"/>
      <c r="AK23" s="75"/>
    </row>
    <row r="24" spans="2:37" ht="7.5" customHeight="1" thickBot="1">
      <c r="B24" s="74"/>
      <c r="C24" s="89"/>
      <c r="D24" s="89"/>
      <c r="E24" s="91"/>
      <c r="F24" s="91"/>
      <c r="G24" s="91"/>
      <c r="H24" s="91"/>
      <c r="I24" s="91"/>
      <c r="J24" s="91"/>
      <c r="K24" s="159"/>
      <c r="L24" s="89"/>
      <c r="M24" s="75"/>
      <c r="N24" s="69"/>
      <c r="O24" s="75"/>
      <c r="P24" s="75"/>
      <c r="Q24" s="147" t="str">
        <f>TT!$O$32</f>
        <v>Tarsals Sensor</v>
      </c>
      <c r="R24" s="147"/>
      <c r="S24" s="147"/>
      <c r="T24" s="147"/>
      <c r="U24" s="75"/>
      <c r="V24" s="75"/>
      <c r="W24" s="75"/>
      <c r="X24" s="75"/>
      <c r="Y24" s="75"/>
      <c r="Z24" s="75"/>
      <c r="AA24" s="75"/>
      <c r="AB24" s="75"/>
      <c r="AC24" s="75"/>
      <c r="AD24" s="75"/>
      <c r="AE24" s="75"/>
      <c r="AF24" s="75"/>
      <c r="AG24" s="75"/>
      <c r="AH24" s="75"/>
      <c r="AI24" s="75"/>
      <c r="AJ24" s="75"/>
      <c r="AK24" s="75"/>
    </row>
    <row r="25" spans="2:37" ht="7.5" customHeight="1">
      <c r="B25" s="74"/>
      <c r="C25" s="89"/>
      <c r="D25" s="89"/>
      <c r="E25" s="91"/>
      <c r="F25" s="91"/>
      <c r="G25" s="91"/>
      <c r="H25" s="91"/>
      <c r="I25" s="91"/>
      <c r="J25" s="91"/>
      <c r="K25" s="91"/>
      <c r="L25" s="89"/>
      <c r="M25" s="75"/>
      <c r="N25" s="69"/>
      <c r="O25" s="75"/>
      <c r="P25" s="75"/>
      <c r="Q25" s="147"/>
      <c r="R25" s="147"/>
      <c r="S25" s="147"/>
      <c r="T25" s="147"/>
      <c r="U25" s="75"/>
      <c r="V25" s="75"/>
      <c r="W25" s="75"/>
      <c r="X25" s="75"/>
      <c r="Y25" s="75"/>
      <c r="Z25" s="75"/>
      <c r="AA25" s="75"/>
      <c r="AB25" s="75"/>
      <c r="AC25" s="75"/>
      <c r="AD25" s="75"/>
      <c r="AE25" s="75"/>
      <c r="AF25" s="75"/>
      <c r="AG25" s="75"/>
      <c r="AH25" s="75"/>
      <c r="AI25" s="75"/>
      <c r="AJ25" s="75"/>
      <c r="AK25" s="75"/>
    </row>
    <row r="26" spans="2:37" ht="15" customHeight="1">
      <c r="B26" s="74"/>
      <c r="C26" s="89"/>
      <c r="D26" s="89"/>
      <c r="E26" s="91"/>
      <c r="F26" s="91"/>
      <c r="G26" s="91"/>
      <c r="H26" s="91"/>
      <c r="I26" s="91"/>
      <c r="J26" s="91"/>
      <c r="K26" s="89"/>
      <c r="L26" s="89"/>
      <c r="M26" s="75"/>
      <c r="N26" s="69"/>
      <c r="O26" s="75"/>
      <c r="P26" s="75"/>
      <c r="Q26" s="148"/>
      <c r="R26" s="148"/>
      <c r="S26" s="148"/>
      <c r="T26" s="148"/>
      <c r="U26" s="75"/>
      <c r="V26" s="75"/>
      <c r="W26" s="75"/>
      <c r="X26" s="75"/>
      <c r="Y26" s="75"/>
      <c r="Z26" s="75"/>
      <c r="AA26" s="75"/>
      <c r="AB26" s="75"/>
      <c r="AC26" s="75"/>
      <c r="AD26" s="75"/>
      <c r="AE26" s="75"/>
      <c r="AF26" s="75"/>
      <c r="AG26" s="75"/>
      <c r="AH26" s="75"/>
      <c r="AI26" s="75"/>
      <c r="AJ26" s="75"/>
      <c r="AK26" s="75"/>
    </row>
    <row r="27" spans="2:37" ht="15" customHeight="1">
      <c r="B27" s="74"/>
      <c r="C27" s="89"/>
      <c r="D27" s="89"/>
      <c r="E27" s="91"/>
      <c r="F27" s="91"/>
      <c r="G27" s="91"/>
      <c r="H27" s="91"/>
      <c r="I27" s="91"/>
      <c r="J27" s="91"/>
      <c r="K27" s="89"/>
      <c r="L27" s="89"/>
      <c r="M27" s="74"/>
      <c r="N27" s="70"/>
      <c r="O27" s="74"/>
      <c r="P27" s="74"/>
      <c r="Q27" s="148"/>
      <c r="R27" s="148"/>
      <c r="S27" s="148"/>
      <c r="T27" s="148"/>
      <c r="U27" s="74"/>
      <c r="V27" s="74"/>
      <c r="W27" s="74"/>
      <c r="X27" s="74"/>
      <c r="Y27" s="74"/>
      <c r="Z27" s="74"/>
      <c r="AA27" s="74"/>
      <c r="AB27" s="74"/>
      <c r="AC27" s="74"/>
      <c r="AD27" s="74"/>
      <c r="AE27" s="74"/>
      <c r="AF27" s="74"/>
      <c r="AG27" s="74"/>
      <c r="AH27" s="74"/>
      <c r="AI27" s="74"/>
      <c r="AJ27" s="74"/>
      <c r="AK27" s="74"/>
    </row>
    <row r="28" spans="2:37" ht="15" customHeight="1">
      <c r="B28" s="74"/>
      <c r="C28" s="89"/>
      <c r="D28" s="89"/>
      <c r="E28" s="91"/>
      <c r="F28" s="91"/>
      <c r="G28" s="91"/>
      <c r="H28" s="91"/>
      <c r="I28" s="91"/>
      <c r="J28" s="91"/>
      <c r="K28" s="96"/>
      <c r="L28" s="89"/>
      <c r="M28" s="74"/>
      <c r="N28" s="70"/>
      <c r="O28" s="74"/>
      <c r="P28" s="74"/>
      <c r="Q28" s="147"/>
      <c r="R28" s="147"/>
      <c r="S28" s="147"/>
      <c r="T28" s="147"/>
      <c r="U28" s="74"/>
      <c r="V28" s="74"/>
      <c r="W28" s="74"/>
      <c r="X28" s="74"/>
      <c r="Y28" s="74"/>
      <c r="Z28" s="74"/>
      <c r="AA28" s="74"/>
      <c r="AB28" s="74"/>
      <c r="AC28" s="74"/>
      <c r="AD28" s="74"/>
      <c r="AE28" s="74"/>
      <c r="AF28" s="74"/>
      <c r="AG28" s="74"/>
      <c r="AH28" s="74"/>
      <c r="AI28" s="74"/>
      <c r="AJ28" s="74"/>
      <c r="AK28" s="74"/>
    </row>
    <row r="29" spans="2:37" ht="15" customHeight="1">
      <c r="B29" s="74"/>
      <c r="C29" s="89"/>
      <c r="D29" s="89"/>
      <c r="E29" s="91"/>
      <c r="F29" s="91"/>
      <c r="G29" s="91"/>
      <c r="H29" s="91"/>
      <c r="I29" s="91"/>
      <c r="J29" s="91"/>
      <c r="K29" s="147" t="str">
        <f>TT!$O$44</f>
        <v>Ankle</v>
      </c>
      <c r="L29" s="147"/>
      <c r="M29" s="74"/>
      <c r="N29" s="70"/>
      <c r="O29" s="74"/>
      <c r="P29" s="74"/>
      <c r="Q29" s="148"/>
      <c r="R29" s="148"/>
      <c r="S29" s="148"/>
      <c r="T29" s="148"/>
      <c r="U29" s="74"/>
      <c r="V29" s="74"/>
      <c r="W29" s="74"/>
      <c r="X29" s="74"/>
      <c r="Y29" s="74"/>
      <c r="Z29" s="74"/>
      <c r="AA29" s="74"/>
      <c r="AB29" s="74"/>
      <c r="AC29" s="74"/>
      <c r="AD29" s="74"/>
      <c r="AE29" s="74"/>
      <c r="AF29" s="74"/>
      <c r="AG29" s="74"/>
      <c r="AH29" s="74"/>
      <c r="AI29" s="74"/>
      <c r="AJ29" s="74"/>
      <c r="AK29" s="74"/>
    </row>
    <row r="30" spans="2:37" ht="15" customHeight="1" thickBot="1">
      <c r="B30" s="74"/>
      <c r="C30" s="89"/>
      <c r="D30" s="89"/>
      <c r="E30" s="91"/>
      <c r="F30" s="91"/>
      <c r="G30" s="91"/>
      <c r="H30" s="91"/>
      <c r="I30" s="91"/>
      <c r="J30" s="91"/>
      <c r="K30" s="147"/>
      <c r="L30" s="147"/>
      <c r="M30" s="74"/>
      <c r="N30" s="70"/>
      <c r="O30" s="74"/>
      <c r="P30" s="74"/>
      <c r="Q30" s="147" t="str">
        <f>TT!$O$33</f>
        <v>Ankle Sensor</v>
      </c>
      <c r="R30" s="147"/>
      <c r="S30" s="147"/>
      <c r="T30" s="147"/>
      <c r="U30" s="74"/>
      <c r="V30" s="74"/>
      <c r="W30" s="74"/>
      <c r="X30" s="74"/>
      <c r="Y30" s="74"/>
      <c r="Z30" s="74"/>
      <c r="AA30" s="74"/>
      <c r="AB30" s="74"/>
      <c r="AC30" s="74"/>
      <c r="AD30" s="74"/>
      <c r="AE30" s="74"/>
      <c r="AF30" s="74"/>
      <c r="AG30" s="74"/>
      <c r="AH30" s="74"/>
      <c r="AI30" s="74"/>
      <c r="AJ30" s="74"/>
      <c r="AK30" s="74"/>
    </row>
    <row r="31" spans="2:37" ht="15" customHeight="1">
      <c r="B31" s="74"/>
      <c r="C31" s="89"/>
      <c r="D31" s="89"/>
      <c r="E31" s="91"/>
      <c r="F31" s="91"/>
      <c r="G31" s="91"/>
      <c r="H31" s="91"/>
      <c r="I31" s="91"/>
      <c r="J31" s="91"/>
      <c r="K31" s="158">
        <f>Backend!$K$6</f>
        <v>0.01</v>
      </c>
      <c r="L31" s="89"/>
      <c r="M31" s="74"/>
      <c r="N31" s="70"/>
      <c r="O31" s="74"/>
      <c r="P31" s="74"/>
      <c r="Q31" s="89"/>
      <c r="R31" s="89"/>
      <c r="S31" s="89"/>
      <c r="T31" s="89"/>
      <c r="U31" s="74"/>
      <c r="V31" s="74"/>
      <c r="W31" s="74"/>
      <c r="X31" s="74"/>
      <c r="Y31" s="74"/>
      <c r="Z31" s="74"/>
      <c r="AA31" s="74"/>
      <c r="AB31" s="74"/>
      <c r="AC31" s="74"/>
      <c r="AD31" s="74"/>
      <c r="AE31" s="74"/>
      <c r="AF31" s="74"/>
      <c r="AG31" s="74"/>
      <c r="AH31" s="74"/>
      <c r="AI31" s="74"/>
      <c r="AJ31" s="74"/>
      <c r="AK31" s="74"/>
    </row>
    <row r="32" spans="2:37" ht="15" customHeight="1" thickBot="1">
      <c r="B32" s="74"/>
      <c r="C32" s="89"/>
      <c r="D32" s="89"/>
      <c r="E32" s="89"/>
      <c r="F32" s="89"/>
      <c r="G32" s="89"/>
      <c r="H32" s="89"/>
      <c r="I32" s="89"/>
      <c r="J32" s="89"/>
      <c r="K32" s="159"/>
      <c r="L32" s="89"/>
      <c r="M32" s="74"/>
      <c r="N32" s="70"/>
      <c r="O32" s="74"/>
      <c r="P32" s="74"/>
      <c r="Q32" s="74"/>
      <c r="R32" s="74"/>
      <c r="S32" s="74"/>
      <c r="T32" s="74"/>
      <c r="U32" s="74"/>
      <c r="V32" s="74"/>
      <c r="W32" s="74"/>
      <c r="X32" s="74"/>
      <c r="Y32" s="74"/>
      <c r="Z32" s="74"/>
      <c r="AA32" s="74"/>
      <c r="AB32" s="74"/>
      <c r="AC32" s="74"/>
      <c r="AD32" s="74"/>
      <c r="AE32" s="74"/>
      <c r="AF32" s="74"/>
      <c r="AG32" s="74"/>
      <c r="AH32" s="74"/>
      <c r="AI32" s="74"/>
      <c r="AJ32" s="74"/>
      <c r="AK32" s="74"/>
    </row>
    <row r="33" spans="1:38" ht="15" customHeight="1">
      <c r="A33" s="70"/>
      <c r="B33" s="74"/>
      <c r="C33" s="89"/>
      <c r="D33" s="89"/>
      <c r="E33" s="89"/>
      <c r="F33" s="89"/>
      <c r="G33" s="89"/>
      <c r="H33" s="89"/>
      <c r="I33" s="89"/>
      <c r="J33" s="89"/>
      <c r="K33" s="89"/>
      <c r="L33" s="89"/>
      <c r="M33" s="74"/>
      <c r="N33" s="70"/>
      <c r="O33" s="74"/>
      <c r="P33" s="74"/>
      <c r="Q33" s="74"/>
      <c r="R33" s="74"/>
      <c r="S33" s="74"/>
      <c r="T33" s="74"/>
      <c r="U33" s="74"/>
      <c r="V33" s="74"/>
      <c r="W33" s="74"/>
      <c r="X33" s="74"/>
      <c r="Y33" s="74"/>
      <c r="Z33" s="74"/>
      <c r="AA33" s="74"/>
      <c r="AB33" s="74"/>
      <c r="AC33" s="74"/>
      <c r="AD33" s="74"/>
      <c r="AE33" s="74"/>
      <c r="AF33" s="74"/>
      <c r="AG33" s="74"/>
      <c r="AH33" s="74"/>
      <c r="AI33" s="74"/>
      <c r="AJ33" s="74"/>
      <c r="AK33" s="74"/>
      <c r="AL33" s="70"/>
    </row>
    <row r="34" spans="1:38" ht="15" customHeight="1">
      <c r="A34" s="70"/>
      <c r="B34" s="74"/>
      <c r="C34" s="146" t="str">
        <f>TT!$O$36</f>
        <v>Foot pressure level</v>
      </c>
      <c r="D34" s="146"/>
      <c r="E34" s="146"/>
      <c r="F34" s="146"/>
      <c r="G34" s="146"/>
      <c r="H34" s="146"/>
      <c r="I34" s="146"/>
      <c r="J34" s="89"/>
      <c r="K34" s="89"/>
      <c r="L34" s="89"/>
      <c r="M34" s="74"/>
      <c r="N34" s="70"/>
      <c r="O34" s="74"/>
      <c r="P34" s="74"/>
      <c r="Q34" s="74"/>
      <c r="R34" s="74"/>
      <c r="S34" s="74"/>
      <c r="T34" s="74"/>
      <c r="U34" s="74"/>
      <c r="V34" s="74"/>
      <c r="W34" s="74"/>
      <c r="X34" s="74"/>
      <c r="Y34" s="74"/>
      <c r="Z34" s="74"/>
      <c r="AA34" s="74"/>
      <c r="AB34" s="74"/>
      <c r="AC34" s="74"/>
      <c r="AD34" s="74"/>
      <c r="AE34" s="74"/>
      <c r="AF34" s="74"/>
      <c r="AG34" s="74"/>
      <c r="AH34" s="74"/>
      <c r="AI34" s="74"/>
      <c r="AJ34" s="74"/>
      <c r="AK34" s="74"/>
      <c r="AL34" s="70"/>
    </row>
    <row r="35" spans="1:38" ht="11.25" customHeight="1">
      <c r="A35" s="70"/>
      <c r="B35" s="74"/>
      <c r="C35" s="146"/>
      <c r="D35" s="146"/>
      <c r="E35" s="146"/>
      <c r="F35" s="146"/>
      <c r="G35" s="146"/>
      <c r="H35" s="146"/>
      <c r="I35" s="146"/>
      <c r="J35" s="89"/>
      <c r="K35" s="89"/>
      <c r="L35" s="89"/>
      <c r="M35" s="74"/>
      <c r="N35" s="70"/>
      <c r="O35" s="74"/>
      <c r="P35" s="74"/>
      <c r="Q35" s="74"/>
      <c r="R35" s="74"/>
      <c r="S35" s="74"/>
      <c r="T35" s="74"/>
      <c r="U35" s="74"/>
      <c r="V35" s="74"/>
      <c r="W35" s="74"/>
      <c r="X35" s="74"/>
      <c r="Y35" s="74"/>
      <c r="Z35" s="74"/>
      <c r="AA35" s="74"/>
      <c r="AB35" s="74"/>
      <c r="AC35" s="74"/>
      <c r="AD35" s="74"/>
      <c r="AE35" s="74"/>
      <c r="AF35" s="74"/>
      <c r="AG35" s="74"/>
      <c r="AH35" s="74"/>
      <c r="AI35" s="74"/>
      <c r="AJ35" s="74"/>
      <c r="AK35" s="74"/>
      <c r="AL35" s="70"/>
    </row>
    <row r="36" spans="1:38" ht="11.25" customHeight="1">
      <c r="A36" s="70"/>
      <c r="B36" s="74"/>
      <c r="C36" s="52"/>
      <c r="D36" s="89"/>
      <c r="E36" s="53"/>
      <c r="F36" s="89"/>
      <c r="G36" s="54"/>
      <c r="H36" s="89"/>
      <c r="I36" s="55"/>
      <c r="J36" s="89"/>
      <c r="K36" s="89"/>
      <c r="L36" s="89"/>
      <c r="M36" s="74"/>
      <c r="N36" s="70"/>
      <c r="O36" s="74"/>
      <c r="P36" s="74"/>
      <c r="Q36" s="74"/>
      <c r="R36" s="74"/>
      <c r="S36" s="74"/>
      <c r="T36" s="74"/>
      <c r="U36" s="74"/>
      <c r="V36" s="74"/>
      <c r="W36" s="74"/>
      <c r="X36" s="74"/>
      <c r="Y36" s="74"/>
      <c r="Z36" s="74"/>
      <c r="AA36" s="74"/>
      <c r="AB36" s="74"/>
      <c r="AC36" s="74"/>
      <c r="AD36" s="74"/>
      <c r="AE36" s="74"/>
      <c r="AF36" s="74"/>
      <c r="AG36" s="74"/>
      <c r="AH36" s="74"/>
      <c r="AI36" s="74"/>
      <c r="AJ36" s="74"/>
      <c r="AK36" s="74"/>
      <c r="AL36" s="70"/>
    </row>
    <row r="37" spans="1:38" ht="15" customHeight="1">
      <c r="A37" s="70"/>
      <c r="B37" s="74"/>
      <c r="C37" s="162" t="str">
        <f>TT!$O$37</f>
        <v>None</v>
      </c>
      <c r="D37" s="97"/>
      <c r="E37" s="162" t="str">
        <f>TT!$O$38</f>
        <v>Low</v>
      </c>
      <c r="F37" s="97"/>
      <c r="G37" s="162" t="str">
        <f>TT!$O$39</f>
        <v>Medium</v>
      </c>
      <c r="H37" s="162"/>
      <c r="I37" s="162" t="str">
        <f>TT!$O$40</f>
        <v>High</v>
      </c>
      <c r="J37" s="89"/>
      <c r="K37" s="89"/>
      <c r="L37" s="89"/>
      <c r="M37" s="74"/>
      <c r="N37" s="70"/>
      <c r="O37" s="74"/>
      <c r="P37" s="74"/>
      <c r="Q37" s="160" t="str">
        <f>TT!$O$53</f>
        <v>Clear all trials </v>
      </c>
      <c r="R37" s="160"/>
      <c r="S37" s="74"/>
      <c r="T37" s="74"/>
      <c r="U37" s="74"/>
      <c r="V37" s="74"/>
      <c r="W37" s="74"/>
      <c r="X37" s="74"/>
      <c r="Y37" s="74"/>
      <c r="Z37" s="74"/>
      <c r="AA37" s="74"/>
      <c r="AB37" s="74"/>
      <c r="AC37" s="74"/>
      <c r="AD37" s="74"/>
      <c r="AE37" s="74"/>
      <c r="AF37" s="74"/>
      <c r="AG37" s="74"/>
      <c r="AH37" s="74"/>
      <c r="AI37" s="74"/>
      <c r="AJ37" s="74"/>
      <c r="AK37" s="74"/>
      <c r="AL37" s="70"/>
    </row>
    <row r="38" spans="1:38" ht="7.5" customHeight="1">
      <c r="A38" s="70"/>
      <c r="B38" s="74"/>
      <c r="C38" s="162"/>
      <c r="D38" s="97"/>
      <c r="E38" s="162"/>
      <c r="F38" s="97"/>
      <c r="G38" s="162"/>
      <c r="H38" s="162"/>
      <c r="I38" s="162"/>
      <c r="J38" s="89"/>
      <c r="K38" s="89"/>
      <c r="L38" s="89"/>
      <c r="M38" s="74"/>
      <c r="N38" s="70"/>
      <c r="O38" s="74"/>
      <c r="P38" s="74"/>
      <c r="Q38" s="160"/>
      <c r="R38" s="160"/>
      <c r="S38" s="74"/>
      <c r="T38" s="74"/>
      <c r="U38" s="74"/>
      <c r="V38" s="74"/>
      <c r="W38" s="74"/>
      <c r="X38" s="74"/>
      <c r="Y38" s="74"/>
      <c r="Z38" s="74"/>
      <c r="AA38" s="74"/>
      <c r="AB38" s="74"/>
      <c r="AC38" s="74"/>
      <c r="AD38" s="74"/>
      <c r="AE38" s="74"/>
      <c r="AF38" s="74"/>
      <c r="AG38" s="74"/>
      <c r="AH38" s="74"/>
      <c r="AI38" s="74"/>
      <c r="AJ38" s="74"/>
      <c r="AK38" s="74"/>
      <c r="AL38" s="70"/>
    </row>
    <row r="39" spans="1:38" ht="11.25" customHeight="1">
      <c r="A39" s="70"/>
      <c r="B39" s="74"/>
      <c r="C39" s="74"/>
      <c r="D39" s="74"/>
      <c r="E39" s="74"/>
      <c r="F39" s="74"/>
      <c r="G39" s="74"/>
      <c r="H39" s="74"/>
      <c r="I39" s="74"/>
      <c r="J39" s="74"/>
      <c r="K39" s="74"/>
      <c r="L39" s="74"/>
      <c r="M39" s="74"/>
      <c r="N39" s="70"/>
      <c r="O39" s="74"/>
      <c r="P39" s="74"/>
      <c r="Q39" s="74"/>
      <c r="R39" s="74"/>
      <c r="S39" s="74"/>
      <c r="T39" s="74"/>
      <c r="U39" s="74"/>
      <c r="V39" s="74"/>
      <c r="W39" s="74"/>
      <c r="X39" s="74"/>
      <c r="Y39" s="74"/>
      <c r="Z39" s="74"/>
      <c r="AA39" s="74"/>
      <c r="AB39" s="74"/>
      <c r="AC39" s="74"/>
      <c r="AD39" s="74"/>
      <c r="AE39" s="74"/>
      <c r="AF39" s="74"/>
      <c r="AG39" s="74"/>
      <c r="AH39" s="74"/>
      <c r="AI39" s="74"/>
      <c r="AJ39" s="74"/>
      <c r="AK39" s="74"/>
      <c r="AL39" s="70"/>
    </row>
    <row r="40" spans="1:38" ht="11.25" customHeight="1">
      <c r="A40" s="70"/>
      <c r="B40" s="70"/>
      <c r="C40" s="70"/>
      <c r="D40" s="70"/>
      <c r="E40" s="70"/>
      <c r="F40" s="70"/>
      <c r="G40" s="70"/>
      <c r="H40" s="70"/>
      <c r="I40" s="70"/>
      <c r="J40" s="70"/>
      <c r="K40" s="70"/>
      <c r="L40" s="70"/>
      <c r="M40" s="70"/>
      <c r="N40" s="70"/>
      <c r="O40" s="70"/>
      <c r="P40" s="70"/>
      <c r="Q40" s="70"/>
      <c r="R40" s="70"/>
      <c r="S40" s="70"/>
      <c r="T40" s="70"/>
      <c r="U40" s="70"/>
      <c r="V40" s="70"/>
      <c r="W40" s="70"/>
      <c r="X40" s="70"/>
      <c r="Y40" s="70"/>
      <c r="Z40" s="70"/>
      <c r="AA40" s="70"/>
      <c r="AB40" s="70"/>
      <c r="AC40" s="70"/>
      <c r="AD40" s="70"/>
      <c r="AE40" s="70"/>
      <c r="AF40" s="70"/>
      <c r="AG40" s="70"/>
      <c r="AH40" s="70"/>
      <c r="AI40" s="70"/>
      <c r="AJ40" s="70"/>
      <c r="AK40" s="70"/>
      <c r="AL40" s="70"/>
    </row>
    <row r="41" spans="1:38" ht="22.5" customHeight="1">
      <c r="A41" s="70"/>
      <c r="B41" s="142" t="str">
        <f>TT!$O$23</f>
        <v> Previous</v>
      </c>
      <c r="C41" s="142"/>
      <c r="D41" s="142"/>
      <c r="E41" s="142"/>
      <c r="F41" s="70"/>
      <c r="G41" s="70"/>
      <c r="H41" s="70"/>
      <c r="I41" s="70"/>
      <c r="J41" s="70"/>
      <c r="K41" s="70"/>
      <c r="L41" s="70"/>
      <c r="M41" s="70"/>
      <c r="N41" s="70"/>
      <c r="O41" s="70"/>
      <c r="P41" s="70"/>
      <c r="Q41" s="70"/>
      <c r="R41" s="70"/>
      <c r="S41" s="70"/>
      <c r="T41" s="70"/>
      <c r="U41" s="70"/>
      <c r="V41" s="70"/>
      <c r="W41" s="70"/>
      <c r="X41" s="70"/>
      <c r="Y41" s="70"/>
      <c r="Z41" s="70"/>
      <c r="AA41" s="70"/>
      <c r="AB41" s="70"/>
      <c r="AC41" s="70"/>
      <c r="AD41" s="70"/>
      <c r="AE41" s="70"/>
      <c r="AF41" s="70"/>
      <c r="AG41" s="70"/>
      <c r="AH41" s="142" t="str">
        <f>TT!$O$22</f>
        <v>Next </v>
      </c>
      <c r="AI41" s="142"/>
      <c r="AJ41" s="142"/>
      <c r="AK41" s="142"/>
      <c r="AL41" s="70"/>
    </row>
    <row r="42" spans="1:38" ht="22.5" customHeight="1">
      <c r="A42" s="70"/>
      <c r="B42" s="70"/>
      <c r="C42" s="70"/>
      <c r="D42" s="70"/>
      <c r="E42" s="70"/>
      <c r="F42" s="70"/>
      <c r="G42" s="70"/>
      <c r="H42" s="70"/>
      <c r="I42" s="70"/>
      <c r="J42" s="70"/>
      <c r="K42" s="70"/>
      <c r="L42" s="70"/>
      <c r="M42" s="70"/>
      <c r="N42" s="70"/>
      <c r="O42" s="70"/>
      <c r="P42" s="70"/>
      <c r="Q42" s="70"/>
      <c r="R42" s="70"/>
      <c r="S42" s="70"/>
      <c r="T42" s="70"/>
      <c r="U42" s="70"/>
      <c r="V42" s="70"/>
      <c r="W42" s="70"/>
      <c r="X42" s="70"/>
      <c r="Y42" s="70"/>
      <c r="Z42" s="70"/>
      <c r="AA42" s="70"/>
      <c r="AB42" s="70"/>
      <c r="AC42" s="70"/>
      <c r="AD42" s="70"/>
      <c r="AE42" s="70"/>
      <c r="AF42" s="70"/>
      <c r="AG42" s="70"/>
      <c r="AH42" s="70"/>
      <c r="AI42" s="70"/>
      <c r="AJ42" s="70"/>
      <c r="AK42" s="70"/>
      <c r="AL42" s="70"/>
    </row>
    <row r="43" spans="1:38" ht="22.5" customHeight="1">
      <c r="A43" s="132"/>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85"/>
      <c r="AG43" s="85"/>
      <c r="AH43" s="85"/>
      <c r="AI43" s="85"/>
      <c r="AJ43" s="85"/>
      <c r="AK43" s="85"/>
      <c r="AL43" s="71"/>
    </row>
  </sheetData>
  <sheetProtection sheet="1" objects="1" scenarios="1"/>
  <mergeCells count="44">
    <mergeCell ref="AH41:AK41"/>
    <mergeCell ref="B41:E41"/>
    <mergeCell ref="K14:K15"/>
    <mergeCell ref="K31:K32"/>
    <mergeCell ref="Q37:R38"/>
    <mergeCell ref="K22:K24"/>
    <mergeCell ref="C37:C38"/>
    <mergeCell ref="E37:E38"/>
    <mergeCell ref="G37:G38"/>
    <mergeCell ref="H37:H38"/>
    <mergeCell ref="I37:I38"/>
    <mergeCell ref="K20:L21"/>
    <mergeCell ref="K29:L30"/>
    <mergeCell ref="Q14:T14"/>
    <mergeCell ref="Q15:T15"/>
    <mergeCell ref="Q16:T16"/>
    <mergeCell ref="AC10:AE10"/>
    <mergeCell ref="AG10:AI10"/>
    <mergeCell ref="X10:AA10"/>
    <mergeCell ref="Q10:R10"/>
    <mergeCell ref="K12:L13"/>
    <mergeCell ref="Q13:T13"/>
    <mergeCell ref="B2:M2"/>
    <mergeCell ref="O2:AK2"/>
    <mergeCell ref="P4:AI5"/>
    <mergeCell ref="O7:T7"/>
    <mergeCell ref="U7:Y7"/>
    <mergeCell ref="Z7:AD7"/>
    <mergeCell ref="AE7:AK7"/>
    <mergeCell ref="K5:L6"/>
    <mergeCell ref="B7:B8"/>
    <mergeCell ref="Q17:T17"/>
    <mergeCell ref="Q18:T18"/>
    <mergeCell ref="Q19:T19"/>
    <mergeCell ref="Q20:T20"/>
    <mergeCell ref="Q21:T21"/>
    <mergeCell ref="C34:I35"/>
    <mergeCell ref="Q30:T30"/>
    <mergeCell ref="Q24:T25"/>
    <mergeCell ref="Q22:T22"/>
    <mergeCell ref="Q26:T26"/>
    <mergeCell ref="Q27:T27"/>
    <mergeCell ref="Q28:T28"/>
    <mergeCell ref="Q29:T29"/>
  </mergeCells>
  <conditionalFormatting sqref="X10:AA10 AC10:AE10 AG10:AI10">
    <cfRule type="expression" dxfId="1" priority="1">
      <formula>X$1&gt;$A$10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00000000-000E-0000-0600-000002000000}">
            <xm:f>O7=Backend!$D$3</xm:f>
            <x14:dxf>
              <font>
                <color rgb="FF505050"/>
              </font>
              <fill>
                <patternFill>
                  <bgColor theme="0"/>
                </patternFill>
              </fill>
              <border>
                <bottom style="thin">
                  <color theme="0"/>
                </bottom>
                <vertical/>
                <horizontal/>
              </border>
            </x14:dxf>
          </x14:cfRule>
          <xm:sqref>O7:AK7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AE748-6F83-4D37-83DC-D3B775A5F5C1}">
  <sheetPr codeName="Sheet12"/>
  <dimension ref="G3"/>
  <sheetViews>
    <sheetView workbookViewId="0">
      <selection activeCell="I9" sqref="I9"/>
    </sheetView>
  </sheetViews>
  <sheetFormatPr defaultRowHeight="15"/>
  <sheetData>
    <row r="3" spans="7:7">
      <c r="G3" t="s">
        <v>468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56D18-8038-4FF7-9320-DF39C2928EAA}">
  <sheetPr codeName="Sheet10"/>
  <dimension ref="A1:BF39"/>
  <sheetViews>
    <sheetView showGridLines="0" zoomScale="92" zoomScaleNormal="92" workbookViewId="0"/>
  </sheetViews>
  <sheetFormatPr defaultRowHeight="16.5"/>
  <cols>
    <col min="1" max="2" width="4.28515625" style="70" customWidth="1"/>
    <col min="3" max="3" width="6.42578125" style="70" customWidth="1"/>
    <col min="4" max="4" width="2.140625" style="70" customWidth="1"/>
    <col min="5" max="5" width="6.42578125" style="70" customWidth="1"/>
    <col min="6" max="7" width="2.140625" style="70" customWidth="1"/>
    <col min="8" max="8" width="4.28515625" style="70" customWidth="1"/>
    <col min="9" max="9" width="2.140625" style="70" customWidth="1"/>
    <col min="10" max="10" width="6.42578125" style="70" customWidth="1"/>
    <col min="11" max="11" width="2.140625" style="70" customWidth="1"/>
    <col min="12" max="12" width="4.28515625" style="70" customWidth="1"/>
    <col min="13" max="13" width="6.42578125" style="70" customWidth="1"/>
    <col min="14" max="16" width="4.28515625" style="70" customWidth="1"/>
    <col min="17" max="17" width="6.42578125" style="70" customWidth="1"/>
    <col min="18" max="18" width="2.140625" style="70" customWidth="1"/>
    <col min="19" max="19" width="6.42578125" style="70" customWidth="1"/>
    <col min="20" max="20" width="2.140625" style="70" customWidth="1"/>
    <col min="21" max="21" width="6.42578125" style="70" customWidth="1"/>
    <col min="22" max="22" width="2.140625" style="70" customWidth="1"/>
    <col min="23" max="23" width="6.42578125" style="70" customWidth="1"/>
    <col min="24" max="24" width="2.140625" style="70" customWidth="1"/>
    <col min="25" max="25" width="4.28515625" style="70" customWidth="1"/>
    <col min="26" max="26" width="6.42578125" style="70" customWidth="1"/>
    <col min="27" max="29" width="4.28515625" style="70" customWidth="1"/>
    <col min="30" max="30" width="6.42578125" style="70" customWidth="1"/>
    <col min="31" max="31" width="2.140625" style="70" customWidth="1"/>
    <col min="32" max="32" width="6.42578125" style="70" customWidth="1"/>
    <col min="33" max="33" width="2.140625" style="70" customWidth="1"/>
    <col min="34" max="34" width="6.42578125" style="70" customWidth="1"/>
    <col min="35" max="35" width="2.140625" style="70" customWidth="1"/>
    <col min="36" max="36" width="6.42578125" style="70" customWidth="1"/>
    <col min="37" max="37" width="2.140625" style="70" customWidth="1"/>
    <col min="38" max="38" width="4.28515625" style="70" customWidth="1"/>
    <col min="39" max="39" width="6.42578125" style="70" customWidth="1"/>
    <col min="40" max="42" width="4.28515625" style="70" customWidth="1"/>
    <col min="43" max="43" width="6.42578125" style="70" customWidth="1"/>
    <col min="44" max="44" width="2.140625" style="70" customWidth="1"/>
    <col min="45" max="45" width="6.42578125" style="70" customWidth="1"/>
    <col min="46" max="46" width="2.140625" style="70" customWidth="1"/>
    <col min="47" max="47" width="6.42578125" style="70" customWidth="1"/>
    <col min="48" max="48" width="2.140625" style="70" customWidth="1"/>
    <col min="49" max="49" width="4.28515625" style="70" customWidth="1"/>
    <col min="50" max="51" width="2.140625" style="70" customWidth="1"/>
    <col min="52" max="52" width="4.28515625" style="70" customWidth="1"/>
    <col min="53" max="53" width="6.42578125" style="70" customWidth="1"/>
    <col min="54" max="56" width="4.28515625" style="70" customWidth="1"/>
    <col min="57" max="16384" width="9.140625" style="70"/>
  </cols>
  <sheetData>
    <row r="1" spans="1:58" ht="22.5" customHeight="1">
      <c r="J1" s="71"/>
      <c r="K1" s="71"/>
      <c r="L1" s="130" t="s">
        <v>469</v>
      </c>
      <c r="M1" s="71"/>
      <c r="N1" s="71"/>
      <c r="O1" s="71"/>
      <c r="P1" s="71"/>
      <c r="Q1" s="71"/>
      <c r="R1" s="71"/>
      <c r="S1" s="71"/>
      <c r="T1" s="71"/>
      <c r="U1" s="71"/>
      <c r="V1" s="71"/>
      <c r="W1" s="71"/>
      <c r="X1" s="71"/>
      <c r="Y1" s="71" t="s">
        <v>470</v>
      </c>
      <c r="Z1" s="71"/>
      <c r="AA1" s="71"/>
      <c r="AB1" s="71"/>
      <c r="AC1" s="71"/>
      <c r="AD1" s="71"/>
      <c r="AE1" s="71"/>
      <c r="AF1" s="71"/>
      <c r="AG1" s="71"/>
      <c r="AH1" s="71"/>
      <c r="AI1" s="71"/>
      <c r="AJ1" s="71"/>
      <c r="AK1" s="71"/>
      <c r="AL1" s="71" t="s">
        <v>471</v>
      </c>
      <c r="AM1" s="71"/>
      <c r="AN1" s="71"/>
      <c r="AO1" s="71"/>
      <c r="AP1" s="71"/>
      <c r="AQ1" s="71"/>
      <c r="AR1" s="71"/>
      <c r="AS1" s="71"/>
      <c r="AT1" s="71"/>
      <c r="AU1" s="71"/>
      <c r="AV1" s="71"/>
      <c r="AW1" s="71"/>
      <c r="AX1" s="71"/>
      <c r="AY1" s="71"/>
      <c r="AZ1" s="71" t="s">
        <v>472</v>
      </c>
      <c r="BA1" s="71"/>
      <c r="BB1" s="71"/>
    </row>
    <row r="2" spans="1:58" ht="30" customHeight="1" thickBot="1">
      <c r="A2" s="130" t="e" cm="1">
        <f t="array" aca="1" ref="A2" ca="1">RIGHT(CELL("filename",A2),LEN(CELL("filename",A2))-FIND("]",CELL("filename",A2)))</f>
        <v>#VALUE!</v>
      </c>
      <c r="B2" s="143" t="str">
        <f>TT!$O$54</f>
        <v>Trial summary</v>
      </c>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row>
    <row r="3" spans="1:58" ht="11.25" customHeight="1">
      <c r="A3" s="73"/>
      <c r="B3" s="89"/>
      <c r="C3" s="89"/>
      <c r="D3" s="89"/>
      <c r="E3" s="89"/>
      <c r="F3" s="89"/>
      <c r="G3" s="89"/>
      <c r="H3" s="89"/>
      <c r="I3" s="89"/>
      <c r="J3" s="89"/>
      <c r="K3" s="89"/>
      <c r="L3" s="89"/>
      <c r="M3" s="89"/>
      <c r="N3" s="89"/>
      <c r="O3" s="121"/>
      <c r="P3" s="89"/>
      <c r="Q3" s="89"/>
      <c r="R3" s="89"/>
      <c r="S3" s="89"/>
      <c r="T3" s="89"/>
      <c r="U3" s="89"/>
      <c r="V3" s="89"/>
      <c r="W3" s="89"/>
      <c r="X3" s="89"/>
      <c r="Y3" s="89"/>
      <c r="Z3" s="89"/>
      <c r="AA3" s="89"/>
      <c r="AB3" s="121"/>
      <c r="AC3" s="89"/>
      <c r="AD3" s="89"/>
      <c r="AE3" s="89"/>
      <c r="AF3" s="89"/>
      <c r="AG3" s="89"/>
      <c r="AH3" s="89"/>
      <c r="AI3" s="89"/>
      <c r="AJ3" s="89"/>
      <c r="AK3" s="89"/>
      <c r="AL3" s="89"/>
      <c r="AM3" s="89"/>
      <c r="AN3" s="89"/>
      <c r="AO3" s="121"/>
      <c r="AP3" s="89"/>
      <c r="AQ3" s="89"/>
      <c r="AR3" s="89"/>
      <c r="AS3" s="89"/>
      <c r="AT3" s="89"/>
      <c r="AU3" s="89"/>
      <c r="AV3" s="89"/>
      <c r="AW3" s="89"/>
      <c r="AX3" s="89"/>
      <c r="AY3" s="89"/>
      <c r="AZ3" s="89"/>
      <c r="BA3" s="89"/>
      <c r="BB3" s="89"/>
      <c r="BC3" s="75"/>
    </row>
    <row r="4" spans="1:58" ht="15" customHeight="1" thickBot="1">
      <c r="A4" s="73"/>
      <c r="B4" s="89"/>
      <c r="C4" s="168" t="str">
        <f>TT!$O$45</f>
        <v>Baseline</v>
      </c>
      <c r="D4" s="168"/>
      <c r="E4" s="168"/>
      <c r="F4" s="168"/>
      <c r="G4" s="168"/>
      <c r="H4" s="89"/>
      <c r="I4" s="89"/>
      <c r="J4" s="89"/>
      <c r="K4" s="89"/>
      <c r="L4" s="164" t="str">
        <f>TT!$O$55</f>
        <v>Total pressure</v>
      </c>
      <c r="M4" s="164"/>
      <c r="N4" s="164"/>
      <c r="O4" s="121"/>
      <c r="P4" s="89"/>
      <c r="Q4" s="168" t="str">
        <f>TT!$O$46</f>
        <v>Astro Sock 1</v>
      </c>
      <c r="R4" s="168"/>
      <c r="S4" s="168"/>
      <c r="T4" s="168"/>
      <c r="U4" s="168"/>
      <c r="V4" s="89"/>
      <c r="W4" s="89"/>
      <c r="X4" s="89"/>
      <c r="Y4" s="164" t="str">
        <f>TT!$O$55</f>
        <v>Total pressure</v>
      </c>
      <c r="Z4" s="164"/>
      <c r="AA4" s="164"/>
      <c r="AB4" s="121"/>
      <c r="AC4" s="89"/>
      <c r="AD4" s="168" t="str">
        <f>TT!$O$47</f>
        <v>Astro Sock 2</v>
      </c>
      <c r="AE4" s="168"/>
      <c r="AF4" s="168"/>
      <c r="AG4" s="168"/>
      <c r="AH4" s="168"/>
      <c r="AI4" s="89"/>
      <c r="AJ4" s="89"/>
      <c r="AK4" s="89"/>
      <c r="AL4" s="164" t="str">
        <f>TT!$O$55</f>
        <v>Total pressure</v>
      </c>
      <c r="AM4" s="164"/>
      <c r="AN4" s="164"/>
      <c r="AO4" s="121"/>
      <c r="AP4" s="89"/>
      <c r="AQ4" s="168" t="str">
        <f>TT!$O$48</f>
        <v>Astro Sock 3</v>
      </c>
      <c r="AR4" s="168"/>
      <c r="AS4" s="168"/>
      <c r="AT4" s="168"/>
      <c r="AU4" s="168"/>
      <c r="AV4" s="89"/>
      <c r="AW4" s="89"/>
      <c r="AX4" s="89"/>
      <c r="AY4" s="89"/>
      <c r="AZ4" s="164" t="str">
        <f>TT!$O$55</f>
        <v>Total pressure</v>
      </c>
      <c r="BA4" s="164"/>
      <c r="BB4" s="164"/>
      <c r="BC4" s="74"/>
    </row>
    <row r="5" spans="1:58" ht="26.25" customHeight="1" thickBot="1">
      <c r="A5" s="73"/>
      <c r="B5" s="89"/>
      <c r="C5" s="168"/>
      <c r="D5" s="168"/>
      <c r="E5" s="168"/>
      <c r="F5" s="168"/>
      <c r="G5" s="168"/>
      <c r="H5" s="89"/>
      <c r="I5" s="89"/>
      <c r="J5" s="89"/>
      <c r="K5" s="89"/>
      <c r="L5" s="166">
        <f>L11+L14+L17+L20</f>
        <v>0</v>
      </c>
      <c r="M5" s="167"/>
      <c r="N5" s="122" t="s">
        <v>473</v>
      </c>
      <c r="O5" s="110"/>
      <c r="P5" s="89"/>
      <c r="Q5" s="168"/>
      <c r="R5" s="168"/>
      <c r="S5" s="168"/>
      <c r="T5" s="168"/>
      <c r="U5" s="168"/>
      <c r="V5" s="89"/>
      <c r="W5" s="89"/>
      <c r="X5" s="89"/>
      <c r="Y5" s="166">
        <f>Y11+Y14+Y17+Y20</f>
        <v>0</v>
      </c>
      <c r="Z5" s="167"/>
      <c r="AA5" s="123" t="s">
        <v>473</v>
      </c>
      <c r="AB5" s="110"/>
      <c r="AC5" s="89"/>
      <c r="AD5" s="168"/>
      <c r="AE5" s="168"/>
      <c r="AF5" s="168"/>
      <c r="AG5" s="168"/>
      <c r="AH5" s="168"/>
      <c r="AI5" s="89"/>
      <c r="AJ5" s="89"/>
      <c r="AK5" s="89"/>
      <c r="AL5" s="166">
        <f>AL11+AL14+AL17+AL20</f>
        <v>0</v>
      </c>
      <c r="AM5" s="167"/>
      <c r="AN5" s="123" t="s">
        <v>473</v>
      </c>
      <c r="AO5" s="110"/>
      <c r="AP5" s="89"/>
      <c r="AQ5" s="168"/>
      <c r="AR5" s="168"/>
      <c r="AS5" s="168"/>
      <c r="AT5" s="168"/>
      <c r="AU5" s="168"/>
      <c r="AV5" s="89"/>
      <c r="AW5" s="89"/>
      <c r="AX5" s="89"/>
      <c r="AY5" s="89"/>
      <c r="AZ5" s="166">
        <f>AZ11+AZ14+AZ17+AZ20</f>
        <v>0</v>
      </c>
      <c r="BA5" s="167"/>
      <c r="BB5" s="123" t="s">
        <v>473</v>
      </c>
      <c r="BC5" s="111"/>
    </row>
    <row r="6" spans="1:58" ht="15" customHeight="1">
      <c r="A6" s="73"/>
      <c r="B6" s="89"/>
      <c r="C6" s="124"/>
      <c r="D6" s="124"/>
      <c r="E6" s="124"/>
      <c r="F6" s="124"/>
      <c r="G6" s="124"/>
      <c r="H6" s="89"/>
      <c r="I6" s="89"/>
      <c r="J6" s="89"/>
      <c r="K6" s="89"/>
      <c r="L6" s="89"/>
      <c r="M6" s="89"/>
      <c r="N6" s="123"/>
      <c r="O6" s="110"/>
      <c r="P6" s="89"/>
      <c r="Q6" s="124"/>
      <c r="R6" s="124"/>
      <c r="S6" s="124"/>
      <c r="T6" s="124"/>
      <c r="U6" s="124"/>
      <c r="V6" s="89"/>
      <c r="W6" s="89"/>
      <c r="X6" s="89"/>
      <c r="Y6" s="89"/>
      <c r="Z6" s="89"/>
      <c r="AA6" s="123"/>
      <c r="AB6" s="110"/>
      <c r="AC6" s="89"/>
      <c r="AD6" s="124"/>
      <c r="AE6" s="124"/>
      <c r="AF6" s="124"/>
      <c r="AG6" s="124"/>
      <c r="AH6" s="124"/>
      <c r="AI6" s="89"/>
      <c r="AJ6" s="89"/>
      <c r="AK6" s="89"/>
      <c r="AL6" s="89"/>
      <c r="AM6" s="89"/>
      <c r="AN6" s="123"/>
      <c r="AO6" s="110"/>
      <c r="AP6" s="89"/>
      <c r="AQ6" s="124"/>
      <c r="AR6" s="124"/>
      <c r="AS6" s="124"/>
      <c r="AT6" s="124"/>
      <c r="AU6" s="124"/>
      <c r="AV6" s="89"/>
      <c r="AW6" s="89"/>
      <c r="AX6" s="89"/>
      <c r="AY6" s="89"/>
      <c r="AZ6" s="89"/>
      <c r="BA6" s="89"/>
      <c r="BB6" s="123"/>
      <c r="BC6" s="111"/>
    </row>
    <row r="7" spans="1:58" ht="15" customHeight="1" thickBot="1">
      <c r="A7" s="73"/>
      <c r="B7" s="89"/>
      <c r="C7" s="125"/>
      <c r="D7" s="125"/>
      <c r="E7" s="125"/>
      <c r="F7" s="125"/>
      <c r="G7" s="125"/>
      <c r="H7" s="89"/>
      <c r="I7" s="89"/>
      <c r="J7" s="89"/>
      <c r="K7" s="89"/>
      <c r="L7" s="164" t="str">
        <f>TT!$O$56</f>
        <v>Pressure range</v>
      </c>
      <c r="M7" s="164"/>
      <c r="N7" s="164"/>
      <c r="O7" s="121"/>
      <c r="P7" s="89"/>
      <c r="Q7" s="125"/>
      <c r="R7" s="125"/>
      <c r="S7" s="125"/>
      <c r="T7" s="125"/>
      <c r="U7" s="125"/>
      <c r="V7" s="89"/>
      <c r="W7" s="89"/>
      <c r="X7" s="89"/>
      <c r="Y7" s="165" t="str">
        <f>TT!$O$56</f>
        <v>Pressure range</v>
      </c>
      <c r="Z7" s="165"/>
      <c r="AA7" s="165"/>
      <c r="AB7" s="121"/>
      <c r="AC7" s="89"/>
      <c r="AD7" s="125"/>
      <c r="AE7" s="125"/>
      <c r="AF7" s="125"/>
      <c r="AG7" s="125"/>
      <c r="AH7" s="125"/>
      <c r="AI7" s="89"/>
      <c r="AJ7" s="89"/>
      <c r="AK7" s="89"/>
      <c r="AL7" s="165" t="str">
        <f>TT!$O$56</f>
        <v>Pressure range</v>
      </c>
      <c r="AM7" s="165"/>
      <c r="AN7" s="165"/>
      <c r="AO7" s="121"/>
      <c r="AP7" s="89"/>
      <c r="AQ7" s="125"/>
      <c r="AR7" s="125"/>
      <c r="AS7" s="125"/>
      <c r="AT7" s="125"/>
      <c r="AU7" s="125"/>
      <c r="AV7" s="89"/>
      <c r="AW7" s="89"/>
      <c r="AX7" s="89"/>
      <c r="AY7" s="89"/>
      <c r="AZ7" s="165" t="str">
        <f>TT!$O$56</f>
        <v>Pressure range</v>
      </c>
      <c r="BA7" s="165"/>
      <c r="BB7" s="165"/>
      <c r="BC7" s="74"/>
    </row>
    <row r="8" spans="1:58" ht="26.25" customHeight="1" thickBot="1">
      <c r="A8" s="73"/>
      <c r="B8" s="89"/>
      <c r="C8" s="125"/>
      <c r="D8" s="125"/>
      <c r="E8" s="125"/>
      <c r="F8" s="125"/>
      <c r="G8" s="125"/>
      <c r="H8" s="89"/>
      <c r="I8" s="89"/>
      <c r="J8" s="89"/>
      <c r="K8" s="89"/>
      <c r="L8" s="166">
        <f>MAX(L11,L14,L17,L20)-MIN(L20,L17,L14,L11)</f>
        <v>0</v>
      </c>
      <c r="M8" s="167"/>
      <c r="N8" s="122" t="s">
        <v>474</v>
      </c>
      <c r="O8" s="110"/>
      <c r="P8" s="89"/>
      <c r="Q8" s="125"/>
      <c r="R8" s="125"/>
      <c r="S8" s="125"/>
      <c r="T8" s="125"/>
      <c r="U8" s="125"/>
      <c r="V8" s="89"/>
      <c r="W8" s="89"/>
      <c r="X8" s="89"/>
      <c r="Y8" s="166">
        <f>MAX(Y11,Y14,Y17,Y20)-MIN(Y20,Y17,Y14,Y11)</f>
        <v>0</v>
      </c>
      <c r="Z8" s="167"/>
      <c r="AA8" s="123" t="s">
        <v>474</v>
      </c>
      <c r="AB8" s="110"/>
      <c r="AC8" s="89"/>
      <c r="AD8" s="125"/>
      <c r="AE8" s="125"/>
      <c r="AF8" s="125"/>
      <c r="AG8" s="125"/>
      <c r="AH8" s="125"/>
      <c r="AI8" s="89"/>
      <c r="AJ8" s="89"/>
      <c r="AK8" s="89"/>
      <c r="AL8" s="166">
        <f>MAX(AL11,AL14,AL17,AL20)-MIN(AL20,AL17,AL14,AL11)</f>
        <v>0</v>
      </c>
      <c r="AM8" s="167"/>
      <c r="AN8" s="123" t="s">
        <v>474</v>
      </c>
      <c r="AO8" s="110"/>
      <c r="AP8" s="89"/>
      <c r="AQ8" s="125"/>
      <c r="AR8" s="125"/>
      <c r="AS8" s="125"/>
      <c r="AT8" s="125"/>
      <c r="AU8" s="125"/>
      <c r="AV8" s="89"/>
      <c r="AW8" s="89"/>
      <c r="AX8" s="89"/>
      <c r="AY8" s="89"/>
      <c r="AZ8" s="166">
        <f>MAX(AZ11,AZ14,AZ17,AZ20)-MIN(AZ20,AZ17,AZ14,AZ11)</f>
        <v>0</v>
      </c>
      <c r="BA8" s="167"/>
      <c r="BB8" s="123" t="s">
        <v>474</v>
      </c>
      <c r="BC8" s="111"/>
    </row>
    <row r="9" spans="1:58" ht="15" customHeight="1">
      <c r="A9" s="73"/>
      <c r="B9" s="89"/>
      <c r="C9" s="89"/>
      <c r="D9" s="89"/>
      <c r="E9" s="89"/>
      <c r="F9" s="89"/>
      <c r="G9" s="89"/>
      <c r="H9" s="89"/>
      <c r="I9" s="89"/>
      <c r="J9" s="89"/>
      <c r="K9" s="89"/>
      <c r="L9" s="89"/>
      <c r="M9" s="89"/>
      <c r="N9" s="89"/>
      <c r="O9" s="118"/>
      <c r="P9" s="89"/>
      <c r="Q9" s="89"/>
      <c r="R9" s="89"/>
      <c r="S9" s="89"/>
      <c r="T9" s="89"/>
      <c r="U9" s="89"/>
      <c r="V9" s="89"/>
      <c r="W9" s="89"/>
      <c r="X9" s="89"/>
      <c r="Y9" s="89"/>
      <c r="Z9" s="89"/>
      <c r="AA9" s="89"/>
      <c r="AB9" s="118"/>
      <c r="AC9" s="89"/>
      <c r="AD9" s="89"/>
      <c r="AE9" s="89"/>
      <c r="AF9" s="89"/>
      <c r="AG9" s="89"/>
      <c r="AH9" s="89"/>
      <c r="AI9" s="89"/>
      <c r="AJ9" s="89"/>
      <c r="AK9" s="89"/>
      <c r="AL9" s="89"/>
      <c r="AM9" s="89"/>
      <c r="AN9" s="89"/>
      <c r="AO9" s="118"/>
      <c r="AP9" s="89"/>
      <c r="AQ9" s="89"/>
      <c r="AR9" s="89"/>
      <c r="AS9" s="89"/>
      <c r="AT9" s="89"/>
      <c r="AU9" s="89"/>
      <c r="AV9" s="89"/>
      <c r="AW9" s="89"/>
      <c r="AX9" s="89"/>
      <c r="AY9" s="89"/>
      <c r="AZ9" s="89"/>
      <c r="BA9" s="89"/>
      <c r="BB9" s="89"/>
      <c r="BC9" s="126"/>
    </row>
    <row r="10" spans="1:58" ht="15" customHeight="1" thickBot="1">
      <c r="A10" s="107"/>
      <c r="B10" s="89"/>
      <c r="C10" s="89"/>
      <c r="D10" s="89"/>
      <c r="E10" s="89"/>
      <c r="F10" s="89"/>
      <c r="G10" s="89"/>
      <c r="H10" s="89"/>
      <c r="I10" s="89"/>
      <c r="J10" s="89"/>
      <c r="K10" s="89"/>
      <c r="L10" s="123" t="str">
        <f>TT!$O$41</f>
        <v>Phalanges</v>
      </c>
      <c r="M10" s="123"/>
      <c r="N10" s="123"/>
      <c r="O10" s="118"/>
      <c r="P10" s="89"/>
      <c r="Q10" s="89"/>
      <c r="R10" s="89"/>
      <c r="S10" s="89"/>
      <c r="T10" s="89"/>
      <c r="U10" s="89"/>
      <c r="V10" s="89"/>
      <c r="W10" s="89"/>
      <c r="X10" s="89"/>
      <c r="Y10" s="123" t="str">
        <f>TT!$O$41</f>
        <v>Phalanges</v>
      </c>
      <c r="Z10" s="123"/>
      <c r="AA10" s="123"/>
      <c r="AB10" s="118"/>
      <c r="AC10" s="89"/>
      <c r="AD10" s="89"/>
      <c r="AE10" s="89"/>
      <c r="AF10" s="89"/>
      <c r="AG10" s="89"/>
      <c r="AH10" s="89"/>
      <c r="AI10" s="89"/>
      <c r="AJ10" s="89"/>
      <c r="AK10" s="89"/>
      <c r="AL10" s="123" t="str">
        <f>TT!$O$41</f>
        <v>Phalanges</v>
      </c>
      <c r="AM10" s="123"/>
      <c r="AN10" s="123"/>
      <c r="AO10" s="118"/>
      <c r="AP10" s="89"/>
      <c r="AQ10" s="89"/>
      <c r="AR10" s="89"/>
      <c r="AS10" s="89"/>
      <c r="AT10" s="89"/>
      <c r="AU10" s="89"/>
      <c r="AV10" s="89"/>
      <c r="AW10" s="89"/>
      <c r="AX10" s="89"/>
      <c r="AY10" s="89"/>
      <c r="AZ10" s="123" t="str">
        <f>TT!$O$41</f>
        <v>Phalanges</v>
      </c>
      <c r="BA10" s="123"/>
      <c r="BB10" s="123"/>
      <c r="BC10" s="126"/>
    </row>
    <row r="11" spans="1:58" s="86" customFormat="1" ht="18.75" customHeight="1" thickBot="1">
      <c r="A11" s="108">
        <v>1</v>
      </c>
      <c r="B11" s="93"/>
      <c r="C11" s="93"/>
      <c r="D11" s="93"/>
      <c r="E11" s="93"/>
      <c r="F11" s="93"/>
      <c r="G11" s="93"/>
      <c r="H11" s="93"/>
      <c r="I11" s="93"/>
      <c r="J11" s="93"/>
      <c r="K11" s="93"/>
      <c r="L11" s="106" cm="1">
        <f t="array" ref="L11">INDEX(BackendTable[],'Compare trials'!$A11,MATCH('Compare trials'!L$1&amp;"TAvg",BackendTable[#Headers],0))</f>
        <v>0</v>
      </c>
      <c r="M11" s="89"/>
      <c r="N11" s="89"/>
      <c r="O11" s="110"/>
      <c r="P11" s="93"/>
      <c r="Q11" s="93"/>
      <c r="R11" s="93"/>
      <c r="S11" s="93"/>
      <c r="T11" s="93"/>
      <c r="U11" s="93"/>
      <c r="V11" s="93"/>
      <c r="W11" s="93"/>
      <c r="X11" s="93"/>
      <c r="Y11" s="106" cm="1">
        <f t="array" ref="Y11">INDEX(BackendTable[],'Compare trials'!$A11,MATCH('Compare trials'!Y$1&amp;"TAvg",BackendTable[#Headers],0))</f>
        <v>0</v>
      </c>
      <c r="Z11" s="89"/>
      <c r="AA11" s="89"/>
      <c r="AB11" s="110"/>
      <c r="AC11" s="93"/>
      <c r="AD11" s="93"/>
      <c r="AE11" s="93"/>
      <c r="AF11" s="93"/>
      <c r="AG11" s="93"/>
      <c r="AH11" s="93"/>
      <c r="AI11" s="93"/>
      <c r="AJ11" s="93"/>
      <c r="AK11" s="93"/>
      <c r="AL11" s="106" cm="1">
        <f t="array" ref="AL11">INDEX(BackendTable[],'Compare trials'!$A11,MATCH('Compare trials'!AL$1&amp;"TAvg",BackendTable[#Headers],0))</f>
        <v>0</v>
      </c>
      <c r="AM11" s="89"/>
      <c r="AN11" s="89"/>
      <c r="AO11" s="110"/>
      <c r="AP11" s="93"/>
      <c r="AQ11" s="93"/>
      <c r="AR11" s="93"/>
      <c r="AS11" s="93"/>
      <c r="AT11" s="93"/>
      <c r="AU11" s="93"/>
      <c r="AV11" s="93"/>
      <c r="AW11" s="93"/>
      <c r="AX11" s="93"/>
      <c r="AY11" s="93"/>
      <c r="AZ11" s="106" cm="1">
        <f t="array" ref="AZ11">INDEX(BackendTable[],'Compare trials'!$A11,MATCH('Compare trials'!AZ$1&amp;"TAvg",BackendTable[#Headers],0))</f>
        <v>0</v>
      </c>
      <c r="BA11" s="89"/>
      <c r="BB11" s="89"/>
      <c r="BC11" s="111"/>
      <c r="BD11" s="70"/>
      <c r="BE11" s="70"/>
      <c r="BF11" s="70"/>
    </row>
    <row r="12" spans="1:58" ht="15" customHeight="1">
      <c r="A12" s="107"/>
      <c r="B12" s="89"/>
      <c r="C12" s="89"/>
      <c r="D12" s="89"/>
      <c r="E12" s="89"/>
      <c r="F12" s="89"/>
      <c r="G12" s="89"/>
      <c r="H12" s="89"/>
      <c r="I12" s="89"/>
      <c r="J12" s="89"/>
      <c r="K12" s="89"/>
      <c r="L12" s="89"/>
      <c r="M12" s="89"/>
      <c r="N12" s="89"/>
      <c r="O12" s="116"/>
      <c r="P12" s="89"/>
      <c r="Q12" s="89"/>
      <c r="R12" s="89"/>
      <c r="S12" s="89"/>
      <c r="T12" s="89"/>
      <c r="U12" s="89"/>
      <c r="V12" s="89"/>
      <c r="W12" s="89"/>
      <c r="X12" s="89"/>
      <c r="Y12" s="89"/>
      <c r="Z12" s="89"/>
      <c r="AA12" s="89"/>
      <c r="AB12" s="116"/>
      <c r="AC12" s="89"/>
      <c r="AD12" s="89"/>
      <c r="AE12" s="89"/>
      <c r="AF12" s="89"/>
      <c r="AG12" s="89"/>
      <c r="AH12" s="89"/>
      <c r="AI12" s="89"/>
      <c r="AJ12" s="89"/>
      <c r="AK12" s="89"/>
      <c r="AL12" s="89"/>
      <c r="AM12" s="89"/>
      <c r="AN12" s="89"/>
      <c r="AO12" s="116"/>
      <c r="AP12" s="89"/>
      <c r="AQ12" s="89"/>
      <c r="AR12" s="89"/>
      <c r="AS12" s="89"/>
      <c r="AT12" s="89"/>
      <c r="AU12" s="89"/>
      <c r="AV12" s="89"/>
      <c r="AW12" s="89"/>
      <c r="AX12" s="89"/>
      <c r="AY12" s="89"/>
      <c r="AZ12" s="89"/>
      <c r="BA12" s="89"/>
      <c r="BB12" s="89"/>
      <c r="BC12" s="127"/>
    </row>
    <row r="13" spans="1:58" ht="15" customHeight="1" thickBot="1">
      <c r="A13" s="107"/>
      <c r="B13" s="89"/>
      <c r="C13" s="89"/>
      <c r="D13" s="89"/>
      <c r="E13" s="89"/>
      <c r="F13" s="89"/>
      <c r="G13" s="89"/>
      <c r="H13" s="89"/>
      <c r="I13" s="89"/>
      <c r="J13" s="89"/>
      <c r="K13" s="89"/>
      <c r="L13" s="123" t="str" cm="1">
        <f t="array" ref="L13">_xlfn.SINGLE(INDEX(TT[[#This Row],[Language 1]:[Language 10]],1,LanguageSelect))</f>
        <v>Data rows:</v>
      </c>
      <c r="M13" s="123"/>
      <c r="N13" s="123"/>
      <c r="O13" s="110"/>
      <c r="P13" s="89"/>
      <c r="Q13" s="89"/>
      <c r="R13" s="89"/>
      <c r="S13" s="89"/>
      <c r="T13" s="89"/>
      <c r="U13" s="89"/>
      <c r="V13" s="89"/>
      <c r="W13" s="89"/>
      <c r="X13" s="89"/>
      <c r="Y13" s="123" t="str" cm="1">
        <f t="array" ref="Y13">_xlfn.SINGLE(INDEX(TT[[#This Row],[Language 1]:[Language 10]],1,LanguageSelect))</f>
        <v>Data rows:</v>
      </c>
      <c r="Z13" s="123"/>
      <c r="AA13" s="123"/>
      <c r="AB13" s="110"/>
      <c r="AC13" s="89"/>
      <c r="AD13" s="89"/>
      <c r="AE13" s="89"/>
      <c r="AF13" s="89"/>
      <c r="AG13" s="89"/>
      <c r="AH13" s="89"/>
      <c r="AI13" s="89"/>
      <c r="AJ13" s="89"/>
      <c r="AK13" s="89"/>
      <c r="AL13" s="123" t="str" cm="1">
        <f t="array" ref="AL13">_xlfn.SINGLE(INDEX(TT[[#This Row],[Language 1]:[Language 10]],1,LanguageSelect))</f>
        <v>Data rows:</v>
      </c>
      <c r="AM13" s="123"/>
      <c r="AN13" s="123"/>
      <c r="AO13" s="110"/>
      <c r="AP13" s="89"/>
      <c r="AQ13" s="89"/>
      <c r="AR13" s="89"/>
      <c r="AS13" s="89"/>
      <c r="AT13" s="89"/>
      <c r="AU13" s="89"/>
      <c r="AV13" s="89"/>
      <c r="AW13" s="89"/>
      <c r="AX13" s="89"/>
      <c r="AY13" s="89"/>
      <c r="AZ13" s="123" t="str" cm="1">
        <f t="array" ref="AZ13">_xlfn.SINGLE(INDEX(TT[[#This Row],[Language 1]:[Language 10]],1,LanguageSelect))</f>
        <v>Data rows:</v>
      </c>
      <c r="BA13" s="123"/>
      <c r="BB13" s="123"/>
      <c r="BC13" s="111"/>
    </row>
    <row r="14" spans="1:58" s="86" customFormat="1" ht="18.75" customHeight="1" thickBot="1">
      <c r="A14" s="108">
        <v>2</v>
      </c>
      <c r="B14" s="93"/>
      <c r="C14" s="93"/>
      <c r="D14" s="93"/>
      <c r="E14" s="93"/>
      <c r="F14" s="93"/>
      <c r="G14" s="93"/>
      <c r="H14" s="93"/>
      <c r="I14" s="93"/>
      <c r="J14" s="93"/>
      <c r="K14" s="93"/>
      <c r="L14" s="106" cm="1">
        <f t="array" ref="L14">INDEX(BackendTable[],'Compare trials'!$A14,MATCH('Compare trials'!L$1&amp;"TAvg",BackendTable[#Headers],0))</f>
        <v>0</v>
      </c>
      <c r="M14" s="89"/>
      <c r="N14" s="89"/>
      <c r="O14" s="128"/>
      <c r="P14" s="93"/>
      <c r="Q14" s="93"/>
      <c r="R14" s="93"/>
      <c r="S14" s="93"/>
      <c r="T14" s="93"/>
      <c r="U14" s="93"/>
      <c r="V14" s="93"/>
      <c r="W14" s="93"/>
      <c r="X14" s="93"/>
      <c r="Y14" s="106" cm="1">
        <f t="array" ref="Y14">INDEX(BackendTable[],'Compare trials'!$A14,MATCH('Compare trials'!Y$1&amp;"TAvg",BackendTable[#Headers],0))</f>
        <v>0</v>
      </c>
      <c r="Z14" s="89"/>
      <c r="AA14" s="89"/>
      <c r="AB14" s="128"/>
      <c r="AC14" s="93"/>
      <c r="AD14" s="93"/>
      <c r="AE14" s="93"/>
      <c r="AF14" s="93"/>
      <c r="AG14" s="93"/>
      <c r="AH14" s="93"/>
      <c r="AI14" s="93"/>
      <c r="AJ14" s="93"/>
      <c r="AK14" s="93"/>
      <c r="AL14" s="106" cm="1">
        <f t="array" ref="AL14">INDEX(BackendTable[],'Compare trials'!$A14,MATCH('Compare trials'!AL$1&amp;"TAvg",BackendTable[#Headers],0))</f>
        <v>0</v>
      </c>
      <c r="AM14" s="89"/>
      <c r="AN14" s="89"/>
      <c r="AO14" s="128"/>
      <c r="AP14" s="93"/>
      <c r="AQ14" s="93"/>
      <c r="AR14" s="93"/>
      <c r="AS14" s="93"/>
      <c r="AT14" s="93"/>
      <c r="AU14" s="93"/>
      <c r="AV14" s="93"/>
      <c r="AW14" s="93"/>
      <c r="AX14" s="93"/>
      <c r="AY14" s="93"/>
      <c r="AZ14" s="106" cm="1">
        <f t="array" ref="AZ14">INDEX(BackendTable[],'Compare trials'!$A14,MATCH('Compare trials'!AZ$1&amp;"TAvg",BackendTable[#Headers],0))</f>
        <v>0</v>
      </c>
      <c r="BA14" s="89"/>
      <c r="BB14" s="89"/>
      <c r="BC14" s="92"/>
      <c r="BD14" s="70"/>
      <c r="BE14" s="70"/>
      <c r="BF14" s="70"/>
    </row>
    <row r="15" spans="1:58" ht="15" customHeight="1">
      <c r="A15" s="107"/>
      <c r="B15" s="89"/>
      <c r="C15" s="89"/>
      <c r="D15" s="89"/>
      <c r="E15" s="89"/>
      <c r="F15" s="89"/>
      <c r="G15" s="89"/>
      <c r="H15" s="89"/>
      <c r="I15" s="89"/>
      <c r="J15" s="89"/>
      <c r="K15" s="89"/>
      <c r="L15" s="89"/>
      <c r="M15" s="89"/>
      <c r="N15" s="89"/>
      <c r="O15" s="121"/>
      <c r="P15" s="89"/>
      <c r="Q15" s="89"/>
      <c r="R15" s="89"/>
      <c r="S15" s="89"/>
      <c r="T15" s="89"/>
      <c r="U15" s="89"/>
      <c r="V15" s="89"/>
      <c r="W15" s="89"/>
      <c r="X15" s="89"/>
      <c r="Y15" s="89"/>
      <c r="Z15" s="89"/>
      <c r="AA15" s="89"/>
      <c r="AB15" s="121"/>
      <c r="AC15" s="89"/>
      <c r="AD15" s="89"/>
      <c r="AE15" s="89"/>
      <c r="AF15" s="89"/>
      <c r="AG15" s="89"/>
      <c r="AH15" s="89"/>
      <c r="AI15" s="89"/>
      <c r="AJ15" s="89"/>
      <c r="AK15" s="89"/>
      <c r="AL15" s="89"/>
      <c r="AM15" s="89"/>
      <c r="AN15" s="89"/>
      <c r="AO15" s="121"/>
      <c r="AP15" s="89"/>
      <c r="AQ15" s="89"/>
      <c r="AR15" s="89"/>
      <c r="AS15" s="89"/>
      <c r="AT15" s="89"/>
      <c r="AU15" s="89"/>
      <c r="AV15" s="89"/>
      <c r="AW15" s="89"/>
      <c r="AX15" s="89"/>
      <c r="AY15" s="89"/>
      <c r="AZ15" s="89"/>
      <c r="BA15" s="89"/>
      <c r="BB15" s="89"/>
      <c r="BC15" s="75"/>
    </row>
    <row r="16" spans="1:58" ht="15" customHeight="1" thickBot="1">
      <c r="A16" s="107"/>
      <c r="B16" s="89"/>
      <c r="C16" s="89"/>
      <c r="D16" s="89"/>
      <c r="E16" s="89"/>
      <c r="F16" s="89"/>
      <c r="G16" s="89"/>
      <c r="H16" s="89"/>
      <c r="I16" s="89"/>
      <c r="J16" s="89"/>
      <c r="K16" s="89"/>
      <c r="L16" s="123" t="str">
        <f>TT!$O$43</f>
        <v>Tarsals</v>
      </c>
      <c r="M16" s="123"/>
      <c r="N16" s="123"/>
      <c r="O16" s="121"/>
      <c r="P16" s="89"/>
      <c r="Q16" s="89"/>
      <c r="R16" s="89"/>
      <c r="S16" s="89"/>
      <c r="T16" s="89"/>
      <c r="U16" s="89"/>
      <c r="V16" s="89"/>
      <c r="W16" s="89"/>
      <c r="X16" s="89"/>
      <c r="Y16" s="123" t="str">
        <f>TT!$O$43</f>
        <v>Tarsals</v>
      </c>
      <c r="Z16" s="123"/>
      <c r="AA16" s="123"/>
      <c r="AB16" s="121"/>
      <c r="AC16" s="89"/>
      <c r="AD16" s="89"/>
      <c r="AE16" s="89"/>
      <c r="AF16" s="89"/>
      <c r="AG16" s="89"/>
      <c r="AH16" s="89"/>
      <c r="AI16" s="89"/>
      <c r="AJ16" s="89"/>
      <c r="AK16" s="89"/>
      <c r="AL16" s="123" t="str">
        <f>TT!$O$43</f>
        <v>Tarsals</v>
      </c>
      <c r="AM16" s="123"/>
      <c r="AN16" s="123"/>
      <c r="AO16" s="121"/>
      <c r="AP16" s="89"/>
      <c r="AQ16" s="89"/>
      <c r="AR16" s="89"/>
      <c r="AS16" s="89"/>
      <c r="AT16" s="89"/>
      <c r="AU16" s="89"/>
      <c r="AV16" s="89"/>
      <c r="AW16" s="89"/>
      <c r="AX16" s="89"/>
      <c r="AY16" s="89"/>
      <c r="AZ16" s="123" t="str">
        <f>TT!$O$43</f>
        <v>Tarsals</v>
      </c>
      <c r="BA16" s="123"/>
      <c r="BB16" s="123"/>
      <c r="BC16" s="75"/>
    </row>
    <row r="17" spans="1:58" s="86" customFormat="1" ht="18.75" customHeight="1" thickBot="1">
      <c r="A17" s="108">
        <v>3</v>
      </c>
      <c r="B17" s="93"/>
      <c r="C17" s="93"/>
      <c r="D17" s="93"/>
      <c r="E17" s="93"/>
      <c r="F17" s="93"/>
      <c r="G17" s="93"/>
      <c r="H17" s="93"/>
      <c r="I17" s="93"/>
      <c r="J17" s="93"/>
      <c r="K17" s="93"/>
      <c r="L17" s="106" cm="1">
        <f t="array" ref="L17">INDEX(BackendTable[],'Compare trials'!$A17,MATCH('Compare trials'!L$1&amp;"TAvg",BackendTable[#Headers],0))</f>
        <v>0</v>
      </c>
      <c r="M17" s="89"/>
      <c r="N17" s="89"/>
      <c r="O17" s="128"/>
      <c r="P17" s="93"/>
      <c r="Q17" s="93"/>
      <c r="R17" s="93"/>
      <c r="S17" s="93"/>
      <c r="T17" s="93"/>
      <c r="U17" s="93"/>
      <c r="V17" s="93"/>
      <c r="W17" s="93"/>
      <c r="X17" s="93"/>
      <c r="Y17" s="106" cm="1">
        <f t="array" ref="Y17">INDEX(BackendTable[],'Compare trials'!$A17,MATCH('Compare trials'!Y$1&amp;"TAvg",BackendTable[#Headers],0))</f>
        <v>0</v>
      </c>
      <c r="Z17" s="89"/>
      <c r="AA17" s="89"/>
      <c r="AB17" s="128"/>
      <c r="AC17" s="93"/>
      <c r="AD17" s="93"/>
      <c r="AE17" s="93"/>
      <c r="AF17" s="93"/>
      <c r="AG17" s="93"/>
      <c r="AH17" s="93"/>
      <c r="AI17" s="93"/>
      <c r="AJ17" s="93"/>
      <c r="AK17" s="93"/>
      <c r="AL17" s="106" cm="1">
        <f t="array" ref="AL17">INDEX(BackendTable[],'Compare trials'!$A17,MATCH('Compare trials'!AL$1&amp;"TAvg",BackendTable[#Headers],0))</f>
        <v>0</v>
      </c>
      <c r="AM17" s="89"/>
      <c r="AN17" s="89"/>
      <c r="AO17" s="128"/>
      <c r="AP17" s="93"/>
      <c r="AQ17" s="93"/>
      <c r="AR17" s="93"/>
      <c r="AS17" s="93"/>
      <c r="AT17" s="93"/>
      <c r="AU17" s="93"/>
      <c r="AV17" s="93"/>
      <c r="AW17" s="93"/>
      <c r="AX17" s="93"/>
      <c r="AY17" s="93"/>
      <c r="AZ17" s="106" cm="1">
        <f t="array" ref="AZ17">INDEX(BackendTable[],'Compare trials'!$A17,MATCH('Compare trials'!AZ$1&amp;"TAvg",BackendTable[#Headers],0))</f>
        <v>0</v>
      </c>
      <c r="BA17" s="89"/>
      <c r="BB17" s="89"/>
      <c r="BC17" s="95"/>
      <c r="BD17" s="70"/>
      <c r="BE17" s="70"/>
      <c r="BF17" s="70"/>
    </row>
    <row r="18" spans="1:58" ht="15" customHeight="1">
      <c r="A18" s="107"/>
      <c r="B18" s="89"/>
      <c r="C18" s="89"/>
      <c r="D18" s="89"/>
      <c r="E18" s="89"/>
      <c r="F18" s="89"/>
      <c r="G18" s="89"/>
      <c r="H18" s="89"/>
      <c r="I18" s="89"/>
      <c r="J18" s="89"/>
      <c r="K18" s="89"/>
      <c r="L18" s="89"/>
      <c r="M18" s="89"/>
      <c r="N18" s="89"/>
      <c r="O18" s="121"/>
      <c r="P18" s="89"/>
      <c r="Q18" s="89"/>
      <c r="R18" s="89"/>
      <c r="S18" s="89"/>
      <c r="T18" s="89"/>
      <c r="U18" s="89"/>
      <c r="V18" s="89"/>
      <c r="W18" s="89"/>
      <c r="X18" s="89"/>
      <c r="Y18" s="89"/>
      <c r="Z18" s="89"/>
      <c r="AA18" s="89"/>
      <c r="AB18" s="121"/>
      <c r="AC18" s="89"/>
      <c r="AD18" s="89"/>
      <c r="AE18" s="89"/>
      <c r="AF18" s="89"/>
      <c r="AG18" s="89"/>
      <c r="AH18" s="89"/>
      <c r="AI18" s="89"/>
      <c r="AJ18" s="89"/>
      <c r="AK18" s="89"/>
      <c r="AL18" s="89"/>
      <c r="AM18" s="89"/>
      <c r="AN18" s="89"/>
      <c r="AO18" s="121"/>
      <c r="AP18" s="89"/>
      <c r="AQ18" s="89"/>
      <c r="AR18" s="89"/>
      <c r="AS18" s="89"/>
      <c r="AT18" s="89"/>
      <c r="AU18" s="89"/>
      <c r="AV18" s="89"/>
      <c r="AW18" s="89"/>
      <c r="AX18" s="89"/>
      <c r="AY18" s="89"/>
      <c r="AZ18" s="89"/>
      <c r="BA18" s="89"/>
      <c r="BB18" s="89"/>
      <c r="BC18" s="75"/>
    </row>
    <row r="19" spans="1:58" s="73" customFormat="1" ht="15" customHeight="1" thickBot="1">
      <c r="A19" s="107"/>
      <c r="B19" s="115"/>
      <c r="C19" s="115"/>
      <c r="D19" s="115"/>
      <c r="E19" s="115"/>
      <c r="F19" s="115"/>
      <c r="G19" s="115"/>
      <c r="H19" s="115"/>
      <c r="I19" s="115"/>
      <c r="J19" s="115"/>
      <c r="K19" s="115"/>
      <c r="L19" s="123" t="str">
        <f>TT!$O$44</f>
        <v>Ankle</v>
      </c>
      <c r="M19" s="123"/>
      <c r="N19" s="123"/>
      <c r="O19" s="116"/>
      <c r="P19" s="115"/>
      <c r="Q19" s="115"/>
      <c r="R19" s="115"/>
      <c r="S19" s="115"/>
      <c r="T19" s="115"/>
      <c r="U19" s="115"/>
      <c r="V19" s="115"/>
      <c r="W19" s="115"/>
      <c r="X19" s="115"/>
      <c r="Y19" s="123" t="str">
        <f>TT!$O$44</f>
        <v>Ankle</v>
      </c>
      <c r="Z19" s="123"/>
      <c r="AA19" s="123"/>
      <c r="AB19" s="116"/>
      <c r="AC19" s="115"/>
      <c r="AD19" s="115"/>
      <c r="AE19" s="115"/>
      <c r="AF19" s="115"/>
      <c r="AG19" s="115"/>
      <c r="AH19" s="115"/>
      <c r="AI19" s="115"/>
      <c r="AJ19" s="115"/>
      <c r="AK19" s="115"/>
      <c r="AL19" s="123" t="str">
        <f>TT!$O$44</f>
        <v>Ankle</v>
      </c>
      <c r="AM19" s="123"/>
      <c r="AN19" s="123"/>
      <c r="AO19" s="116"/>
      <c r="AP19" s="115"/>
      <c r="AQ19" s="115"/>
      <c r="AR19" s="115"/>
      <c r="AS19" s="115"/>
      <c r="AT19" s="115"/>
      <c r="AU19" s="115"/>
      <c r="AV19" s="115"/>
      <c r="AW19" s="115"/>
      <c r="AX19" s="115"/>
      <c r="AY19" s="115"/>
      <c r="AZ19" s="123" t="str">
        <f>TT!$O$44</f>
        <v>Ankle</v>
      </c>
      <c r="BA19" s="123"/>
      <c r="BB19" s="123"/>
      <c r="BC19" s="127"/>
      <c r="BD19" s="70"/>
      <c r="BE19" s="70"/>
      <c r="BF19" s="70"/>
    </row>
    <row r="20" spans="1:58" s="86" customFormat="1" ht="18.75" customHeight="1" thickBot="1">
      <c r="A20" s="108">
        <v>4</v>
      </c>
      <c r="B20" s="93"/>
      <c r="C20" s="93"/>
      <c r="D20" s="93"/>
      <c r="E20" s="93"/>
      <c r="F20" s="93"/>
      <c r="G20" s="93"/>
      <c r="H20" s="93"/>
      <c r="I20" s="93"/>
      <c r="J20" s="93"/>
      <c r="K20" s="93"/>
      <c r="L20" s="106" cm="1">
        <f t="array" ref="L20">INDEX(BackendTable[],'Compare trials'!$A20,MATCH('Compare trials'!L$1&amp;"TAvg",BackendTable[#Headers],0))</f>
        <v>0</v>
      </c>
      <c r="M20" s="89"/>
      <c r="N20" s="89"/>
      <c r="O20" s="128"/>
      <c r="P20" s="93"/>
      <c r="Q20" s="93"/>
      <c r="R20" s="93"/>
      <c r="S20" s="93"/>
      <c r="T20" s="93"/>
      <c r="U20" s="93"/>
      <c r="V20" s="93"/>
      <c r="W20" s="93"/>
      <c r="X20" s="93"/>
      <c r="Y20" s="106" cm="1">
        <f t="array" ref="Y20">INDEX(BackendTable[],'Compare trials'!$A20,MATCH('Compare trials'!Y$1&amp;"TAvg",BackendTable[#Headers],0))</f>
        <v>0</v>
      </c>
      <c r="Z20" s="89"/>
      <c r="AA20" s="89"/>
      <c r="AB20" s="128"/>
      <c r="AC20" s="93"/>
      <c r="AD20" s="93"/>
      <c r="AE20" s="93"/>
      <c r="AF20" s="93"/>
      <c r="AG20" s="93"/>
      <c r="AH20" s="93"/>
      <c r="AI20" s="93"/>
      <c r="AJ20" s="93"/>
      <c r="AK20" s="93"/>
      <c r="AL20" s="106" cm="1">
        <f t="array" ref="AL20">INDEX(BackendTable[],'Compare trials'!$A20,MATCH('Compare trials'!AL$1&amp;"TAvg",BackendTable[#Headers],0))</f>
        <v>0</v>
      </c>
      <c r="AM20" s="89"/>
      <c r="AN20" s="89"/>
      <c r="AO20" s="128"/>
      <c r="AP20" s="93"/>
      <c r="AQ20" s="93"/>
      <c r="AR20" s="93"/>
      <c r="AS20" s="93"/>
      <c r="AT20" s="93"/>
      <c r="AU20" s="93"/>
      <c r="AV20" s="93"/>
      <c r="AW20" s="93"/>
      <c r="AX20" s="93"/>
      <c r="AY20" s="93"/>
      <c r="AZ20" s="106" cm="1">
        <f t="array" ref="AZ20">INDEX(BackendTable[],'Compare trials'!$A20,MATCH('Compare trials'!AZ$1&amp;"TAvg",BackendTable[#Headers],0))</f>
        <v>0</v>
      </c>
      <c r="BA20" s="89"/>
      <c r="BB20" s="89"/>
      <c r="BC20" s="95"/>
      <c r="BD20" s="70"/>
      <c r="BE20" s="70"/>
      <c r="BF20" s="70"/>
    </row>
    <row r="21" spans="1:58" ht="15" customHeight="1">
      <c r="A21" s="107"/>
      <c r="B21" s="89"/>
      <c r="C21" s="89"/>
      <c r="D21" s="89"/>
      <c r="E21" s="89"/>
      <c r="F21" s="89"/>
      <c r="G21" s="89"/>
      <c r="H21" s="89"/>
      <c r="I21" s="89"/>
      <c r="J21" s="89"/>
      <c r="K21" s="89"/>
      <c r="L21" s="89"/>
      <c r="M21" s="89"/>
      <c r="N21" s="89"/>
      <c r="O21" s="121"/>
      <c r="P21" s="89"/>
      <c r="Q21" s="89"/>
      <c r="R21" s="89"/>
      <c r="S21" s="89"/>
      <c r="T21" s="89"/>
      <c r="U21" s="89"/>
      <c r="V21" s="89"/>
      <c r="W21" s="89"/>
      <c r="X21" s="89"/>
      <c r="Y21" s="89"/>
      <c r="Z21" s="89"/>
      <c r="AA21" s="89"/>
      <c r="AB21" s="121"/>
      <c r="AC21" s="89"/>
      <c r="AD21" s="89"/>
      <c r="AE21" s="89"/>
      <c r="AF21" s="89"/>
      <c r="AG21" s="89"/>
      <c r="AH21" s="89"/>
      <c r="AI21" s="89"/>
      <c r="AJ21" s="89"/>
      <c r="AK21" s="89"/>
      <c r="AL21" s="89"/>
      <c r="AM21" s="89"/>
      <c r="AN21" s="89"/>
      <c r="AO21" s="121"/>
      <c r="AP21" s="89"/>
      <c r="AQ21" s="89"/>
      <c r="AR21" s="89"/>
      <c r="AS21" s="89"/>
      <c r="AT21" s="89"/>
      <c r="AU21" s="89"/>
      <c r="AV21" s="89"/>
      <c r="AW21" s="89"/>
      <c r="AX21" s="89"/>
      <c r="AY21" s="89"/>
      <c r="AZ21" s="89"/>
      <c r="BA21" s="89"/>
      <c r="BB21" s="89"/>
      <c r="BC21" s="75"/>
    </row>
    <row r="22" spans="1:58" ht="11.25" customHeight="1">
      <c r="A22" s="73"/>
      <c r="B22" s="89"/>
      <c r="C22" s="52"/>
      <c r="D22" s="89"/>
      <c r="E22" s="53"/>
      <c r="F22" s="89"/>
      <c r="G22" s="180"/>
      <c r="H22" s="180"/>
      <c r="I22" s="89"/>
      <c r="J22" s="55"/>
      <c r="K22" s="89"/>
      <c r="L22" s="89"/>
      <c r="M22" s="89"/>
      <c r="N22" s="89"/>
      <c r="O22" s="129"/>
      <c r="P22" s="89"/>
      <c r="Q22" s="52"/>
      <c r="R22" s="89"/>
      <c r="S22" s="53"/>
      <c r="T22" s="89"/>
      <c r="U22" s="54"/>
      <c r="V22" s="89"/>
      <c r="W22" s="55"/>
      <c r="X22" s="89"/>
      <c r="Y22" s="89"/>
      <c r="Z22" s="89"/>
      <c r="AA22" s="89"/>
      <c r="AB22" s="129"/>
      <c r="AC22" s="89"/>
      <c r="AD22" s="52"/>
      <c r="AE22" s="89"/>
      <c r="AF22" s="53"/>
      <c r="AG22" s="89"/>
      <c r="AH22" s="54"/>
      <c r="AI22" s="89"/>
      <c r="AJ22" s="55"/>
      <c r="AK22" s="89"/>
      <c r="AL22" s="89"/>
      <c r="AM22" s="89"/>
      <c r="AN22" s="89"/>
      <c r="AO22" s="129"/>
      <c r="AP22" s="89"/>
      <c r="AQ22" s="52"/>
      <c r="AR22" s="89"/>
      <c r="AS22" s="53"/>
      <c r="AT22" s="89"/>
      <c r="AU22" s="54"/>
      <c r="AV22" s="89"/>
      <c r="AW22" s="181"/>
      <c r="AX22" s="181"/>
      <c r="AY22" s="89"/>
      <c r="AZ22" s="89"/>
      <c r="BA22" s="89"/>
      <c r="BB22" s="89"/>
      <c r="BC22" s="111"/>
    </row>
    <row r="23" spans="1:58" ht="15" customHeight="1">
      <c r="A23" s="73"/>
      <c r="B23" s="89"/>
      <c r="C23" s="109" t="str">
        <f>TT!$O$37</f>
        <v>None</v>
      </c>
      <c r="D23" s="109"/>
      <c r="E23" s="109" t="str">
        <f>TT!$O$38</f>
        <v>Low</v>
      </c>
      <c r="F23" s="109"/>
      <c r="G23" s="163" t="str">
        <f>TT!$O$39</f>
        <v>Medium</v>
      </c>
      <c r="H23" s="163"/>
      <c r="I23" s="109"/>
      <c r="J23" s="109" t="str">
        <f>TT!$O$40</f>
        <v>High</v>
      </c>
      <c r="K23" s="89"/>
      <c r="L23" s="89"/>
      <c r="M23" s="89"/>
      <c r="N23" s="89"/>
      <c r="O23" s="110"/>
      <c r="P23" s="89"/>
      <c r="Q23" s="109" t="str">
        <f>TT!$O$37</f>
        <v>None</v>
      </c>
      <c r="R23" s="109"/>
      <c r="S23" s="109" t="str">
        <f>TT!$O$38</f>
        <v>Low</v>
      </c>
      <c r="T23" s="109"/>
      <c r="U23" s="109" t="str">
        <f>TT!$O$39</f>
        <v>Medium</v>
      </c>
      <c r="V23" s="109"/>
      <c r="W23" s="109" t="str">
        <f>TT!$O$40</f>
        <v>High</v>
      </c>
      <c r="X23" s="89"/>
      <c r="Y23" s="89"/>
      <c r="Z23" s="89"/>
      <c r="AA23" s="89"/>
      <c r="AB23" s="110"/>
      <c r="AC23" s="89"/>
      <c r="AD23" s="109" t="str">
        <f>TT!$O$37</f>
        <v>None</v>
      </c>
      <c r="AE23" s="109"/>
      <c r="AF23" s="109" t="str">
        <f>TT!$O$38</f>
        <v>Low</v>
      </c>
      <c r="AG23" s="109"/>
      <c r="AH23" s="109" t="str">
        <f>TT!$O$39</f>
        <v>Medium</v>
      </c>
      <c r="AI23" s="109"/>
      <c r="AJ23" s="109" t="str">
        <f>TT!$O$40</f>
        <v>High</v>
      </c>
      <c r="AK23" s="89"/>
      <c r="AL23" s="89"/>
      <c r="AM23" s="89"/>
      <c r="AN23" s="89"/>
      <c r="AO23" s="110"/>
      <c r="AP23" s="89"/>
      <c r="AQ23" s="109" t="str">
        <f>TT!$O$37</f>
        <v>None</v>
      </c>
      <c r="AR23" s="109"/>
      <c r="AS23" s="109" t="str">
        <f>TT!$O$38</f>
        <v>Low</v>
      </c>
      <c r="AT23" s="109"/>
      <c r="AU23" s="109" t="str">
        <f>TT!$O$39</f>
        <v>Medium</v>
      </c>
      <c r="AV23" s="109"/>
      <c r="AW23" s="163" t="str">
        <f>TT!$O$40</f>
        <v>High</v>
      </c>
      <c r="AX23" s="163"/>
      <c r="AY23" s="89"/>
      <c r="AZ23" s="89"/>
      <c r="BA23" s="89"/>
      <c r="BB23" s="89"/>
      <c r="BC23" s="111"/>
    </row>
    <row r="24" spans="1:58" s="73" customFormat="1" ht="11.25" customHeight="1" thickBot="1">
      <c r="B24" s="112"/>
      <c r="C24" s="112"/>
      <c r="D24" s="112"/>
      <c r="E24" s="112"/>
      <c r="F24" s="112"/>
      <c r="G24" s="112"/>
      <c r="H24" s="112"/>
      <c r="I24" s="112"/>
      <c r="J24" s="112"/>
      <c r="K24" s="112"/>
      <c r="L24" s="112"/>
      <c r="M24" s="112"/>
      <c r="N24" s="112"/>
      <c r="O24" s="113"/>
      <c r="P24" s="112"/>
      <c r="Q24" s="112"/>
      <c r="R24" s="112"/>
      <c r="S24" s="112"/>
      <c r="T24" s="112"/>
      <c r="U24" s="112"/>
      <c r="V24" s="112"/>
      <c r="W24" s="112"/>
      <c r="X24" s="112"/>
      <c r="Y24" s="112"/>
      <c r="Z24" s="112"/>
      <c r="AA24" s="112"/>
      <c r="AB24" s="113"/>
      <c r="AC24" s="112"/>
      <c r="AD24" s="112"/>
      <c r="AE24" s="112"/>
      <c r="AF24" s="112"/>
      <c r="AG24" s="112"/>
      <c r="AH24" s="112"/>
      <c r="AI24" s="112"/>
      <c r="AJ24" s="112"/>
      <c r="AK24" s="112"/>
      <c r="AL24" s="112"/>
      <c r="AM24" s="112"/>
      <c r="AN24" s="112"/>
      <c r="AO24" s="113"/>
      <c r="AP24" s="112"/>
      <c r="AQ24" s="112"/>
      <c r="AR24" s="112"/>
      <c r="AS24" s="112"/>
      <c r="AT24" s="112"/>
      <c r="AU24" s="112"/>
      <c r="AV24" s="112"/>
      <c r="AW24" s="112"/>
      <c r="AX24" s="112"/>
      <c r="AY24" s="112"/>
      <c r="AZ24" s="112"/>
      <c r="BA24" s="112"/>
      <c r="BB24" s="112"/>
      <c r="BC24" s="114"/>
      <c r="BD24" s="70"/>
      <c r="BE24" s="70"/>
      <c r="BF24" s="70"/>
    </row>
    <row r="25" spans="1:58" s="73" customFormat="1" ht="11.25" customHeight="1">
      <c r="B25" s="115"/>
      <c r="C25" s="115"/>
      <c r="D25" s="115"/>
      <c r="E25" s="115"/>
      <c r="F25" s="115"/>
      <c r="G25" s="115"/>
      <c r="H25" s="115"/>
      <c r="I25" s="115"/>
      <c r="J25" s="115"/>
      <c r="K25" s="115"/>
      <c r="L25" s="115"/>
      <c r="M25" s="115"/>
      <c r="N25" s="115"/>
      <c r="O25" s="116"/>
      <c r="P25" s="115"/>
      <c r="Q25" s="115"/>
      <c r="R25" s="115"/>
      <c r="S25" s="115"/>
      <c r="T25" s="115"/>
      <c r="U25" s="115"/>
      <c r="V25" s="115"/>
      <c r="W25" s="115"/>
      <c r="X25" s="115"/>
      <c r="Y25" s="115"/>
      <c r="Z25" s="115"/>
      <c r="AA25" s="115"/>
      <c r="AB25" s="116"/>
      <c r="AC25" s="115"/>
      <c r="AD25" s="115"/>
      <c r="AE25" s="115"/>
      <c r="AF25" s="115"/>
      <c r="AG25" s="115"/>
      <c r="AH25" s="115"/>
      <c r="AI25" s="115"/>
      <c r="AJ25" s="115"/>
      <c r="AK25" s="115"/>
      <c r="AL25" s="115"/>
      <c r="AM25" s="115"/>
      <c r="AN25" s="115"/>
      <c r="AO25" s="116"/>
      <c r="AP25" s="115"/>
      <c r="AQ25" s="115"/>
      <c r="AR25" s="115"/>
      <c r="AS25" s="115"/>
      <c r="AT25" s="115"/>
      <c r="AU25" s="115"/>
      <c r="AV25" s="115"/>
      <c r="AW25" s="115"/>
      <c r="AX25" s="115"/>
      <c r="AY25" s="115"/>
      <c r="AZ25" s="115"/>
      <c r="BA25" s="115"/>
      <c r="BB25" s="115"/>
      <c r="BC25" s="117"/>
      <c r="BD25" s="70"/>
      <c r="BE25" s="70"/>
      <c r="BF25" s="70"/>
    </row>
    <row r="26" spans="1:58" ht="15" customHeight="1">
      <c r="A26" s="73"/>
      <c r="B26" s="89"/>
      <c r="C26" s="89"/>
      <c r="D26" s="89"/>
      <c r="E26" s="89"/>
      <c r="F26" s="89"/>
      <c r="G26" s="89"/>
      <c r="H26" s="89"/>
      <c r="I26" s="89"/>
      <c r="J26" s="89"/>
      <c r="K26" s="89"/>
      <c r="L26" s="89"/>
      <c r="M26" s="89"/>
      <c r="N26" s="89"/>
      <c r="O26" s="118"/>
      <c r="P26" s="89"/>
      <c r="Q26" s="89"/>
      <c r="R26" s="89"/>
      <c r="S26" s="89"/>
      <c r="T26" s="89"/>
      <c r="U26" s="89"/>
      <c r="V26" s="89"/>
      <c r="W26" s="89"/>
      <c r="X26" s="89"/>
      <c r="Y26" s="89"/>
      <c r="Z26" s="89"/>
      <c r="AA26" s="89"/>
      <c r="AB26" s="118"/>
      <c r="AC26" s="89"/>
      <c r="AD26" s="89"/>
      <c r="AE26" s="89"/>
      <c r="AF26" s="89"/>
      <c r="AG26" s="89"/>
      <c r="AH26" s="89"/>
      <c r="AI26" s="89"/>
      <c r="AJ26" s="89"/>
      <c r="AK26" s="89"/>
      <c r="AL26" s="89"/>
      <c r="AM26" s="89"/>
      <c r="AN26" s="89"/>
      <c r="AO26" s="118"/>
      <c r="AP26" s="89"/>
      <c r="AQ26" s="89"/>
      <c r="AR26" s="89"/>
      <c r="AS26" s="89"/>
      <c r="AT26" s="89"/>
      <c r="AU26" s="89"/>
      <c r="AV26" s="89"/>
      <c r="AW26" s="89"/>
      <c r="AX26" s="89"/>
      <c r="AY26" s="89"/>
      <c r="AZ26" s="89"/>
      <c r="BA26" s="89"/>
      <c r="BB26" s="89"/>
      <c r="BC26" s="74"/>
    </row>
    <row r="27" spans="1:58" ht="15" customHeight="1">
      <c r="A27" s="73"/>
      <c r="B27" s="89"/>
      <c r="C27" s="165" t="str">
        <f>TT!$O$41</f>
        <v>Phalanges</v>
      </c>
      <c r="D27" s="165"/>
      <c r="E27" s="165"/>
      <c r="F27" s="119"/>
      <c r="G27" s="119"/>
      <c r="H27" s="119"/>
      <c r="I27" s="119"/>
      <c r="J27" s="119"/>
      <c r="K27" s="119"/>
      <c r="L27" s="119"/>
      <c r="M27" s="119"/>
      <c r="N27" s="119"/>
      <c r="O27" s="120"/>
      <c r="P27" s="119"/>
      <c r="Q27" s="165" t="str">
        <f>TT!$O$41</f>
        <v>Phalanges</v>
      </c>
      <c r="R27" s="165"/>
      <c r="S27" s="165"/>
      <c r="T27" s="119"/>
      <c r="U27" s="119"/>
      <c r="V27" s="119"/>
      <c r="W27" s="119"/>
      <c r="X27" s="119"/>
      <c r="Y27" s="119"/>
      <c r="Z27" s="119"/>
      <c r="AA27" s="119"/>
      <c r="AB27" s="120"/>
      <c r="AC27" s="119"/>
      <c r="AD27" s="165" t="str">
        <f>TT!$O$41</f>
        <v>Phalanges</v>
      </c>
      <c r="AE27" s="165"/>
      <c r="AF27" s="165"/>
      <c r="AG27" s="119"/>
      <c r="AH27" s="119"/>
      <c r="AI27" s="119"/>
      <c r="AJ27" s="119"/>
      <c r="AK27" s="119"/>
      <c r="AL27" s="119"/>
      <c r="AM27" s="119"/>
      <c r="AN27" s="119"/>
      <c r="AO27" s="120"/>
      <c r="AP27" s="119"/>
      <c r="AQ27" s="165" t="str">
        <f>TT!$O$41</f>
        <v>Phalanges</v>
      </c>
      <c r="AR27" s="165"/>
      <c r="AS27" s="165"/>
      <c r="AT27" s="89"/>
      <c r="AU27" s="89"/>
      <c r="AV27" s="89"/>
      <c r="AW27" s="89"/>
      <c r="AX27" s="89"/>
      <c r="AY27" s="89"/>
      <c r="AZ27" s="89"/>
      <c r="BA27" s="89"/>
      <c r="BB27" s="89"/>
      <c r="BC27" s="74"/>
    </row>
    <row r="28" spans="1:58" ht="18.75" customHeight="1">
      <c r="A28" s="73"/>
      <c r="B28" s="89"/>
      <c r="C28" s="182"/>
      <c r="D28" s="182"/>
      <c r="E28" s="182"/>
      <c r="F28" s="119"/>
      <c r="G28" s="119"/>
      <c r="H28" s="119"/>
      <c r="I28" s="119"/>
      <c r="J28" s="119"/>
      <c r="K28" s="119"/>
      <c r="L28" s="119"/>
      <c r="M28" s="119"/>
      <c r="N28" s="119"/>
      <c r="O28" s="120"/>
      <c r="P28" s="119"/>
      <c r="Q28" s="182"/>
      <c r="R28" s="182"/>
      <c r="S28" s="182"/>
      <c r="T28" s="119"/>
      <c r="U28" s="119"/>
      <c r="V28" s="119"/>
      <c r="W28" s="119"/>
      <c r="X28" s="119"/>
      <c r="Y28" s="119"/>
      <c r="Z28" s="119"/>
      <c r="AA28" s="119"/>
      <c r="AB28" s="120"/>
      <c r="AC28" s="119"/>
      <c r="AD28" s="182"/>
      <c r="AE28" s="182"/>
      <c r="AF28" s="182"/>
      <c r="AG28" s="119"/>
      <c r="AH28" s="119"/>
      <c r="AI28" s="119"/>
      <c r="AJ28" s="119"/>
      <c r="AK28" s="119"/>
      <c r="AL28" s="119"/>
      <c r="AM28" s="119"/>
      <c r="AN28" s="119"/>
      <c r="AO28" s="120"/>
      <c r="AP28" s="119"/>
      <c r="AQ28" s="182"/>
      <c r="AR28" s="182"/>
      <c r="AS28" s="182"/>
      <c r="AT28" s="89"/>
      <c r="AU28" s="89"/>
      <c r="AV28" s="89"/>
      <c r="AW28" s="89"/>
      <c r="AX28" s="89"/>
      <c r="AY28" s="89"/>
      <c r="AZ28" s="89"/>
      <c r="BA28" s="89"/>
      <c r="BB28" s="89"/>
      <c r="BC28" s="74"/>
    </row>
    <row r="29" spans="1:58" ht="15" customHeight="1">
      <c r="A29" s="73"/>
      <c r="B29" s="89"/>
      <c r="C29" s="165" t="str">
        <f>TT!$O$42</f>
        <v>Metatarsals</v>
      </c>
      <c r="D29" s="165"/>
      <c r="E29" s="165"/>
      <c r="F29" s="119"/>
      <c r="G29" s="119"/>
      <c r="H29" s="119"/>
      <c r="I29" s="119"/>
      <c r="J29" s="119"/>
      <c r="K29" s="119"/>
      <c r="L29" s="119"/>
      <c r="M29" s="119"/>
      <c r="N29" s="119"/>
      <c r="O29" s="120"/>
      <c r="P29" s="119"/>
      <c r="Q29" s="165" t="str">
        <f>TT!$O$42</f>
        <v>Metatarsals</v>
      </c>
      <c r="R29" s="165"/>
      <c r="S29" s="165"/>
      <c r="T29" s="119"/>
      <c r="U29" s="119"/>
      <c r="V29" s="119"/>
      <c r="W29" s="119"/>
      <c r="X29" s="119"/>
      <c r="Y29" s="119"/>
      <c r="Z29" s="119"/>
      <c r="AA29" s="119"/>
      <c r="AB29" s="120"/>
      <c r="AC29" s="119"/>
      <c r="AD29" s="165" t="str">
        <f>TT!$O$42</f>
        <v>Metatarsals</v>
      </c>
      <c r="AE29" s="165"/>
      <c r="AF29" s="165"/>
      <c r="AG29" s="119"/>
      <c r="AH29" s="119"/>
      <c r="AI29" s="119"/>
      <c r="AJ29" s="119"/>
      <c r="AK29" s="119"/>
      <c r="AL29" s="119"/>
      <c r="AM29" s="119"/>
      <c r="AN29" s="119"/>
      <c r="AO29" s="120"/>
      <c r="AP29" s="119"/>
      <c r="AQ29" s="165" t="str">
        <f>TT!$O$42</f>
        <v>Metatarsals</v>
      </c>
      <c r="AR29" s="165"/>
      <c r="AS29" s="165"/>
      <c r="AT29" s="89"/>
      <c r="AU29" s="89"/>
      <c r="AV29" s="89"/>
      <c r="AW29" s="89"/>
      <c r="AX29" s="89"/>
      <c r="AY29" s="89"/>
      <c r="AZ29" s="89"/>
      <c r="BA29" s="89"/>
      <c r="BB29" s="89"/>
      <c r="BC29" s="74"/>
    </row>
    <row r="30" spans="1:58" ht="18.75" customHeight="1">
      <c r="A30" s="73"/>
      <c r="B30" s="89"/>
      <c r="C30" s="182"/>
      <c r="D30" s="182"/>
      <c r="E30" s="182"/>
      <c r="F30" s="119"/>
      <c r="G30" s="119"/>
      <c r="H30" s="119"/>
      <c r="I30" s="119"/>
      <c r="J30" s="119"/>
      <c r="K30" s="119"/>
      <c r="L30" s="119"/>
      <c r="M30" s="119"/>
      <c r="N30" s="119"/>
      <c r="O30" s="120"/>
      <c r="P30" s="119"/>
      <c r="Q30" s="182"/>
      <c r="R30" s="182"/>
      <c r="S30" s="182"/>
      <c r="T30" s="119"/>
      <c r="U30" s="119"/>
      <c r="V30" s="119"/>
      <c r="W30" s="119"/>
      <c r="X30" s="119"/>
      <c r="Y30" s="119"/>
      <c r="Z30" s="119"/>
      <c r="AA30" s="119"/>
      <c r="AB30" s="120"/>
      <c r="AC30" s="119"/>
      <c r="AD30" s="182"/>
      <c r="AE30" s="182"/>
      <c r="AF30" s="182"/>
      <c r="AG30" s="119"/>
      <c r="AH30" s="119"/>
      <c r="AI30" s="119"/>
      <c r="AJ30" s="119"/>
      <c r="AK30" s="119"/>
      <c r="AL30" s="119"/>
      <c r="AM30" s="119"/>
      <c r="AN30" s="119"/>
      <c r="AO30" s="120"/>
      <c r="AP30" s="119"/>
      <c r="AQ30" s="182"/>
      <c r="AR30" s="182"/>
      <c r="AS30" s="182"/>
      <c r="AT30" s="89"/>
      <c r="AU30" s="89"/>
      <c r="AV30" s="89"/>
      <c r="AW30" s="89"/>
      <c r="AX30" s="89"/>
      <c r="AY30" s="89"/>
      <c r="AZ30" s="89"/>
      <c r="BA30" s="89"/>
      <c r="BB30" s="89"/>
      <c r="BC30" s="74"/>
    </row>
    <row r="31" spans="1:58" ht="15" customHeight="1">
      <c r="A31" s="73"/>
      <c r="B31" s="89"/>
      <c r="C31" s="165" t="str">
        <f>TT!$O$43</f>
        <v>Tarsals</v>
      </c>
      <c r="D31" s="165"/>
      <c r="E31" s="165"/>
      <c r="F31" s="119"/>
      <c r="G31" s="119"/>
      <c r="H31" s="119"/>
      <c r="I31" s="119"/>
      <c r="J31" s="119"/>
      <c r="K31" s="119"/>
      <c r="L31" s="119"/>
      <c r="M31" s="119"/>
      <c r="N31" s="119"/>
      <c r="O31" s="120"/>
      <c r="P31" s="119"/>
      <c r="Q31" s="165" t="str">
        <f>TT!$O$43</f>
        <v>Tarsals</v>
      </c>
      <c r="R31" s="165"/>
      <c r="S31" s="165"/>
      <c r="T31" s="119"/>
      <c r="U31" s="119"/>
      <c r="V31" s="119"/>
      <c r="W31" s="119"/>
      <c r="X31" s="119"/>
      <c r="Y31" s="119"/>
      <c r="Z31" s="119"/>
      <c r="AA31" s="119"/>
      <c r="AB31" s="120"/>
      <c r="AC31" s="119"/>
      <c r="AD31" s="165" t="str">
        <f>TT!$O$43</f>
        <v>Tarsals</v>
      </c>
      <c r="AE31" s="165"/>
      <c r="AF31" s="165"/>
      <c r="AG31" s="119"/>
      <c r="AH31" s="119"/>
      <c r="AI31" s="119"/>
      <c r="AJ31" s="119"/>
      <c r="AK31" s="119"/>
      <c r="AL31" s="119"/>
      <c r="AM31" s="119"/>
      <c r="AN31" s="119"/>
      <c r="AO31" s="120"/>
      <c r="AP31" s="119"/>
      <c r="AQ31" s="165" t="str">
        <f>TT!$O$43</f>
        <v>Tarsals</v>
      </c>
      <c r="AR31" s="165"/>
      <c r="AS31" s="165"/>
      <c r="AT31" s="89"/>
      <c r="AU31" s="89"/>
      <c r="AV31" s="89"/>
      <c r="AW31" s="89"/>
      <c r="AX31" s="89"/>
      <c r="AY31" s="89"/>
      <c r="AZ31" s="89"/>
      <c r="BA31" s="89"/>
      <c r="BB31" s="89"/>
      <c r="BC31" s="74"/>
    </row>
    <row r="32" spans="1:58" ht="18.75" customHeight="1">
      <c r="A32" s="73"/>
      <c r="B32" s="89"/>
      <c r="C32" s="182"/>
      <c r="D32" s="182"/>
      <c r="E32" s="182"/>
      <c r="F32" s="119"/>
      <c r="G32" s="119"/>
      <c r="H32" s="119"/>
      <c r="I32" s="119"/>
      <c r="J32" s="119"/>
      <c r="K32" s="119"/>
      <c r="L32" s="119"/>
      <c r="M32" s="119"/>
      <c r="N32" s="119"/>
      <c r="O32" s="120"/>
      <c r="P32" s="119"/>
      <c r="Q32" s="182"/>
      <c r="R32" s="182"/>
      <c r="S32" s="182"/>
      <c r="T32" s="119"/>
      <c r="U32" s="119"/>
      <c r="V32" s="119"/>
      <c r="W32" s="119"/>
      <c r="X32" s="119"/>
      <c r="Y32" s="119"/>
      <c r="Z32" s="119"/>
      <c r="AA32" s="119"/>
      <c r="AB32" s="120"/>
      <c r="AC32" s="119"/>
      <c r="AD32" s="182"/>
      <c r="AE32" s="182"/>
      <c r="AF32" s="182"/>
      <c r="AG32" s="119"/>
      <c r="AH32" s="119"/>
      <c r="AI32" s="119"/>
      <c r="AJ32" s="119"/>
      <c r="AK32" s="119"/>
      <c r="AL32" s="119"/>
      <c r="AM32" s="119"/>
      <c r="AN32" s="119"/>
      <c r="AO32" s="120"/>
      <c r="AP32" s="119"/>
      <c r="AQ32" s="182"/>
      <c r="AR32" s="182"/>
      <c r="AS32" s="182"/>
      <c r="AT32" s="89"/>
      <c r="AU32" s="89"/>
      <c r="AV32" s="89"/>
      <c r="AW32" s="89"/>
      <c r="AX32" s="89"/>
      <c r="AY32" s="89"/>
      <c r="AZ32" s="89"/>
      <c r="BA32" s="89"/>
      <c r="BB32" s="89"/>
      <c r="BC32" s="74"/>
    </row>
    <row r="33" spans="1:55" ht="15" customHeight="1">
      <c r="A33" s="73"/>
      <c r="B33" s="89"/>
      <c r="C33" s="165" t="str">
        <f>TT!$O$44</f>
        <v>Ankle</v>
      </c>
      <c r="D33" s="165"/>
      <c r="E33" s="165"/>
      <c r="F33" s="119"/>
      <c r="G33" s="119"/>
      <c r="H33" s="119"/>
      <c r="I33" s="119"/>
      <c r="J33" s="119"/>
      <c r="K33" s="119"/>
      <c r="L33" s="119"/>
      <c r="M33" s="119"/>
      <c r="N33" s="119"/>
      <c r="O33" s="120"/>
      <c r="P33" s="119"/>
      <c r="Q33" s="165" t="str">
        <f>TT!$O$44</f>
        <v>Ankle</v>
      </c>
      <c r="R33" s="165"/>
      <c r="S33" s="165"/>
      <c r="T33" s="119"/>
      <c r="U33" s="119"/>
      <c r="V33" s="119"/>
      <c r="W33" s="119"/>
      <c r="X33" s="119"/>
      <c r="Y33" s="119"/>
      <c r="Z33" s="119"/>
      <c r="AA33" s="119"/>
      <c r="AB33" s="120"/>
      <c r="AC33" s="119"/>
      <c r="AD33" s="165" t="str">
        <f>TT!$O$44</f>
        <v>Ankle</v>
      </c>
      <c r="AE33" s="165"/>
      <c r="AF33" s="165"/>
      <c r="AG33" s="119"/>
      <c r="AH33" s="119"/>
      <c r="AI33" s="119"/>
      <c r="AJ33" s="119"/>
      <c r="AK33" s="119"/>
      <c r="AL33" s="119"/>
      <c r="AM33" s="119"/>
      <c r="AN33" s="119"/>
      <c r="AO33" s="120"/>
      <c r="AP33" s="119"/>
      <c r="AQ33" s="165" t="str">
        <f>TT!$O$44</f>
        <v>Ankle</v>
      </c>
      <c r="AR33" s="165"/>
      <c r="AS33" s="165"/>
      <c r="AT33" s="89"/>
      <c r="AU33" s="89"/>
      <c r="AV33" s="89"/>
      <c r="AW33" s="89"/>
      <c r="AX33" s="89"/>
      <c r="AY33" s="89"/>
      <c r="AZ33" s="89"/>
      <c r="BA33" s="89"/>
      <c r="BB33" s="89"/>
      <c r="BC33" s="74"/>
    </row>
    <row r="34" spans="1:55" ht="18.75" customHeight="1">
      <c r="A34" s="73"/>
      <c r="B34" s="89"/>
      <c r="C34" s="89"/>
      <c r="D34" s="89"/>
      <c r="E34" s="89"/>
      <c r="F34" s="89"/>
      <c r="G34" s="89"/>
      <c r="H34" s="89"/>
      <c r="I34" s="89"/>
      <c r="J34" s="89"/>
      <c r="K34" s="89"/>
      <c r="L34" s="89"/>
      <c r="M34" s="89"/>
      <c r="N34" s="89"/>
      <c r="O34" s="121"/>
      <c r="P34" s="89"/>
      <c r="Q34" s="89"/>
      <c r="R34" s="89"/>
      <c r="S34" s="89"/>
      <c r="T34" s="89"/>
      <c r="U34" s="89"/>
      <c r="V34" s="89"/>
      <c r="W34" s="89"/>
      <c r="X34" s="89"/>
      <c r="Y34" s="89"/>
      <c r="Z34" s="89"/>
      <c r="AA34" s="89"/>
      <c r="AB34" s="121"/>
      <c r="AC34" s="89"/>
      <c r="AD34" s="89"/>
      <c r="AE34" s="89"/>
      <c r="AF34" s="89"/>
      <c r="AG34" s="89"/>
      <c r="AH34" s="89"/>
      <c r="AI34" s="89"/>
      <c r="AJ34" s="89"/>
      <c r="AK34" s="89"/>
      <c r="AL34" s="89"/>
      <c r="AM34" s="89"/>
      <c r="AN34" s="89"/>
      <c r="AO34" s="121"/>
      <c r="AP34" s="89"/>
      <c r="AQ34" s="89"/>
      <c r="AR34" s="89"/>
      <c r="AS34" s="89"/>
      <c r="AT34" s="89"/>
      <c r="AU34" s="89"/>
      <c r="AV34" s="89"/>
      <c r="AW34" s="89"/>
      <c r="AX34" s="89"/>
      <c r="AY34" s="89"/>
      <c r="AZ34" s="89"/>
      <c r="BA34" s="89"/>
      <c r="BB34" s="89"/>
      <c r="BC34" s="74"/>
    </row>
    <row r="35" spans="1:55" ht="11.25" customHeight="1">
      <c r="A35" s="73"/>
      <c r="B35" s="89"/>
      <c r="C35" s="89"/>
      <c r="D35" s="89"/>
      <c r="E35" s="89"/>
      <c r="F35" s="89"/>
      <c r="G35" s="89"/>
      <c r="H35" s="89"/>
      <c r="I35" s="89"/>
      <c r="J35" s="89"/>
      <c r="K35" s="89"/>
      <c r="L35" s="89"/>
      <c r="M35" s="89"/>
      <c r="N35" s="89"/>
      <c r="O35" s="121"/>
      <c r="P35" s="89"/>
      <c r="Q35" s="89"/>
      <c r="R35" s="89"/>
      <c r="S35" s="89"/>
      <c r="T35" s="89"/>
      <c r="U35" s="89"/>
      <c r="V35" s="89"/>
      <c r="W35" s="89"/>
      <c r="X35" s="89"/>
      <c r="Y35" s="89"/>
      <c r="Z35" s="89"/>
      <c r="AA35" s="89"/>
      <c r="AB35" s="121"/>
      <c r="AC35" s="89"/>
      <c r="AD35" s="89"/>
      <c r="AE35" s="89"/>
      <c r="AF35" s="89"/>
      <c r="AG35" s="89"/>
      <c r="AH35" s="89"/>
      <c r="AI35" s="89"/>
      <c r="AJ35" s="89"/>
      <c r="AK35" s="89"/>
      <c r="AL35" s="89"/>
      <c r="AM35" s="89"/>
      <c r="AN35" s="89"/>
      <c r="AO35" s="121"/>
      <c r="AP35" s="89"/>
      <c r="AQ35" s="89"/>
      <c r="AR35" s="89"/>
      <c r="AS35" s="89"/>
      <c r="AT35" s="89"/>
      <c r="AU35" s="89"/>
      <c r="AV35" s="89"/>
      <c r="AW35" s="89"/>
      <c r="AX35" s="89"/>
      <c r="AY35" s="89"/>
      <c r="AZ35" s="89"/>
      <c r="BA35" s="89"/>
      <c r="BB35" s="89"/>
      <c r="BC35" s="74"/>
    </row>
    <row r="36" spans="1:55" ht="11.25" customHeight="1"/>
    <row r="37" spans="1:55" ht="22.5" customHeight="1">
      <c r="B37" s="142" t="str">
        <f>TT!$O$23</f>
        <v> Previous</v>
      </c>
      <c r="C37" s="142"/>
      <c r="D37" s="142"/>
      <c r="E37" s="142"/>
      <c r="F37" s="142"/>
      <c r="G37" s="142"/>
    </row>
    <row r="39" spans="1:55" ht="21.75" customHeight="1"/>
  </sheetData>
  <sheetProtection sheet="1" objects="1" scenarios="1"/>
  <mergeCells count="54">
    <mergeCell ref="AQ32:AS32"/>
    <mergeCell ref="AQ33:AS33"/>
    <mergeCell ref="AQ27:AS27"/>
    <mergeCell ref="AQ28:AS28"/>
    <mergeCell ref="AQ29:AS29"/>
    <mergeCell ref="AQ30:AS30"/>
    <mergeCell ref="AQ31:AS31"/>
    <mergeCell ref="Q33:S33"/>
    <mergeCell ref="AD27:AF27"/>
    <mergeCell ref="AD28:AF28"/>
    <mergeCell ref="AD29:AF29"/>
    <mergeCell ref="AD30:AF30"/>
    <mergeCell ref="AD31:AF31"/>
    <mergeCell ref="AD32:AF32"/>
    <mergeCell ref="AD33:AF33"/>
    <mergeCell ref="Q27:S27"/>
    <mergeCell ref="Q28:S28"/>
    <mergeCell ref="Q29:S29"/>
    <mergeCell ref="Q30:S30"/>
    <mergeCell ref="Q31:S31"/>
    <mergeCell ref="G23:H23"/>
    <mergeCell ref="G22:H22"/>
    <mergeCell ref="B37:G37"/>
    <mergeCell ref="C4:G5"/>
    <mergeCell ref="Q4:U5"/>
    <mergeCell ref="L8:M8"/>
    <mergeCell ref="L5:M5"/>
    <mergeCell ref="L4:N4"/>
    <mergeCell ref="C27:E27"/>
    <mergeCell ref="C28:E28"/>
    <mergeCell ref="C29:E29"/>
    <mergeCell ref="C30:E30"/>
    <mergeCell ref="C31:E31"/>
    <mergeCell ref="C32:E32"/>
    <mergeCell ref="C33:E33"/>
    <mergeCell ref="Q32:S32"/>
    <mergeCell ref="B2:BC2"/>
    <mergeCell ref="AD4:AH5"/>
    <mergeCell ref="AQ4:AU5"/>
    <mergeCell ref="AZ5:BA5"/>
    <mergeCell ref="Y5:Z5"/>
    <mergeCell ref="AL5:AM5"/>
    <mergeCell ref="AZ7:BB7"/>
    <mergeCell ref="Y8:Z8"/>
    <mergeCell ref="AL8:AM8"/>
    <mergeCell ref="AZ8:BA8"/>
    <mergeCell ref="Y4:AA4"/>
    <mergeCell ref="AL4:AN4"/>
    <mergeCell ref="AZ4:BB4"/>
    <mergeCell ref="AW22:AX22"/>
    <mergeCell ref="AW23:AX23"/>
    <mergeCell ref="L7:N7"/>
    <mergeCell ref="Y7:AA7"/>
    <mergeCell ref="AL7:AN7"/>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23065-7C21-4E1D-B917-B1EF1B119A76}">
  <sheetPr codeName="Sheet3"/>
  <dimension ref="A1:L507"/>
  <sheetViews>
    <sheetView zoomScaleNormal="100" workbookViewId="0">
      <selection activeCell="A3" sqref="A3:F3"/>
    </sheetView>
  </sheetViews>
  <sheetFormatPr defaultColWidth="9.140625" defaultRowHeight="15.95" customHeight="1"/>
  <cols>
    <col min="1" max="1" width="14.7109375" style="4" customWidth="1"/>
    <col min="2" max="16384" width="9.140625" style="2"/>
  </cols>
  <sheetData>
    <row r="1" spans="1:12" ht="39.950000000000003" customHeight="1">
      <c r="A1" s="169" t="str">
        <f>TT!$O$3</f>
        <v>Data In (From Source)</v>
      </c>
      <c r="B1" s="170"/>
      <c r="C1" s="170"/>
      <c r="D1" s="170"/>
      <c r="E1" s="170"/>
      <c r="F1" s="170"/>
      <c r="G1" s="170"/>
      <c r="H1" s="170"/>
      <c r="I1" s="170"/>
      <c r="J1" s="170"/>
      <c r="K1" s="3" t="s">
        <v>475</v>
      </c>
    </row>
    <row r="2" spans="1:12" ht="24.95" customHeight="1">
      <c r="A2" s="171" t="str">
        <f>TT!$O$4</f>
        <v>Data coming from the current data source will appear below as it is received.</v>
      </c>
      <c r="B2" s="172"/>
      <c r="C2" s="172"/>
      <c r="D2" s="172"/>
      <c r="E2" s="172"/>
      <c r="F2" s="172"/>
      <c r="G2" s="172"/>
      <c r="H2" s="172"/>
      <c r="I2" s="172"/>
      <c r="J2" s="172"/>
    </row>
    <row r="3" spans="1:12" ht="33.6" customHeight="1">
      <c r="A3" s="173" t="str">
        <f>TT!$O$5</f>
        <v>Current Data</v>
      </c>
      <c r="B3" s="173"/>
      <c r="C3" s="173"/>
      <c r="D3" s="173"/>
      <c r="E3" s="173"/>
      <c r="F3" s="173"/>
      <c r="G3" s="39"/>
      <c r="H3" s="39"/>
      <c r="I3" s="39"/>
      <c r="J3" s="39"/>
      <c r="K3" s="39"/>
    </row>
    <row r="4" spans="1:12" s="36" customFormat="1" ht="16.5">
      <c r="A4" s="5" t="str">
        <f>TT!$O$6</f>
        <v>Time</v>
      </c>
      <c r="B4" s="6" t="s">
        <v>476</v>
      </c>
      <c r="C4" s="6" t="s">
        <v>477</v>
      </c>
      <c r="D4" s="6" t="s">
        <v>478</v>
      </c>
      <c r="E4" s="6" t="s">
        <v>479</v>
      </c>
      <c r="F4" s="7" t="s">
        <v>480</v>
      </c>
    </row>
    <row r="5" spans="1:12" s="38" customFormat="1" ht="27" customHeight="1" thickBot="1">
      <c r="A5" s="27"/>
      <c r="B5" s="48"/>
      <c r="C5" s="8"/>
      <c r="D5" s="8"/>
      <c r="E5" s="8"/>
      <c r="F5" s="8"/>
      <c r="G5" s="37"/>
      <c r="H5" s="37"/>
      <c r="I5" s="37"/>
      <c r="J5" s="37"/>
      <c r="K5" s="37"/>
    </row>
    <row r="6" spans="1:12" ht="33.6" customHeight="1" thickTop="1">
      <c r="A6" s="174" t="str">
        <f>TT!$O$7</f>
        <v>Historical Data</v>
      </c>
      <c r="B6" s="174"/>
      <c r="C6" s="174"/>
      <c r="D6" s="174"/>
      <c r="E6" s="174"/>
      <c r="F6" s="174"/>
      <c r="G6" s="39"/>
      <c r="H6" s="39"/>
      <c r="I6" s="39"/>
      <c r="J6" s="39"/>
      <c r="K6" s="39"/>
    </row>
    <row r="7" spans="1:12" s="36" customFormat="1" ht="16.5">
      <c r="A7" s="40" t="str">
        <f t="shared" ref="A7:F7" si="0">IF(A4="","",A4)</f>
        <v>Time</v>
      </c>
      <c r="B7" s="41" t="str">
        <f t="shared" si="0"/>
        <v>CH1</v>
      </c>
      <c r="C7" s="41" t="str">
        <f t="shared" si="0"/>
        <v>CH2</v>
      </c>
      <c r="D7" s="41" t="str">
        <f t="shared" si="0"/>
        <v>CH3</v>
      </c>
      <c r="E7" s="41" t="str">
        <f t="shared" si="0"/>
        <v>CH4</v>
      </c>
      <c r="F7" s="41" t="str">
        <f t="shared" si="0"/>
        <v>CH5</v>
      </c>
    </row>
    <row r="8" spans="1:12" s="42" customFormat="1" ht="19.5" customHeight="1">
      <c r="A8" s="30"/>
      <c r="B8" s="50"/>
      <c r="C8" s="20"/>
      <c r="D8" s="20"/>
      <c r="E8" s="20"/>
      <c r="F8" s="21"/>
      <c r="G8" s="10"/>
      <c r="H8" s="10"/>
      <c r="I8" s="10"/>
      <c r="J8" s="10"/>
      <c r="K8" s="10"/>
      <c r="L8" s="9"/>
    </row>
    <row r="9" spans="1:12" s="42" customFormat="1" ht="19.5" customHeight="1">
      <c r="A9" s="29"/>
      <c r="B9" s="49"/>
      <c r="C9" s="22"/>
      <c r="D9" s="22"/>
      <c r="E9" s="22"/>
      <c r="F9" s="23"/>
      <c r="G9" s="10"/>
      <c r="H9" s="10"/>
      <c r="I9" s="10"/>
      <c r="J9" s="10"/>
      <c r="K9" s="10"/>
    </row>
    <row r="10" spans="1:12" s="42" customFormat="1" ht="19.5" customHeight="1">
      <c r="A10" s="29"/>
      <c r="B10" s="49"/>
      <c r="C10" s="22"/>
      <c r="D10" s="22"/>
      <c r="E10" s="22"/>
      <c r="F10" s="23"/>
      <c r="G10" s="10"/>
      <c r="H10" s="10"/>
      <c r="I10" s="10"/>
      <c r="J10" s="10"/>
      <c r="K10" s="10"/>
    </row>
    <row r="11" spans="1:12" s="42" customFormat="1" ht="19.5" customHeight="1">
      <c r="A11" s="29"/>
      <c r="B11" s="49"/>
      <c r="C11" s="22"/>
      <c r="D11" s="22"/>
      <c r="E11" s="22"/>
      <c r="F11" s="23"/>
      <c r="G11" s="10"/>
      <c r="H11" s="10"/>
      <c r="I11" s="10"/>
      <c r="J11" s="10"/>
      <c r="K11" s="10"/>
    </row>
    <row r="12" spans="1:12" s="42" customFormat="1" ht="19.5" customHeight="1">
      <c r="A12" s="29"/>
      <c r="B12" s="49"/>
      <c r="C12" s="22"/>
      <c r="D12" s="22"/>
      <c r="E12" s="22"/>
      <c r="F12" s="23"/>
      <c r="G12" s="10"/>
      <c r="H12" s="10"/>
      <c r="I12" s="10"/>
      <c r="J12" s="10"/>
      <c r="K12" s="10"/>
    </row>
    <row r="13" spans="1:12" s="42" customFormat="1" ht="19.5" customHeight="1">
      <c r="A13" s="29"/>
      <c r="B13" s="49"/>
      <c r="C13" s="22"/>
      <c r="D13" s="22"/>
      <c r="E13" s="22"/>
      <c r="F13" s="23"/>
      <c r="G13" s="10"/>
      <c r="H13" s="10"/>
      <c r="I13" s="10"/>
      <c r="J13" s="10"/>
      <c r="K13" s="10"/>
    </row>
    <row r="14" spans="1:12" s="42" customFormat="1" ht="19.5" customHeight="1">
      <c r="A14" s="29"/>
      <c r="B14" s="49"/>
      <c r="C14" s="22"/>
      <c r="D14" s="22"/>
      <c r="E14" s="22"/>
      <c r="F14" s="23"/>
      <c r="G14" s="10"/>
      <c r="H14" s="10"/>
      <c r="I14" s="10"/>
      <c r="J14" s="10"/>
      <c r="K14" s="10"/>
    </row>
    <row r="15" spans="1:12" s="42" customFormat="1" ht="19.5" customHeight="1">
      <c r="A15" s="29"/>
      <c r="B15" s="49"/>
      <c r="C15" s="22"/>
      <c r="D15" s="22"/>
      <c r="E15" s="22"/>
      <c r="F15" s="23"/>
      <c r="G15" s="10"/>
      <c r="H15" s="10"/>
      <c r="I15" s="10"/>
      <c r="J15" s="10"/>
      <c r="K15" s="10"/>
    </row>
    <row r="16" spans="1:12" s="42" customFormat="1" ht="19.5" customHeight="1">
      <c r="A16" s="29"/>
      <c r="B16" s="49"/>
      <c r="C16" s="22"/>
      <c r="D16" s="22"/>
      <c r="E16" s="22"/>
      <c r="F16" s="23"/>
      <c r="G16" s="10"/>
      <c r="H16" s="10"/>
      <c r="I16" s="10"/>
      <c r="J16" s="10"/>
      <c r="K16" s="10"/>
    </row>
    <row r="17" spans="1:12" s="42" customFormat="1" ht="19.5" customHeight="1">
      <c r="A17" s="29"/>
      <c r="B17" s="49"/>
      <c r="C17" s="22"/>
      <c r="D17" s="22"/>
      <c r="E17" s="22"/>
      <c r="F17" s="23"/>
      <c r="G17" s="10"/>
      <c r="H17" s="10"/>
      <c r="I17" s="10"/>
      <c r="J17" s="10"/>
      <c r="K17" s="10"/>
    </row>
    <row r="18" spans="1:12" s="42" customFormat="1" ht="19.5" customHeight="1">
      <c r="A18" s="29"/>
      <c r="B18" s="49"/>
      <c r="C18" s="22"/>
      <c r="D18" s="22"/>
      <c r="E18" s="22"/>
      <c r="F18" s="23"/>
      <c r="G18" s="10"/>
      <c r="H18" s="10"/>
      <c r="I18" s="10"/>
      <c r="J18" s="10"/>
      <c r="K18" s="10"/>
    </row>
    <row r="19" spans="1:12" s="42" customFormat="1" ht="19.5" customHeight="1">
      <c r="A19" s="29"/>
      <c r="B19" s="49"/>
      <c r="C19" s="22"/>
      <c r="D19" s="22"/>
      <c r="E19" s="22"/>
      <c r="F19" s="23"/>
      <c r="G19" s="10"/>
      <c r="H19" s="10"/>
      <c r="I19" s="10"/>
      <c r="J19" s="10"/>
      <c r="K19" s="10"/>
    </row>
    <row r="20" spans="1:12" s="42" customFormat="1" ht="19.5" customHeight="1">
      <c r="A20" s="29"/>
      <c r="B20" s="49"/>
      <c r="C20" s="22"/>
      <c r="D20" s="22"/>
      <c r="E20" s="22"/>
      <c r="F20" s="23"/>
      <c r="G20" s="10"/>
      <c r="H20" s="10"/>
      <c r="I20" s="10"/>
      <c r="J20" s="10"/>
      <c r="K20" s="10"/>
    </row>
    <row r="21" spans="1:12" s="42" customFormat="1" ht="19.5" customHeight="1">
      <c r="A21" s="29"/>
      <c r="B21" s="49"/>
      <c r="C21" s="22"/>
      <c r="D21" s="22"/>
      <c r="E21" s="22"/>
      <c r="F21" s="23"/>
      <c r="G21" s="10"/>
      <c r="H21" s="10"/>
      <c r="I21" s="10"/>
      <c r="J21" s="10"/>
      <c r="K21" s="10"/>
    </row>
    <row r="22" spans="1:12" s="42" customFormat="1" ht="19.5" customHeight="1">
      <c r="A22" s="29"/>
      <c r="B22" s="49"/>
      <c r="C22" s="22"/>
      <c r="D22" s="22"/>
      <c r="E22" s="22"/>
      <c r="F22" s="23"/>
      <c r="G22" s="10"/>
      <c r="H22" s="10"/>
      <c r="I22" s="10"/>
      <c r="J22" s="10"/>
      <c r="K22" s="10"/>
      <c r="L22" s="9"/>
    </row>
    <row r="23" spans="1:12" s="42" customFormat="1" ht="19.5" customHeight="1">
      <c r="A23" s="29"/>
      <c r="B23" s="49"/>
      <c r="C23" s="22"/>
      <c r="D23" s="22"/>
      <c r="E23" s="22"/>
      <c r="F23" s="23"/>
      <c r="G23" s="31"/>
      <c r="H23" s="31"/>
      <c r="I23" s="31"/>
      <c r="J23" s="31"/>
      <c r="K23" s="31"/>
    </row>
    <row r="24" spans="1:12" s="42" customFormat="1" ht="19.5" customHeight="1">
      <c r="A24" s="29"/>
      <c r="B24" s="49"/>
      <c r="C24" s="22"/>
      <c r="D24" s="22"/>
      <c r="E24" s="22"/>
      <c r="F24" s="23"/>
      <c r="G24" s="31"/>
      <c r="H24" s="31"/>
      <c r="I24" s="31"/>
      <c r="J24" s="31"/>
      <c r="K24" s="31"/>
    </row>
    <row r="25" spans="1:12" ht="15.95" customHeight="1">
      <c r="A25" s="29"/>
      <c r="B25" s="49"/>
      <c r="C25" s="22"/>
      <c r="D25" s="22"/>
      <c r="E25" s="22"/>
      <c r="F25" s="23"/>
      <c r="G25" s="31"/>
      <c r="H25" s="31"/>
      <c r="I25" s="31"/>
      <c r="J25" s="31"/>
      <c r="K25" s="31"/>
    </row>
    <row r="26" spans="1:12" ht="15.95" customHeight="1">
      <c r="A26" s="29"/>
      <c r="B26" s="49"/>
      <c r="C26" s="22"/>
      <c r="D26" s="22"/>
      <c r="E26" s="22"/>
      <c r="F26" s="23"/>
      <c r="G26" s="31"/>
      <c r="H26" s="31"/>
      <c r="I26" s="31"/>
      <c r="J26" s="31"/>
      <c r="K26" s="31"/>
    </row>
    <row r="27" spans="1:12" ht="15.95" customHeight="1">
      <c r="A27" s="29"/>
      <c r="B27" s="49"/>
      <c r="C27" s="22"/>
      <c r="D27" s="22"/>
      <c r="E27" s="22"/>
      <c r="F27" s="23"/>
      <c r="G27" s="31"/>
      <c r="H27" s="31"/>
      <c r="I27" s="31"/>
      <c r="J27" s="31"/>
      <c r="K27" s="31"/>
    </row>
    <row r="28" spans="1:12" ht="15.95" customHeight="1">
      <c r="A28" s="29"/>
      <c r="B28" s="49"/>
      <c r="C28" s="22"/>
      <c r="D28" s="22"/>
      <c r="E28" s="22"/>
      <c r="F28" s="23"/>
      <c r="G28" s="31"/>
      <c r="H28" s="31"/>
      <c r="I28" s="31"/>
      <c r="J28" s="31"/>
      <c r="K28" s="31"/>
    </row>
    <row r="29" spans="1:12" ht="15.95" customHeight="1">
      <c r="A29" s="29"/>
      <c r="B29" s="49"/>
      <c r="C29" s="22"/>
      <c r="D29" s="22"/>
      <c r="E29" s="22"/>
      <c r="F29" s="23"/>
      <c r="G29" s="31"/>
      <c r="H29" s="31"/>
      <c r="I29" s="31"/>
      <c r="J29" s="31"/>
      <c r="K29" s="31"/>
    </row>
    <row r="30" spans="1:12" ht="15.95" customHeight="1">
      <c r="A30" s="29"/>
      <c r="B30" s="49"/>
      <c r="C30" s="22"/>
      <c r="D30" s="22"/>
      <c r="E30" s="22"/>
      <c r="F30" s="23"/>
      <c r="G30" s="31"/>
      <c r="H30" s="31"/>
      <c r="I30" s="31"/>
      <c r="J30" s="31"/>
      <c r="K30" s="31"/>
    </row>
    <row r="31" spans="1:12" ht="15.95" customHeight="1">
      <c r="A31" s="29"/>
      <c r="B31" s="49"/>
      <c r="C31" s="22"/>
      <c r="D31" s="22"/>
      <c r="E31" s="22"/>
      <c r="F31" s="23"/>
      <c r="G31" s="31"/>
      <c r="H31" s="31"/>
      <c r="I31" s="31"/>
      <c r="J31" s="31"/>
      <c r="K31" s="31"/>
    </row>
    <row r="32" spans="1:12" ht="15.95" customHeight="1">
      <c r="A32" s="29"/>
      <c r="B32" s="49"/>
      <c r="C32" s="22"/>
      <c r="D32" s="22"/>
      <c r="E32" s="22"/>
      <c r="F32" s="23"/>
      <c r="G32" s="31"/>
      <c r="H32" s="31"/>
      <c r="I32" s="31"/>
      <c r="J32" s="31"/>
      <c r="K32" s="31"/>
    </row>
    <row r="33" spans="1:11" ht="15.95" customHeight="1">
      <c r="A33" s="29"/>
      <c r="B33" s="49"/>
      <c r="C33" s="22"/>
      <c r="D33" s="22"/>
      <c r="E33" s="22"/>
      <c r="F33" s="23"/>
      <c r="G33" s="31"/>
      <c r="H33" s="31"/>
      <c r="I33" s="31"/>
      <c r="J33" s="31"/>
      <c r="K33" s="31"/>
    </row>
    <row r="34" spans="1:11" ht="15.95" customHeight="1">
      <c r="A34" s="29"/>
      <c r="B34" s="49"/>
      <c r="C34" s="22"/>
      <c r="D34" s="22"/>
      <c r="E34" s="22"/>
      <c r="F34" s="23"/>
      <c r="G34" s="31"/>
      <c r="H34" s="31"/>
      <c r="I34" s="31"/>
      <c r="J34" s="31"/>
      <c r="K34" s="31"/>
    </row>
    <row r="35" spans="1:11" ht="15.95" customHeight="1">
      <c r="A35" s="29"/>
      <c r="B35" s="49"/>
      <c r="C35" s="22"/>
      <c r="D35" s="22"/>
      <c r="E35" s="22"/>
      <c r="F35" s="23"/>
      <c r="G35" s="31"/>
      <c r="H35" s="31"/>
      <c r="I35" s="31"/>
      <c r="J35" s="31"/>
      <c r="K35" s="31"/>
    </row>
    <row r="36" spans="1:11" ht="15.95" customHeight="1">
      <c r="A36" s="29"/>
      <c r="B36" s="49"/>
      <c r="C36" s="22"/>
      <c r="D36" s="22"/>
      <c r="E36" s="22"/>
      <c r="F36" s="23"/>
      <c r="G36" s="31"/>
      <c r="H36" s="31"/>
      <c r="I36" s="31"/>
      <c r="J36" s="31"/>
      <c r="K36" s="31"/>
    </row>
    <row r="37" spans="1:11" ht="15.95" customHeight="1">
      <c r="A37" s="29"/>
      <c r="B37" s="49"/>
      <c r="C37" s="22"/>
      <c r="D37" s="22"/>
      <c r="E37" s="22"/>
      <c r="F37" s="23"/>
      <c r="G37" s="31"/>
      <c r="H37" s="31"/>
      <c r="I37" s="31"/>
      <c r="J37" s="31"/>
      <c r="K37" s="31"/>
    </row>
    <row r="38" spans="1:11" ht="15.95" customHeight="1">
      <c r="A38" s="29"/>
      <c r="B38" s="49"/>
      <c r="C38" s="22"/>
      <c r="D38" s="22"/>
      <c r="E38" s="22"/>
      <c r="F38" s="23"/>
      <c r="G38" s="31"/>
      <c r="H38" s="31"/>
      <c r="I38" s="31"/>
      <c r="J38" s="31"/>
      <c r="K38" s="31"/>
    </row>
    <row r="39" spans="1:11" ht="15.95" customHeight="1">
      <c r="A39" s="29"/>
      <c r="B39" s="49"/>
      <c r="C39" s="22"/>
      <c r="D39" s="22"/>
      <c r="E39" s="22"/>
      <c r="F39" s="23"/>
      <c r="G39" s="31"/>
      <c r="H39" s="31"/>
      <c r="I39" s="31"/>
      <c r="J39" s="31"/>
      <c r="K39" s="31"/>
    </row>
    <row r="40" spans="1:11" ht="15.95" customHeight="1">
      <c r="A40" s="29"/>
      <c r="B40" s="49"/>
      <c r="C40" s="22"/>
      <c r="D40" s="22"/>
      <c r="E40" s="22"/>
      <c r="F40" s="23"/>
      <c r="G40" s="31"/>
      <c r="H40" s="31"/>
      <c r="I40" s="31"/>
      <c r="J40" s="31"/>
      <c r="K40" s="31"/>
    </row>
    <row r="41" spans="1:11" ht="15.95" customHeight="1">
      <c r="A41" s="29"/>
      <c r="B41" s="49"/>
      <c r="C41" s="22"/>
      <c r="D41" s="22"/>
      <c r="E41" s="22"/>
      <c r="F41" s="23"/>
      <c r="G41" s="31"/>
      <c r="H41" s="31"/>
      <c r="I41" s="31"/>
      <c r="J41" s="31"/>
      <c r="K41" s="31"/>
    </row>
    <row r="42" spans="1:11" ht="15.95" customHeight="1">
      <c r="A42" s="29"/>
      <c r="B42" s="49"/>
      <c r="C42" s="22"/>
      <c r="D42" s="22"/>
      <c r="E42" s="22"/>
      <c r="F42" s="23"/>
      <c r="G42" s="31"/>
      <c r="H42" s="31"/>
      <c r="I42" s="31"/>
      <c r="J42" s="31"/>
      <c r="K42" s="31"/>
    </row>
    <row r="43" spans="1:11" ht="15.95" customHeight="1">
      <c r="A43" s="29"/>
      <c r="B43" s="49"/>
      <c r="C43" s="22"/>
      <c r="D43" s="22"/>
      <c r="E43" s="22"/>
      <c r="F43" s="23"/>
      <c r="G43" s="31"/>
      <c r="H43" s="31"/>
      <c r="I43" s="31"/>
      <c r="J43" s="31"/>
      <c r="K43" s="31"/>
    </row>
    <row r="44" spans="1:11" ht="15.95" customHeight="1">
      <c r="A44" s="29"/>
      <c r="B44" s="49"/>
      <c r="C44" s="22"/>
      <c r="D44" s="22"/>
      <c r="E44" s="22"/>
      <c r="F44" s="23"/>
      <c r="G44" s="31"/>
      <c r="H44" s="31"/>
      <c r="I44" s="31"/>
      <c r="J44" s="31"/>
      <c r="K44" s="31"/>
    </row>
    <row r="45" spans="1:11" ht="15.95" customHeight="1">
      <c r="A45" s="29"/>
      <c r="B45" s="49"/>
      <c r="C45" s="22"/>
      <c r="D45" s="22"/>
      <c r="E45" s="22"/>
      <c r="F45" s="23"/>
      <c r="G45" s="31"/>
      <c r="H45" s="31"/>
      <c r="I45" s="31"/>
      <c r="J45" s="31"/>
      <c r="K45" s="31"/>
    </row>
    <row r="46" spans="1:11" ht="15.95" customHeight="1">
      <c r="A46" s="29"/>
      <c r="B46" s="49"/>
      <c r="C46" s="22"/>
      <c r="D46" s="22"/>
      <c r="E46" s="22"/>
      <c r="F46" s="23"/>
      <c r="G46" s="31"/>
      <c r="H46" s="31"/>
      <c r="I46" s="31"/>
      <c r="J46" s="31"/>
      <c r="K46" s="31"/>
    </row>
    <row r="47" spans="1:11" ht="15.95" customHeight="1">
      <c r="A47" s="29"/>
      <c r="B47" s="49"/>
      <c r="C47" s="22"/>
      <c r="D47" s="22"/>
      <c r="E47" s="22"/>
      <c r="F47" s="23"/>
      <c r="G47" s="31"/>
      <c r="H47" s="31"/>
      <c r="I47" s="31"/>
      <c r="J47" s="31"/>
      <c r="K47" s="31"/>
    </row>
    <row r="48" spans="1:11" ht="15.95" customHeight="1">
      <c r="A48" s="29"/>
      <c r="B48" s="49"/>
      <c r="C48" s="22"/>
      <c r="D48" s="22"/>
      <c r="E48" s="22"/>
      <c r="F48" s="23"/>
      <c r="G48" s="31"/>
      <c r="H48" s="31"/>
      <c r="I48" s="31"/>
      <c r="J48" s="31"/>
      <c r="K48" s="31"/>
    </row>
    <row r="49" spans="1:11" ht="15.95" customHeight="1">
      <c r="A49" s="29"/>
      <c r="B49" s="49"/>
      <c r="C49" s="22"/>
      <c r="D49" s="22"/>
      <c r="E49" s="22"/>
      <c r="F49" s="23"/>
      <c r="G49" s="31"/>
      <c r="H49" s="31"/>
      <c r="I49" s="31"/>
      <c r="J49" s="31"/>
      <c r="K49" s="31"/>
    </row>
    <row r="50" spans="1:11" ht="15.95" customHeight="1">
      <c r="A50" s="29"/>
      <c r="B50" s="49"/>
      <c r="C50" s="22"/>
      <c r="D50" s="22"/>
      <c r="E50" s="22"/>
      <c r="F50" s="23"/>
      <c r="G50" s="31"/>
      <c r="H50" s="31"/>
      <c r="I50" s="31"/>
      <c r="J50" s="31"/>
      <c r="K50" s="31"/>
    </row>
    <row r="51" spans="1:11" ht="15.95" customHeight="1">
      <c r="A51" s="29"/>
      <c r="B51" s="49"/>
      <c r="C51" s="22"/>
      <c r="D51" s="22"/>
      <c r="E51" s="22"/>
      <c r="F51" s="23"/>
      <c r="G51" s="31"/>
      <c r="H51" s="31"/>
      <c r="I51" s="31"/>
      <c r="J51" s="31"/>
      <c r="K51" s="31"/>
    </row>
    <row r="52" spans="1:11" ht="15.95" customHeight="1">
      <c r="A52" s="29"/>
      <c r="B52" s="49"/>
      <c r="C52" s="22"/>
      <c r="D52" s="22"/>
      <c r="E52" s="22"/>
      <c r="F52" s="23"/>
      <c r="G52" s="31"/>
      <c r="H52" s="31"/>
      <c r="I52" s="31"/>
      <c r="J52" s="31"/>
      <c r="K52" s="31"/>
    </row>
    <row r="53" spans="1:11" ht="15.95" customHeight="1">
      <c r="A53" s="29"/>
      <c r="B53" s="49"/>
      <c r="C53" s="22"/>
      <c r="D53" s="22"/>
      <c r="E53" s="22"/>
      <c r="F53" s="23"/>
      <c r="G53" s="31"/>
      <c r="H53" s="31"/>
      <c r="I53" s="31"/>
      <c r="J53" s="31"/>
      <c r="K53" s="31"/>
    </row>
    <row r="54" spans="1:11" ht="15.95" customHeight="1">
      <c r="A54" s="29"/>
      <c r="B54" s="49"/>
      <c r="C54" s="22"/>
      <c r="D54" s="22"/>
      <c r="E54" s="22"/>
      <c r="F54" s="23"/>
      <c r="G54" s="31"/>
      <c r="H54" s="31"/>
      <c r="I54" s="31"/>
      <c r="J54" s="31"/>
      <c r="K54" s="31"/>
    </row>
    <row r="55" spans="1:11" ht="15.95" customHeight="1">
      <c r="A55" s="29"/>
      <c r="B55" s="49"/>
      <c r="C55" s="22"/>
      <c r="D55" s="22"/>
      <c r="E55" s="22"/>
      <c r="F55" s="23"/>
      <c r="G55" s="31"/>
      <c r="H55" s="31"/>
      <c r="I55" s="31"/>
      <c r="J55" s="31"/>
      <c r="K55" s="31"/>
    </row>
    <row r="56" spans="1:11" ht="15.95" customHeight="1">
      <c r="A56" s="29"/>
      <c r="B56" s="49"/>
      <c r="C56" s="22"/>
      <c r="D56" s="22"/>
      <c r="E56" s="22"/>
      <c r="F56" s="23"/>
      <c r="G56" s="31"/>
      <c r="H56" s="31"/>
      <c r="I56" s="31"/>
      <c r="J56" s="31"/>
      <c r="K56" s="31"/>
    </row>
    <row r="57" spans="1:11" ht="15.95" customHeight="1">
      <c r="A57" s="29"/>
      <c r="B57" s="49"/>
      <c r="C57" s="22"/>
      <c r="D57" s="22"/>
      <c r="E57" s="22"/>
      <c r="F57" s="23"/>
      <c r="G57" s="43"/>
      <c r="H57" s="31"/>
      <c r="I57" s="31"/>
      <c r="J57" s="31"/>
      <c r="K57" s="31"/>
    </row>
    <row r="58" spans="1:11" ht="15.95" customHeight="1">
      <c r="A58" s="29"/>
      <c r="B58" s="49"/>
      <c r="C58" s="22"/>
      <c r="D58" s="22"/>
      <c r="E58" s="22"/>
      <c r="F58" s="23"/>
      <c r="G58" s="31"/>
      <c r="H58" s="31"/>
      <c r="I58" s="31"/>
      <c r="J58" s="31"/>
      <c r="K58" s="31"/>
    </row>
    <row r="59" spans="1:11" ht="15.95" customHeight="1">
      <c r="A59" s="29"/>
      <c r="B59" s="49"/>
      <c r="C59" s="22"/>
      <c r="D59" s="22"/>
      <c r="E59" s="22"/>
      <c r="F59" s="23"/>
      <c r="G59" s="31"/>
      <c r="H59" s="31"/>
      <c r="I59" s="31"/>
      <c r="J59" s="31"/>
      <c r="K59" s="31"/>
    </row>
    <row r="60" spans="1:11" ht="15.95" customHeight="1">
      <c r="A60" s="29"/>
      <c r="B60" s="49"/>
      <c r="C60" s="22"/>
      <c r="D60" s="22"/>
      <c r="E60" s="22"/>
      <c r="F60" s="23"/>
      <c r="G60" s="31"/>
      <c r="H60" s="31"/>
      <c r="I60" s="31"/>
      <c r="J60" s="31"/>
      <c r="K60" s="31"/>
    </row>
    <row r="61" spans="1:11" ht="15.95" customHeight="1">
      <c r="A61" s="29"/>
      <c r="B61" s="49"/>
      <c r="C61" s="22"/>
      <c r="D61" s="22"/>
      <c r="E61" s="22"/>
      <c r="F61" s="23"/>
      <c r="G61" s="31"/>
      <c r="H61" s="31"/>
      <c r="I61" s="31"/>
      <c r="J61" s="31"/>
      <c r="K61" s="31"/>
    </row>
    <row r="62" spans="1:11" ht="15.95" customHeight="1">
      <c r="A62" s="29"/>
      <c r="B62" s="49"/>
      <c r="C62" s="22"/>
      <c r="D62" s="22"/>
      <c r="E62" s="22"/>
      <c r="F62" s="23"/>
      <c r="G62" s="31"/>
      <c r="H62" s="31"/>
      <c r="I62" s="31"/>
      <c r="J62" s="31"/>
      <c r="K62" s="31"/>
    </row>
    <row r="63" spans="1:11" ht="15.95" customHeight="1">
      <c r="A63" s="29"/>
      <c r="B63" s="49"/>
      <c r="C63" s="22"/>
      <c r="D63" s="22"/>
      <c r="E63" s="22"/>
      <c r="F63" s="23"/>
      <c r="G63" s="31"/>
      <c r="H63" s="31"/>
      <c r="I63" s="31"/>
      <c r="J63" s="31"/>
      <c r="K63" s="31"/>
    </row>
    <row r="64" spans="1:11" ht="15.95" customHeight="1">
      <c r="A64" s="29"/>
      <c r="B64" s="49"/>
      <c r="C64" s="22"/>
      <c r="D64" s="22"/>
      <c r="E64" s="22"/>
      <c r="F64" s="23"/>
      <c r="G64" s="31"/>
      <c r="H64" s="31"/>
      <c r="I64" s="31"/>
      <c r="J64" s="31"/>
      <c r="K64" s="31"/>
    </row>
    <row r="65" spans="1:11" ht="15.95" customHeight="1">
      <c r="A65" s="29"/>
      <c r="B65" s="49"/>
      <c r="C65" s="22"/>
      <c r="D65" s="22"/>
      <c r="E65" s="22"/>
      <c r="F65" s="23"/>
      <c r="G65" s="31"/>
      <c r="H65" s="31"/>
      <c r="I65" s="31"/>
      <c r="J65" s="31"/>
      <c r="K65" s="31"/>
    </row>
    <row r="66" spans="1:11" ht="15.95" customHeight="1">
      <c r="A66" s="29"/>
      <c r="B66" s="49"/>
      <c r="C66" s="22"/>
      <c r="D66" s="22"/>
      <c r="E66" s="22"/>
      <c r="F66" s="23"/>
      <c r="G66" s="31"/>
      <c r="H66" s="31"/>
      <c r="I66" s="31"/>
      <c r="J66" s="31"/>
      <c r="K66" s="31"/>
    </row>
    <row r="67" spans="1:11" ht="15.95" customHeight="1">
      <c r="A67" s="29"/>
      <c r="B67" s="49"/>
      <c r="C67" s="22"/>
      <c r="D67" s="22"/>
      <c r="E67" s="22"/>
      <c r="F67" s="23"/>
      <c r="G67" s="31"/>
      <c r="H67" s="31"/>
      <c r="I67" s="31"/>
      <c r="J67" s="31"/>
      <c r="K67" s="31"/>
    </row>
    <row r="68" spans="1:11" ht="15.95" customHeight="1">
      <c r="A68" s="29"/>
      <c r="B68" s="49"/>
      <c r="C68" s="22"/>
      <c r="D68" s="22"/>
      <c r="E68" s="22"/>
      <c r="F68" s="23"/>
      <c r="G68" s="31"/>
      <c r="H68" s="31"/>
      <c r="I68" s="31"/>
      <c r="J68" s="31"/>
      <c r="K68" s="31"/>
    </row>
    <row r="69" spans="1:11" ht="15.95" customHeight="1">
      <c r="A69" s="29"/>
      <c r="B69" s="49"/>
      <c r="C69" s="22"/>
      <c r="D69" s="22"/>
      <c r="E69" s="22"/>
      <c r="F69" s="23"/>
      <c r="G69" s="31"/>
      <c r="H69" s="31"/>
      <c r="I69" s="31"/>
      <c r="J69" s="31"/>
      <c r="K69" s="31"/>
    </row>
    <row r="70" spans="1:11" ht="15.95" customHeight="1">
      <c r="A70" s="29"/>
      <c r="B70" s="49"/>
      <c r="C70" s="22"/>
      <c r="D70" s="22"/>
      <c r="E70" s="22"/>
      <c r="F70" s="23"/>
      <c r="G70" s="31"/>
      <c r="H70" s="31"/>
      <c r="I70" s="31"/>
      <c r="J70" s="31"/>
      <c r="K70" s="31"/>
    </row>
    <row r="71" spans="1:11" ht="15.95" customHeight="1">
      <c r="A71" s="29"/>
      <c r="B71" s="49"/>
      <c r="C71" s="22"/>
      <c r="D71" s="22"/>
      <c r="E71" s="22"/>
      <c r="F71" s="23"/>
      <c r="G71" s="31"/>
      <c r="H71" s="31"/>
      <c r="I71" s="31"/>
      <c r="J71" s="31"/>
      <c r="K71" s="31"/>
    </row>
    <row r="72" spans="1:11" ht="15.95" customHeight="1">
      <c r="A72" s="29"/>
      <c r="B72" s="49"/>
      <c r="C72" s="22"/>
      <c r="D72" s="22"/>
      <c r="E72" s="22"/>
      <c r="F72" s="23"/>
      <c r="G72" s="31"/>
      <c r="H72" s="31"/>
      <c r="I72" s="31"/>
      <c r="J72" s="31"/>
      <c r="K72" s="31"/>
    </row>
    <row r="73" spans="1:11" ht="15.95" customHeight="1">
      <c r="A73" s="29"/>
      <c r="B73" s="49"/>
      <c r="C73" s="22"/>
      <c r="D73" s="22"/>
      <c r="E73" s="22"/>
      <c r="F73" s="23"/>
      <c r="G73" s="31"/>
      <c r="H73" s="31"/>
      <c r="I73" s="31"/>
      <c r="J73" s="31"/>
      <c r="K73" s="31"/>
    </row>
    <row r="74" spans="1:11" ht="15.95" customHeight="1">
      <c r="A74" s="29"/>
      <c r="B74" s="49"/>
      <c r="C74" s="22"/>
      <c r="D74" s="22"/>
      <c r="E74" s="22"/>
      <c r="F74" s="23"/>
      <c r="G74" s="31"/>
      <c r="H74" s="31"/>
      <c r="I74" s="31"/>
      <c r="J74" s="31"/>
      <c r="K74" s="31"/>
    </row>
    <row r="75" spans="1:11" ht="15.95" customHeight="1">
      <c r="A75" s="29"/>
      <c r="B75" s="49"/>
      <c r="C75" s="22"/>
      <c r="D75" s="22"/>
      <c r="E75" s="22"/>
      <c r="F75" s="23"/>
      <c r="G75" s="31"/>
      <c r="H75" s="31"/>
      <c r="I75" s="31"/>
      <c r="J75" s="31"/>
      <c r="K75" s="31"/>
    </row>
    <row r="76" spans="1:11" ht="15.95" customHeight="1">
      <c r="A76" s="29"/>
      <c r="B76" s="49"/>
      <c r="C76" s="22"/>
      <c r="D76" s="22"/>
      <c r="E76" s="22"/>
      <c r="F76" s="23"/>
      <c r="G76" s="31"/>
      <c r="H76" s="31"/>
      <c r="I76" s="31"/>
      <c r="J76" s="31"/>
      <c r="K76" s="31"/>
    </row>
    <row r="77" spans="1:11" ht="15.95" customHeight="1">
      <c r="A77" s="29"/>
      <c r="B77" s="49"/>
      <c r="C77" s="22"/>
      <c r="D77" s="22"/>
      <c r="E77" s="22"/>
      <c r="F77" s="23"/>
      <c r="G77" s="31"/>
      <c r="H77" s="31"/>
      <c r="I77" s="31"/>
      <c r="J77" s="31"/>
      <c r="K77" s="31"/>
    </row>
    <row r="78" spans="1:11" ht="15.95" customHeight="1">
      <c r="A78" s="29"/>
      <c r="B78" s="49"/>
      <c r="C78" s="22"/>
      <c r="D78" s="22"/>
      <c r="E78" s="22"/>
      <c r="F78" s="23"/>
      <c r="G78" s="31"/>
      <c r="H78" s="31"/>
      <c r="I78" s="31"/>
      <c r="J78" s="31"/>
      <c r="K78" s="31"/>
    </row>
    <row r="79" spans="1:11" ht="15.95" customHeight="1">
      <c r="A79" s="29"/>
      <c r="B79" s="49"/>
      <c r="C79" s="22"/>
      <c r="D79" s="22"/>
      <c r="E79" s="22"/>
      <c r="F79" s="23"/>
      <c r="G79" s="31"/>
      <c r="H79" s="31"/>
      <c r="I79" s="31"/>
      <c r="J79" s="31"/>
      <c r="K79" s="31"/>
    </row>
    <row r="80" spans="1:11" ht="15.95" customHeight="1">
      <c r="A80" s="29"/>
      <c r="B80" s="49"/>
      <c r="C80" s="22"/>
      <c r="D80" s="22"/>
      <c r="E80" s="22"/>
      <c r="F80" s="23"/>
      <c r="G80" s="31"/>
      <c r="H80" s="31"/>
      <c r="I80" s="31"/>
      <c r="J80" s="31"/>
      <c r="K80" s="31"/>
    </row>
    <row r="81" spans="1:11" ht="15.95" customHeight="1">
      <c r="A81" s="29"/>
      <c r="B81" s="49"/>
      <c r="C81" s="22"/>
      <c r="D81" s="22"/>
      <c r="E81" s="22"/>
      <c r="F81" s="23"/>
      <c r="G81" s="31"/>
      <c r="H81" s="31"/>
      <c r="I81" s="31"/>
      <c r="J81" s="31"/>
      <c r="K81" s="31"/>
    </row>
    <row r="82" spans="1:11" ht="15.95" customHeight="1">
      <c r="A82" s="29"/>
      <c r="B82" s="49"/>
      <c r="C82" s="22"/>
      <c r="D82" s="22"/>
      <c r="E82" s="22"/>
      <c r="F82" s="23"/>
      <c r="G82" s="31"/>
      <c r="H82" s="31"/>
      <c r="I82" s="31"/>
      <c r="J82" s="31"/>
      <c r="K82" s="31"/>
    </row>
    <row r="83" spans="1:11" ht="15.95" customHeight="1">
      <c r="A83" s="29"/>
      <c r="B83" s="49"/>
      <c r="C83" s="22"/>
      <c r="D83" s="22"/>
      <c r="E83" s="22"/>
      <c r="F83" s="23"/>
      <c r="G83" s="31"/>
      <c r="H83" s="31"/>
      <c r="I83" s="31"/>
      <c r="J83" s="31"/>
      <c r="K83" s="31"/>
    </row>
    <row r="84" spans="1:11" ht="15.95" customHeight="1">
      <c r="A84" s="29"/>
      <c r="B84" s="49"/>
      <c r="C84" s="22"/>
      <c r="D84" s="22"/>
      <c r="E84" s="22"/>
      <c r="F84" s="23"/>
      <c r="G84" s="31"/>
      <c r="H84" s="31"/>
      <c r="I84" s="31"/>
      <c r="J84" s="31"/>
      <c r="K84" s="31"/>
    </row>
    <row r="85" spans="1:11" ht="15.95" customHeight="1">
      <c r="A85" s="29"/>
      <c r="B85" s="49"/>
      <c r="C85" s="22"/>
      <c r="D85" s="22"/>
      <c r="E85" s="22"/>
      <c r="F85" s="23"/>
      <c r="G85" s="31"/>
      <c r="H85" s="31"/>
      <c r="I85" s="31"/>
      <c r="J85" s="31"/>
      <c r="K85" s="31"/>
    </row>
    <row r="86" spans="1:11" ht="15.95" customHeight="1">
      <c r="A86" s="29"/>
      <c r="B86" s="49"/>
      <c r="C86" s="22"/>
      <c r="D86" s="22"/>
      <c r="E86" s="22"/>
      <c r="F86" s="23"/>
      <c r="G86" s="31"/>
      <c r="H86" s="31"/>
      <c r="I86" s="31"/>
      <c r="J86" s="31"/>
      <c r="K86" s="31"/>
    </row>
    <row r="87" spans="1:11" ht="15.95" customHeight="1">
      <c r="A87" s="29"/>
      <c r="B87" s="49"/>
      <c r="C87" s="22"/>
      <c r="D87" s="22"/>
      <c r="E87" s="22"/>
      <c r="F87" s="23"/>
      <c r="G87" s="31"/>
      <c r="H87" s="31"/>
      <c r="I87" s="31"/>
      <c r="J87" s="31"/>
      <c r="K87" s="31"/>
    </row>
    <row r="88" spans="1:11" ht="15.95" customHeight="1">
      <c r="A88" s="29"/>
      <c r="B88" s="49"/>
      <c r="C88" s="22"/>
      <c r="D88" s="22"/>
      <c r="E88" s="22"/>
      <c r="F88" s="23"/>
      <c r="G88" s="31"/>
      <c r="H88" s="31"/>
      <c r="I88" s="31"/>
      <c r="J88" s="31"/>
      <c r="K88" s="31"/>
    </row>
    <row r="89" spans="1:11" ht="15.95" customHeight="1">
      <c r="A89" s="29"/>
      <c r="B89" s="49"/>
      <c r="C89" s="22"/>
      <c r="D89" s="22"/>
      <c r="E89" s="22"/>
      <c r="F89" s="23"/>
      <c r="G89" s="31"/>
      <c r="H89" s="31"/>
      <c r="I89" s="31"/>
      <c r="J89" s="31"/>
      <c r="K89" s="31"/>
    </row>
    <row r="90" spans="1:11" ht="15.95" customHeight="1">
      <c r="A90" s="29"/>
      <c r="B90" s="49"/>
      <c r="C90" s="22"/>
      <c r="D90" s="22"/>
      <c r="E90" s="22"/>
      <c r="F90" s="23"/>
      <c r="G90" s="31"/>
      <c r="H90" s="31"/>
      <c r="I90" s="31"/>
      <c r="J90" s="31"/>
      <c r="K90" s="31"/>
    </row>
    <row r="91" spans="1:11" ht="15.95" customHeight="1">
      <c r="A91" s="29"/>
      <c r="B91" s="49"/>
      <c r="C91" s="22"/>
      <c r="D91" s="22"/>
      <c r="E91" s="22"/>
      <c r="F91" s="23"/>
      <c r="G91" s="31"/>
      <c r="H91" s="31"/>
      <c r="I91" s="31"/>
      <c r="J91" s="31"/>
      <c r="K91" s="31"/>
    </row>
    <row r="92" spans="1:11" ht="15.95" customHeight="1">
      <c r="A92" s="29"/>
      <c r="B92" s="49"/>
      <c r="C92" s="22"/>
      <c r="D92" s="22"/>
      <c r="E92" s="22"/>
      <c r="F92" s="23"/>
      <c r="G92" s="31"/>
      <c r="H92" s="31"/>
      <c r="I92" s="31"/>
      <c r="J92" s="31"/>
      <c r="K92" s="31"/>
    </row>
    <row r="93" spans="1:11" ht="15.95" customHeight="1">
      <c r="A93" s="29"/>
      <c r="B93" s="49"/>
      <c r="C93" s="22"/>
      <c r="D93" s="22"/>
      <c r="E93" s="22"/>
      <c r="F93" s="23"/>
      <c r="G93" s="31"/>
      <c r="H93" s="31"/>
      <c r="I93" s="31"/>
      <c r="J93" s="31"/>
      <c r="K93" s="31"/>
    </row>
    <row r="94" spans="1:11" ht="15.95" customHeight="1">
      <c r="A94" s="29"/>
      <c r="B94" s="49"/>
      <c r="C94" s="22"/>
      <c r="D94" s="22"/>
      <c r="E94" s="22"/>
      <c r="F94" s="23"/>
      <c r="G94" s="31"/>
      <c r="H94" s="31"/>
      <c r="I94" s="31"/>
      <c r="J94" s="31"/>
      <c r="K94" s="31"/>
    </row>
    <row r="95" spans="1:11" ht="15.95" customHeight="1">
      <c r="A95" s="29"/>
      <c r="B95" s="49"/>
      <c r="C95" s="22"/>
      <c r="D95" s="22"/>
      <c r="E95" s="22"/>
      <c r="F95" s="23"/>
      <c r="G95" s="31"/>
      <c r="H95" s="31"/>
      <c r="I95" s="31"/>
      <c r="J95" s="31"/>
      <c r="K95" s="31"/>
    </row>
    <row r="96" spans="1:11" ht="15.95" customHeight="1">
      <c r="A96" s="29"/>
      <c r="B96" s="49"/>
      <c r="C96" s="22"/>
      <c r="D96" s="22"/>
      <c r="E96" s="22"/>
      <c r="F96" s="23"/>
      <c r="G96" s="31"/>
      <c r="H96" s="31"/>
      <c r="I96" s="31"/>
      <c r="J96" s="31"/>
      <c r="K96" s="31"/>
    </row>
    <row r="97" spans="1:12" ht="15.95" customHeight="1">
      <c r="A97" s="29"/>
      <c r="B97" s="49"/>
      <c r="C97" s="22"/>
      <c r="D97" s="22"/>
      <c r="E97" s="22"/>
      <c r="F97" s="23"/>
      <c r="G97" s="31"/>
      <c r="H97" s="31"/>
      <c r="I97" s="31"/>
      <c r="J97" s="31"/>
      <c r="K97" s="31"/>
    </row>
    <row r="98" spans="1:12" ht="15.95" customHeight="1">
      <c r="A98" s="29"/>
      <c r="B98" s="49"/>
      <c r="C98" s="22"/>
      <c r="D98" s="22"/>
      <c r="E98" s="22"/>
      <c r="F98" s="23"/>
      <c r="G98" s="31"/>
      <c r="H98" s="31"/>
      <c r="I98" s="31"/>
      <c r="J98" s="31"/>
      <c r="K98" s="31"/>
    </row>
    <row r="99" spans="1:12" ht="15.95" customHeight="1">
      <c r="A99" s="29"/>
      <c r="B99" s="49"/>
      <c r="C99" s="22"/>
      <c r="D99" s="22"/>
      <c r="E99" s="22"/>
      <c r="F99" s="23"/>
      <c r="G99" s="31"/>
      <c r="H99" s="31"/>
      <c r="I99" s="31"/>
      <c r="J99" s="31"/>
      <c r="K99" s="31"/>
    </row>
    <row r="100" spans="1:12" ht="15.95" customHeight="1">
      <c r="A100" s="29"/>
      <c r="B100" s="49"/>
      <c r="C100" s="22"/>
      <c r="D100" s="22"/>
      <c r="E100" s="22"/>
      <c r="F100" s="23"/>
      <c r="G100" s="31"/>
      <c r="H100" s="31"/>
      <c r="I100" s="31"/>
      <c r="J100" s="31"/>
      <c r="K100" s="31"/>
    </row>
    <row r="101" spans="1:12" ht="15.95" customHeight="1">
      <c r="A101" s="29"/>
      <c r="B101" s="49"/>
      <c r="C101" s="22"/>
      <c r="D101" s="22"/>
      <c r="E101" s="22"/>
      <c r="F101" s="23"/>
      <c r="G101" s="31"/>
      <c r="H101" s="31"/>
      <c r="I101" s="31"/>
      <c r="J101" s="31"/>
      <c r="K101" s="31"/>
    </row>
    <row r="102" spans="1:12" ht="15.95" customHeight="1">
      <c r="A102" s="29"/>
      <c r="B102" s="49"/>
      <c r="C102" s="22"/>
      <c r="D102" s="22"/>
      <c r="E102" s="22"/>
      <c r="F102" s="23"/>
      <c r="G102" s="31"/>
      <c r="H102" s="31"/>
      <c r="I102" s="31"/>
      <c r="J102" s="31"/>
      <c r="K102" s="31"/>
    </row>
    <row r="103" spans="1:12" ht="15.95" customHeight="1">
      <c r="A103" s="29"/>
      <c r="B103" s="49"/>
      <c r="C103" s="22"/>
      <c r="D103" s="22"/>
      <c r="E103" s="22"/>
      <c r="F103" s="23"/>
      <c r="G103" s="31"/>
      <c r="H103" s="31"/>
      <c r="I103" s="31"/>
      <c r="J103" s="31"/>
      <c r="K103" s="31"/>
    </row>
    <row r="104" spans="1:12" ht="15.95" customHeight="1">
      <c r="A104" s="29"/>
      <c r="B104" s="49"/>
      <c r="C104" s="22"/>
      <c r="D104" s="22"/>
      <c r="E104" s="22"/>
      <c r="F104" s="23"/>
      <c r="G104" s="31"/>
      <c r="H104" s="31"/>
      <c r="I104" s="31"/>
      <c r="J104" s="31"/>
      <c r="K104" s="31"/>
    </row>
    <row r="105" spans="1:12" ht="15.95" customHeight="1">
      <c r="A105" s="29"/>
      <c r="B105" s="49"/>
      <c r="C105" s="22"/>
      <c r="D105" s="22"/>
      <c r="E105" s="22"/>
      <c r="F105" s="23"/>
      <c r="G105" s="31"/>
      <c r="H105" s="31"/>
      <c r="I105" s="31"/>
      <c r="J105" s="31"/>
      <c r="K105" s="31"/>
    </row>
    <row r="106" spans="1:12" ht="15.95" customHeight="1">
      <c r="A106" s="29"/>
      <c r="B106" s="49"/>
      <c r="C106" s="22"/>
      <c r="D106" s="22"/>
      <c r="E106" s="22"/>
      <c r="F106" s="23"/>
      <c r="G106" s="31"/>
      <c r="H106" s="31"/>
      <c r="I106" s="31"/>
      <c r="J106" s="31"/>
      <c r="K106" s="31"/>
    </row>
    <row r="107" spans="1:12" ht="15.95" customHeight="1">
      <c r="A107" s="29"/>
      <c r="B107" s="49"/>
      <c r="C107" s="22"/>
      <c r="D107" s="22"/>
      <c r="E107" s="22"/>
      <c r="F107" s="23"/>
      <c r="G107" s="31"/>
      <c r="H107" s="31"/>
      <c r="I107" s="31"/>
      <c r="J107" s="31"/>
      <c r="K107" s="31"/>
      <c r="L107" s="9"/>
    </row>
    <row r="108" spans="1:12" ht="15.95" customHeight="1">
      <c r="A108" s="29"/>
      <c r="B108" s="49"/>
      <c r="C108" s="22"/>
      <c r="D108" s="22"/>
      <c r="E108" s="22"/>
      <c r="F108" s="23"/>
      <c r="G108" s="31"/>
      <c r="H108" s="31"/>
      <c r="I108" s="31"/>
      <c r="J108" s="31"/>
      <c r="K108" s="31"/>
    </row>
    <row r="109" spans="1:12" ht="15.95" customHeight="1">
      <c r="A109" s="29"/>
      <c r="B109" s="49"/>
      <c r="C109" s="22"/>
      <c r="D109" s="22"/>
      <c r="E109" s="22"/>
      <c r="F109" s="23"/>
      <c r="G109" s="31"/>
      <c r="H109" s="31"/>
      <c r="I109" s="31"/>
      <c r="J109" s="31"/>
      <c r="K109" s="31"/>
    </row>
    <row r="110" spans="1:12" ht="15.95" customHeight="1">
      <c r="A110" s="29"/>
      <c r="B110" s="49"/>
      <c r="C110" s="22"/>
      <c r="D110" s="22"/>
      <c r="E110" s="22"/>
      <c r="F110" s="23"/>
      <c r="G110" s="31"/>
      <c r="H110" s="31"/>
      <c r="I110" s="31"/>
      <c r="J110" s="31"/>
      <c r="K110" s="31"/>
    </row>
    <row r="111" spans="1:12" ht="15.95" customHeight="1">
      <c r="A111" s="29"/>
      <c r="B111" s="49"/>
      <c r="C111" s="22"/>
      <c r="D111" s="22"/>
      <c r="E111" s="22"/>
      <c r="F111" s="23"/>
      <c r="G111" s="31"/>
      <c r="H111" s="31"/>
      <c r="I111" s="31"/>
      <c r="J111" s="31"/>
      <c r="K111" s="31"/>
    </row>
    <row r="112" spans="1:12" ht="15.95" customHeight="1">
      <c r="A112" s="29"/>
      <c r="B112" s="49"/>
      <c r="C112" s="22"/>
      <c r="D112" s="22"/>
      <c r="E112" s="22"/>
      <c r="F112" s="23"/>
      <c r="G112" s="31"/>
      <c r="H112" s="31"/>
      <c r="I112" s="31"/>
      <c r="J112" s="31"/>
      <c r="K112" s="31"/>
    </row>
    <row r="113" spans="1:11" ht="15.95" customHeight="1">
      <c r="A113" s="29"/>
      <c r="B113" s="49"/>
      <c r="C113" s="22"/>
      <c r="D113" s="22"/>
      <c r="E113" s="22"/>
      <c r="F113" s="23"/>
      <c r="G113" s="31"/>
      <c r="H113" s="31"/>
      <c r="I113" s="31"/>
      <c r="J113" s="31"/>
      <c r="K113" s="31"/>
    </row>
    <row r="114" spans="1:11" ht="15.95" customHeight="1">
      <c r="A114" s="29"/>
      <c r="B114" s="49"/>
      <c r="C114" s="22"/>
      <c r="D114" s="22"/>
      <c r="E114" s="22"/>
      <c r="F114" s="23"/>
      <c r="G114" s="31"/>
      <c r="H114" s="31"/>
      <c r="I114" s="31"/>
      <c r="J114" s="31"/>
      <c r="K114" s="31"/>
    </row>
    <row r="115" spans="1:11" ht="15.95" customHeight="1">
      <c r="A115" s="29"/>
      <c r="B115" s="49"/>
      <c r="C115" s="22"/>
      <c r="D115" s="22"/>
      <c r="E115" s="22"/>
      <c r="F115" s="23"/>
      <c r="G115" s="31"/>
      <c r="H115" s="31"/>
      <c r="I115" s="31"/>
      <c r="J115" s="31"/>
      <c r="K115" s="31"/>
    </row>
    <row r="116" spans="1:11" ht="15.95" customHeight="1">
      <c r="A116" s="29"/>
      <c r="B116" s="49"/>
      <c r="C116" s="22"/>
      <c r="D116" s="22"/>
      <c r="E116" s="22"/>
      <c r="F116" s="23"/>
      <c r="G116" s="31"/>
      <c r="H116" s="31"/>
      <c r="I116" s="31"/>
      <c r="J116" s="31"/>
      <c r="K116" s="31"/>
    </row>
    <row r="117" spans="1:11" ht="15.95" customHeight="1">
      <c r="A117" s="29"/>
      <c r="B117" s="49"/>
      <c r="C117" s="22"/>
      <c r="D117" s="22"/>
      <c r="E117" s="22"/>
      <c r="F117" s="23"/>
      <c r="G117" s="31"/>
      <c r="H117" s="31"/>
      <c r="I117" s="31"/>
      <c r="J117" s="31"/>
      <c r="K117" s="31"/>
    </row>
    <row r="118" spans="1:11" ht="15.95" customHeight="1">
      <c r="A118" s="29"/>
      <c r="B118" s="49"/>
      <c r="C118" s="22"/>
      <c r="D118" s="22"/>
      <c r="E118" s="22"/>
      <c r="F118" s="23"/>
      <c r="G118" s="31"/>
      <c r="H118" s="31"/>
      <c r="I118" s="31"/>
      <c r="J118" s="31"/>
      <c r="K118" s="31"/>
    </row>
    <row r="119" spans="1:11" ht="15.95" customHeight="1">
      <c r="A119" s="29"/>
      <c r="B119" s="49"/>
      <c r="C119" s="22"/>
      <c r="D119" s="22"/>
      <c r="E119" s="22"/>
      <c r="F119" s="23"/>
      <c r="G119" s="31"/>
      <c r="H119" s="31"/>
      <c r="I119" s="31"/>
      <c r="J119" s="31"/>
      <c r="K119" s="31"/>
    </row>
    <row r="120" spans="1:11" ht="15.95" customHeight="1">
      <c r="A120" s="29"/>
      <c r="B120" s="49"/>
      <c r="C120" s="22"/>
      <c r="D120" s="22"/>
      <c r="E120" s="22"/>
      <c r="F120" s="23"/>
      <c r="G120" s="31"/>
      <c r="H120" s="31"/>
      <c r="I120" s="31"/>
      <c r="J120" s="31"/>
      <c r="K120" s="31"/>
    </row>
    <row r="121" spans="1:11" ht="15.95" customHeight="1">
      <c r="A121" s="29"/>
      <c r="B121" s="49"/>
      <c r="C121" s="22"/>
      <c r="D121" s="22"/>
      <c r="E121" s="22"/>
      <c r="F121" s="23"/>
      <c r="G121" s="31"/>
      <c r="H121" s="31"/>
      <c r="I121" s="31"/>
      <c r="J121" s="31"/>
      <c r="K121" s="31"/>
    </row>
    <row r="122" spans="1:11" ht="15.95" customHeight="1">
      <c r="A122" s="29"/>
      <c r="B122" s="49"/>
      <c r="C122" s="22"/>
      <c r="D122" s="22"/>
      <c r="E122" s="22"/>
      <c r="F122" s="23"/>
      <c r="G122" s="31"/>
      <c r="H122" s="31"/>
      <c r="I122" s="31"/>
      <c r="J122" s="31"/>
      <c r="K122" s="31"/>
    </row>
    <row r="123" spans="1:11" ht="15.95" customHeight="1">
      <c r="A123" s="29"/>
      <c r="B123" s="49"/>
      <c r="C123" s="22"/>
      <c r="D123" s="22"/>
      <c r="E123" s="22"/>
      <c r="F123" s="23"/>
      <c r="G123" s="31"/>
      <c r="H123" s="31"/>
      <c r="I123" s="31"/>
      <c r="J123" s="31"/>
      <c r="K123" s="31"/>
    </row>
    <row r="124" spans="1:11" ht="15.95" customHeight="1">
      <c r="A124" s="29"/>
      <c r="B124" s="49"/>
      <c r="C124" s="22"/>
      <c r="D124" s="22"/>
      <c r="E124" s="22"/>
      <c r="F124" s="23"/>
      <c r="G124" s="31"/>
      <c r="H124" s="31"/>
      <c r="I124" s="31"/>
      <c r="J124" s="31"/>
      <c r="K124" s="31"/>
    </row>
    <row r="125" spans="1:11" ht="15.95" customHeight="1">
      <c r="A125" s="29"/>
      <c r="B125" s="49"/>
      <c r="C125" s="22"/>
      <c r="D125" s="22"/>
      <c r="E125" s="22"/>
      <c r="F125" s="23"/>
      <c r="G125" s="31"/>
      <c r="H125" s="31"/>
      <c r="I125" s="31"/>
      <c r="J125" s="31"/>
      <c r="K125" s="31"/>
    </row>
    <row r="126" spans="1:11" ht="15.95" customHeight="1">
      <c r="A126" s="29"/>
      <c r="B126" s="49"/>
      <c r="C126" s="22"/>
      <c r="D126" s="22"/>
      <c r="E126" s="22"/>
      <c r="F126" s="23"/>
      <c r="G126" s="31"/>
      <c r="H126" s="31"/>
      <c r="I126" s="31"/>
      <c r="J126" s="31"/>
      <c r="K126" s="31"/>
    </row>
    <row r="127" spans="1:11" ht="15.95" customHeight="1">
      <c r="A127" s="29"/>
      <c r="B127" s="49"/>
      <c r="C127" s="22"/>
      <c r="D127" s="22"/>
      <c r="E127" s="22"/>
      <c r="F127" s="23"/>
      <c r="G127" s="31"/>
      <c r="H127" s="31"/>
      <c r="I127" s="31"/>
      <c r="J127" s="31"/>
      <c r="K127" s="31"/>
    </row>
    <row r="128" spans="1:11" ht="15.95" customHeight="1">
      <c r="A128" s="29"/>
      <c r="B128" s="49"/>
      <c r="C128" s="22"/>
      <c r="D128" s="22"/>
      <c r="E128" s="22"/>
      <c r="F128" s="23"/>
      <c r="G128" s="31"/>
      <c r="H128" s="31"/>
      <c r="I128" s="31"/>
      <c r="J128" s="31"/>
      <c r="K128" s="31"/>
    </row>
    <row r="129" spans="1:11" ht="15.95" customHeight="1">
      <c r="A129" s="29"/>
      <c r="B129" s="49"/>
      <c r="C129" s="22"/>
      <c r="D129" s="22"/>
      <c r="E129" s="22"/>
      <c r="F129" s="23"/>
      <c r="G129" s="31"/>
      <c r="H129" s="31"/>
      <c r="I129" s="31"/>
      <c r="J129" s="31"/>
      <c r="K129" s="31"/>
    </row>
    <row r="130" spans="1:11" ht="15.95" customHeight="1">
      <c r="A130" s="29"/>
      <c r="B130" s="49"/>
      <c r="C130" s="22"/>
      <c r="D130" s="22"/>
      <c r="E130" s="22"/>
      <c r="F130" s="23"/>
      <c r="G130" s="31"/>
      <c r="H130" s="31"/>
      <c r="I130" s="31"/>
      <c r="J130" s="31"/>
      <c r="K130" s="31"/>
    </row>
    <row r="131" spans="1:11" ht="15.95" customHeight="1">
      <c r="A131" s="29"/>
      <c r="B131" s="49"/>
      <c r="C131" s="22"/>
      <c r="D131" s="22"/>
      <c r="E131" s="22"/>
      <c r="F131" s="23"/>
      <c r="G131" s="31"/>
      <c r="H131" s="31"/>
      <c r="I131" s="31"/>
      <c r="J131" s="31"/>
      <c r="K131" s="31"/>
    </row>
    <row r="132" spans="1:11" ht="15.95" customHeight="1">
      <c r="A132" s="29"/>
      <c r="B132" s="49"/>
      <c r="C132" s="22"/>
      <c r="D132" s="22"/>
      <c r="E132" s="22"/>
      <c r="F132" s="23"/>
      <c r="G132" s="31"/>
      <c r="H132" s="31"/>
      <c r="I132" s="31"/>
      <c r="J132" s="31"/>
      <c r="K132" s="31"/>
    </row>
    <row r="133" spans="1:11" ht="15.95" customHeight="1">
      <c r="A133" s="29"/>
      <c r="B133" s="49"/>
      <c r="C133" s="22"/>
      <c r="D133" s="22"/>
      <c r="E133" s="22"/>
      <c r="F133" s="23"/>
      <c r="G133" s="31"/>
      <c r="H133" s="31"/>
      <c r="I133" s="31"/>
      <c r="J133" s="31"/>
      <c r="K133" s="31"/>
    </row>
    <row r="134" spans="1:11" ht="15.95" customHeight="1">
      <c r="A134" s="29"/>
      <c r="B134" s="49"/>
      <c r="C134" s="22"/>
      <c r="D134" s="22"/>
      <c r="E134" s="22"/>
      <c r="F134" s="23"/>
      <c r="G134" s="31"/>
      <c r="H134" s="31"/>
      <c r="I134" s="31"/>
      <c r="J134" s="31"/>
      <c r="K134" s="31"/>
    </row>
    <row r="135" spans="1:11" ht="15.95" customHeight="1">
      <c r="A135" s="29"/>
      <c r="B135" s="49"/>
      <c r="C135" s="22"/>
      <c r="D135" s="22"/>
      <c r="E135" s="22"/>
      <c r="F135" s="23"/>
      <c r="G135" s="31"/>
      <c r="H135" s="31"/>
      <c r="I135" s="31"/>
      <c r="J135" s="31"/>
      <c r="K135" s="31"/>
    </row>
    <row r="136" spans="1:11" ht="15.95" customHeight="1">
      <c r="A136" s="29"/>
      <c r="B136" s="49"/>
      <c r="C136" s="22"/>
      <c r="D136" s="22"/>
      <c r="E136" s="22"/>
      <c r="F136" s="23"/>
      <c r="G136" s="31"/>
      <c r="H136" s="31"/>
      <c r="I136" s="31"/>
      <c r="J136" s="31"/>
      <c r="K136" s="31"/>
    </row>
    <row r="137" spans="1:11" ht="15.95" customHeight="1">
      <c r="A137" s="29"/>
      <c r="B137" s="49"/>
      <c r="C137" s="22"/>
      <c r="D137" s="22"/>
      <c r="E137" s="22"/>
      <c r="F137" s="23"/>
      <c r="G137" s="31"/>
      <c r="H137" s="31"/>
      <c r="I137" s="31"/>
      <c r="J137" s="31"/>
      <c r="K137" s="31"/>
    </row>
    <row r="138" spans="1:11" ht="15.95" customHeight="1">
      <c r="A138" s="29"/>
      <c r="B138" s="49"/>
      <c r="C138" s="22"/>
      <c r="D138" s="22"/>
      <c r="E138" s="22"/>
      <c r="F138" s="23"/>
      <c r="G138" s="31"/>
      <c r="H138" s="31"/>
      <c r="I138" s="31"/>
      <c r="J138" s="31"/>
      <c r="K138" s="31"/>
    </row>
    <row r="139" spans="1:11" ht="15.95" customHeight="1">
      <c r="A139" s="29"/>
      <c r="B139" s="49"/>
      <c r="C139" s="22"/>
      <c r="D139" s="22"/>
      <c r="E139" s="22"/>
      <c r="F139" s="23"/>
      <c r="G139" s="31"/>
      <c r="H139" s="31"/>
      <c r="I139" s="31"/>
      <c r="J139" s="31"/>
      <c r="K139" s="31"/>
    </row>
    <row r="140" spans="1:11" ht="15.95" customHeight="1">
      <c r="A140" s="29"/>
      <c r="B140" s="49"/>
      <c r="C140" s="22"/>
      <c r="D140" s="22"/>
      <c r="E140" s="22"/>
      <c r="F140" s="23"/>
      <c r="G140" s="31"/>
      <c r="H140" s="31"/>
      <c r="I140" s="31"/>
      <c r="J140" s="31"/>
      <c r="K140" s="31"/>
    </row>
    <row r="141" spans="1:11" ht="15.95" customHeight="1">
      <c r="A141" s="29"/>
      <c r="B141" s="49"/>
      <c r="C141" s="22"/>
      <c r="D141" s="22"/>
      <c r="E141" s="22"/>
      <c r="F141" s="23"/>
      <c r="G141" s="31"/>
      <c r="H141" s="31"/>
      <c r="I141" s="31"/>
      <c r="J141" s="31"/>
      <c r="K141" s="31"/>
    </row>
    <row r="142" spans="1:11" ht="15.95" customHeight="1">
      <c r="A142" s="29"/>
      <c r="B142" s="49"/>
      <c r="C142" s="22"/>
      <c r="D142" s="22"/>
      <c r="E142" s="22"/>
      <c r="F142" s="23"/>
      <c r="G142" s="31"/>
      <c r="H142" s="31"/>
      <c r="I142" s="31"/>
      <c r="J142" s="31"/>
      <c r="K142" s="31"/>
    </row>
    <row r="143" spans="1:11" ht="15.95" customHeight="1">
      <c r="A143" s="29"/>
      <c r="B143" s="49"/>
      <c r="C143" s="22"/>
      <c r="D143" s="22"/>
      <c r="E143" s="22"/>
      <c r="F143" s="23"/>
      <c r="G143" s="31"/>
      <c r="H143" s="31"/>
      <c r="I143" s="31"/>
      <c r="J143" s="31"/>
      <c r="K143" s="31"/>
    </row>
    <row r="144" spans="1:11" ht="15.95" customHeight="1">
      <c r="A144" s="29"/>
      <c r="B144" s="49"/>
      <c r="C144" s="22"/>
      <c r="D144" s="22"/>
      <c r="E144" s="22"/>
      <c r="F144" s="23"/>
      <c r="G144" s="31"/>
      <c r="H144" s="31"/>
      <c r="I144" s="31"/>
      <c r="J144" s="31"/>
      <c r="K144" s="31"/>
    </row>
    <row r="145" spans="1:12" ht="15.95" customHeight="1">
      <c r="A145" s="29"/>
      <c r="B145" s="49"/>
      <c r="C145" s="22"/>
      <c r="D145" s="22"/>
      <c r="E145" s="22"/>
      <c r="F145" s="23"/>
      <c r="G145" s="31"/>
      <c r="H145" s="31"/>
      <c r="I145" s="31"/>
      <c r="J145" s="31"/>
      <c r="K145" s="31"/>
    </row>
    <row r="146" spans="1:12" ht="15.95" customHeight="1">
      <c r="A146" s="29"/>
      <c r="B146" s="49"/>
      <c r="C146" s="22"/>
      <c r="D146" s="22"/>
      <c r="E146" s="22"/>
      <c r="F146" s="23"/>
      <c r="G146" s="31"/>
      <c r="H146" s="31"/>
      <c r="I146" s="31"/>
      <c r="J146" s="31"/>
      <c r="K146" s="31"/>
    </row>
    <row r="147" spans="1:12" ht="15.95" customHeight="1">
      <c r="A147" s="29"/>
      <c r="B147" s="49"/>
      <c r="C147" s="22"/>
      <c r="D147" s="22"/>
      <c r="E147" s="22"/>
      <c r="F147" s="23"/>
      <c r="G147" s="31"/>
      <c r="H147" s="31"/>
      <c r="I147" s="31"/>
      <c r="J147" s="31"/>
      <c r="K147" s="31"/>
    </row>
    <row r="148" spans="1:12" ht="15.95" customHeight="1">
      <c r="A148" s="29"/>
      <c r="B148" s="49"/>
      <c r="C148" s="22"/>
      <c r="D148" s="22"/>
      <c r="E148" s="22"/>
      <c r="F148" s="23"/>
      <c r="G148" s="31"/>
      <c r="H148" s="31"/>
      <c r="I148" s="31"/>
      <c r="J148" s="31"/>
      <c r="K148" s="31"/>
    </row>
    <row r="149" spans="1:12" ht="15.95" customHeight="1">
      <c r="A149" s="29"/>
      <c r="B149" s="49"/>
      <c r="C149" s="22"/>
      <c r="D149" s="22"/>
      <c r="E149" s="22"/>
      <c r="F149" s="23"/>
      <c r="G149" s="31"/>
      <c r="H149" s="31"/>
      <c r="I149" s="31"/>
      <c r="J149" s="31"/>
      <c r="K149" s="31"/>
    </row>
    <row r="150" spans="1:12" ht="15.95" customHeight="1">
      <c r="A150" s="29"/>
      <c r="B150" s="49"/>
      <c r="C150" s="22"/>
      <c r="D150" s="22"/>
      <c r="E150" s="22"/>
      <c r="F150" s="23"/>
      <c r="G150" s="31"/>
      <c r="H150" s="31"/>
      <c r="I150" s="31"/>
      <c r="J150" s="31"/>
      <c r="K150" s="31"/>
    </row>
    <row r="151" spans="1:12" ht="15.95" customHeight="1">
      <c r="A151" s="29"/>
      <c r="B151" s="49"/>
      <c r="C151" s="22"/>
      <c r="D151" s="22"/>
      <c r="E151" s="22"/>
      <c r="F151" s="23"/>
      <c r="G151" s="31"/>
      <c r="H151" s="31"/>
      <c r="I151" s="31"/>
      <c r="J151" s="31"/>
      <c r="K151" s="31"/>
    </row>
    <row r="152" spans="1:12" ht="15.95" customHeight="1">
      <c r="A152" s="29"/>
      <c r="B152" s="49"/>
      <c r="C152" s="22"/>
      <c r="D152" s="22"/>
      <c r="E152" s="22"/>
      <c r="F152" s="23"/>
      <c r="G152" s="31"/>
      <c r="H152" s="31"/>
      <c r="I152" s="31"/>
      <c r="J152" s="31"/>
      <c r="K152" s="31"/>
    </row>
    <row r="153" spans="1:12" ht="15.95" customHeight="1">
      <c r="A153" s="29"/>
      <c r="B153" s="49"/>
      <c r="C153" s="22"/>
      <c r="D153" s="22"/>
      <c r="E153" s="22"/>
      <c r="F153" s="23"/>
      <c r="G153" s="31"/>
      <c r="H153" s="31"/>
      <c r="I153" s="31"/>
      <c r="J153" s="31"/>
      <c r="K153" s="31"/>
    </row>
    <row r="154" spans="1:12" ht="15.95" customHeight="1">
      <c r="A154" s="29"/>
      <c r="B154" s="49"/>
      <c r="C154" s="22"/>
      <c r="D154" s="22"/>
      <c r="E154" s="22"/>
      <c r="F154" s="23"/>
      <c r="G154" s="31"/>
      <c r="H154" s="31"/>
      <c r="I154" s="31"/>
      <c r="J154" s="31"/>
      <c r="K154" s="31"/>
    </row>
    <row r="155" spans="1:12" ht="15.95" customHeight="1">
      <c r="A155" s="29"/>
      <c r="B155" s="49"/>
      <c r="C155" s="22"/>
      <c r="D155" s="22"/>
      <c r="E155" s="22"/>
      <c r="F155" s="23"/>
      <c r="G155" s="31"/>
      <c r="H155" s="31"/>
      <c r="I155" s="31"/>
      <c r="J155" s="31"/>
      <c r="K155" s="31"/>
    </row>
    <row r="156" spans="1:12" ht="15.95" customHeight="1">
      <c r="A156" s="29"/>
      <c r="B156" s="49"/>
      <c r="C156" s="22"/>
      <c r="D156" s="22"/>
      <c r="E156" s="22"/>
      <c r="F156" s="23"/>
      <c r="G156" s="31"/>
      <c r="H156" s="31"/>
      <c r="I156" s="31"/>
      <c r="J156" s="31"/>
      <c r="K156" s="31"/>
    </row>
    <row r="157" spans="1:12" ht="15.95" customHeight="1" thickBot="1">
      <c r="A157" s="28"/>
      <c r="B157" s="47"/>
      <c r="C157" s="25"/>
      <c r="D157" s="25"/>
      <c r="E157" s="25"/>
      <c r="F157" s="26"/>
      <c r="G157" s="43"/>
      <c r="H157" s="31"/>
      <c r="I157" s="31"/>
      <c r="J157" s="31"/>
      <c r="K157" s="31"/>
      <c r="L157" s="9"/>
    </row>
    <row r="158" spans="1:12" ht="15.95" customHeight="1" thickTop="1">
      <c r="A158" s="44"/>
      <c r="B158" s="31"/>
      <c r="C158" s="31"/>
      <c r="D158" s="31"/>
      <c r="E158" s="31"/>
      <c r="F158" s="31"/>
      <c r="G158" s="31"/>
      <c r="H158" s="31"/>
      <c r="I158" s="10"/>
      <c r="J158" s="10"/>
      <c r="K158" s="10"/>
    </row>
    <row r="159" spans="1:12" ht="15.95" customHeight="1">
      <c r="A159" s="44"/>
      <c r="B159" s="31"/>
      <c r="C159" s="31"/>
      <c r="D159" s="31"/>
      <c r="E159" s="31"/>
      <c r="F159" s="31"/>
      <c r="G159" s="31"/>
      <c r="H159" s="31"/>
      <c r="I159" s="10"/>
      <c r="J159" s="10"/>
      <c r="K159" s="10"/>
    </row>
    <row r="160" spans="1:12" ht="15.95" customHeight="1">
      <c r="A160" s="44"/>
      <c r="B160" s="31"/>
      <c r="C160" s="31"/>
      <c r="D160" s="31"/>
      <c r="E160" s="31"/>
      <c r="F160" s="31"/>
      <c r="G160" s="31"/>
      <c r="H160" s="31"/>
      <c r="I160" s="10"/>
      <c r="J160" s="10"/>
      <c r="K160" s="10"/>
    </row>
    <row r="161" spans="1:11" ht="15.95" customHeight="1">
      <c r="A161" s="44"/>
      <c r="B161" s="31"/>
      <c r="C161" s="31"/>
      <c r="D161" s="31"/>
      <c r="E161" s="31"/>
      <c r="F161" s="31"/>
      <c r="G161" s="31"/>
      <c r="H161" s="31"/>
      <c r="I161" s="10"/>
      <c r="J161" s="10"/>
      <c r="K161" s="10"/>
    </row>
    <row r="162" spans="1:11" ht="15.95" customHeight="1">
      <c r="A162" s="44"/>
      <c r="B162" s="31"/>
      <c r="C162" s="31"/>
      <c r="D162" s="31"/>
      <c r="E162" s="31"/>
      <c r="F162" s="31"/>
      <c r="G162" s="31"/>
      <c r="H162" s="31"/>
      <c r="I162" s="10"/>
      <c r="J162" s="10"/>
      <c r="K162" s="10"/>
    </row>
    <row r="163" spans="1:11" ht="15.95" customHeight="1">
      <c r="A163" s="44"/>
      <c r="B163" s="31"/>
      <c r="C163" s="31"/>
      <c r="D163" s="31"/>
      <c r="E163" s="31"/>
      <c r="F163" s="31"/>
      <c r="G163" s="31"/>
      <c r="H163" s="31"/>
      <c r="I163" s="10"/>
      <c r="J163" s="10"/>
      <c r="K163" s="10"/>
    </row>
    <row r="164" spans="1:11" ht="15.95" customHeight="1">
      <c r="A164" s="44"/>
      <c r="B164" s="31"/>
      <c r="C164" s="31"/>
      <c r="D164" s="31"/>
      <c r="E164" s="31"/>
      <c r="F164" s="31"/>
      <c r="G164" s="31"/>
      <c r="H164" s="31"/>
      <c r="I164" s="10"/>
      <c r="J164" s="10"/>
      <c r="K164" s="10"/>
    </row>
    <row r="165" spans="1:11" ht="15.95" customHeight="1">
      <c r="A165" s="44"/>
      <c r="B165" s="31"/>
      <c r="C165" s="31"/>
      <c r="D165" s="31"/>
      <c r="E165" s="31"/>
      <c r="F165" s="31"/>
      <c r="G165" s="31"/>
      <c r="H165" s="31"/>
      <c r="I165" s="10"/>
      <c r="J165" s="10"/>
      <c r="K165" s="10"/>
    </row>
    <row r="166" spans="1:11" ht="15.95" customHeight="1">
      <c r="A166" s="44"/>
      <c r="B166" s="31"/>
      <c r="C166" s="31"/>
      <c r="D166" s="31"/>
      <c r="E166" s="31"/>
      <c r="F166" s="31"/>
      <c r="G166" s="31"/>
      <c r="H166" s="31"/>
      <c r="I166" s="10"/>
      <c r="J166" s="10"/>
      <c r="K166" s="10"/>
    </row>
    <row r="167" spans="1:11" ht="15.95" customHeight="1">
      <c r="A167" s="44"/>
      <c r="B167" s="31"/>
      <c r="C167" s="31"/>
      <c r="D167" s="31"/>
      <c r="E167" s="31"/>
      <c r="F167" s="31"/>
      <c r="G167" s="31"/>
      <c r="H167" s="31"/>
      <c r="I167" s="10"/>
      <c r="J167" s="10"/>
      <c r="K167" s="10"/>
    </row>
    <row r="168" spans="1:11" ht="15.95" customHeight="1">
      <c r="A168" s="44"/>
      <c r="B168" s="31"/>
      <c r="C168" s="31"/>
      <c r="D168" s="31"/>
      <c r="E168" s="31"/>
      <c r="F168" s="31"/>
      <c r="G168" s="31"/>
      <c r="H168" s="31"/>
      <c r="I168" s="10"/>
      <c r="J168" s="10"/>
      <c r="K168" s="10"/>
    </row>
    <row r="169" spans="1:11" ht="15.95" customHeight="1">
      <c r="A169" s="44"/>
      <c r="B169" s="31"/>
      <c r="C169" s="31"/>
      <c r="D169" s="31"/>
      <c r="E169" s="31"/>
      <c r="F169" s="31"/>
      <c r="G169" s="31"/>
      <c r="H169" s="31"/>
      <c r="I169" s="10"/>
      <c r="J169" s="10"/>
      <c r="K169" s="10"/>
    </row>
    <row r="170" spans="1:11" ht="15.95" customHeight="1">
      <c r="A170" s="44"/>
      <c r="B170" s="31"/>
      <c r="C170" s="31"/>
      <c r="D170" s="31"/>
      <c r="E170" s="31"/>
      <c r="F170" s="31"/>
      <c r="G170" s="31"/>
      <c r="H170" s="31"/>
      <c r="I170" s="10"/>
      <c r="J170" s="10"/>
      <c r="K170" s="10"/>
    </row>
    <row r="171" spans="1:11" ht="15.95" customHeight="1">
      <c r="A171" s="44"/>
      <c r="B171" s="31"/>
      <c r="C171" s="31"/>
      <c r="D171" s="31"/>
      <c r="E171" s="31"/>
      <c r="F171" s="31"/>
      <c r="G171" s="31"/>
      <c r="H171" s="31"/>
      <c r="I171" s="10"/>
      <c r="J171" s="10"/>
      <c r="K171" s="10"/>
    </row>
    <row r="172" spans="1:11" ht="15.95" customHeight="1">
      <c r="A172" s="44"/>
      <c r="B172" s="31"/>
      <c r="C172" s="31"/>
      <c r="D172" s="31"/>
      <c r="E172" s="31"/>
      <c r="F172" s="31"/>
      <c r="G172" s="31"/>
      <c r="H172" s="31"/>
      <c r="I172" s="10"/>
      <c r="J172" s="10"/>
      <c r="K172" s="10"/>
    </row>
    <row r="173" spans="1:11" ht="15.95" customHeight="1">
      <c r="A173" s="44"/>
      <c r="B173" s="31"/>
      <c r="C173" s="31"/>
      <c r="D173" s="31"/>
      <c r="E173" s="31"/>
      <c r="F173" s="31"/>
      <c r="G173" s="31"/>
      <c r="H173" s="31"/>
      <c r="I173" s="10"/>
      <c r="J173" s="10"/>
      <c r="K173" s="10"/>
    </row>
    <row r="174" spans="1:11" ht="15.95" customHeight="1">
      <c r="A174" s="44"/>
      <c r="B174" s="31"/>
      <c r="C174" s="31"/>
      <c r="D174" s="31"/>
      <c r="E174" s="31"/>
      <c r="F174" s="31"/>
      <c r="G174" s="31"/>
      <c r="H174" s="31"/>
      <c r="I174" s="10"/>
      <c r="J174" s="10"/>
      <c r="K174" s="10"/>
    </row>
    <row r="175" spans="1:11" ht="15.95" customHeight="1">
      <c r="A175" s="44"/>
      <c r="B175" s="31"/>
      <c r="C175" s="31"/>
      <c r="D175" s="31"/>
      <c r="E175" s="31"/>
      <c r="F175" s="31"/>
      <c r="G175" s="31"/>
      <c r="H175" s="31"/>
      <c r="I175" s="10"/>
      <c r="J175" s="10"/>
      <c r="K175" s="10"/>
    </row>
    <row r="176" spans="1:11" ht="15.95" customHeight="1">
      <c r="A176" s="44"/>
      <c r="B176" s="31"/>
      <c r="C176" s="31"/>
      <c r="D176" s="31"/>
      <c r="E176" s="31"/>
      <c r="F176" s="31"/>
      <c r="G176" s="31"/>
      <c r="H176" s="31"/>
      <c r="I176" s="10"/>
      <c r="J176" s="10"/>
      <c r="K176" s="10"/>
    </row>
    <row r="177" spans="1:11" ht="15.95" customHeight="1">
      <c r="A177" s="44"/>
      <c r="B177" s="31"/>
      <c r="C177" s="31"/>
      <c r="D177" s="31"/>
      <c r="E177" s="31"/>
      <c r="F177" s="31"/>
      <c r="G177" s="31"/>
      <c r="H177" s="31"/>
      <c r="I177" s="10"/>
      <c r="J177" s="10"/>
      <c r="K177" s="10"/>
    </row>
    <row r="178" spans="1:11" ht="15.95" customHeight="1">
      <c r="A178" s="44"/>
      <c r="B178" s="31"/>
      <c r="C178" s="31"/>
      <c r="D178" s="31"/>
      <c r="E178" s="31"/>
      <c r="F178" s="31"/>
      <c r="G178" s="31"/>
      <c r="H178" s="31"/>
      <c r="I178" s="10"/>
      <c r="J178" s="10"/>
      <c r="K178" s="10"/>
    </row>
    <row r="179" spans="1:11" ht="15.95" customHeight="1">
      <c r="A179" s="44"/>
      <c r="B179" s="31"/>
      <c r="C179" s="31"/>
      <c r="D179" s="31"/>
      <c r="E179" s="31"/>
      <c r="F179" s="31"/>
      <c r="G179" s="31"/>
      <c r="H179" s="31"/>
      <c r="I179" s="10"/>
      <c r="J179" s="10"/>
      <c r="K179" s="10"/>
    </row>
    <row r="180" spans="1:11" ht="15.95" customHeight="1">
      <c r="A180" s="44"/>
      <c r="B180" s="31"/>
      <c r="C180" s="31"/>
      <c r="D180" s="31"/>
      <c r="E180" s="31"/>
      <c r="F180" s="31"/>
      <c r="G180" s="31"/>
      <c r="H180" s="31"/>
      <c r="I180" s="10"/>
      <c r="J180" s="10"/>
      <c r="K180" s="10"/>
    </row>
    <row r="181" spans="1:11" ht="15.95" customHeight="1">
      <c r="A181" s="44"/>
      <c r="B181" s="31"/>
      <c r="C181" s="31"/>
      <c r="D181" s="31"/>
      <c r="E181" s="31"/>
      <c r="F181" s="31"/>
      <c r="G181" s="31"/>
      <c r="H181" s="31"/>
      <c r="I181" s="10"/>
      <c r="J181" s="10"/>
      <c r="K181" s="10"/>
    </row>
    <row r="182" spans="1:11" ht="15.95" customHeight="1">
      <c r="A182" s="44"/>
      <c r="B182" s="31"/>
      <c r="C182" s="31"/>
      <c r="D182" s="31"/>
      <c r="E182" s="31"/>
      <c r="F182" s="31"/>
      <c r="G182" s="31"/>
      <c r="H182" s="31"/>
      <c r="I182" s="10"/>
      <c r="J182" s="10"/>
      <c r="K182" s="10"/>
    </row>
    <row r="183" spans="1:11" ht="15.95" customHeight="1">
      <c r="A183" s="44"/>
      <c r="B183" s="31"/>
      <c r="C183" s="31"/>
      <c r="D183" s="31"/>
      <c r="E183" s="31"/>
      <c r="F183" s="31"/>
      <c r="G183" s="31"/>
      <c r="H183" s="31"/>
      <c r="I183" s="10"/>
      <c r="J183" s="10"/>
      <c r="K183" s="10"/>
    </row>
    <row r="184" spans="1:11" ht="15.95" customHeight="1">
      <c r="A184" s="44"/>
      <c r="B184" s="31"/>
      <c r="C184" s="31"/>
      <c r="D184" s="31"/>
      <c r="E184" s="31"/>
      <c r="F184" s="31"/>
      <c r="G184" s="31"/>
      <c r="H184" s="31"/>
      <c r="I184" s="10"/>
      <c r="J184" s="10"/>
      <c r="K184" s="10"/>
    </row>
    <row r="185" spans="1:11" ht="15.95" customHeight="1">
      <c r="A185" s="44"/>
      <c r="B185" s="31"/>
      <c r="C185" s="31"/>
      <c r="D185" s="31"/>
      <c r="E185" s="31"/>
      <c r="F185" s="31"/>
      <c r="G185" s="31"/>
      <c r="H185" s="31"/>
      <c r="I185" s="10"/>
      <c r="J185" s="10"/>
      <c r="K185" s="10"/>
    </row>
    <row r="186" spans="1:11" ht="15.95" customHeight="1">
      <c r="A186" s="44"/>
      <c r="B186" s="31"/>
      <c r="C186" s="31"/>
      <c r="D186" s="31"/>
      <c r="E186" s="31"/>
      <c r="F186" s="31"/>
      <c r="G186" s="31"/>
      <c r="H186" s="31"/>
      <c r="I186" s="10"/>
      <c r="J186" s="10"/>
      <c r="K186" s="10"/>
    </row>
    <row r="187" spans="1:11" ht="15.95" customHeight="1">
      <c r="A187" s="44"/>
      <c r="B187" s="31"/>
      <c r="C187" s="31"/>
      <c r="D187" s="31"/>
      <c r="E187" s="31"/>
      <c r="F187" s="31"/>
      <c r="G187" s="31"/>
      <c r="H187" s="31"/>
      <c r="I187" s="10"/>
      <c r="J187" s="10"/>
      <c r="K187" s="10"/>
    </row>
    <row r="188" spans="1:11" ht="15.95" customHeight="1">
      <c r="A188" s="44"/>
      <c r="B188" s="31"/>
      <c r="C188" s="31"/>
      <c r="D188" s="31"/>
      <c r="E188" s="31"/>
      <c r="F188" s="31"/>
      <c r="G188" s="31"/>
      <c r="H188" s="31"/>
      <c r="I188" s="10"/>
      <c r="J188" s="10"/>
      <c r="K188" s="10"/>
    </row>
    <row r="189" spans="1:11" ht="15.95" customHeight="1">
      <c r="A189" s="44"/>
      <c r="B189" s="31"/>
      <c r="C189" s="31"/>
      <c r="D189" s="31"/>
      <c r="E189" s="31"/>
      <c r="F189" s="31"/>
      <c r="G189" s="31"/>
      <c r="H189" s="31"/>
      <c r="I189" s="10"/>
      <c r="J189" s="10"/>
      <c r="K189" s="10"/>
    </row>
    <row r="190" spans="1:11" ht="15.95" customHeight="1">
      <c r="A190" s="44"/>
      <c r="B190" s="31"/>
      <c r="C190" s="31"/>
      <c r="D190" s="31"/>
      <c r="E190" s="31"/>
      <c r="F190" s="31"/>
      <c r="G190" s="31"/>
      <c r="H190" s="31"/>
      <c r="I190" s="10"/>
      <c r="J190" s="10"/>
      <c r="K190" s="10"/>
    </row>
    <row r="191" spans="1:11" ht="15.95" customHeight="1">
      <c r="A191" s="44"/>
      <c r="B191" s="31"/>
      <c r="C191" s="31"/>
      <c r="D191" s="31"/>
      <c r="E191" s="31"/>
      <c r="F191" s="31"/>
      <c r="G191" s="31"/>
      <c r="H191" s="31"/>
      <c r="I191" s="10"/>
      <c r="J191" s="10"/>
      <c r="K191" s="10"/>
    </row>
    <row r="192" spans="1:11" ht="15.95" customHeight="1">
      <c r="A192" s="44"/>
      <c r="B192" s="31"/>
      <c r="C192" s="31"/>
      <c r="D192" s="31"/>
      <c r="E192" s="31"/>
      <c r="F192" s="31"/>
      <c r="G192" s="31"/>
      <c r="H192" s="31"/>
      <c r="I192" s="10"/>
      <c r="J192" s="10"/>
      <c r="K192" s="10"/>
    </row>
    <row r="193" spans="1:12" ht="15.95" customHeight="1">
      <c r="A193" s="44"/>
      <c r="B193" s="31"/>
      <c r="C193" s="31"/>
      <c r="D193" s="31"/>
      <c r="E193" s="31"/>
      <c r="F193" s="31"/>
      <c r="G193" s="31"/>
      <c r="H193" s="31"/>
      <c r="I193" s="10"/>
      <c r="J193" s="10"/>
      <c r="K193" s="10"/>
    </row>
    <row r="194" spans="1:12" ht="15.95" customHeight="1">
      <c r="A194" s="44"/>
      <c r="B194" s="31"/>
      <c r="C194" s="31"/>
      <c r="D194" s="31"/>
      <c r="E194" s="31"/>
      <c r="F194" s="31"/>
      <c r="G194" s="31"/>
      <c r="H194" s="31"/>
      <c r="I194" s="10"/>
      <c r="J194" s="10"/>
      <c r="K194" s="10"/>
    </row>
    <row r="195" spans="1:12" ht="15.95" customHeight="1">
      <c r="A195" s="44"/>
      <c r="B195" s="31"/>
      <c r="C195" s="31"/>
      <c r="D195" s="31"/>
      <c r="E195" s="31"/>
      <c r="F195" s="31"/>
      <c r="G195" s="31"/>
      <c r="H195" s="31"/>
      <c r="I195" s="10"/>
      <c r="J195" s="10"/>
      <c r="K195" s="10"/>
    </row>
    <row r="196" spans="1:12" ht="15.95" customHeight="1">
      <c r="A196" s="44"/>
      <c r="B196" s="31"/>
      <c r="C196" s="31"/>
      <c r="D196" s="31"/>
      <c r="E196" s="31"/>
      <c r="F196" s="31"/>
      <c r="G196" s="31"/>
      <c r="H196" s="31"/>
      <c r="I196" s="10"/>
      <c r="J196" s="10"/>
      <c r="K196" s="10"/>
    </row>
    <row r="197" spans="1:12" ht="15.95" customHeight="1">
      <c r="A197" s="44"/>
      <c r="B197" s="31"/>
      <c r="C197" s="31"/>
      <c r="D197" s="31"/>
      <c r="E197" s="31"/>
      <c r="F197" s="31"/>
      <c r="G197" s="31"/>
      <c r="H197" s="31"/>
      <c r="I197" s="10"/>
      <c r="J197" s="10"/>
      <c r="K197" s="10"/>
    </row>
    <row r="198" spans="1:12" ht="15.95" customHeight="1">
      <c r="A198" s="44"/>
      <c r="B198" s="31"/>
      <c r="C198" s="31"/>
      <c r="D198" s="31"/>
      <c r="E198" s="31"/>
      <c r="F198" s="31"/>
      <c r="G198" s="31"/>
      <c r="H198" s="31"/>
      <c r="I198" s="10"/>
      <c r="J198" s="10"/>
      <c r="K198" s="10"/>
    </row>
    <row r="199" spans="1:12" ht="15.95" customHeight="1">
      <c r="A199" s="44"/>
      <c r="B199" s="31"/>
      <c r="C199" s="31"/>
      <c r="D199" s="31"/>
      <c r="E199" s="31"/>
      <c r="F199" s="31"/>
      <c r="G199" s="31"/>
      <c r="H199" s="31"/>
      <c r="I199" s="10"/>
      <c r="J199" s="10"/>
      <c r="K199" s="10"/>
    </row>
    <row r="200" spans="1:12" ht="15.95" customHeight="1">
      <c r="A200" s="44"/>
      <c r="B200" s="31"/>
      <c r="C200" s="31"/>
      <c r="D200" s="31"/>
      <c r="E200" s="31"/>
      <c r="F200" s="31"/>
      <c r="G200" s="31"/>
      <c r="H200" s="31"/>
      <c r="I200" s="10"/>
      <c r="J200" s="10"/>
      <c r="K200" s="10"/>
    </row>
    <row r="201" spans="1:12" ht="15.95" customHeight="1">
      <c r="A201" s="44"/>
      <c r="B201" s="31"/>
      <c r="C201" s="31"/>
      <c r="D201" s="31"/>
      <c r="E201" s="31"/>
      <c r="F201" s="31"/>
      <c r="G201" s="31"/>
      <c r="H201" s="31"/>
      <c r="I201" s="10"/>
      <c r="J201" s="10"/>
      <c r="K201" s="10"/>
    </row>
    <row r="202" spans="1:12" ht="15.95" customHeight="1">
      <c r="A202" s="44"/>
      <c r="B202" s="31"/>
      <c r="C202" s="31"/>
      <c r="D202" s="31"/>
      <c r="E202" s="31"/>
      <c r="F202" s="31"/>
      <c r="G202" s="31"/>
      <c r="H202" s="31"/>
      <c r="I202" s="10"/>
      <c r="J202" s="10"/>
      <c r="K202" s="10"/>
    </row>
    <row r="203" spans="1:12" ht="15.95" customHeight="1">
      <c r="A203" s="44"/>
      <c r="B203" s="31"/>
      <c r="C203" s="31"/>
      <c r="D203" s="31"/>
      <c r="E203" s="31"/>
      <c r="F203" s="31"/>
      <c r="G203" s="31"/>
      <c r="H203" s="31"/>
      <c r="I203" s="10"/>
      <c r="J203" s="10"/>
      <c r="K203" s="10"/>
    </row>
    <row r="204" spans="1:12" ht="15.95" customHeight="1">
      <c r="A204" s="44"/>
      <c r="B204" s="31"/>
      <c r="C204" s="31"/>
      <c r="D204" s="31"/>
      <c r="E204" s="31"/>
      <c r="F204" s="31"/>
      <c r="G204" s="31"/>
      <c r="H204" s="31"/>
      <c r="I204" s="10"/>
      <c r="J204" s="10"/>
      <c r="K204" s="10"/>
    </row>
    <row r="205" spans="1:12" ht="15.95" customHeight="1">
      <c r="A205" s="44"/>
      <c r="B205" s="31"/>
      <c r="C205" s="31"/>
      <c r="D205" s="31"/>
      <c r="E205" s="31"/>
      <c r="F205" s="31"/>
      <c r="G205" s="31"/>
      <c r="H205" s="31"/>
      <c r="I205" s="10"/>
      <c r="J205" s="10"/>
      <c r="K205" s="10"/>
    </row>
    <row r="206" spans="1:12" ht="15.95" customHeight="1">
      <c r="A206" s="44"/>
      <c r="B206" s="31"/>
      <c r="C206" s="31"/>
      <c r="D206" s="31"/>
      <c r="E206" s="31"/>
      <c r="F206" s="31"/>
      <c r="G206" s="31"/>
      <c r="H206" s="31"/>
      <c r="I206" s="10"/>
      <c r="J206" s="10"/>
      <c r="K206" s="10"/>
    </row>
    <row r="207" spans="1:12" ht="15.95" customHeight="1">
      <c r="A207" s="44"/>
      <c r="B207" s="31"/>
      <c r="C207" s="31"/>
      <c r="D207" s="31"/>
      <c r="E207" s="31"/>
      <c r="F207" s="31"/>
      <c r="G207" s="31"/>
      <c r="H207" s="31"/>
      <c r="I207" s="10"/>
      <c r="J207" s="10"/>
      <c r="K207" s="10"/>
      <c r="L207" s="9"/>
    </row>
    <row r="208" spans="1:12" ht="15.95" customHeight="1">
      <c r="A208" s="44"/>
      <c r="B208" s="31"/>
      <c r="C208" s="31"/>
      <c r="D208" s="31"/>
      <c r="E208" s="31"/>
      <c r="F208" s="31"/>
      <c r="G208" s="31"/>
      <c r="H208" s="31"/>
    </row>
    <row r="209" spans="1:8" ht="15.95" customHeight="1">
      <c r="A209" s="44"/>
      <c r="B209" s="31"/>
      <c r="C209" s="31"/>
      <c r="D209" s="31"/>
      <c r="E209" s="31"/>
      <c r="F209" s="31"/>
      <c r="G209" s="31"/>
      <c r="H209" s="31"/>
    </row>
    <row r="210" spans="1:8" ht="15.95" customHeight="1">
      <c r="A210" s="44"/>
      <c r="B210" s="31"/>
      <c r="C210" s="31"/>
      <c r="D210" s="31"/>
      <c r="E210" s="31"/>
      <c r="F210" s="31"/>
      <c r="G210" s="31"/>
      <c r="H210" s="31"/>
    </row>
    <row r="211" spans="1:8" ht="15.95" customHeight="1">
      <c r="A211" s="44"/>
      <c r="B211" s="31"/>
      <c r="C211" s="31"/>
      <c r="D211" s="31"/>
      <c r="E211" s="31"/>
      <c r="F211" s="31"/>
      <c r="G211" s="31"/>
      <c r="H211" s="31"/>
    </row>
    <row r="212" spans="1:8" ht="15.95" customHeight="1">
      <c r="A212" s="44"/>
      <c r="B212" s="31"/>
      <c r="C212" s="31"/>
      <c r="D212" s="31"/>
      <c r="E212" s="31"/>
      <c r="F212" s="31"/>
      <c r="G212" s="31"/>
      <c r="H212" s="31"/>
    </row>
    <row r="213" spans="1:8" ht="15.95" customHeight="1">
      <c r="A213" s="44"/>
      <c r="B213" s="31"/>
      <c r="C213" s="31"/>
      <c r="D213" s="31"/>
      <c r="E213" s="31"/>
      <c r="F213" s="31"/>
      <c r="G213" s="31"/>
      <c r="H213" s="31"/>
    </row>
    <row r="214" spans="1:8" ht="15.95" customHeight="1">
      <c r="A214" s="44"/>
      <c r="B214" s="31"/>
      <c r="C214" s="31"/>
      <c r="D214" s="31"/>
      <c r="E214" s="31"/>
      <c r="F214" s="31"/>
      <c r="G214" s="31"/>
      <c r="H214" s="31"/>
    </row>
    <row r="215" spans="1:8" ht="15.95" customHeight="1">
      <c r="A215" s="44"/>
      <c r="B215" s="31"/>
      <c r="C215" s="31"/>
      <c r="D215" s="31"/>
      <c r="E215" s="31"/>
      <c r="F215" s="31"/>
      <c r="G215" s="31"/>
      <c r="H215" s="31"/>
    </row>
    <row r="216" spans="1:8" ht="15.95" customHeight="1">
      <c r="A216" s="44"/>
      <c r="B216" s="31"/>
      <c r="C216" s="31"/>
      <c r="D216" s="31"/>
      <c r="E216" s="31"/>
      <c r="F216" s="31"/>
      <c r="G216" s="31"/>
      <c r="H216" s="31"/>
    </row>
    <row r="217" spans="1:8" ht="15.95" customHeight="1">
      <c r="A217" s="44"/>
      <c r="B217" s="31"/>
      <c r="C217" s="31"/>
      <c r="D217" s="31"/>
      <c r="E217" s="31"/>
      <c r="F217" s="31"/>
      <c r="G217" s="31"/>
      <c r="H217" s="31"/>
    </row>
    <row r="218" spans="1:8" ht="15.95" customHeight="1">
      <c r="A218" s="44"/>
      <c r="B218" s="31"/>
      <c r="C218" s="31"/>
      <c r="D218" s="31"/>
      <c r="E218" s="31"/>
      <c r="F218" s="31"/>
      <c r="G218" s="31"/>
      <c r="H218" s="31"/>
    </row>
    <row r="219" spans="1:8" ht="15.95" customHeight="1">
      <c r="A219" s="44"/>
      <c r="B219" s="31"/>
      <c r="C219" s="31"/>
      <c r="D219" s="31"/>
      <c r="E219" s="31"/>
      <c r="F219" s="31"/>
      <c r="G219" s="31"/>
      <c r="H219" s="31"/>
    </row>
    <row r="220" spans="1:8" ht="15.95" customHeight="1">
      <c r="A220" s="44"/>
      <c r="B220" s="31"/>
      <c r="C220" s="31"/>
      <c r="D220" s="31"/>
      <c r="E220" s="31"/>
      <c r="F220" s="31"/>
      <c r="G220" s="31"/>
      <c r="H220" s="31"/>
    </row>
    <row r="221" spans="1:8" ht="15.95" customHeight="1">
      <c r="A221" s="44"/>
      <c r="B221" s="31"/>
      <c r="C221" s="31"/>
      <c r="D221" s="31"/>
      <c r="E221" s="31"/>
      <c r="F221" s="31"/>
      <c r="G221" s="31"/>
      <c r="H221" s="31"/>
    </row>
    <row r="222" spans="1:8" ht="15.95" customHeight="1">
      <c r="A222" s="44"/>
      <c r="B222" s="31"/>
      <c r="C222" s="31"/>
      <c r="D222" s="31"/>
      <c r="E222" s="31"/>
      <c r="F222" s="31"/>
      <c r="G222" s="31"/>
      <c r="H222" s="31"/>
    </row>
    <row r="223" spans="1:8" ht="15.95" customHeight="1">
      <c r="A223" s="44"/>
      <c r="B223" s="31"/>
      <c r="C223" s="31"/>
      <c r="D223" s="31"/>
      <c r="E223" s="31"/>
      <c r="F223" s="31"/>
      <c r="G223" s="31"/>
      <c r="H223" s="31"/>
    </row>
    <row r="224" spans="1:8" ht="15.95" customHeight="1">
      <c r="A224" s="44"/>
      <c r="B224" s="31"/>
      <c r="C224" s="31"/>
      <c r="D224" s="31"/>
      <c r="E224" s="31"/>
      <c r="F224" s="31"/>
      <c r="G224" s="31"/>
      <c r="H224" s="31"/>
    </row>
    <row r="225" spans="1:8" ht="15.95" customHeight="1">
      <c r="A225" s="44"/>
      <c r="B225" s="31"/>
      <c r="C225" s="31"/>
      <c r="D225" s="31"/>
      <c r="E225" s="31"/>
      <c r="F225" s="31"/>
      <c r="G225" s="31"/>
      <c r="H225" s="31"/>
    </row>
    <row r="226" spans="1:8" ht="15.95" customHeight="1">
      <c r="A226" s="44"/>
      <c r="B226" s="31"/>
      <c r="C226" s="31"/>
      <c r="D226" s="31"/>
      <c r="E226" s="31"/>
      <c r="F226" s="31"/>
      <c r="G226" s="31"/>
      <c r="H226" s="31"/>
    </row>
    <row r="227" spans="1:8" ht="15.95" customHeight="1">
      <c r="A227" s="44"/>
      <c r="B227" s="31"/>
      <c r="C227" s="31"/>
      <c r="D227" s="31"/>
      <c r="E227" s="31"/>
      <c r="F227" s="31"/>
      <c r="G227" s="31"/>
      <c r="H227" s="31"/>
    </row>
    <row r="228" spans="1:8" ht="15.95" customHeight="1">
      <c r="A228" s="44"/>
      <c r="B228" s="31"/>
      <c r="C228" s="31"/>
      <c r="D228" s="31"/>
      <c r="E228" s="31"/>
      <c r="F228" s="31"/>
      <c r="G228" s="31"/>
      <c r="H228" s="31"/>
    </row>
    <row r="229" spans="1:8" ht="15.95" customHeight="1">
      <c r="A229" s="44"/>
      <c r="B229" s="31"/>
      <c r="C229" s="31"/>
      <c r="D229" s="31"/>
      <c r="E229" s="31"/>
      <c r="F229" s="31"/>
      <c r="G229" s="31"/>
      <c r="H229" s="31"/>
    </row>
    <row r="230" spans="1:8" ht="15.95" customHeight="1">
      <c r="A230" s="44"/>
      <c r="B230" s="31"/>
      <c r="C230" s="31"/>
      <c r="D230" s="31"/>
      <c r="E230" s="31"/>
      <c r="F230" s="31"/>
      <c r="G230" s="31"/>
      <c r="H230" s="31"/>
    </row>
    <row r="231" spans="1:8" ht="15.95" customHeight="1">
      <c r="A231" s="44"/>
      <c r="B231" s="31"/>
      <c r="C231" s="31"/>
      <c r="D231" s="31"/>
      <c r="E231" s="31"/>
      <c r="F231" s="31"/>
      <c r="G231" s="31"/>
      <c r="H231" s="31"/>
    </row>
    <row r="232" spans="1:8" ht="15.95" customHeight="1">
      <c r="A232" s="44"/>
      <c r="B232" s="31"/>
      <c r="C232" s="31"/>
      <c r="D232" s="31"/>
      <c r="E232" s="31"/>
      <c r="F232" s="31"/>
      <c r="G232" s="31"/>
      <c r="H232" s="31"/>
    </row>
    <row r="233" spans="1:8" ht="15.95" customHeight="1">
      <c r="A233" s="44"/>
      <c r="B233" s="31"/>
      <c r="C233" s="31"/>
      <c r="D233" s="31"/>
      <c r="E233" s="31"/>
      <c r="F233" s="31"/>
      <c r="G233" s="31"/>
      <c r="H233" s="31"/>
    </row>
    <row r="234" spans="1:8" ht="15.95" customHeight="1">
      <c r="A234" s="44"/>
      <c r="B234" s="31"/>
      <c r="C234" s="31"/>
      <c r="D234" s="31"/>
      <c r="E234" s="31"/>
      <c r="F234" s="31"/>
      <c r="G234" s="31"/>
      <c r="H234" s="31"/>
    </row>
    <row r="235" spans="1:8" ht="15.95" customHeight="1">
      <c r="A235" s="44"/>
      <c r="B235" s="31"/>
      <c r="C235" s="31"/>
      <c r="D235" s="31"/>
      <c r="E235" s="31"/>
      <c r="F235" s="31"/>
      <c r="G235" s="31"/>
      <c r="H235" s="31"/>
    </row>
    <row r="236" spans="1:8" ht="15.95" customHeight="1">
      <c r="A236" s="44"/>
      <c r="B236" s="31"/>
      <c r="C236" s="31"/>
      <c r="D236" s="31"/>
      <c r="E236" s="31"/>
      <c r="F236" s="31"/>
      <c r="G236" s="31"/>
      <c r="H236" s="31"/>
    </row>
    <row r="237" spans="1:8" ht="15.95" customHeight="1">
      <c r="A237" s="44"/>
      <c r="B237" s="31"/>
      <c r="C237" s="31"/>
      <c r="D237" s="31"/>
      <c r="E237" s="31"/>
      <c r="F237" s="31"/>
      <c r="G237" s="31"/>
      <c r="H237" s="31"/>
    </row>
    <row r="238" spans="1:8" ht="15.95" customHeight="1">
      <c r="A238" s="44"/>
      <c r="B238" s="31"/>
      <c r="C238" s="31"/>
      <c r="D238" s="31"/>
      <c r="E238" s="31"/>
      <c r="F238" s="31"/>
      <c r="G238" s="31"/>
      <c r="H238" s="31"/>
    </row>
    <row r="239" spans="1:8" ht="15.95" customHeight="1">
      <c r="A239" s="44"/>
      <c r="B239" s="31"/>
      <c r="C239" s="31"/>
      <c r="D239" s="31"/>
      <c r="E239" s="31"/>
      <c r="F239" s="31"/>
      <c r="G239" s="31"/>
      <c r="H239" s="31"/>
    </row>
    <row r="240" spans="1:8" ht="15.95" customHeight="1">
      <c r="A240" s="44"/>
      <c r="B240" s="31"/>
      <c r="C240" s="31"/>
      <c r="D240" s="31"/>
      <c r="E240" s="31"/>
      <c r="F240" s="31"/>
      <c r="G240" s="31"/>
      <c r="H240" s="31"/>
    </row>
    <row r="241" spans="1:8" ht="15.95" customHeight="1">
      <c r="A241" s="44"/>
      <c r="B241" s="31"/>
      <c r="C241" s="31"/>
      <c r="D241" s="31"/>
      <c r="E241" s="31"/>
      <c r="F241" s="31"/>
      <c r="G241" s="31"/>
      <c r="H241" s="31"/>
    </row>
    <row r="242" spans="1:8" ht="15.95" customHeight="1">
      <c r="A242" s="44"/>
      <c r="B242" s="31"/>
      <c r="C242" s="31"/>
      <c r="D242" s="31"/>
      <c r="E242" s="31"/>
      <c r="F242" s="31"/>
      <c r="G242" s="31"/>
      <c r="H242" s="31"/>
    </row>
    <row r="243" spans="1:8" ht="15.95" customHeight="1">
      <c r="A243" s="44"/>
      <c r="B243" s="31"/>
      <c r="C243" s="31"/>
      <c r="D243" s="31"/>
      <c r="E243" s="31"/>
      <c r="F243" s="31"/>
      <c r="G243" s="31"/>
      <c r="H243" s="31"/>
    </row>
    <row r="244" spans="1:8" ht="15.95" customHeight="1">
      <c r="A244" s="44"/>
      <c r="B244" s="31"/>
      <c r="C244" s="31"/>
      <c r="D244" s="31"/>
      <c r="E244" s="31"/>
      <c r="F244" s="31"/>
      <c r="G244" s="31"/>
      <c r="H244" s="31"/>
    </row>
    <row r="245" spans="1:8" ht="15.95" customHeight="1">
      <c r="A245" s="44"/>
      <c r="B245" s="31"/>
      <c r="C245" s="31"/>
      <c r="D245" s="31"/>
      <c r="E245" s="31"/>
      <c r="F245" s="31"/>
      <c r="G245" s="31"/>
      <c r="H245" s="31"/>
    </row>
    <row r="246" spans="1:8" ht="15.95" customHeight="1">
      <c r="A246" s="44"/>
      <c r="B246" s="31"/>
      <c r="C246" s="31"/>
      <c r="D246" s="31"/>
      <c r="E246" s="31"/>
      <c r="F246" s="31"/>
      <c r="G246" s="31"/>
      <c r="H246" s="31"/>
    </row>
    <row r="247" spans="1:8" ht="15.95" customHeight="1">
      <c r="A247" s="44"/>
      <c r="B247" s="31"/>
      <c r="C247" s="31"/>
      <c r="D247" s="31"/>
      <c r="E247" s="31"/>
      <c r="F247" s="31"/>
      <c r="G247" s="31"/>
      <c r="H247" s="31"/>
    </row>
    <row r="248" spans="1:8" ht="15.95" customHeight="1">
      <c r="A248" s="44"/>
      <c r="B248" s="31"/>
      <c r="C248" s="31"/>
      <c r="D248" s="31"/>
      <c r="E248" s="31"/>
      <c r="F248" s="31"/>
      <c r="G248" s="31"/>
      <c r="H248" s="31"/>
    </row>
    <row r="249" spans="1:8" ht="15.95" customHeight="1">
      <c r="A249" s="44"/>
      <c r="B249" s="31"/>
      <c r="C249" s="31"/>
      <c r="D249" s="31"/>
      <c r="E249" s="31"/>
      <c r="F249" s="31"/>
      <c r="G249" s="31"/>
      <c r="H249" s="31"/>
    </row>
    <row r="250" spans="1:8" ht="15.95" customHeight="1">
      <c r="A250" s="44"/>
      <c r="B250" s="31"/>
      <c r="C250" s="31"/>
      <c r="D250" s="31"/>
      <c r="E250" s="31"/>
      <c r="F250" s="31"/>
      <c r="G250" s="31"/>
      <c r="H250" s="31"/>
    </row>
    <row r="251" spans="1:8" ht="15.95" customHeight="1">
      <c r="A251" s="44"/>
      <c r="B251" s="31"/>
      <c r="C251" s="31"/>
      <c r="D251" s="31"/>
      <c r="E251" s="31"/>
      <c r="F251" s="31"/>
      <c r="G251" s="31"/>
      <c r="H251" s="31"/>
    </row>
    <row r="252" spans="1:8" ht="15.95" customHeight="1">
      <c r="A252" s="44"/>
      <c r="B252" s="31"/>
      <c r="C252" s="31"/>
      <c r="D252" s="31"/>
      <c r="E252" s="31"/>
      <c r="F252" s="31"/>
      <c r="G252" s="31"/>
      <c r="H252" s="31"/>
    </row>
    <row r="253" spans="1:8" ht="15.95" customHeight="1">
      <c r="A253" s="44"/>
      <c r="B253" s="31"/>
      <c r="C253" s="31"/>
      <c r="D253" s="31"/>
      <c r="E253" s="31"/>
      <c r="F253" s="31"/>
      <c r="G253" s="31"/>
      <c r="H253" s="31"/>
    </row>
    <row r="254" spans="1:8" ht="15.95" customHeight="1">
      <c r="A254" s="44"/>
      <c r="B254" s="31"/>
      <c r="C254" s="31"/>
      <c r="D254" s="31"/>
      <c r="E254" s="31"/>
      <c r="F254" s="31"/>
      <c r="G254" s="31"/>
      <c r="H254" s="31"/>
    </row>
    <row r="255" spans="1:8" ht="15.95" customHeight="1">
      <c r="A255" s="44"/>
      <c r="B255" s="31"/>
      <c r="C255" s="31"/>
      <c r="D255" s="31"/>
      <c r="E255" s="31"/>
      <c r="F255" s="31"/>
      <c r="G255" s="31"/>
      <c r="H255" s="31"/>
    </row>
    <row r="256" spans="1:8" ht="15.95" customHeight="1">
      <c r="A256" s="44"/>
      <c r="B256" s="31"/>
      <c r="C256" s="31"/>
      <c r="D256" s="31"/>
      <c r="E256" s="31"/>
      <c r="F256" s="31"/>
      <c r="G256" s="31"/>
      <c r="H256" s="31"/>
    </row>
    <row r="257" spans="1:8" ht="15.95" customHeight="1">
      <c r="A257" s="44"/>
      <c r="B257" s="31"/>
      <c r="C257" s="31"/>
      <c r="D257" s="31"/>
      <c r="E257" s="31"/>
      <c r="F257" s="31"/>
      <c r="G257" s="31"/>
      <c r="H257" s="31"/>
    </row>
    <row r="258" spans="1:8" ht="15.95" customHeight="1">
      <c r="A258" s="44"/>
      <c r="B258" s="31"/>
      <c r="C258" s="31"/>
      <c r="D258" s="31"/>
      <c r="E258" s="31"/>
      <c r="F258" s="31"/>
      <c r="G258" s="31"/>
      <c r="H258" s="31"/>
    </row>
    <row r="259" spans="1:8" ht="15.95" customHeight="1">
      <c r="A259" s="44"/>
      <c r="B259" s="31"/>
      <c r="C259" s="31"/>
      <c r="D259" s="31"/>
      <c r="E259" s="31"/>
      <c r="F259" s="31"/>
      <c r="G259" s="31"/>
      <c r="H259" s="31"/>
    </row>
    <row r="260" spans="1:8" ht="15.95" customHeight="1">
      <c r="A260" s="44"/>
      <c r="B260" s="31"/>
      <c r="C260" s="31"/>
      <c r="D260" s="31"/>
      <c r="E260" s="31"/>
      <c r="F260" s="31"/>
      <c r="G260" s="31"/>
      <c r="H260" s="31"/>
    </row>
    <row r="261" spans="1:8" ht="15.95" customHeight="1">
      <c r="A261" s="44"/>
      <c r="B261" s="31"/>
      <c r="C261" s="31"/>
      <c r="D261" s="31"/>
      <c r="E261" s="31"/>
      <c r="F261" s="31"/>
      <c r="G261" s="31"/>
      <c r="H261" s="31"/>
    </row>
    <row r="262" spans="1:8" ht="15.95" customHeight="1">
      <c r="A262" s="44"/>
      <c r="B262" s="31"/>
      <c r="C262" s="31"/>
      <c r="D262" s="31"/>
      <c r="E262" s="31"/>
      <c r="F262" s="31"/>
      <c r="G262" s="31"/>
      <c r="H262" s="31"/>
    </row>
    <row r="263" spans="1:8" ht="15.95" customHeight="1">
      <c r="A263" s="44"/>
      <c r="B263" s="31"/>
      <c r="C263" s="31"/>
      <c r="D263" s="31"/>
      <c r="E263" s="31"/>
      <c r="F263" s="31"/>
      <c r="G263" s="31"/>
      <c r="H263" s="31"/>
    </row>
    <row r="264" spans="1:8" ht="15.95" customHeight="1">
      <c r="A264" s="44"/>
      <c r="B264" s="31"/>
      <c r="C264" s="31"/>
      <c r="D264" s="31"/>
      <c r="E264" s="31"/>
      <c r="F264" s="31"/>
      <c r="G264" s="31"/>
      <c r="H264" s="31"/>
    </row>
    <row r="265" spans="1:8" ht="15.95" customHeight="1">
      <c r="A265" s="44"/>
      <c r="B265" s="31"/>
      <c r="C265" s="31"/>
      <c r="D265" s="31"/>
      <c r="E265" s="31"/>
      <c r="F265" s="31"/>
      <c r="G265" s="31"/>
      <c r="H265" s="31"/>
    </row>
    <row r="266" spans="1:8" ht="15.95" customHeight="1">
      <c r="A266" s="44"/>
      <c r="B266" s="31"/>
      <c r="C266" s="31"/>
      <c r="D266" s="31"/>
      <c r="E266" s="31"/>
      <c r="F266" s="31"/>
      <c r="G266" s="31"/>
      <c r="H266" s="31"/>
    </row>
    <row r="267" spans="1:8" ht="15.95" customHeight="1">
      <c r="A267" s="44"/>
      <c r="B267" s="31"/>
      <c r="C267" s="31"/>
      <c r="D267" s="31"/>
      <c r="E267" s="31"/>
      <c r="F267" s="31"/>
      <c r="G267" s="31"/>
      <c r="H267" s="31"/>
    </row>
    <row r="268" spans="1:8" ht="15.95" customHeight="1">
      <c r="A268" s="44"/>
      <c r="B268" s="31"/>
      <c r="C268" s="31"/>
      <c r="D268" s="31"/>
      <c r="E268" s="31"/>
      <c r="F268" s="31"/>
      <c r="G268" s="31"/>
      <c r="H268" s="31"/>
    </row>
    <row r="269" spans="1:8" ht="15.95" customHeight="1">
      <c r="A269" s="44"/>
      <c r="B269" s="31"/>
      <c r="C269" s="31"/>
      <c r="D269" s="31"/>
      <c r="E269" s="31"/>
      <c r="F269" s="31"/>
      <c r="G269" s="31"/>
      <c r="H269" s="31"/>
    </row>
    <row r="270" spans="1:8" ht="15.95" customHeight="1">
      <c r="A270" s="44"/>
      <c r="B270" s="31"/>
      <c r="C270" s="31"/>
      <c r="D270" s="31"/>
      <c r="E270" s="31"/>
      <c r="F270" s="31"/>
      <c r="G270" s="31"/>
      <c r="H270" s="31"/>
    </row>
    <row r="271" spans="1:8" ht="15.95" customHeight="1">
      <c r="A271" s="44"/>
      <c r="B271" s="31"/>
      <c r="C271" s="31"/>
      <c r="D271" s="31"/>
      <c r="E271" s="31"/>
      <c r="F271" s="31"/>
      <c r="G271" s="31"/>
      <c r="H271" s="31"/>
    </row>
    <row r="272" spans="1:8" ht="15.95" customHeight="1">
      <c r="A272" s="44"/>
      <c r="B272" s="31"/>
      <c r="C272" s="31"/>
      <c r="D272" s="31"/>
      <c r="E272" s="31"/>
      <c r="F272" s="31"/>
      <c r="G272" s="31"/>
      <c r="H272" s="31"/>
    </row>
    <row r="273" spans="1:8" ht="15.95" customHeight="1">
      <c r="A273" s="44"/>
      <c r="B273" s="31"/>
      <c r="C273" s="31"/>
      <c r="D273" s="31"/>
      <c r="E273" s="31"/>
      <c r="F273" s="31"/>
      <c r="G273" s="31"/>
      <c r="H273" s="31"/>
    </row>
    <row r="274" spans="1:8" ht="15.95" customHeight="1">
      <c r="A274" s="44"/>
      <c r="B274" s="31"/>
      <c r="C274" s="31"/>
      <c r="D274" s="31"/>
      <c r="E274" s="31"/>
      <c r="F274" s="31"/>
      <c r="G274" s="31"/>
      <c r="H274" s="31"/>
    </row>
    <row r="275" spans="1:8" ht="15.95" customHeight="1">
      <c r="A275" s="44"/>
      <c r="B275" s="31"/>
      <c r="C275" s="31"/>
      <c r="D275" s="31"/>
      <c r="E275" s="31"/>
      <c r="F275" s="31"/>
      <c r="G275" s="31"/>
      <c r="H275" s="31"/>
    </row>
    <row r="276" spans="1:8" ht="15.95" customHeight="1">
      <c r="A276" s="44"/>
      <c r="B276" s="31"/>
      <c r="C276" s="31"/>
      <c r="D276" s="31"/>
      <c r="E276" s="31"/>
      <c r="F276" s="31"/>
      <c r="G276" s="31"/>
      <c r="H276" s="31"/>
    </row>
    <row r="277" spans="1:8" ht="15.95" customHeight="1">
      <c r="A277" s="44"/>
      <c r="B277" s="31"/>
      <c r="C277" s="31"/>
      <c r="D277" s="31"/>
      <c r="E277" s="31"/>
      <c r="F277" s="31"/>
      <c r="G277" s="31"/>
      <c r="H277" s="31"/>
    </row>
    <row r="278" spans="1:8" ht="15.95" customHeight="1">
      <c r="A278" s="44"/>
      <c r="B278" s="31"/>
      <c r="C278" s="31"/>
      <c r="D278" s="31"/>
      <c r="E278" s="31"/>
      <c r="F278" s="31"/>
      <c r="G278" s="31"/>
      <c r="H278" s="31"/>
    </row>
    <row r="279" spans="1:8" ht="15.95" customHeight="1">
      <c r="A279" s="44"/>
      <c r="B279" s="31"/>
      <c r="C279" s="31"/>
      <c r="D279" s="31"/>
      <c r="E279" s="31"/>
      <c r="F279" s="31"/>
      <c r="G279" s="31"/>
      <c r="H279" s="31"/>
    </row>
    <row r="280" spans="1:8" ht="15.95" customHeight="1">
      <c r="A280" s="44"/>
      <c r="B280" s="31"/>
      <c r="C280" s="31"/>
      <c r="D280" s="31"/>
      <c r="E280" s="31"/>
      <c r="F280" s="31"/>
      <c r="G280" s="31"/>
      <c r="H280" s="31"/>
    </row>
    <row r="281" spans="1:8" ht="15.95" customHeight="1">
      <c r="A281" s="44"/>
      <c r="B281" s="31"/>
      <c r="C281" s="31"/>
      <c r="D281" s="31"/>
      <c r="E281" s="31"/>
      <c r="F281" s="31"/>
      <c r="G281" s="31"/>
      <c r="H281" s="31"/>
    </row>
    <row r="282" spans="1:8" ht="15.95" customHeight="1">
      <c r="A282" s="44"/>
      <c r="B282" s="31"/>
      <c r="C282" s="31"/>
      <c r="D282" s="31"/>
      <c r="E282" s="31"/>
      <c r="F282" s="31"/>
      <c r="G282" s="31"/>
      <c r="H282" s="31"/>
    </row>
    <row r="283" spans="1:8" ht="15.95" customHeight="1">
      <c r="A283" s="44"/>
      <c r="B283" s="31"/>
      <c r="C283" s="31"/>
      <c r="D283" s="31"/>
      <c r="E283" s="31"/>
      <c r="F283" s="31"/>
      <c r="G283" s="31"/>
      <c r="H283" s="31"/>
    </row>
    <row r="284" spans="1:8" ht="15.95" customHeight="1">
      <c r="A284" s="44"/>
      <c r="B284" s="31"/>
      <c r="C284" s="31"/>
      <c r="D284" s="31"/>
      <c r="E284" s="31"/>
      <c r="F284" s="31"/>
      <c r="G284" s="31"/>
      <c r="H284" s="31"/>
    </row>
    <row r="285" spans="1:8" ht="15.95" customHeight="1">
      <c r="A285" s="44"/>
      <c r="B285" s="31"/>
      <c r="C285" s="31"/>
      <c r="D285" s="31"/>
      <c r="E285" s="31"/>
      <c r="F285" s="31"/>
      <c r="G285" s="31"/>
      <c r="H285" s="31"/>
    </row>
    <row r="286" spans="1:8" ht="15.95" customHeight="1">
      <c r="A286" s="44"/>
      <c r="B286" s="31"/>
      <c r="C286" s="31"/>
      <c r="D286" s="31"/>
      <c r="E286" s="31"/>
      <c r="F286" s="31"/>
      <c r="G286" s="31"/>
      <c r="H286" s="31"/>
    </row>
    <row r="287" spans="1:8" ht="15.95" customHeight="1">
      <c r="A287" s="44"/>
      <c r="B287" s="31"/>
      <c r="C287" s="31"/>
      <c r="D287" s="31"/>
      <c r="E287" s="31"/>
      <c r="F287" s="31"/>
      <c r="G287" s="31"/>
      <c r="H287" s="31"/>
    </row>
    <row r="288" spans="1:8" ht="15.95" customHeight="1">
      <c r="A288" s="44"/>
      <c r="B288" s="31"/>
      <c r="C288" s="31"/>
      <c r="D288" s="31"/>
      <c r="E288" s="31"/>
      <c r="F288" s="31"/>
      <c r="G288" s="31"/>
      <c r="H288" s="31"/>
    </row>
    <row r="289" spans="1:8" ht="15.95" customHeight="1">
      <c r="A289" s="44"/>
      <c r="B289" s="31"/>
      <c r="C289" s="31"/>
      <c r="D289" s="31"/>
      <c r="E289" s="31"/>
      <c r="F289" s="31"/>
      <c r="G289" s="31"/>
      <c r="H289" s="31"/>
    </row>
    <row r="290" spans="1:8" ht="15.95" customHeight="1">
      <c r="A290" s="44"/>
      <c r="B290" s="31"/>
      <c r="C290" s="31"/>
      <c r="D290" s="31"/>
      <c r="E290" s="31"/>
      <c r="F290" s="31"/>
      <c r="G290" s="31"/>
      <c r="H290" s="31"/>
    </row>
    <row r="291" spans="1:8" ht="15.95" customHeight="1">
      <c r="A291" s="44"/>
      <c r="B291" s="31"/>
      <c r="C291" s="31"/>
      <c r="D291" s="31"/>
      <c r="E291" s="31"/>
      <c r="F291" s="31"/>
      <c r="G291" s="31"/>
      <c r="H291" s="31"/>
    </row>
    <row r="292" spans="1:8" ht="15.95" customHeight="1">
      <c r="A292" s="44"/>
      <c r="B292" s="31"/>
      <c r="C292" s="31"/>
      <c r="D292" s="31"/>
      <c r="E292" s="31"/>
      <c r="F292" s="31"/>
      <c r="G292" s="31"/>
      <c r="H292" s="31"/>
    </row>
    <row r="293" spans="1:8" ht="15.95" customHeight="1">
      <c r="A293" s="44"/>
      <c r="B293" s="31"/>
      <c r="C293" s="31"/>
      <c r="D293" s="31"/>
      <c r="E293" s="31"/>
      <c r="F293" s="31"/>
      <c r="G293" s="31"/>
      <c r="H293" s="31"/>
    </row>
    <row r="294" spans="1:8" ht="15.95" customHeight="1">
      <c r="A294" s="44"/>
      <c r="B294" s="31"/>
      <c r="C294" s="31"/>
      <c r="D294" s="31"/>
      <c r="E294" s="31"/>
      <c r="F294" s="31"/>
      <c r="G294" s="31"/>
      <c r="H294" s="31"/>
    </row>
    <row r="295" spans="1:8" ht="15.95" customHeight="1">
      <c r="A295" s="44"/>
      <c r="B295" s="31"/>
      <c r="C295" s="31"/>
      <c r="D295" s="31"/>
      <c r="E295" s="31"/>
      <c r="F295" s="31"/>
      <c r="G295" s="31"/>
      <c r="H295" s="31"/>
    </row>
    <row r="296" spans="1:8" ht="15.95" customHeight="1">
      <c r="A296" s="44"/>
      <c r="B296" s="31"/>
      <c r="C296" s="31"/>
      <c r="D296" s="31"/>
      <c r="E296" s="31"/>
      <c r="F296" s="31"/>
      <c r="G296" s="31"/>
      <c r="H296" s="31"/>
    </row>
    <row r="297" spans="1:8" ht="15.95" customHeight="1">
      <c r="A297" s="44"/>
      <c r="B297" s="31"/>
      <c r="C297" s="31"/>
      <c r="D297" s="31"/>
      <c r="E297" s="31"/>
      <c r="F297" s="31"/>
      <c r="G297" s="31"/>
      <c r="H297" s="31"/>
    </row>
    <row r="298" spans="1:8" ht="15.95" customHeight="1">
      <c r="A298" s="44"/>
      <c r="B298" s="31"/>
      <c r="C298" s="31"/>
      <c r="D298" s="31"/>
      <c r="E298" s="31"/>
      <c r="F298" s="31"/>
      <c r="G298" s="31"/>
      <c r="H298" s="31"/>
    </row>
    <row r="299" spans="1:8" ht="15.95" customHeight="1">
      <c r="A299" s="44"/>
      <c r="B299" s="31"/>
      <c r="C299" s="31"/>
      <c r="D299" s="31"/>
      <c r="E299" s="31"/>
      <c r="F299" s="31"/>
      <c r="G299" s="31"/>
      <c r="H299" s="31"/>
    </row>
    <row r="300" spans="1:8" ht="15.95" customHeight="1">
      <c r="A300" s="44"/>
      <c r="B300" s="31"/>
      <c r="C300" s="31"/>
      <c r="D300" s="31"/>
      <c r="E300" s="31"/>
      <c r="F300" s="31"/>
      <c r="G300" s="31"/>
      <c r="H300" s="31"/>
    </row>
    <row r="301" spans="1:8" ht="15.95" customHeight="1">
      <c r="A301" s="44"/>
      <c r="B301" s="31"/>
      <c r="C301" s="31"/>
      <c r="D301" s="31"/>
      <c r="E301" s="31"/>
      <c r="F301" s="31"/>
      <c r="G301" s="31"/>
      <c r="H301" s="31"/>
    </row>
    <row r="302" spans="1:8" ht="15.95" customHeight="1">
      <c r="A302" s="44"/>
      <c r="B302" s="31"/>
      <c r="C302" s="31"/>
      <c r="D302" s="31"/>
      <c r="E302" s="31"/>
      <c r="F302" s="31"/>
      <c r="G302" s="31"/>
      <c r="H302" s="31"/>
    </row>
    <row r="303" spans="1:8" ht="15.95" customHeight="1">
      <c r="A303" s="44"/>
      <c r="B303" s="31"/>
      <c r="C303" s="31"/>
      <c r="D303" s="31"/>
      <c r="E303" s="31"/>
      <c r="F303" s="31"/>
      <c r="G303" s="31"/>
      <c r="H303" s="31"/>
    </row>
    <row r="304" spans="1:8" ht="15.95" customHeight="1">
      <c r="A304" s="44"/>
      <c r="B304" s="31"/>
      <c r="C304" s="31"/>
      <c r="D304" s="31"/>
      <c r="E304" s="31"/>
      <c r="F304" s="31"/>
      <c r="G304" s="31"/>
      <c r="H304" s="31"/>
    </row>
    <row r="305" spans="1:8" ht="15.95" customHeight="1">
      <c r="A305" s="44"/>
      <c r="B305" s="31"/>
      <c r="C305" s="31"/>
      <c r="D305" s="31"/>
      <c r="E305" s="31"/>
      <c r="F305" s="31"/>
      <c r="G305" s="31"/>
      <c r="H305" s="31"/>
    </row>
    <row r="306" spans="1:8" ht="15.95" customHeight="1">
      <c r="A306" s="44"/>
      <c r="B306" s="31"/>
      <c r="C306" s="31"/>
      <c r="D306" s="31"/>
      <c r="E306" s="31"/>
      <c r="F306" s="31"/>
      <c r="G306" s="31"/>
      <c r="H306" s="31"/>
    </row>
    <row r="307" spans="1:8" ht="15.95" customHeight="1">
      <c r="A307" s="44"/>
      <c r="B307" s="31"/>
      <c r="C307" s="31"/>
      <c r="D307" s="31"/>
      <c r="E307" s="31"/>
      <c r="F307" s="31"/>
      <c r="G307" s="31"/>
      <c r="H307" s="31"/>
    </row>
    <row r="308" spans="1:8" ht="15.95" customHeight="1">
      <c r="A308" s="44"/>
      <c r="B308" s="31"/>
      <c r="C308" s="31"/>
      <c r="D308" s="31"/>
      <c r="E308" s="31"/>
      <c r="F308" s="31"/>
      <c r="G308" s="31"/>
      <c r="H308" s="31"/>
    </row>
    <row r="309" spans="1:8" ht="15.95" customHeight="1">
      <c r="A309" s="44"/>
      <c r="B309" s="31"/>
      <c r="C309" s="31"/>
      <c r="D309" s="31"/>
      <c r="E309" s="31"/>
      <c r="F309" s="31"/>
      <c r="G309" s="31"/>
      <c r="H309" s="31"/>
    </row>
    <row r="310" spans="1:8" ht="15.95" customHeight="1">
      <c r="A310" s="44"/>
      <c r="B310" s="31"/>
      <c r="C310" s="31"/>
      <c r="D310" s="31"/>
      <c r="E310" s="31"/>
      <c r="F310" s="31"/>
      <c r="G310" s="31"/>
      <c r="H310" s="31"/>
    </row>
    <row r="311" spans="1:8" ht="15.95" customHeight="1">
      <c r="A311" s="44"/>
      <c r="B311" s="31"/>
      <c r="C311" s="31"/>
      <c r="D311" s="31"/>
      <c r="E311" s="31"/>
      <c r="F311" s="31"/>
      <c r="G311" s="31"/>
      <c r="H311" s="31"/>
    </row>
    <row r="312" spans="1:8" ht="15.95" customHeight="1">
      <c r="A312" s="44"/>
      <c r="B312" s="31"/>
      <c r="C312" s="31"/>
      <c r="D312" s="31"/>
      <c r="E312" s="31"/>
      <c r="F312" s="31"/>
      <c r="G312" s="31"/>
      <c r="H312" s="31"/>
    </row>
    <row r="313" spans="1:8" ht="15.95" customHeight="1">
      <c r="A313" s="44"/>
      <c r="B313" s="31"/>
      <c r="C313" s="31"/>
      <c r="D313" s="31"/>
      <c r="E313" s="31"/>
      <c r="F313" s="31"/>
      <c r="G313" s="31"/>
      <c r="H313" s="31"/>
    </row>
    <row r="314" spans="1:8" ht="15.95" customHeight="1">
      <c r="A314" s="44"/>
      <c r="B314" s="31"/>
      <c r="C314" s="31"/>
      <c r="D314" s="31"/>
      <c r="E314" s="31"/>
      <c r="F314" s="31"/>
      <c r="G314" s="31"/>
      <c r="H314" s="31"/>
    </row>
    <row r="315" spans="1:8" ht="15.95" customHeight="1">
      <c r="A315" s="44"/>
      <c r="B315" s="31"/>
      <c r="C315" s="31"/>
      <c r="D315" s="31"/>
      <c r="E315" s="31"/>
      <c r="F315" s="31"/>
      <c r="G315" s="31"/>
      <c r="H315" s="31"/>
    </row>
    <row r="316" spans="1:8" ht="15.95" customHeight="1">
      <c r="A316" s="44"/>
      <c r="B316" s="31"/>
      <c r="C316" s="31"/>
      <c r="D316" s="31"/>
      <c r="E316" s="31"/>
      <c r="F316" s="31"/>
      <c r="G316" s="31"/>
      <c r="H316" s="31"/>
    </row>
    <row r="317" spans="1:8" ht="15.95" customHeight="1">
      <c r="A317" s="44"/>
      <c r="B317" s="31"/>
      <c r="C317" s="31"/>
      <c r="D317" s="31"/>
      <c r="E317" s="31"/>
      <c r="F317" s="31"/>
      <c r="G317" s="31"/>
      <c r="H317" s="31"/>
    </row>
    <row r="318" spans="1:8" ht="15.95" customHeight="1">
      <c r="A318" s="44"/>
      <c r="B318" s="31"/>
      <c r="C318" s="31"/>
      <c r="D318" s="31"/>
      <c r="E318" s="31"/>
      <c r="F318" s="31"/>
      <c r="G318" s="31"/>
      <c r="H318" s="31"/>
    </row>
    <row r="319" spans="1:8" ht="15.95" customHeight="1">
      <c r="A319" s="44"/>
      <c r="B319" s="31"/>
      <c r="C319" s="31"/>
      <c r="D319" s="31"/>
      <c r="E319" s="31"/>
      <c r="F319" s="31"/>
      <c r="G319" s="31"/>
      <c r="H319" s="31"/>
    </row>
    <row r="320" spans="1:8" ht="15.95" customHeight="1">
      <c r="A320" s="44"/>
      <c r="B320" s="31"/>
      <c r="C320" s="31"/>
      <c r="D320" s="31"/>
      <c r="E320" s="31"/>
      <c r="F320" s="31"/>
      <c r="G320" s="31"/>
      <c r="H320" s="31"/>
    </row>
    <row r="321" spans="1:8" ht="15.95" customHeight="1">
      <c r="A321" s="44"/>
      <c r="B321" s="31"/>
      <c r="C321" s="31"/>
      <c r="D321" s="31"/>
      <c r="E321" s="31"/>
      <c r="F321" s="31"/>
      <c r="G321" s="31"/>
      <c r="H321" s="31"/>
    </row>
    <row r="322" spans="1:8" ht="15.95" customHeight="1">
      <c r="A322" s="44"/>
      <c r="B322" s="31"/>
      <c r="C322" s="31"/>
      <c r="D322" s="31"/>
      <c r="E322" s="31"/>
      <c r="F322" s="31"/>
      <c r="G322" s="31"/>
      <c r="H322" s="31"/>
    </row>
    <row r="323" spans="1:8" ht="15.95" customHeight="1">
      <c r="A323" s="44"/>
      <c r="B323" s="31"/>
      <c r="C323" s="31"/>
      <c r="D323" s="31"/>
      <c r="E323" s="31"/>
      <c r="F323" s="31"/>
      <c r="G323" s="31"/>
      <c r="H323" s="31"/>
    </row>
    <row r="324" spans="1:8" ht="15.95" customHeight="1">
      <c r="A324" s="44"/>
      <c r="B324" s="31"/>
      <c r="C324" s="31"/>
      <c r="D324" s="31"/>
      <c r="E324" s="31"/>
      <c r="F324" s="31"/>
      <c r="G324" s="31"/>
      <c r="H324" s="31"/>
    </row>
    <row r="325" spans="1:8" ht="15.95" customHeight="1">
      <c r="A325" s="44"/>
      <c r="B325" s="31"/>
      <c r="C325" s="31"/>
      <c r="D325" s="31"/>
      <c r="E325" s="31"/>
      <c r="F325" s="31"/>
      <c r="G325" s="31"/>
      <c r="H325" s="31"/>
    </row>
    <row r="326" spans="1:8" ht="15.95" customHeight="1">
      <c r="A326" s="44"/>
      <c r="B326" s="31"/>
      <c r="C326" s="31"/>
      <c r="D326" s="31"/>
      <c r="E326" s="31"/>
      <c r="F326" s="31"/>
      <c r="G326" s="31"/>
      <c r="H326" s="31"/>
    </row>
    <row r="327" spans="1:8" ht="15.95" customHeight="1">
      <c r="A327" s="44"/>
      <c r="B327" s="31"/>
      <c r="C327" s="31"/>
      <c r="D327" s="31"/>
      <c r="E327" s="31"/>
      <c r="F327" s="31"/>
      <c r="G327" s="31"/>
      <c r="H327" s="31"/>
    </row>
    <row r="328" spans="1:8" ht="15.95" customHeight="1">
      <c r="A328" s="44"/>
      <c r="B328" s="31"/>
      <c r="C328" s="31"/>
      <c r="D328" s="31"/>
      <c r="E328" s="31"/>
      <c r="F328" s="31"/>
      <c r="G328" s="31"/>
      <c r="H328" s="31"/>
    </row>
    <row r="329" spans="1:8" ht="15.95" customHeight="1">
      <c r="A329" s="44"/>
      <c r="B329" s="31"/>
      <c r="C329" s="31"/>
      <c r="D329" s="31"/>
      <c r="E329" s="31"/>
      <c r="F329" s="31"/>
      <c r="G329" s="31"/>
      <c r="H329" s="31"/>
    </row>
    <row r="330" spans="1:8" ht="15.95" customHeight="1">
      <c r="A330" s="44"/>
      <c r="B330" s="31"/>
      <c r="C330" s="31"/>
      <c r="D330" s="31"/>
      <c r="E330" s="31"/>
      <c r="F330" s="31"/>
      <c r="G330" s="31"/>
      <c r="H330" s="31"/>
    </row>
    <row r="331" spans="1:8" ht="15.95" customHeight="1">
      <c r="A331" s="44"/>
      <c r="B331" s="31"/>
      <c r="C331" s="31"/>
      <c r="D331" s="31"/>
      <c r="E331" s="31"/>
      <c r="F331" s="31"/>
      <c r="G331" s="31"/>
      <c r="H331" s="31"/>
    </row>
    <row r="332" spans="1:8" ht="15.95" customHeight="1">
      <c r="A332" s="44"/>
      <c r="B332" s="31"/>
      <c r="C332" s="31"/>
      <c r="D332" s="31"/>
      <c r="E332" s="31"/>
      <c r="F332" s="31"/>
      <c r="G332" s="31"/>
      <c r="H332" s="31"/>
    </row>
    <row r="333" spans="1:8" ht="15.95" customHeight="1">
      <c r="A333" s="44"/>
      <c r="B333" s="31"/>
      <c r="C333" s="31"/>
      <c r="D333" s="31"/>
      <c r="E333" s="31"/>
      <c r="F333" s="31"/>
      <c r="G333" s="31"/>
      <c r="H333" s="31"/>
    </row>
    <row r="334" spans="1:8" ht="15.95" customHeight="1">
      <c r="A334" s="44"/>
      <c r="B334" s="31"/>
      <c r="C334" s="31"/>
      <c r="D334" s="31"/>
      <c r="E334" s="31"/>
      <c r="F334" s="31"/>
      <c r="G334" s="31"/>
      <c r="H334" s="31"/>
    </row>
    <row r="335" spans="1:8" ht="15.95" customHeight="1">
      <c r="A335" s="44"/>
      <c r="B335" s="31"/>
      <c r="C335" s="31"/>
      <c r="D335" s="31"/>
      <c r="E335" s="31"/>
      <c r="F335" s="31"/>
      <c r="G335" s="31"/>
      <c r="H335" s="31"/>
    </row>
    <row r="336" spans="1:8" ht="15.95" customHeight="1">
      <c r="A336" s="44"/>
      <c r="B336" s="31"/>
      <c r="C336" s="31"/>
      <c r="D336" s="31"/>
      <c r="E336" s="31"/>
      <c r="F336" s="31"/>
      <c r="G336" s="31"/>
      <c r="H336" s="31"/>
    </row>
    <row r="337" spans="1:8" ht="15.95" customHeight="1">
      <c r="A337" s="44"/>
      <c r="B337" s="31"/>
      <c r="C337" s="31"/>
      <c r="D337" s="31"/>
      <c r="E337" s="31"/>
      <c r="F337" s="31"/>
      <c r="G337" s="31"/>
      <c r="H337" s="31"/>
    </row>
    <row r="338" spans="1:8" ht="15.95" customHeight="1">
      <c r="A338" s="44"/>
      <c r="B338" s="31"/>
      <c r="C338" s="31"/>
      <c r="D338" s="31"/>
      <c r="E338" s="31"/>
      <c r="F338" s="31"/>
      <c r="G338" s="31"/>
      <c r="H338" s="31"/>
    </row>
    <row r="339" spans="1:8" ht="15.95" customHeight="1">
      <c r="A339" s="44"/>
      <c r="B339" s="31"/>
      <c r="C339" s="31"/>
      <c r="D339" s="31"/>
      <c r="E339" s="31"/>
      <c r="F339" s="31"/>
      <c r="G339" s="31"/>
      <c r="H339" s="31"/>
    </row>
    <row r="340" spans="1:8" ht="15.95" customHeight="1">
      <c r="A340" s="44"/>
      <c r="B340" s="31"/>
      <c r="C340" s="31"/>
      <c r="D340" s="31"/>
      <c r="E340" s="31"/>
      <c r="F340" s="31"/>
      <c r="G340" s="31"/>
      <c r="H340" s="31"/>
    </row>
    <row r="341" spans="1:8" ht="15.95" customHeight="1">
      <c r="A341" s="44"/>
      <c r="B341" s="31"/>
      <c r="C341" s="31"/>
      <c r="D341" s="31"/>
      <c r="E341" s="31"/>
      <c r="F341" s="31"/>
      <c r="G341" s="31"/>
      <c r="H341" s="31"/>
    </row>
    <row r="342" spans="1:8" ht="15.95" customHeight="1">
      <c r="A342" s="44"/>
      <c r="B342" s="31"/>
      <c r="C342" s="31"/>
      <c r="D342" s="31"/>
      <c r="E342" s="31"/>
      <c r="F342" s="31"/>
      <c r="G342" s="31"/>
      <c r="H342" s="31"/>
    </row>
    <row r="343" spans="1:8" ht="15.95" customHeight="1">
      <c r="A343" s="44"/>
      <c r="B343" s="31"/>
      <c r="C343" s="31"/>
      <c r="D343" s="31"/>
      <c r="E343" s="31"/>
      <c r="F343" s="31"/>
      <c r="G343" s="31"/>
      <c r="H343" s="31"/>
    </row>
    <row r="344" spans="1:8" ht="15.95" customHeight="1">
      <c r="A344" s="44"/>
      <c r="B344" s="31"/>
      <c r="C344" s="31"/>
      <c r="D344" s="31"/>
      <c r="E344" s="31"/>
      <c r="F344" s="31"/>
      <c r="G344" s="31"/>
      <c r="H344" s="31"/>
    </row>
    <row r="345" spans="1:8" ht="15.95" customHeight="1">
      <c r="A345" s="44"/>
      <c r="B345" s="31"/>
      <c r="C345" s="31"/>
      <c r="D345" s="31"/>
      <c r="E345" s="31"/>
      <c r="F345" s="31"/>
      <c r="G345" s="31"/>
      <c r="H345" s="31"/>
    </row>
    <row r="346" spans="1:8" ht="15.95" customHeight="1">
      <c r="A346" s="44"/>
      <c r="B346" s="31"/>
      <c r="C346" s="31"/>
      <c r="D346" s="31"/>
      <c r="E346" s="31"/>
      <c r="F346" s="31"/>
      <c r="G346" s="31"/>
      <c r="H346" s="31"/>
    </row>
    <row r="347" spans="1:8" ht="15.95" customHeight="1">
      <c r="A347" s="44"/>
      <c r="B347" s="31"/>
      <c r="C347" s="31"/>
      <c r="D347" s="31"/>
      <c r="E347" s="31"/>
      <c r="F347" s="31"/>
      <c r="G347" s="31"/>
      <c r="H347" s="31"/>
    </row>
    <row r="348" spans="1:8" ht="15.95" customHeight="1">
      <c r="A348" s="44"/>
      <c r="B348" s="31"/>
      <c r="C348" s="31"/>
      <c r="D348" s="31"/>
      <c r="E348" s="31"/>
      <c r="F348" s="31"/>
      <c r="G348" s="31"/>
      <c r="H348" s="31"/>
    </row>
    <row r="349" spans="1:8" ht="15.95" customHeight="1">
      <c r="A349" s="44"/>
      <c r="B349" s="31"/>
      <c r="C349" s="31"/>
      <c r="D349" s="31"/>
      <c r="E349" s="31"/>
      <c r="F349" s="31"/>
      <c r="G349" s="31"/>
      <c r="H349" s="31"/>
    </row>
    <row r="350" spans="1:8" ht="15.95" customHeight="1">
      <c r="A350" s="44"/>
      <c r="B350" s="31"/>
      <c r="C350" s="31"/>
      <c r="D350" s="31"/>
      <c r="E350" s="31"/>
      <c r="F350" s="31"/>
      <c r="G350" s="31"/>
      <c r="H350" s="31"/>
    </row>
    <row r="351" spans="1:8" ht="15.95" customHeight="1">
      <c r="A351" s="44"/>
      <c r="B351" s="31"/>
      <c r="C351" s="31"/>
      <c r="D351" s="31"/>
      <c r="E351" s="31"/>
      <c r="F351" s="31"/>
      <c r="G351" s="31"/>
      <c r="H351" s="31"/>
    </row>
    <row r="352" spans="1:8" ht="15.95" customHeight="1">
      <c r="A352" s="44"/>
      <c r="B352" s="31"/>
      <c r="C352" s="31"/>
      <c r="D352" s="31"/>
      <c r="E352" s="31"/>
      <c r="F352" s="31"/>
      <c r="G352" s="31"/>
      <c r="H352" s="31"/>
    </row>
    <row r="353" spans="1:8" ht="15.95" customHeight="1">
      <c r="A353" s="44"/>
      <c r="B353" s="31"/>
      <c r="C353" s="31"/>
      <c r="D353" s="31"/>
      <c r="E353" s="31"/>
      <c r="F353" s="31"/>
      <c r="G353" s="31"/>
      <c r="H353" s="31"/>
    </row>
    <row r="354" spans="1:8" ht="15.95" customHeight="1">
      <c r="A354" s="44"/>
      <c r="B354" s="31"/>
      <c r="C354" s="31"/>
      <c r="D354" s="31"/>
      <c r="E354" s="31"/>
      <c r="F354" s="31"/>
      <c r="G354" s="31"/>
      <c r="H354" s="31"/>
    </row>
    <row r="355" spans="1:8" ht="15.95" customHeight="1">
      <c r="A355" s="44"/>
      <c r="B355" s="31"/>
      <c r="C355" s="31"/>
      <c r="D355" s="31"/>
      <c r="E355" s="31"/>
      <c r="F355" s="31"/>
      <c r="G355" s="31"/>
      <c r="H355" s="31"/>
    </row>
    <row r="356" spans="1:8" ht="15.95" customHeight="1">
      <c r="A356" s="44"/>
      <c r="B356" s="31"/>
      <c r="C356" s="31"/>
      <c r="D356" s="31"/>
      <c r="E356" s="31"/>
      <c r="F356" s="31"/>
      <c r="G356" s="31"/>
      <c r="H356" s="31"/>
    </row>
    <row r="357" spans="1:8" ht="15.95" customHeight="1">
      <c r="A357" s="44"/>
      <c r="B357" s="31"/>
      <c r="C357" s="31"/>
      <c r="D357" s="31"/>
      <c r="E357" s="31"/>
      <c r="F357" s="31"/>
      <c r="G357" s="31"/>
      <c r="H357" s="31"/>
    </row>
    <row r="358" spans="1:8" ht="15.95" customHeight="1">
      <c r="A358" s="44"/>
      <c r="B358" s="31"/>
      <c r="C358" s="31"/>
      <c r="D358" s="31"/>
      <c r="E358" s="31"/>
      <c r="F358" s="31"/>
      <c r="G358" s="31"/>
      <c r="H358" s="31"/>
    </row>
    <row r="359" spans="1:8" ht="15.95" customHeight="1">
      <c r="A359" s="44"/>
      <c r="B359" s="31"/>
      <c r="C359" s="31"/>
      <c r="D359" s="31"/>
      <c r="E359" s="31"/>
      <c r="F359" s="31"/>
      <c r="G359" s="31"/>
      <c r="H359" s="31"/>
    </row>
    <row r="360" spans="1:8" ht="15.95" customHeight="1">
      <c r="A360" s="44"/>
      <c r="B360" s="31"/>
      <c r="C360" s="31"/>
      <c r="D360" s="31"/>
      <c r="E360" s="31"/>
      <c r="F360" s="31"/>
      <c r="G360" s="31"/>
      <c r="H360" s="31"/>
    </row>
    <row r="361" spans="1:8" ht="15.95" customHeight="1">
      <c r="A361" s="44"/>
      <c r="B361" s="31"/>
      <c r="C361" s="31"/>
      <c r="D361" s="31"/>
      <c r="E361" s="31"/>
      <c r="F361" s="31"/>
      <c r="G361" s="31"/>
      <c r="H361" s="31"/>
    </row>
    <row r="362" spans="1:8" ht="15.95" customHeight="1">
      <c r="A362" s="44"/>
      <c r="B362" s="31"/>
      <c r="C362" s="31"/>
      <c r="D362" s="31"/>
      <c r="E362" s="31"/>
      <c r="F362" s="31"/>
      <c r="G362" s="31"/>
      <c r="H362" s="31"/>
    </row>
    <row r="363" spans="1:8" ht="15.95" customHeight="1">
      <c r="A363" s="44"/>
      <c r="B363" s="31"/>
      <c r="C363" s="31"/>
      <c r="D363" s="31"/>
      <c r="E363" s="31"/>
      <c r="F363" s="31"/>
      <c r="G363" s="31"/>
      <c r="H363" s="31"/>
    </row>
    <row r="364" spans="1:8" ht="15.95" customHeight="1">
      <c r="A364" s="44"/>
      <c r="B364" s="31"/>
      <c r="C364" s="31"/>
      <c r="D364" s="31"/>
      <c r="E364" s="31"/>
      <c r="F364" s="31"/>
      <c r="G364" s="31"/>
      <c r="H364" s="31"/>
    </row>
    <row r="365" spans="1:8" ht="15.95" customHeight="1">
      <c r="A365" s="44"/>
      <c r="B365" s="31"/>
      <c r="C365" s="31"/>
      <c r="D365" s="31"/>
      <c r="E365" s="31"/>
      <c r="F365" s="31"/>
      <c r="G365" s="31"/>
      <c r="H365" s="31"/>
    </row>
    <row r="366" spans="1:8" ht="15.95" customHeight="1">
      <c r="A366" s="44"/>
      <c r="B366" s="31"/>
      <c r="C366" s="31"/>
      <c r="D366" s="31"/>
      <c r="E366" s="31"/>
      <c r="F366" s="31"/>
      <c r="G366" s="31"/>
      <c r="H366" s="31"/>
    </row>
    <row r="367" spans="1:8" ht="15.95" customHeight="1">
      <c r="A367" s="44"/>
      <c r="B367" s="31"/>
      <c r="C367" s="31"/>
      <c r="D367" s="31"/>
      <c r="E367" s="31"/>
      <c r="F367" s="31"/>
      <c r="G367" s="31"/>
      <c r="H367" s="31"/>
    </row>
    <row r="368" spans="1:8" ht="15.95" customHeight="1">
      <c r="A368" s="44"/>
      <c r="B368" s="31"/>
      <c r="C368" s="31"/>
      <c r="D368" s="31"/>
      <c r="E368" s="31"/>
      <c r="F368" s="31"/>
      <c r="G368" s="31"/>
      <c r="H368" s="31"/>
    </row>
    <row r="369" spans="1:8" ht="15.95" customHeight="1">
      <c r="A369" s="44"/>
      <c r="B369" s="31"/>
      <c r="C369" s="31"/>
      <c r="D369" s="31"/>
      <c r="E369" s="31"/>
      <c r="F369" s="31"/>
      <c r="G369" s="31"/>
      <c r="H369" s="31"/>
    </row>
    <row r="370" spans="1:8" ht="15.95" customHeight="1">
      <c r="A370" s="44"/>
      <c r="B370" s="31"/>
      <c r="C370" s="31"/>
      <c r="D370" s="31"/>
      <c r="E370" s="31"/>
      <c r="F370" s="31"/>
      <c r="G370" s="31"/>
      <c r="H370" s="31"/>
    </row>
    <row r="371" spans="1:8" ht="15.95" customHeight="1">
      <c r="A371" s="44"/>
      <c r="B371" s="31"/>
      <c r="C371" s="31"/>
      <c r="D371" s="31"/>
      <c r="E371" s="31"/>
      <c r="F371" s="31"/>
      <c r="G371" s="31"/>
      <c r="H371" s="31"/>
    </row>
    <row r="372" spans="1:8" ht="15.95" customHeight="1">
      <c r="A372" s="44"/>
      <c r="B372" s="31"/>
      <c r="C372" s="31"/>
      <c r="D372" s="31"/>
      <c r="E372" s="31"/>
      <c r="F372" s="31"/>
      <c r="G372" s="31"/>
      <c r="H372" s="31"/>
    </row>
    <row r="373" spans="1:8" ht="15.95" customHeight="1">
      <c r="A373" s="44"/>
      <c r="B373" s="31"/>
      <c r="C373" s="31"/>
      <c r="D373" s="31"/>
      <c r="E373" s="31"/>
      <c r="F373" s="31"/>
      <c r="G373" s="31"/>
      <c r="H373" s="31"/>
    </row>
    <row r="374" spans="1:8" ht="15.95" customHeight="1">
      <c r="A374" s="44"/>
      <c r="B374" s="31"/>
      <c r="C374" s="31"/>
      <c r="D374" s="31"/>
      <c r="E374" s="31"/>
      <c r="F374" s="31"/>
      <c r="G374" s="31"/>
      <c r="H374" s="31"/>
    </row>
    <row r="375" spans="1:8" ht="15.95" customHeight="1">
      <c r="A375" s="44"/>
      <c r="B375" s="31"/>
      <c r="C375" s="31"/>
      <c r="D375" s="31"/>
      <c r="E375" s="31"/>
      <c r="F375" s="31"/>
      <c r="G375" s="31"/>
      <c r="H375" s="31"/>
    </row>
    <row r="376" spans="1:8" ht="15.95" customHeight="1">
      <c r="A376" s="44"/>
      <c r="B376" s="31"/>
      <c r="C376" s="31"/>
      <c r="D376" s="31"/>
      <c r="E376" s="31"/>
      <c r="F376" s="31"/>
      <c r="G376" s="31"/>
      <c r="H376" s="31"/>
    </row>
    <row r="377" spans="1:8" ht="15.95" customHeight="1">
      <c r="A377" s="44"/>
      <c r="B377" s="31"/>
      <c r="C377" s="31"/>
      <c r="D377" s="31"/>
      <c r="E377" s="31"/>
      <c r="F377" s="31"/>
      <c r="G377" s="31"/>
      <c r="H377" s="31"/>
    </row>
    <row r="378" spans="1:8" ht="15.95" customHeight="1">
      <c r="A378" s="44"/>
      <c r="B378" s="31"/>
      <c r="C378" s="31"/>
      <c r="D378" s="31"/>
      <c r="E378" s="31"/>
      <c r="F378" s="31"/>
      <c r="G378" s="31"/>
      <c r="H378" s="31"/>
    </row>
    <row r="379" spans="1:8" ht="15.95" customHeight="1">
      <c r="A379" s="44"/>
      <c r="B379" s="31"/>
      <c r="C379" s="31"/>
      <c r="D379" s="31"/>
      <c r="E379" s="31"/>
      <c r="F379" s="31"/>
      <c r="G379" s="31"/>
      <c r="H379" s="31"/>
    </row>
    <row r="380" spans="1:8" ht="15.95" customHeight="1">
      <c r="A380" s="44"/>
      <c r="B380" s="31"/>
      <c r="C380" s="31"/>
      <c r="D380" s="31"/>
      <c r="E380" s="31"/>
      <c r="F380" s="31"/>
      <c r="G380" s="31"/>
      <c r="H380" s="31"/>
    </row>
    <row r="381" spans="1:8" ht="15.95" customHeight="1">
      <c r="A381" s="44"/>
      <c r="B381" s="31"/>
      <c r="C381" s="31"/>
      <c r="D381" s="31"/>
      <c r="E381" s="31"/>
      <c r="F381" s="31"/>
      <c r="G381" s="31"/>
      <c r="H381" s="31"/>
    </row>
    <row r="382" spans="1:8" ht="15.95" customHeight="1">
      <c r="A382" s="44"/>
      <c r="B382" s="31"/>
      <c r="C382" s="31"/>
      <c r="D382" s="31"/>
      <c r="E382" s="31"/>
      <c r="F382" s="31"/>
      <c r="G382" s="31"/>
      <c r="H382" s="31"/>
    </row>
    <row r="383" spans="1:8" ht="15.95" customHeight="1">
      <c r="A383" s="44"/>
      <c r="B383" s="31"/>
      <c r="C383" s="31"/>
      <c r="D383" s="31"/>
      <c r="E383" s="31"/>
      <c r="F383" s="31"/>
      <c r="G383" s="31"/>
      <c r="H383" s="31"/>
    </row>
    <row r="384" spans="1:8" ht="15.95" customHeight="1">
      <c r="A384" s="44"/>
      <c r="B384" s="31"/>
      <c r="C384" s="31"/>
      <c r="D384" s="31"/>
      <c r="E384" s="31"/>
      <c r="F384" s="31"/>
      <c r="G384" s="31"/>
      <c r="H384" s="31"/>
    </row>
    <row r="385" spans="1:8" ht="15.95" customHeight="1">
      <c r="A385" s="44"/>
      <c r="B385" s="31"/>
      <c r="C385" s="31"/>
      <c r="D385" s="31"/>
      <c r="E385" s="31"/>
      <c r="F385" s="31"/>
      <c r="G385" s="31"/>
      <c r="H385" s="31"/>
    </row>
    <row r="386" spans="1:8" ht="15.95" customHeight="1">
      <c r="A386" s="44"/>
      <c r="B386" s="31"/>
      <c r="C386" s="31"/>
      <c r="D386" s="31"/>
      <c r="E386" s="31"/>
      <c r="F386" s="31"/>
      <c r="G386" s="31"/>
      <c r="H386" s="31"/>
    </row>
    <row r="387" spans="1:8" ht="15.95" customHeight="1">
      <c r="A387" s="44"/>
      <c r="B387" s="31"/>
      <c r="C387" s="31"/>
      <c r="D387" s="31"/>
      <c r="E387" s="31"/>
      <c r="F387" s="31"/>
      <c r="G387" s="31"/>
      <c r="H387" s="31"/>
    </row>
    <row r="388" spans="1:8" ht="15.95" customHeight="1">
      <c r="A388" s="44"/>
      <c r="B388" s="31"/>
      <c r="C388" s="31"/>
      <c r="D388" s="31"/>
      <c r="E388" s="31"/>
      <c r="F388" s="31"/>
      <c r="G388" s="31"/>
      <c r="H388" s="31"/>
    </row>
    <row r="389" spans="1:8" ht="15.95" customHeight="1">
      <c r="A389" s="44"/>
      <c r="B389" s="31"/>
      <c r="C389" s="31"/>
      <c r="D389" s="31"/>
      <c r="E389" s="31"/>
      <c r="F389" s="31"/>
      <c r="G389" s="31"/>
      <c r="H389" s="31"/>
    </row>
    <row r="390" spans="1:8" ht="15.95" customHeight="1">
      <c r="A390" s="44"/>
      <c r="B390" s="31"/>
      <c r="C390" s="31"/>
      <c r="D390" s="31"/>
      <c r="E390" s="31"/>
      <c r="F390" s="31"/>
      <c r="G390" s="31"/>
      <c r="H390" s="31"/>
    </row>
    <row r="391" spans="1:8" ht="15.95" customHeight="1">
      <c r="A391" s="44"/>
      <c r="B391" s="31"/>
      <c r="C391" s="31"/>
      <c r="D391" s="31"/>
      <c r="E391" s="31"/>
      <c r="F391" s="31"/>
      <c r="G391" s="31"/>
      <c r="H391" s="31"/>
    </row>
    <row r="392" spans="1:8" ht="15.95" customHeight="1">
      <c r="A392" s="44"/>
      <c r="B392" s="31"/>
      <c r="C392" s="31"/>
      <c r="D392" s="31"/>
      <c r="E392" s="31"/>
      <c r="F392" s="31"/>
      <c r="G392" s="31"/>
      <c r="H392" s="31"/>
    </row>
    <row r="393" spans="1:8" ht="15.95" customHeight="1">
      <c r="A393" s="44"/>
      <c r="B393" s="31"/>
      <c r="C393" s="31"/>
      <c r="D393" s="31"/>
      <c r="E393" s="31"/>
      <c r="F393" s="31"/>
      <c r="G393" s="31"/>
      <c r="H393" s="31"/>
    </row>
    <row r="394" spans="1:8" ht="15.95" customHeight="1">
      <c r="A394" s="44"/>
      <c r="B394" s="31"/>
      <c r="C394" s="31"/>
      <c r="D394" s="31"/>
      <c r="E394" s="31"/>
      <c r="F394" s="31"/>
      <c r="G394" s="31"/>
      <c r="H394" s="31"/>
    </row>
    <row r="395" spans="1:8" ht="15.95" customHeight="1">
      <c r="A395" s="44"/>
      <c r="B395" s="31"/>
      <c r="C395" s="31"/>
      <c r="D395" s="31"/>
      <c r="E395" s="31"/>
      <c r="F395" s="31"/>
      <c r="G395" s="31"/>
      <c r="H395" s="31"/>
    </row>
    <row r="396" spans="1:8" ht="15.95" customHeight="1">
      <c r="A396" s="44"/>
      <c r="B396" s="31"/>
      <c r="C396" s="31"/>
      <c r="D396" s="31"/>
      <c r="E396" s="31"/>
      <c r="F396" s="31"/>
      <c r="G396" s="31"/>
      <c r="H396" s="31"/>
    </row>
    <row r="397" spans="1:8" ht="15.95" customHeight="1">
      <c r="A397" s="44"/>
      <c r="B397" s="31"/>
      <c r="C397" s="31"/>
      <c r="D397" s="31"/>
      <c r="E397" s="31"/>
      <c r="F397" s="31"/>
      <c r="G397" s="31"/>
      <c r="H397" s="31"/>
    </row>
    <row r="398" spans="1:8" ht="15.95" customHeight="1">
      <c r="A398" s="44"/>
      <c r="B398" s="31"/>
      <c r="C398" s="31"/>
      <c r="D398" s="31"/>
      <c r="E398" s="31"/>
      <c r="F398" s="31"/>
      <c r="G398" s="31"/>
      <c r="H398" s="31"/>
    </row>
    <row r="399" spans="1:8" ht="15.95" customHeight="1">
      <c r="A399" s="44"/>
      <c r="B399" s="31"/>
      <c r="C399" s="31"/>
      <c r="D399" s="31"/>
      <c r="E399" s="31"/>
      <c r="F399" s="31"/>
      <c r="G399" s="31"/>
      <c r="H399" s="31"/>
    </row>
    <row r="400" spans="1:8" ht="15.95" customHeight="1">
      <c r="A400" s="44"/>
      <c r="B400" s="31"/>
      <c r="C400" s="31"/>
      <c r="D400" s="31"/>
      <c r="E400" s="31"/>
      <c r="F400" s="31"/>
      <c r="G400" s="31"/>
      <c r="H400" s="31"/>
    </row>
    <row r="401" spans="1:8" ht="15.95" customHeight="1">
      <c r="A401" s="44"/>
      <c r="B401" s="31"/>
      <c r="C401" s="31"/>
      <c r="D401" s="31"/>
      <c r="E401" s="31"/>
      <c r="F401" s="31"/>
      <c r="G401" s="31"/>
      <c r="H401" s="31"/>
    </row>
    <row r="402" spans="1:8" ht="15.95" customHeight="1">
      <c r="A402" s="44"/>
      <c r="B402" s="31"/>
      <c r="C402" s="31"/>
      <c r="D402" s="31"/>
      <c r="E402" s="31"/>
      <c r="F402" s="31"/>
      <c r="G402" s="31"/>
      <c r="H402" s="31"/>
    </row>
    <row r="403" spans="1:8" ht="15.95" customHeight="1">
      <c r="A403" s="44"/>
      <c r="B403" s="31"/>
      <c r="C403" s="31"/>
      <c r="D403" s="31"/>
      <c r="E403" s="31"/>
      <c r="F403" s="31"/>
      <c r="G403" s="31"/>
      <c r="H403" s="31"/>
    </row>
    <row r="404" spans="1:8" ht="15.95" customHeight="1">
      <c r="A404" s="44"/>
      <c r="B404" s="31"/>
      <c r="C404" s="31"/>
      <c r="D404" s="31"/>
      <c r="E404" s="31"/>
      <c r="F404" s="31"/>
      <c r="G404" s="31"/>
      <c r="H404" s="31"/>
    </row>
    <row r="405" spans="1:8" ht="15.95" customHeight="1">
      <c r="A405" s="44"/>
      <c r="B405" s="31"/>
      <c r="C405" s="31"/>
      <c r="D405" s="31"/>
      <c r="E405" s="31"/>
      <c r="F405" s="31"/>
      <c r="G405" s="31"/>
      <c r="H405" s="31"/>
    </row>
    <row r="406" spans="1:8" ht="15.95" customHeight="1">
      <c r="A406" s="44"/>
      <c r="B406" s="31"/>
      <c r="C406" s="31"/>
      <c r="D406" s="31"/>
      <c r="E406" s="31"/>
      <c r="F406" s="31"/>
      <c r="G406" s="31"/>
      <c r="H406" s="31"/>
    </row>
    <row r="407" spans="1:8" ht="15.95" customHeight="1">
      <c r="A407" s="44"/>
      <c r="B407" s="31"/>
      <c r="C407" s="31"/>
      <c r="D407" s="31"/>
      <c r="E407" s="31"/>
      <c r="F407" s="31"/>
      <c r="G407" s="31"/>
      <c r="H407" s="31"/>
    </row>
    <row r="408" spans="1:8" ht="15.95" customHeight="1">
      <c r="A408" s="44"/>
      <c r="B408" s="31"/>
      <c r="C408" s="31"/>
      <c r="D408" s="31"/>
      <c r="E408" s="31"/>
      <c r="F408" s="31"/>
      <c r="G408" s="31"/>
      <c r="H408" s="31"/>
    </row>
    <row r="409" spans="1:8" ht="15.95" customHeight="1">
      <c r="A409" s="44"/>
      <c r="B409" s="31"/>
      <c r="C409" s="31"/>
      <c r="D409" s="31"/>
      <c r="E409" s="31"/>
      <c r="F409" s="31"/>
      <c r="G409" s="31"/>
      <c r="H409" s="31"/>
    </row>
    <row r="410" spans="1:8" ht="15.95" customHeight="1">
      <c r="A410" s="44"/>
      <c r="B410" s="31"/>
      <c r="C410" s="31"/>
      <c r="D410" s="31"/>
      <c r="E410" s="31"/>
      <c r="F410" s="31"/>
      <c r="G410" s="31"/>
      <c r="H410" s="31"/>
    </row>
    <row r="411" spans="1:8" ht="15.95" customHeight="1">
      <c r="A411" s="44"/>
      <c r="B411" s="31"/>
      <c r="C411" s="31"/>
      <c r="D411" s="31"/>
      <c r="E411" s="31"/>
      <c r="F411" s="31"/>
      <c r="G411" s="31"/>
      <c r="H411" s="31"/>
    </row>
    <row r="412" spans="1:8" ht="15.95" customHeight="1">
      <c r="A412" s="44"/>
      <c r="B412" s="31"/>
      <c r="C412" s="31"/>
      <c r="D412" s="31"/>
      <c r="E412" s="31"/>
      <c r="F412" s="31"/>
      <c r="G412" s="31"/>
      <c r="H412" s="31"/>
    </row>
    <row r="413" spans="1:8" ht="15.95" customHeight="1">
      <c r="A413" s="44"/>
      <c r="B413" s="31"/>
      <c r="C413" s="31"/>
      <c r="D413" s="31"/>
      <c r="E413" s="31"/>
      <c r="F413" s="31"/>
      <c r="G413" s="31"/>
      <c r="H413" s="31"/>
    </row>
    <row r="414" spans="1:8" ht="15.95" customHeight="1">
      <c r="A414" s="44"/>
      <c r="B414" s="31"/>
      <c r="C414" s="31"/>
      <c r="D414" s="31"/>
      <c r="E414" s="31"/>
      <c r="F414" s="31"/>
      <c r="G414" s="31"/>
      <c r="H414" s="31"/>
    </row>
    <row r="415" spans="1:8" ht="15.95" customHeight="1">
      <c r="A415" s="44"/>
      <c r="B415" s="31"/>
      <c r="C415" s="31"/>
      <c r="D415" s="31"/>
      <c r="E415" s="31"/>
      <c r="F415" s="31"/>
      <c r="G415" s="31"/>
      <c r="H415" s="31"/>
    </row>
    <row r="416" spans="1:8" ht="15.95" customHeight="1">
      <c r="A416" s="44"/>
      <c r="B416" s="31"/>
      <c r="C416" s="31"/>
      <c r="D416" s="31"/>
      <c r="E416" s="31"/>
      <c r="F416" s="31"/>
      <c r="G416" s="31"/>
      <c r="H416" s="31"/>
    </row>
    <row r="417" spans="1:8" ht="15.95" customHeight="1">
      <c r="A417" s="44"/>
      <c r="B417" s="31"/>
      <c r="C417" s="31"/>
      <c r="D417" s="31"/>
      <c r="E417" s="31"/>
      <c r="F417" s="31"/>
      <c r="G417" s="31"/>
      <c r="H417" s="31"/>
    </row>
    <row r="418" spans="1:8" ht="15.95" customHeight="1">
      <c r="A418" s="44"/>
      <c r="B418" s="31"/>
      <c r="C418" s="31"/>
      <c r="D418" s="31"/>
      <c r="E418" s="31"/>
      <c r="F418" s="31"/>
      <c r="G418" s="31"/>
      <c r="H418" s="31"/>
    </row>
    <row r="419" spans="1:8" ht="15.95" customHeight="1">
      <c r="A419" s="44"/>
      <c r="B419" s="31"/>
      <c r="C419" s="31"/>
      <c r="D419" s="31"/>
      <c r="E419" s="31"/>
      <c r="F419" s="31"/>
      <c r="G419" s="31"/>
      <c r="H419" s="31"/>
    </row>
    <row r="420" spans="1:8" ht="15.95" customHeight="1">
      <c r="A420" s="44"/>
      <c r="B420" s="31"/>
      <c r="C420" s="31"/>
      <c r="D420" s="31"/>
      <c r="E420" s="31"/>
      <c r="F420" s="31"/>
      <c r="G420" s="31"/>
      <c r="H420" s="31"/>
    </row>
    <row r="421" spans="1:8" ht="15.95" customHeight="1">
      <c r="A421" s="44"/>
      <c r="B421" s="31"/>
      <c r="C421" s="31"/>
      <c r="D421" s="31"/>
      <c r="E421" s="31"/>
      <c r="F421" s="31"/>
      <c r="G421" s="31"/>
      <c r="H421" s="31"/>
    </row>
    <row r="422" spans="1:8" ht="15.95" customHeight="1">
      <c r="A422" s="44"/>
      <c r="B422" s="31"/>
      <c r="C422" s="31"/>
      <c r="D422" s="31"/>
      <c r="E422" s="31"/>
      <c r="F422" s="31"/>
      <c r="G422" s="31"/>
      <c r="H422" s="31"/>
    </row>
    <row r="423" spans="1:8" ht="15.95" customHeight="1">
      <c r="A423" s="44"/>
      <c r="B423" s="31"/>
      <c r="C423" s="31"/>
      <c r="D423" s="31"/>
      <c r="E423" s="31"/>
      <c r="F423" s="31"/>
      <c r="G423" s="31"/>
      <c r="H423" s="31"/>
    </row>
    <row r="424" spans="1:8" ht="15.95" customHeight="1">
      <c r="A424" s="44"/>
      <c r="B424" s="31"/>
      <c r="C424" s="31"/>
      <c r="D424" s="31"/>
      <c r="E424" s="31"/>
      <c r="F424" s="31"/>
      <c r="G424" s="31"/>
      <c r="H424" s="31"/>
    </row>
    <row r="425" spans="1:8" ht="15.95" customHeight="1">
      <c r="A425" s="44"/>
      <c r="B425" s="31"/>
      <c r="C425" s="31"/>
      <c r="D425" s="31"/>
      <c r="E425" s="31"/>
      <c r="F425" s="31"/>
      <c r="G425" s="31"/>
      <c r="H425" s="31"/>
    </row>
    <row r="426" spans="1:8" ht="15.95" customHeight="1">
      <c r="A426" s="44"/>
      <c r="B426" s="31"/>
      <c r="C426" s="31"/>
      <c r="D426" s="31"/>
      <c r="E426" s="31"/>
      <c r="F426" s="31"/>
      <c r="G426" s="31"/>
      <c r="H426" s="31"/>
    </row>
    <row r="427" spans="1:8" ht="15.95" customHeight="1">
      <c r="A427" s="44"/>
      <c r="B427" s="31"/>
      <c r="C427" s="31"/>
      <c r="D427" s="31"/>
      <c r="E427" s="31"/>
      <c r="F427" s="31"/>
      <c r="G427" s="31"/>
      <c r="H427" s="31"/>
    </row>
    <row r="428" spans="1:8" ht="15.95" customHeight="1">
      <c r="A428" s="44"/>
      <c r="B428" s="31"/>
      <c r="C428" s="31"/>
      <c r="D428" s="31"/>
      <c r="E428" s="31"/>
      <c r="F428" s="31"/>
      <c r="G428" s="31"/>
      <c r="H428" s="31"/>
    </row>
    <row r="429" spans="1:8" ht="15.95" customHeight="1">
      <c r="A429" s="44"/>
      <c r="B429" s="31"/>
      <c r="C429" s="31"/>
      <c r="D429" s="31"/>
      <c r="E429" s="31"/>
      <c r="F429" s="31"/>
      <c r="G429" s="31"/>
      <c r="H429" s="31"/>
    </row>
    <row r="430" spans="1:8" ht="15.95" customHeight="1">
      <c r="A430" s="44"/>
      <c r="B430" s="31"/>
      <c r="C430" s="31"/>
      <c r="D430" s="31"/>
      <c r="E430" s="31"/>
      <c r="F430" s="31"/>
      <c r="G430" s="31"/>
      <c r="H430" s="31"/>
    </row>
    <row r="431" spans="1:8" ht="15.95" customHeight="1">
      <c r="A431" s="44"/>
      <c r="B431" s="31"/>
      <c r="C431" s="31"/>
      <c r="D431" s="31"/>
      <c r="E431" s="31"/>
      <c r="F431" s="31"/>
      <c r="G431" s="31"/>
      <c r="H431" s="31"/>
    </row>
    <row r="432" spans="1:8" ht="15.95" customHeight="1">
      <c r="A432" s="44"/>
      <c r="B432" s="31"/>
      <c r="C432" s="31"/>
      <c r="D432" s="31"/>
      <c r="E432" s="31"/>
      <c r="F432" s="31"/>
      <c r="G432" s="31"/>
      <c r="H432" s="31"/>
    </row>
    <row r="433" spans="1:8" ht="15.95" customHeight="1">
      <c r="A433" s="44"/>
      <c r="B433" s="31"/>
      <c r="C433" s="31"/>
      <c r="D433" s="31"/>
      <c r="E433" s="31"/>
      <c r="F433" s="31"/>
      <c r="G433" s="31"/>
      <c r="H433" s="31"/>
    </row>
    <row r="434" spans="1:8" ht="15.95" customHeight="1">
      <c r="A434" s="44"/>
      <c r="B434" s="31"/>
      <c r="C434" s="31"/>
      <c r="D434" s="31"/>
      <c r="E434" s="31"/>
      <c r="F434" s="31"/>
      <c r="G434" s="31"/>
      <c r="H434" s="31"/>
    </row>
    <row r="435" spans="1:8" ht="15.95" customHeight="1">
      <c r="A435" s="44"/>
      <c r="B435" s="31"/>
      <c r="C435" s="31"/>
      <c r="D435" s="31"/>
      <c r="E435" s="31"/>
      <c r="F435" s="31"/>
      <c r="G435" s="31"/>
      <c r="H435" s="31"/>
    </row>
    <row r="436" spans="1:8" ht="15.95" customHeight="1">
      <c r="A436" s="44"/>
      <c r="B436" s="31"/>
      <c r="C436" s="31"/>
      <c r="D436" s="31"/>
      <c r="E436" s="31"/>
      <c r="F436" s="31"/>
      <c r="G436" s="31"/>
      <c r="H436" s="31"/>
    </row>
    <row r="437" spans="1:8" ht="15.95" customHeight="1">
      <c r="A437" s="44"/>
      <c r="B437" s="31"/>
      <c r="C437" s="31"/>
      <c r="D437" s="31"/>
      <c r="E437" s="31"/>
      <c r="F437" s="31"/>
      <c r="G437" s="31"/>
      <c r="H437" s="31"/>
    </row>
    <row r="438" spans="1:8" ht="15.95" customHeight="1">
      <c r="A438" s="44"/>
      <c r="B438" s="31"/>
      <c r="C438" s="31"/>
      <c r="D438" s="31"/>
      <c r="E438" s="31"/>
      <c r="F438" s="31"/>
      <c r="G438" s="31"/>
      <c r="H438" s="31"/>
    </row>
    <row r="439" spans="1:8" ht="15.95" customHeight="1">
      <c r="A439" s="44"/>
      <c r="B439" s="31"/>
      <c r="C439" s="31"/>
      <c r="D439" s="31"/>
      <c r="E439" s="31"/>
      <c r="F439" s="31"/>
      <c r="G439" s="31"/>
      <c r="H439" s="31"/>
    </row>
    <row r="440" spans="1:8" ht="15.95" customHeight="1">
      <c r="A440" s="44"/>
      <c r="B440" s="31"/>
      <c r="C440" s="31"/>
      <c r="D440" s="31"/>
      <c r="E440" s="31"/>
      <c r="F440" s="31"/>
      <c r="G440" s="31"/>
      <c r="H440" s="31"/>
    </row>
    <row r="441" spans="1:8" ht="15.95" customHeight="1">
      <c r="A441" s="44"/>
      <c r="B441" s="31"/>
      <c r="C441" s="31"/>
      <c r="D441" s="31"/>
      <c r="E441" s="31"/>
      <c r="F441" s="31"/>
      <c r="G441" s="31"/>
      <c r="H441" s="31"/>
    </row>
    <row r="442" spans="1:8" ht="15.95" customHeight="1">
      <c r="A442" s="44"/>
      <c r="B442" s="31"/>
      <c r="C442" s="31"/>
      <c r="D442" s="31"/>
      <c r="E442" s="31"/>
      <c r="F442" s="31"/>
      <c r="G442" s="31"/>
      <c r="H442" s="31"/>
    </row>
    <row r="443" spans="1:8" ht="15.95" customHeight="1">
      <c r="A443" s="44"/>
      <c r="B443" s="31"/>
      <c r="C443" s="31"/>
      <c r="D443" s="31"/>
      <c r="E443" s="31"/>
      <c r="F443" s="31"/>
      <c r="G443" s="31"/>
      <c r="H443" s="31"/>
    </row>
    <row r="444" spans="1:8" ht="15.95" customHeight="1">
      <c r="A444" s="44"/>
      <c r="B444" s="31"/>
      <c r="C444" s="31"/>
      <c r="D444" s="31"/>
      <c r="E444" s="31"/>
      <c r="F444" s="31"/>
      <c r="G444" s="31"/>
      <c r="H444" s="31"/>
    </row>
    <row r="445" spans="1:8" ht="15.95" customHeight="1">
      <c r="A445" s="44"/>
      <c r="B445" s="31"/>
      <c r="C445" s="31"/>
      <c r="D445" s="31"/>
      <c r="E445" s="31"/>
      <c r="F445" s="31"/>
      <c r="G445" s="31"/>
      <c r="H445" s="31"/>
    </row>
    <row r="446" spans="1:8" ht="15.95" customHeight="1">
      <c r="A446" s="44"/>
      <c r="B446" s="31"/>
      <c r="C446" s="31"/>
      <c r="D446" s="31"/>
      <c r="E446" s="31"/>
      <c r="F446" s="31"/>
      <c r="G446" s="31"/>
      <c r="H446" s="31"/>
    </row>
    <row r="447" spans="1:8" ht="15.95" customHeight="1">
      <c r="A447" s="44"/>
      <c r="B447" s="31"/>
      <c r="C447" s="31"/>
      <c r="D447" s="31"/>
      <c r="E447" s="31"/>
      <c r="F447" s="31"/>
      <c r="G447" s="31"/>
      <c r="H447" s="31"/>
    </row>
    <row r="448" spans="1:8" ht="15.95" customHeight="1">
      <c r="A448" s="44"/>
      <c r="B448" s="31"/>
      <c r="C448" s="31"/>
      <c r="D448" s="31"/>
      <c r="E448" s="31"/>
      <c r="F448" s="31"/>
      <c r="G448" s="31"/>
      <c r="H448" s="31"/>
    </row>
    <row r="449" spans="1:8" ht="15.95" customHeight="1">
      <c r="A449" s="44"/>
      <c r="B449" s="31"/>
      <c r="C449" s="31"/>
      <c r="D449" s="31"/>
      <c r="E449" s="31"/>
      <c r="F449" s="31"/>
      <c r="G449" s="31"/>
      <c r="H449" s="31"/>
    </row>
    <row r="450" spans="1:8" ht="15.95" customHeight="1">
      <c r="A450" s="44"/>
      <c r="B450" s="31"/>
      <c r="C450" s="31"/>
      <c r="D450" s="31"/>
      <c r="E450" s="31"/>
      <c r="F450" s="31"/>
      <c r="G450" s="31"/>
      <c r="H450" s="31"/>
    </row>
    <row r="451" spans="1:8" ht="15.95" customHeight="1">
      <c r="A451" s="44"/>
      <c r="B451" s="31"/>
      <c r="C451" s="31"/>
      <c r="D451" s="31"/>
      <c r="E451" s="31"/>
      <c r="F451" s="31"/>
      <c r="G451" s="31"/>
      <c r="H451" s="31"/>
    </row>
    <row r="452" spans="1:8" ht="15.95" customHeight="1">
      <c r="A452" s="44"/>
      <c r="B452" s="31"/>
      <c r="C452" s="31"/>
      <c r="D452" s="31"/>
      <c r="E452" s="31"/>
      <c r="F452" s="31"/>
      <c r="G452" s="31"/>
      <c r="H452" s="31"/>
    </row>
    <row r="453" spans="1:8" ht="15.95" customHeight="1">
      <c r="A453" s="44"/>
      <c r="B453" s="31"/>
      <c r="C453" s="31"/>
      <c r="D453" s="31"/>
      <c r="E453" s="31"/>
      <c r="F453" s="31"/>
      <c r="G453" s="31"/>
      <c r="H453" s="31"/>
    </row>
    <row r="454" spans="1:8" ht="15.95" customHeight="1">
      <c r="A454" s="44"/>
      <c r="B454" s="31"/>
      <c r="C454" s="31"/>
      <c r="D454" s="31"/>
      <c r="E454" s="31"/>
      <c r="F454" s="31"/>
      <c r="G454" s="31"/>
      <c r="H454" s="31"/>
    </row>
    <row r="455" spans="1:8" ht="15.95" customHeight="1">
      <c r="A455" s="44"/>
      <c r="B455" s="31"/>
      <c r="C455" s="31"/>
      <c r="D455" s="31"/>
      <c r="E455" s="31"/>
      <c r="F455" s="31"/>
      <c r="G455" s="31"/>
      <c r="H455" s="31"/>
    </row>
    <row r="456" spans="1:8" ht="15.95" customHeight="1">
      <c r="A456" s="44"/>
      <c r="B456" s="31"/>
      <c r="C456" s="31"/>
      <c r="D456" s="31"/>
      <c r="E456" s="31"/>
      <c r="F456" s="31"/>
      <c r="G456" s="31"/>
      <c r="H456" s="31"/>
    </row>
    <row r="457" spans="1:8" ht="15.95" customHeight="1">
      <c r="A457" s="44"/>
      <c r="B457" s="31"/>
      <c r="C457" s="31"/>
      <c r="D457" s="31"/>
      <c r="E457" s="31"/>
      <c r="F457" s="31"/>
      <c r="G457" s="31"/>
      <c r="H457" s="31"/>
    </row>
    <row r="458" spans="1:8" ht="15.95" customHeight="1">
      <c r="A458" s="44"/>
      <c r="B458" s="31"/>
      <c r="C458" s="31"/>
      <c r="D458" s="31"/>
      <c r="E458" s="31"/>
      <c r="F458" s="31"/>
      <c r="G458" s="31"/>
      <c r="H458" s="31"/>
    </row>
    <row r="459" spans="1:8" ht="15.95" customHeight="1">
      <c r="A459" s="44"/>
      <c r="B459" s="31"/>
      <c r="C459" s="31"/>
      <c r="D459" s="31"/>
      <c r="E459" s="31"/>
      <c r="F459" s="31"/>
      <c r="G459" s="31"/>
      <c r="H459" s="31"/>
    </row>
    <row r="460" spans="1:8" ht="15.95" customHeight="1">
      <c r="A460" s="44"/>
      <c r="B460" s="31"/>
      <c r="C460" s="31"/>
      <c r="D460" s="31"/>
      <c r="E460" s="31"/>
      <c r="F460" s="31"/>
      <c r="G460" s="31"/>
      <c r="H460" s="31"/>
    </row>
    <row r="461" spans="1:8" ht="15.95" customHeight="1">
      <c r="A461" s="44"/>
      <c r="B461" s="31"/>
      <c r="C461" s="31"/>
      <c r="D461" s="31"/>
      <c r="E461" s="31"/>
      <c r="F461" s="31"/>
      <c r="G461" s="31"/>
      <c r="H461" s="31"/>
    </row>
    <row r="462" spans="1:8" ht="15.95" customHeight="1">
      <c r="A462" s="44"/>
      <c r="B462" s="31"/>
      <c r="C462" s="31"/>
      <c r="D462" s="31"/>
      <c r="E462" s="31"/>
      <c r="F462" s="31"/>
      <c r="G462" s="31"/>
      <c r="H462" s="31"/>
    </row>
    <row r="463" spans="1:8" ht="15.95" customHeight="1">
      <c r="A463" s="44"/>
      <c r="B463" s="31"/>
      <c r="C463" s="31"/>
      <c r="D463" s="31"/>
      <c r="E463" s="31"/>
      <c r="F463" s="31"/>
      <c r="G463" s="31"/>
      <c r="H463" s="31"/>
    </row>
    <row r="464" spans="1:8" ht="15.95" customHeight="1">
      <c r="A464" s="44"/>
      <c r="B464" s="31"/>
      <c r="C464" s="31"/>
      <c r="D464" s="31"/>
      <c r="E464" s="31"/>
      <c r="F464" s="31"/>
      <c r="G464" s="31"/>
      <c r="H464" s="31"/>
    </row>
    <row r="465" spans="1:8" ht="15.95" customHeight="1">
      <c r="A465" s="44"/>
      <c r="B465" s="31"/>
      <c r="C465" s="31"/>
      <c r="D465" s="31"/>
      <c r="E465" s="31"/>
      <c r="F465" s="31"/>
      <c r="G465" s="31"/>
      <c r="H465" s="31"/>
    </row>
    <row r="466" spans="1:8" ht="15.95" customHeight="1">
      <c r="A466" s="44"/>
      <c r="B466" s="31"/>
      <c r="C466" s="31"/>
      <c r="D466" s="31"/>
      <c r="E466" s="31"/>
      <c r="F466" s="31"/>
      <c r="G466" s="31"/>
      <c r="H466" s="31"/>
    </row>
    <row r="467" spans="1:8" ht="15.95" customHeight="1">
      <c r="A467" s="44"/>
      <c r="B467" s="31"/>
      <c r="C467" s="31"/>
      <c r="D467" s="31"/>
      <c r="E467" s="31"/>
      <c r="F467" s="31"/>
      <c r="G467" s="31"/>
      <c r="H467" s="31"/>
    </row>
    <row r="468" spans="1:8" ht="15.95" customHeight="1">
      <c r="A468" s="44"/>
      <c r="B468" s="31"/>
      <c r="C468" s="31"/>
      <c r="D468" s="31"/>
      <c r="E468" s="31"/>
      <c r="F468" s="31"/>
      <c r="G468" s="31"/>
      <c r="H468" s="31"/>
    </row>
    <row r="469" spans="1:8" ht="15.95" customHeight="1">
      <c r="A469" s="44"/>
      <c r="B469" s="31"/>
      <c r="C469" s="31"/>
      <c r="D469" s="31"/>
      <c r="E469" s="31"/>
      <c r="F469" s="31"/>
      <c r="G469" s="31"/>
      <c r="H469" s="31"/>
    </row>
    <row r="470" spans="1:8" ht="15.95" customHeight="1">
      <c r="A470" s="44"/>
      <c r="B470" s="31"/>
      <c r="C470" s="31"/>
      <c r="D470" s="31"/>
      <c r="E470" s="31"/>
      <c r="F470" s="31"/>
      <c r="G470" s="31"/>
      <c r="H470" s="31"/>
    </row>
    <row r="471" spans="1:8" ht="15.95" customHeight="1">
      <c r="A471" s="44"/>
      <c r="B471" s="31"/>
      <c r="C471" s="31"/>
      <c r="D471" s="31"/>
      <c r="E471" s="31"/>
      <c r="F471" s="31"/>
      <c r="G471" s="31"/>
      <c r="H471" s="31"/>
    </row>
    <row r="472" spans="1:8" ht="15.95" customHeight="1">
      <c r="A472" s="44"/>
      <c r="B472" s="31"/>
      <c r="C472" s="31"/>
      <c r="D472" s="31"/>
      <c r="E472" s="31"/>
      <c r="F472" s="31"/>
      <c r="G472" s="31"/>
      <c r="H472" s="31"/>
    </row>
    <row r="473" spans="1:8" ht="15.95" customHeight="1">
      <c r="A473" s="44"/>
      <c r="B473" s="31"/>
      <c r="C473" s="31"/>
      <c r="D473" s="31"/>
      <c r="E473" s="31"/>
      <c r="F473" s="31"/>
      <c r="G473" s="31"/>
      <c r="H473" s="31"/>
    </row>
    <row r="474" spans="1:8" ht="15.95" customHeight="1">
      <c r="A474" s="44"/>
      <c r="B474" s="31"/>
      <c r="C474" s="31"/>
      <c r="D474" s="31"/>
      <c r="E474" s="31"/>
      <c r="F474" s="31"/>
      <c r="G474" s="31"/>
      <c r="H474" s="31"/>
    </row>
    <row r="475" spans="1:8" ht="15.95" customHeight="1">
      <c r="A475" s="44"/>
      <c r="B475" s="31"/>
      <c r="C475" s="31"/>
      <c r="D475" s="31"/>
      <c r="E475" s="31"/>
      <c r="F475" s="31"/>
      <c r="G475" s="31"/>
      <c r="H475" s="31"/>
    </row>
    <row r="476" spans="1:8" ht="15.95" customHeight="1">
      <c r="A476" s="44"/>
      <c r="B476" s="31"/>
      <c r="C476" s="31"/>
      <c r="D476" s="31"/>
      <c r="E476" s="31"/>
      <c r="F476" s="31"/>
      <c r="G476" s="31"/>
      <c r="H476" s="31"/>
    </row>
    <row r="477" spans="1:8" ht="15.95" customHeight="1">
      <c r="A477" s="44"/>
      <c r="B477" s="31"/>
      <c r="C477" s="31"/>
      <c r="D477" s="31"/>
      <c r="E477" s="31"/>
      <c r="F477" s="31"/>
      <c r="G477" s="31"/>
      <c r="H477" s="31"/>
    </row>
    <row r="478" spans="1:8" ht="15.95" customHeight="1">
      <c r="A478" s="44"/>
      <c r="B478" s="31"/>
      <c r="C478" s="31"/>
      <c r="D478" s="31"/>
      <c r="E478" s="31"/>
      <c r="F478" s="31"/>
      <c r="G478" s="31"/>
      <c r="H478" s="31"/>
    </row>
    <row r="479" spans="1:8" ht="15.95" customHeight="1">
      <c r="A479" s="44"/>
      <c r="B479" s="31"/>
      <c r="C479" s="31"/>
      <c r="D479" s="31"/>
      <c r="E479" s="31"/>
      <c r="F479" s="31"/>
      <c r="G479" s="31"/>
      <c r="H479" s="31"/>
    </row>
    <row r="480" spans="1:8" ht="15.95" customHeight="1">
      <c r="A480" s="44"/>
      <c r="B480" s="31"/>
      <c r="C480" s="31"/>
      <c r="D480" s="31"/>
      <c r="E480" s="31"/>
      <c r="F480" s="31"/>
      <c r="G480" s="31"/>
      <c r="H480" s="31"/>
    </row>
    <row r="481" spans="1:8" ht="15.95" customHeight="1">
      <c r="A481" s="44"/>
      <c r="B481" s="31"/>
      <c r="C481" s="31"/>
      <c r="D481" s="31"/>
      <c r="E481" s="31"/>
      <c r="F481" s="31"/>
      <c r="G481" s="31"/>
      <c r="H481" s="31"/>
    </row>
    <row r="482" spans="1:8" ht="15.95" customHeight="1">
      <c r="A482" s="44"/>
      <c r="B482" s="31"/>
      <c r="C482" s="31"/>
      <c r="D482" s="31"/>
      <c r="E482" s="31"/>
      <c r="F482" s="31"/>
      <c r="G482" s="31"/>
      <c r="H482" s="31"/>
    </row>
    <row r="483" spans="1:8" ht="15.95" customHeight="1">
      <c r="A483" s="44"/>
      <c r="B483" s="31"/>
      <c r="C483" s="31"/>
      <c r="D483" s="31"/>
      <c r="E483" s="31"/>
      <c r="F483" s="31"/>
      <c r="G483" s="31"/>
      <c r="H483" s="31"/>
    </row>
    <row r="484" spans="1:8" ht="15.95" customHeight="1">
      <c r="A484" s="44"/>
      <c r="B484" s="31"/>
      <c r="C484" s="31"/>
      <c r="D484" s="31"/>
      <c r="E484" s="31"/>
      <c r="F484" s="31"/>
      <c r="G484" s="31"/>
      <c r="H484" s="31"/>
    </row>
    <row r="485" spans="1:8" ht="15.95" customHeight="1">
      <c r="A485" s="44"/>
      <c r="B485" s="31"/>
      <c r="C485" s="31"/>
      <c r="D485" s="31"/>
      <c r="E485" s="31"/>
      <c r="F485" s="31"/>
      <c r="G485" s="31"/>
      <c r="H485" s="31"/>
    </row>
    <row r="486" spans="1:8" ht="15.95" customHeight="1">
      <c r="A486" s="44"/>
      <c r="B486" s="31"/>
      <c r="C486" s="31"/>
      <c r="D486" s="31"/>
      <c r="E486" s="31"/>
      <c r="F486" s="31"/>
      <c r="G486" s="31"/>
      <c r="H486" s="31"/>
    </row>
    <row r="487" spans="1:8" ht="15.95" customHeight="1">
      <c r="A487" s="44"/>
      <c r="B487" s="31"/>
      <c r="C487" s="31"/>
      <c r="D487" s="31"/>
      <c r="E487" s="31"/>
      <c r="F487" s="31"/>
      <c r="G487" s="31"/>
      <c r="H487" s="31"/>
    </row>
    <row r="488" spans="1:8" ht="15.95" customHeight="1">
      <c r="A488" s="44"/>
      <c r="B488" s="31"/>
      <c r="C488" s="31"/>
      <c r="D488" s="31"/>
      <c r="E488" s="31"/>
      <c r="F488" s="31"/>
      <c r="G488" s="31"/>
      <c r="H488" s="31"/>
    </row>
    <row r="489" spans="1:8" ht="15.95" customHeight="1">
      <c r="A489" s="44"/>
      <c r="B489" s="31"/>
      <c r="C489" s="31"/>
      <c r="D489" s="31"/>
      <c r="E489" s="31"/>
      <c r="F489" s="31"/>
      <c r="G489" s="31"/>
      <c r="H489" s="31"/>
    </row>
    <row r="490" spans="1:8" ht="15.95" customHeight="1">
      <c r="A490" s="44"/>
      <c r="B490" s="31"/>
      <c r="C490" s="31"/>
      <c r="D490" s="31"/>
      <c r="E490" s="31"/>
      <c r="F490" s="31"/>
      <c r="G490" s="31"/>
      <c r="H490" s="31"/>
    </row>
    <row r="491" spans="1:8" ht="15.95" customHeight="1">
      <c r="A491" s="44"/>
      <c r="B491" s="31"/>
      <c r="C491" s="31"/>
      <c r="D491" s="31"/>
      <c r="E491" s="31"/>
      <c r="F491" s="31"/>
      <c r="G491" s="31"/>
      <c r="H491" s="31"/>
    </row>
    <row r="492" spans="1:8" ht="15.95" customHeight="1">
      <c r="A492" s="44"/>
      <c r="B492" s="31"/>
      <c r="C492" s="31"/>
      <c r="D492" s="31"/>
      <c r="E492" s="31"/>
      <c r="F492" s="31"/>
      <c r="G492" s="31"/>
      <c r="H492" s="31"/>
    </row>
    <row r="493" spans="1:8" ht="15.95" customHeight="1">
      <c r="A493" s="44"/>
      <c r="B493" s="31"/>
      <c r="C493" s="31"/>
      <c r="D493" s="31"/>
      <c r="E493" s="31"/>
      <c r="F493" s="31"/>
      <c r="G493" s="31"/>
      <c r="H493" s="31"/>
    </row>
    <row r="494" spans="1:8" ht="15.95" customHeight="1">
      <c r="A494" s="44"/>
      <c r="B494" s="31"/>
      <c r="C494" s="31"/>
      <c r="D494" s="31"/>
      <c r="E494" s="31"/>
      <c r="F494" s="31"/>
      <c r="G494" s="31"/>
      <c r="H494" s="31"/>
    </row>
    <row r="495" spans="1:8" ht="15.95" customHeight="1">
      <c r="A495" s="44"/>
      <c r="B495" s="31"/>
      <c r="C495" s="31"/>
      <c r="D495" s="31"/>
      <c r="E495" s="31"/>
      <c r="F495" s="31"/>
      <c r="G495" s="31"/>
      <c r="H495" s="31"/>
    </row>
    <row r="496" spans="1:8" ht="15.95" customHeight="1">
      <c r="A496" s="44"/>
      <c r="B496" s="31"/>
      <c r="C496" s="31"/>
      <c r="D496" s="31"/>
      <c r="E496" s="31"/>
      <c r="F496" s="31"/>
      <c r="G496" s="31"/>
      <c r="H496" s="31"/>
    </row>
    <row r="497" spans="1:8" ht="15.95" customHeight="1">
      <c r="A497" s="44"/>
      <c r="B497" s="31"/>
      <c r="C497" s="31"/>
      <c r="D497" s="31"/>
      <c r="E497" s="31"/>
      <c r="F497" s="31"/>
      <c r="G497" s="31"/>
      <c r="H497" s="31"/>
    </row>
    <row r="498" spans="1:8" ht="15.95" customHeight="1">
      <c r="A498" s="44"/>
      <c r="B498" s="31"/>
      <c r="C498" s="31"/>
      <c r="D498" s="31"/>
      <c r="E498" s="31"/>
      <c r="F498" s="31"/>
      <c r="G498" s="31"/>
      <c r="H498" s="31"/>
    </row>
    <row r="499" spans="1:8" ht="15.95" customHeight="1">
      <c r="A499" s="44"/>
      <c r="B499" s="31"/>
      <c r="C499" s="31"/>
      <c r="D499" s="31"/>
      <c r="E499" s="31"/>
      <c r="F499" s="31"/>
      <c r="G499" s="31"/>
      <c r="H499" s="31"/>
    </row>
    <row r="500" spans="1:8" ht="15.95" customHeight="1">
      <c r="A500" s="44"/>
      <c r="B500" s="31"/>
      <c r="C500" s="31"/>
      <c r="D500" s="31"/>
      <c r="E500" s="31"/>
      <c r="F500" s="31"/>
      <c r="G500" s="31"/>
      <c r="H500" s="31"/>
    </row>
    <row r="501" spans="1:8" ht="15.95" customHeight="1">
      <c r="A501" s="44"/>
      <c r="B501" s="31"/>
      <c r="C501" s="31"/>
      <c r="D501" s="31"/>
      <c r="E501" s="31"/>
      <c r="F501" s="31"/>
      <c r="G501" s="31"/>
      <c r="H501" s="31"/>
    </row>
    <row r="502" spans="1:8" ht="15.95" customHeight="1">
      <c r="A502" s="44"/>
      <c r="B502" s="31"/>
      <c r="C502" s="31"/>
      <c r="D502" s="31"/>
      <c r="E502" s="31"/>
      <c r="F502" s="31"/>
      <c r="G502" s="31"/>
      <c r="H502" s="31"/>
    </row>
    <row r="503" spans="1:8" ht="15.95" customHeight="1">
      <c r="A503" s="44"/>
      <c r="B503" s="31"/>
      <c r="C503" s="31"/>
      <c r="D503" s="31"/>
      <c r="E503" s="31"/>
      <c r="F503" s="31"/>
      <c r="G503" s="31"/>
      <c r="H503" s="31"/>
    </row>
    <row r="504" spans="1:8" ht="15.95" customHeight="1">
      <c r="A504" s="44"/>
      <c r="B504" s="31"/>
      <c r="C504" s="31"/>
      <c r="D504" s="31"/>
      <c r="E504" s="31"/>
      <c r="F504" s="31"/>
      <c r="G504" s="31"/>
      <c r="H504" s="31"/>
    </row>
    <row r="505" spans="1:8" ht="15.95" customHeight="1">
      <c r="A505" s="44"/>
      <c r="B505" s="31"/>
      <c r="C505" s="31"/>
      <c r="D505" s="31"/>
      <c r="E505" s="31"/>
      <c r="F505" s="31"/>
      <c r="G505" s="31"/>
      <c r="H505" s="31"/>
    </row>
    <row r="506" spans="1:8" ht="15.95" customHeight="1">
      <c r="A506" s="44"/>
      <c r="B506" s="31"/>
      <c r="C506" s="31"/>
      <c r="D506" s="31"/>
      <c r="E506" s="31"/>
      <c r="F506" s="31"/>
      <c r="G506" s="31"/>
      <c r="H506" s="31"/>
    </row>
    <row r="507" spans="1:8" ht="15.95" customHeight="1">
      <c r="A507" s="44"/>
      <c r="B507" s="31"/>
      <c r="C507" s="31"/>
      <c r="D507" s="31"/>
      <c r="E507" s="31"/>
      <c r="F507" s="31"/>
      <c r="G507" s="31"/>
      <c r="H507" s="31"/>
    </row>
  </sheetData>
  <mergeCells count="4">
    <mergeCell ref="A1:J1"/>
    <mergeCell ref="A2:J2"/>
    <mergeCell ref="A3:F3"/>
    <mergeCell ref="A6:F6"/>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C6F0E-4DFC-44DB-80A7-302D0A99B073}">
  <sheetPr codeName="Sheet4"/>
  <dimension ref="A1:K6"/>
  <sheetViews>
    <sheetView workbookViewId="0">
      <selection activeCell="A2" sqref="A2:J2"/>
    </sheetView>
  </sheetViews>
  <sheetFormatPr defaultColWidth="11.5703125" defaultRowHeight="16.5"/>
  <cols>
    <col min="1" max="16384" width="11.5703125" style="1"/>
  </cols>
  <sheetData>
    <row r="1" spans="1:11" ht="39.950000000000003" customHeight="1">
      <c r="A1" s="170" t="str">
        <f>TT!$O$8</f>
        <v>Data Out (To Device)</v>
      </c>
      <c r="B1" s="170"/>
      <c r="C1" s="170"/>
      <c r="D1" s="170"/>
      <c r="E1" s="170"/>
      <c r="F1" s="170"/>
      <c r="G1" s="170"/>
      <c r="H1" s="170"/>
      <c r="I1" s="170"/>
      <c r="J1" s="170"/>
      <c r="K1" s="11" t="s">
        <v>475</v>
      </c>
    </row>
    <row r="2" spans="1:11" ht="39.950000000000003" customHeight="1">
      <c r="A2" s="172" t="str">
        <f>TT!$O$9</f>
        <v>Data entered into the channels below will be sent to the currently connected device as a comma-delimited string.</v>
      </c>
      <c r="B2" s="172"/>
      <c r="C2" s="172"/>
      <c r="D2" s="172"/>
      <c r="E2" s="172"/>
      <c r="F2" s="172"/>
      <c r="G2" s="172"/>
      <c r="H2" s="172"/>
      <c r="I2" s="172"/>
      <c r="J2" s="172"/>
    </row>
    <row r="3" spans="1:11" ht="17.45" customHeight="1"/>
    <row r="4" spans="1:11" s="36" customFormat="1">
      <c r="A4" s="12" t="s">
        <v>476</v>
      </c>
      <c r="B4" s="13" t="s">
        <v>477</v>
      </c>
      <c r="C4" s="13" t="s">
        <v>478</v>
      </c>
      <c r="D4" s="13" t="s">
        <v>479</v>
      </c>
      <c r="E4" s="13" t="s">
        <v>480</v>
      </c>
    </row>
    <row r="5" spans="1:11" s="46" customFormat="1" ht="27" customHeight="1" thickBot="1">
      <c r="A5" s="14"/>
      <c r="B5" s="14"/>
      <c r="C5" s="14"/>
      <c r="D5" s="14"/>
      <c r="E5" s="14"/>
      <c r="F5" s="45"/>
      <c r="G5" s="45"/>
      <c r="H5" s="45"/>
      <c r="I5" s="45"/>
      <c r="J5" s="45"/>
    </row>
    <row r="6" spans="1:11" ht="17.25" thickTop="1"/>
  </sheetData>
  <mergeCells count="2">
    <mergeCell ref="A1:J1"/>
    <mergeCell ref="A2:J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67C3-3C02-40CE-A8AD-992A026454C8}">
  <sheetPr codeName="Sheet5"/>
  <dimension ref="A1:H12"/>
  <sheetViews>
    <sheetView workbookViewId="0">
      <selection activeCell="F10" sqref="F10"/>
    </sheetView>
  </sheetViews>
  <sheetFormatPr defaultColWidth="9.140625" defaultRowHeight="16.5"/>
  <cols>
    <col min="1" max="1" width="23.7109375" style="15" customWidth="1"/>
    <col min="2" max="2" width="0.140625" style="15" customWidth="1"/>
    <col min="3" max="3" width="20.7109375" style="15" customWidth="1"/>
    <col min="4" max="16384" width="9.140625" style="15"/>
  </cols>
  <sheetData>
    <row r="1" spans="1:8" ht="39.950000000000003" customHeight="1">
      <c r="A1" s="175" t="str">
        <f>TT!$O$10</f>
        <v>Workbook Settings</v>
      </c>
      <c r="B1" s="175"/>
      <c r="C1" s="175"/>
      <c r="D1" s="175"/>
      <c r="E1" s="175"/>
      <c r="F1" s="175"/>
      <c r="G1" s="175"/>
      <c r="H1" s="16" t="s">
        <v>475</v>
      </c>
    </row>
    <row r="2" spans="1:8" ht="48.95" customHeight="1">
      <c r="A2" s="176" t="str">
        <f>TT!$O$11</f>
        <v>Settings below will affect how data is read into the current workbook from data sources. Clear a field's contents to revert to its default setting.</v>
      </c>
      <c r="B2" s="176"/>
      <c r="C2" s="176"/>
      <c r="D2" s="176"/>
      <c r="E2" s="176"/>
      <c r="F2" s="176"/>
      <c r="G2" s="176"/>
    </row>
    <row r="3" spans="1:8" ht="4.5" customHeight="1"/>
    <row r="4" spans="1:8" ht="24" customHeight="1">
      <c r="A4" s="17" t="str">
        <f>TT!$O$12</f>
        <v>Data interval (ms):</v>
      </c>
      <c r="B4" s="18" t="s">
        <v>481</v>
      </c>
      <c r="C4" s="19">
        <v>50</v>
      </c>
    </row>
    <row r="5" spans="1:8" ht="4.5" customHeight="1"/>
    <row r="6" spans="1:8" ht="24" customHeight="1">
      <c r="A6" s="17" t="str">
        <f>TT!$O$13</f>
        <v>Data rows:</v>
      </c>
      <c r="B6" s="18" t="s">
        <v>482</v>
      </c>
      <c r="C6" s="19">
        <v>150</v>
      </c>
    </row>
    <row r="7" spans="1:8" ht="4.5" customHeight="1"/>
    <row r="8" spans="1:8" ht="24" customHeight="1">
      <c r="A8" s="17" t="str">
        <f>TT!$O$14</f>
        <v>Data channels:</v>
      </c>
      <c r="B8" s="18" t="s">
        <v>483</v>
      </c>
      <c r="C8" s="19">
        <v>5</v>
      </c>
    </row>
    <row r="9" spans="1:8" ht="4.5" customHeight="1"/>
    <row r="10" spans="1:8" ht="24" customHeight="1">
      <c r="A10" s="17" t="str">
        <f>TT!$O$15</f>
        <v>Data orientation:</v>
      </c>
      <c r="B10" s="18" t="s">
        <v>484</v>
      </c>
      <c r="C10" s="19"/>
    </row>
    <row r="12" spans="1:8" ht="45.75" customHeight="1">
      <c r="A12" s="177" t="str">
        <f>TT!$O$16</f>
        <v>WARNING: Changing settings may result in the loss of content and/or custom formatting in the Data In and Data Out worksheets. Always save before changing values.</v>
      </c>
      <c r="B12" s="177"/>
      <c r="C12" s="177"/>
      <c r="D12" s="177"/>
      <c r="E12" s="177"/>
      <c r="F12" s="177"/>
      <c r="G12" s="177"/>
    </row>
  </sheetData>
  <protectedRanges>
    <protectedRange sqref="C4 C6 C8 C10" name="Range1"/>
  </protectedRanges>
  <mergeCells count="3">
    <mergeCell ref="A1:G1"/>
    <mergeCell ref="A2:G2"/>
    <mergeCell ref="A12:G12"/>
  </mergeCells>
  <dataValidations count="4">
    <dataValidation allowBlank="1" showInputMessage="1" prompt="Minimum duration between data readings, in milliseconds.\n10 to 10000" sqref="C4" xr:uid="{9824D310-85AB-4F2D-89ED-58D1E7B9D2AC}"/>
    <dataValidation allowBlank="1" showInputMessage="1" prompt="Number of historical data rows to keep.\n1 to 500" sqref="C6" xr:uid="{F984A760-0E03-440A-AE1A-CEEAB8EE2A65}"/>
    <dataValidation allowBlank="1" showInputMessage="1" prompt="Number of data columns to read/write.\n1 to 100" sqref="C8" xr:uid="{6B65070D-1604-4D89-990F-24789244FBB2}"/>
    <dataValidation type="list" errorStyle="information" allowBlank="1" showInputMessage="1" prompt="Sort historical data by newest first or last." sqref="C10" xr:uid="{EBC7C1B9-46EB-4B92-AD26-87D4A51E011A}">
      <formula1>"Newest first,Newest last"</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8E9A87F33DDDF47B4034F7640DF5146" ma:contentTypeVersion="46" ma:contentTypeDescription="Create a new document." ma:contentTypeScope="" ma:versionID="7bdc0c808ff8eaad8fdcdee3a4d51c84">
  <xsd:schema xmlns:xsd="http://www.w3.org/2001/XMLSchema" xmlns:xs="http://www.w3.org/2001/XMLSchema" xmlns:p="http://schemas.microsoft.com/office/2006/metadata/properties" xmlns:ns1="http://schemas.microsoft.com/sharepoint/v3" xmlns:ns2="8978a658-3d11-4a81-97af-d5b56c1fb361" xmlns:ns3="2e7b7dd0-ff9e-4fdf-9289-16a7cf533cc2" targetNamespace="http://schemas.microsoft.com/office/2006/metadata/properties" ma:root="true" ma:fieldsID="4741e605d6ec3bab21d9e628b08cb5c5" ns1:_="" ns2:_="" ns3:_="">
    <xsd:import namespace="http://schemas.microsoft.com/sharepoint/v3"/>
    <xsd:import namespace="8978a658-3d11-4a81-97af-d5b56c1fb361"/>
    <xsd:import namespace="2e7b7dd0-ff9e-4fdf-9289-16a7cf533cc2"/>
    <xsd:element name="properties">
      <xsd:complexType>
        <xsd:sequence>
          <xsd:element name="documentManagement">
            <xsd:complexType>
              <xsd:all>
                <xsd:element ref="ns2:Notes_x0020_" minOccurs="0"/>
                <xsd:element ref="ns2:Sythesized_x0020_into_x0020_writeup_x003f_" minOccurs="0"/>
                <xsd:element ref="ns2:MediaServiceKeyPoints" minOccurs="0"/>
                <xsd:element ref="ns2:Details" minOccurs="0"/>
                <xsd:element ref="ns2:Industry" minOccurs="0"/>
                <xsd:element ref="ns2:Segment" minOccurs="0"/>
                <xsd:element ref="ns2:QFE" minOccurs="0"/>
                <xsd:element ref="ns2:test0" minOccurs="0"/>
                <xsd:element ref="ns2:Test" minOccurs="0"/>
                <xsd:element ref="ns2:Test2" minOccurs="0"/>
                <xsd:element ref="ns2:Test3" minOccurs="0"/>
                <xsd:element ref="ns2:dptest" minOccurs="0"/>
                <xsd:element ref="ns2:MediaServiceFastMetadata" minOccurs="0"/>
                <xsd:element ref="ns2:MediaServiceAutoTags" minOccurs="0"/>
                <xsd:element ref="ns2:MediaServiceDateTaken" minOccurs="0"/>
                <xsd:element ref="ns2:MediaServiceOCR" minOccurs="0"/>
                <xsd:element ref="ns2:MediaServiceLocation" minOccurs="0"/>
                <xsd:element ref="ns1:_ip_UnifiedCompliancePolicyUIAction" minOccurs="0"/>
                <xsd:element ref="ns3:LastSharedByUser" minOccurs="0"/>
                <xsd:element ref="ns3:LastSharedByTime" minOccurs="0"/>
                <xsd:element ref="ns2:Test3_x003a_Column4" minOccurs="0"/>
                <xsd:element ref="ns2:Test3_x003a_Column6" minOccurs="0"/>
                <xsd:element ref="ns2:Test3_x003a_Compliance_x0020_Asset_x0020_Id" minOccurs="0"/>
                <xsd:element ref="ns2:MediaServiceEventHashCode" minOccurs="0"/>
                <xsd:element ref="ns2:MediaServiceGenerationTime" minOccurs="0"/>
                <xsd:element ref="ns2:MediaServiceAutoKeyPoints" minOccurs="0"/>
                <xsd:element ref="ns2:MediaLengthInSeconds" minOccurs="0"/>
                <xsd:element ref="ns3:SharedWithUsers" minOccurs="0"/>
                <xsd:element ref="ns3:SharedWithDetails" minOccurs="0"/>
                <xsd:element ref="ns2:lcf76f155ced4ddcb4097134ff3c332f" minOccurs="0"/>
                <xsd:element ref="ns1:_ip_UnifiedCompliancePolicyProperties" minOccurs="0"/>
                <xsd:element ref="ns2:MediaServiceMetadata" minOccurs="0"/>
                <xsd:element ref="ns2:Choice" minOccurs="0"/>
                <xsd:element ref="ns2:MediaServiceSearchProperties" minOccurs="0"/>
                <xsd:element ref="ns2:MediaServiceDocTags" minOccurs="0"/>
                <xsd:element ref="ns2:MediaServiceObjectDetectorVersions" minOccurs="0"/>
                <xsd:element ref="ns2:MediaServiceSystemTags"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UIAction" ma:index="20" nillable="true" ma:displayName="Unified Compliance Policy UI Action" ma:description="" ma:hidden="true" ma:internalName="_ip_UnifiedCompliancePolicyUIAction" ma:readOnly="false">
      <xsd:simpleType>
        <xsd:restriction base="dms:Text"/>
      </xsd:simpleType>
    </xsd:element>
    <xsd:element name="_ip_UnifiedCompliancePolicyProperties" ma:index="39" nillable="true" ma:displayName="Unified Compliance Policy Properties" ma:description="" ma:hidden="true" ma:internalName="_ip_UnifiedCompliancePolicyProperties"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78a658-3d11-4a81-97af-d5b56c1fb361" elementFormDefault="qualified">
    <xsd:import namespace="http://schemas.microsoft.com/office/2006/documentManagement/types"/>
    <xsd:import namespace="http://schemas.microsoft.com/office/infopath/2007/PartnerControls"/>
    <xsd:element name="Notes_x0020_" ma:index="2" nillable="true" ma:displayName="Notes " ma:format="Dropdown" ma:internalName="Notes_x0020_" ma:readOnly="false">
      <xsd:simpleType>
        <xsd:restriction base="dms:Note">
          <xsd:maxLength value="255"/>
        </xsd:restriction>
      </xsd:simpleType>
    </xsd:element>
    <xsd:element name="Sythesized_x0020_into_x0020_writeup_x003f_" ma:index="3" nillable="true" ma:displayName="Sythesized into writeup?" ma:default="1" ma:description="For John" ma:format="Dropdown" ma:internalName="Sythesized_x0020_into_x0020_writeup_x003f_" ma:readOnly="false">
      <xsd:simpleType>
        <xsd:restriction base="dms:Boolean"/>
      </xsd:simpleType>
    </xsd:element>
    <xsd:element name="MediaServiceKeyPoints" ma:index="4" nillable="true" ma:displayName="KeyPoints" ma:internalName="MediaServiceKeyPoints" ma:readOnly="false">
      <xsd:simpleType>
        <xsd:restriction base="dms:Note">
          <xsd:maxLength value="255"/>
        </xsd:restriction>
      </xsd:simpleType>
    </xsd:element>
    <xsd:element name="Details" ma:index="5" nillable="true" ma:displayName="Details" ma:format="Dropdown" ma:internalName="Details" ma:readOnly="false">
      <xsd:simpleType>
        <xsd:restriction base="dms:Note">
          <xsd:maxLength value="255"/>
        </xsd:restriction>
      </xsd:simpleType>
    </xsd:element>
    <xsd:element name="Industry" ma:index="6" nillable="true" ma:displayName="Industry" ma:internalName="Industry" ma:readOnly="false">
      <xsd:complexType>
        <xsd:complexContent>
          <xsd:extension base="dms:MultiChoiceFillIn">
            <xsd:sequence>
              <xsd:element name="Value" maxOccurs="unbounded" minOccurs="0" nillable="true">
                <xsd:simpleType>
                  <xsd:union memberTypes="dms:Text">
                    <xsd:simpleType>
                      <xsd:restriction base="dms:Choice">
                        <xsd:enumeration value="Accounting"/>
                        <xsd:enumeration value="Agriculture or Mining"/>
                        <xsd:enumeration value="Association or OtherNon- or Not-for-profit"/>
                        <xsd:enumeration value="Banking"/>
                        <xsd:enumeration value="Construction, Engineering, or Architecture"/>
                        <xsd:enumeration value="Consulting - IT Related"/>
                        <xsd:enumeration value="Consulting - Other"/>
                        <xsd:enumeration value="Digital Media"/>
                        <xsd:enumeration value="Education"/>
                        <xsd:enumeration value="Finance"/>
                        <xsd:enumeration value="Government"/>
                        <xsd:enumeration value="Healthcare (private sector) or Medical"/>
                        <xsd:enumeration value="Hospitality"/>
                        <xsd:enumeration value="Insurance"/>
                        <xsd:enumeration value="LegalServices"/>
                        <xsd:enumeration value="Manufacturing / Distribution"/>
                        <xsd:enumeration value="Market Research"/>
                        <xsd:enumeration value="Marketing, Advertising, PR"/>
                        <xsd:enumeration value="Other"/>
                        <xsd:enumeration value="Petroleum"/>
                        <xsd:enumeration value="Pharmaceuticals"/>
                        <xsd:enumeration value="Printing or Publishing"/>
                        <xsd:enumeration value="Real Estate"/>
                        <xsd:enumeration value="Research&amp; Development"/>
                        <xsd:enumeration value="Retail"/>
                        <xsd:enumeration value="Software Development"/>
                        <xsd:enumeration value="Technology"/>
                        <xsd:enumeration value="Telecommunications"/>
                        <xsd:enumeration value="Traditional Media"/>
                        <xsd:enumeration value="Transportation (Land, Sea, Air)"/>
                        <xsd:enumeration value="Travel &amp; Tourism"/>
                        <xsd:enumeration value="Utilities (Electric, Gas, etc.)"/>
                      </xsd:restriction>
                    </xsd:simpleType>
                  </xsd:union>
                </xsd:simpleType>
              </xsd:element>
            </xsd:sequence>
          </xsd:extension>
        </xsd:complexContent>
      </xsd:complexType>
    </xsd:element>
    <xsd:element name="Segment" ma:index="7" nillable="true" ma:displayName="Segment" ma:internalName="Segment" ma:readOnly="false">
      <xsd:complexType>
        <xsd:complexContent>
          <xsd:extension base="dms:MultiChoice">
            <xsd:sequence>
              <xsd:element name="Value" maxOccurs="unbounded" minOccurs="0" nillable="true">
                <xsd:simpleType>
                  <xsd:restriction base="dms:Choice">
                    <xsd:enumeration value="Full Stack Analyst"/>
                    <xsd:enumeration value="Unsettle Analyst"/>
                    <xsd:enumeration value="Steadfast Excel-er"/>
                    <xsd:enumeration value="&quot;Everyday&quot; Excel User"/>
                    <xsd:enumeration value="Information Gatherer"/>
                  </xsd:restriction>
                </xsd:simpleType>
              </xsd:element>
            </xsd:sequence>
          </xsd:extension>
        </xsd:complexContent>
      </xsd:complexType>
    </xsd:element>
    <xsd:element name="QFE" ma:index="8" nillable="true" ma:displayName="QFE" ma:default="1" ma:format="Dropdown" ma:internalName="QFE" ma:readOnly="false">
      <xsd:simpleType>
        <xsd:restriction base="dms:Boolean"/>
      </xsd:simpleType>
    </xsd:element>
    <xsd:element name="test0" ma:index="10" nillable="true" ma:displayName="test" ma:default="1" ma:format="Dropdown" ma:hidden="true" ma:internalName="test0" ma:readOnly="false">
      <xsd:simpleType>
        <xsd:restriction base="dms:Boolean"/>
      </xsd:simpleType>
    </xsd:element>
    <xsd:element name="Test" ma:index="11" nillable="true" ma:displayName="Test" ma:hidden="true" ma:list="UserInfo" ma:SharePointGroup="0" ma:internalName="Test"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2" ma:index="12" nillable="true" ma:displayName="Test2" ma:default="1" ma:hidden="true" ma:internalName="Test2" ma:readOnly="false">
      <xsd:simpleType>
        <xsd:restriction base="dms:Boolean"/>
      </xsd:simpleType>
    </xsd:element>
    <xsd:element name="Test3" ma:index="13" nillable="true" ma:displayName="Test3" ma:hidden="true" ma:list="{56fe87cb-74e0-4ce0-8f5a-8a063749ebbe}" ma:internalName="Test3" ma:readOnly="false" ma:showField="Title">
      <xsd:simpleType>
        <xsd:restriction base="dms:Lookup"/>
      </xsd:simpleType>
    </xsd:element>
    <xsd:element name="dptest" ma:index="14" nillable="true" ma:displayName="dptest" ma:description="Doc Prop Test" ma:hidden="true" ma:internalName="dptest" ma:readOnly="false">
      <xsd:simpleType>
        <xsd:restriction base="dms:Text">
          <xsd:maxLength value="255"/>
        </xsd:restriction>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AutoTags" ma:index="16" nillable="true" ma:displayName="MediaServiceAutoTags" ma:description="" ma:hidden="true" ma:internalName="MediaServiceAutoTags" ma:readOnly="true">
      <xsd:simpleType>
        <xsd:restriction base="dms:Text"/>
      </xsd:simpleType>
    </xsd:element>
    <xsd:element name="MediaServiceDateTaken" ma:index="17" nillable="true" ma:displayName="MediaServiceDateTaken" ma:description="" ma:hidden="true" ma:internalName="MediaServiceDateTaken" ma:readOnly="true">
      <xsd:simpleType>
        <xsd:restriction base="dms:Text"/>
      </xsd:simpleType>
    </xsd:element>
    <xsd:element name="MediaServiceOCR" ma:index="18" nillable="true" ma:displayName="MediaServiceOCR" ma:description="" ma:hidden="true" ma:internalName="MediaServiceOCR" ma:readOnly="true">
      <xsd:simpleType>
        <xsd:restriction base="dms:Note"/>
      </xsd:simpleType>
    </xsd:element>
    <xsd:element name="MediaServiceLocation" ma:index="19" nillable="true" ma:displayName="MediaServiceLocation" ma:hidden="true" ma:internalName="MediaServiceLocation" ma:readOnly="true">
      <xsd:simpleType>
        <xsd:restriction base="dms:Text"/>
      </xsd:simpleType>
    </xsd:element>
    <xsd:element name="Test3_x003a_Column4" ma:index="23" nillable="true" ma:displayName="Test3:Column4" ma:hidden="true" ma:list="{56fe87cb-74e0-4ce0-8f5a-8a063749ebbe}" ma:internalName="Test3_x003a_Column4" ma:readOnly="true" ma:showField="Column4" ma:web="2e7b7dd0-ff9e-4fdf-9289-16a7cf533cc2">
      <xsd:simpleType>
        <xsd:restriction base="dms:Lookup"/>
      </xsd:simpleType>
    </xsd:element>
    <xsd:element name="Test3_x003a_Column6" ma:index="24" nillable="true" ma:displayName="Test3:Column6" ma:hidden="true" ma:list="{56fe87cb-74e0-4ce0-8f5a-8a063749ebbe}" ma:internalName="Test3_x003a_Column6" ma:readOnly="true" ma:showField="Column6" ma:web="2e7b7dd0-ff9e-4fdf-9289-16a7cf533cc2">
      <xsd:simpleType>
        <xsd:restriction base="dms:Lookup"/>
      </xsd:simpleType>
    </xsd:element>
    <xsd:element name="Test3_x003a_Compliance_x0020_Asset_x0020_Id" ma:index="25" nillable="true" ma:displayName="Test3:Compliance Asset Id" ma:hidden="true" ma:list="{56fe87cb-74e0-4ce0-8f5a-8a063749ebbe}" ma:internalName="Test3_x003a_Compliance_x0020_Asset_x0020_Id" ma:readOnly="true" ma:showField="ComplianceAssetId" ma:web="2e7b7dd0-ff9e-4fdf-9289-16a7cf533cc2">
      <xsd:simpleType>
        <xsd:restriction base="dms:Lookup"/>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LengthInSeconds" ma:index="35" nillable="true" ma:displayName="Length (seconds)" ma:hidden="true" ma:internalName="MediaLengthInSeconds" ma:readOnly="true">
      <xsd:simpleType>
        <xsd:restriction base="dms:Unknown"/>
      </xsd:simpleType>
    </xsd:element>
    <xsd:element name="lcf76f155ced4ddcb4097134ff3c332f" ma:index="38"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Metadata" ma:index="40" nillable="true" ma:displayName="MediaServiceMetadata" ma:description="" ma:hidden="true" ma:internalName="MediaServiceMetadata" ma:readOnly="true">
      <xsd:simpleType>
        <xsd:restriction base="dms:Note"/>
      </xsd:simpleType>
    </xsd:element>
    <xsd:element name="Choice" ma:index="41" nillable="true" ma:displayName="Choice" ma:default="0" ma:format="Dropdown" ma:internalName="Choice">
      <xsd:simpleType>
        <xsd:restriction base="dms:Boolean"/>
      </xsd:simpleType>
    </xsd:element>
    <xsd:element name="MediaServiceSearchProperties" ma:index="42" nillable="true" ma:displayName="MediaServiceSearchProperties" ma:hidden="true" ma:internalName="MediaServiceSearchProperties" ma:readOnly="true">
      <xsd:simpleType>
        <xsd:restriction base="dms:Note"/>
      </xsd:simpleType>
    </xsd:element>
    <xsd:element name="MediaServiceDocTags" ma:index="43" nillable="true" ma:displayName="MediaServiceDocTags" ma:hidden="true" ma:internalName="MediaServiceDocTags" ma:readOnly="true">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Comment" ma:index="46"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e7b7dd0-ff9e-4fdf-9289-16a7cf533cc2" elementFormDefault="qualified">
    <xsd:import namespace="http://schemas.microsoft.com/office/2006/documentManagement/types"/>
    <xsd:import namespace="http://schemas.microsoft.com/office/infopath/2007/PartnerControls"/>
    <xsd:element name="LastSharedByUser" ma:index="21" nillable="true" ma:displayName="Last Shared By User" ma:description="" ma:hidden="true" ma:internalName="LastSharedByUser" ma:readOnly="true">
      <xsd:simpleType>
        <xsd:restriction base="dms:Note"/>
      </xsd:simpleType>
    </xsd:element>
    <xsd:element name="LastSharedByTime" ma:index="22" nillable="true" ma:displayName="Last Shared By Time" ma:description="" ma:hidden="true" ma:internalName="LastSharedByTime" ma:readOnly="true">
      <xsd:simpleType>
        <xsd:restriction base="dms:DateTime"/>
      </xsd:simpleType>
    </xsd:element>
    <xsd:element name="SharedWithUsers" ma:index="36"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8978a658-3d11-4a81-97af-d5b56c1fb361" xsi:nil="true"/>
    <lcf76f155ced4ddcb4097134ff3c332f xmlns="8978a658-3d11-4a81-97af-d5b56c1fb361">
      <Terms xmlns="http://schemas.microsoft.com/office/infopath/2007/PartnerControls"/>
    </lcf76f155ced4ddcb4097134ff3c332f>
    <Test3 xmlns="8978a658-3d11-4a81-97af-d5b56c1fb361" xsi:nil="true"/>
    <Notes_x0020_ xmlns="8978a658-3d11-4a81-97af-d5b56c1fb361" xsi:nil="true"/>
    <Test2 xmlns="8978a658-3d11-4a81-97af-d5b56c1fb361">true</Test2>
    <Details xmlns="8978a658-3d11-4a81-97af-d5b56c1fb361" xsi:nil="true"/>
    <dptest xmlns="8978a658-3d11-4a81-97af-d5b56c1fb361" xsi:nil="true"/>
    <Choice xmlns="8978a658-3d11-4a81-97af-d5b56c1fb361">false</Choice>
    <Sythesized_x0020_into_x0020_writeup_x003f_ xmlns="8978a658-3d11-4a81-97af-d5b56c1fb361">true</Sythesized_x0020_into_x0020_writeup_x003f_>
    <test0 xmlns="8978a658-3d11-4a81-97af-d5b56c1fb361">true</test0>
    <QFE xmlns="8978a658-3d11-4a81-97af-d5b56c1fb361">true</QFE>
    <Test xmlns="8978a658-3d11-4a81-97af-d5b56c1fb361">
      <UserInfo>
        <DisplayName/>
        <AccountId xsi:nil="true"/>
        <AccountType/>
      </UserInfo>
    </Test>
    <Industry xmlns="8978a658-3d11-4a81-97af-d5b56c1fb361" xsi:nil="true"/>
    <Segment xmlns="8978a658-3d11-4a81-97af-d5b56c1fb361" xsi:nil="true"/>
    <Comment xmlns="8978a658-3d11-4a81-97af-d5b56c1fb361" xsi:nil="true"/>
  </documentManagement>
</p:properties>
</file>

<file path=customXml/itemProps1.xml><?xml version="1.0" encoding="utf-8"?>
<ds:datastoreItem xmlns:ds="http://schemas.openxmlformats.org/officeDocument/2006/customXml" ds:itemID="{877FCB0E-6CB7-4465-9733-0B80E7F4619C}"/>
</file>

<file path=customXml/itemProps2.xml><?xml version="1.0" encoding="utf-8"?>
<ds:datastoreItem xmlns:ds="http://schemas.openxmlformats.org/officeDocument/2006/customXml" ds:itemID="{BBEB0693-CEE7-4559-BC05-48925F2AECC7}"/>
</file>

<file path=customXml/itemProps3.xml><?xml version="1.0" encoding="utf-8"?>
<ds:datastoreItem xmlns:ds="http://schemas.openxmlformats.org/officeDocument/2006/customXml" ds:itemID="{F038D1D4-8379-45CB-BDFF-EAFFFCA0956B}"/>
</file>

<file path=docMetadata/LabelInfo.xml><?xml version="1.0" encoding="utf-8"?>
<clbl:labelList xmlns:clbl="http://schemas.microsoft.com/office/2020/mipLabelMetadata">
  <clbl:label id="{87867195-f2b8-4ac2-b0b6-6bb73cb33af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Gedion Alemayehu</cp:lastModifiedBy>
  <cp:revision>1</cp:revision>
  <dcterms:created xsi:type="dcterms:W3CDTF">2021-07-16T22:20:27Z</dcterms:created>
  <dcterms:modified xsi:type="dcterms:W3CDTF">2023-11-22T19:35:59Z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0x01010018E9A87F33DDDF47B4034F7640DF5146</vt:lpwstr>
  </property>
  <property fmtid="{D5CDD505-2E9C-101B-9397-08002B2CF9AE}" pid="3" name="MediaServiceImageTags">
    <vt:lpwstr/>
  </property>
  <property fmtid="{D5CDD505-2E9C-101B-9397-08002B2CF9AE}" pid="4" name="j1ddeb2b0f824d21b6864f26ba9a3bed">
    <vt:lpwstr/>
  </property>
  <property fmtid="{D5CDD505-2E9C-101B-9397-08002B2CF9AE}" pid="5" name="Country">
    <vt:lpwstr/>
  </property>
  <property fmtid="{D5CDD505-2E9C-101B-9397-08002B2CF9AE}" pid="7" name="TaxCatchAll">
    <vt:lpwstr/>
  </property>
</Properties>
</file>