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drawings/drawing3.xml" ContentType="application/vnd.openxmlformats-officedocument.drawing+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xl/connections.xml" ContentType="application/vnd.openxmlformats-officedocument.spreadsheetml.connection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11.xml" ContentType="application/vnd.openxmlformats-officedocument.customXm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filterPrivacy="1" codeName="ThisWorkbook" defaultThemeVersion="166925"/>
  <xr:revisionPtr revIDLastSave="0" documentId="13_ncr:1_{0B9A0995-B5E9-47BE-96FE-549ABCD3C696}" xr6:coauthVersionLast="47" xr6:coauthVersionMax="47" xr10:uidLastSave="{00000000-0000-0000-0000-000000000000}"/>
  <bookViews>
    <workbookView xWindow="-120" yWindow="-120" windowWidth="29040" windowHeight="15840" xr2:uid="{52076B97-0B18-4F52-A9BF-45F563BD159B}"/>
  </bookViews>
  <sheets>
    <sheet name="Instructions" sheetId="27" r:id="rId1"/>
    <sheet name="TT" sheetId="20" state="hidden" r:id="rId2"/>
    <sheet name="Calib" sheetId="25" state="hidden" r:id="rId3"/>
    <sheet name="Salinity and conductivity" sheetId="24" r:id="rId4"/>
    <sheet name="Backend" sheetId="23" state="hidden" r:id="rId5"/>
    <sheet name="Data In" sheetId="3" r:id="rId6"/>
    <sheet name="Data Out" sheetId="2" r:id="rId7"/>
    <sheet name="Control" sheetId="4" state="hidden" r:id="rId8"/>
    <sheet name="Settings" sheetId="8" r:id="rId9"/>
    <sheet name="PPT" sheetId="7" state="hidden" r:id="rId10"/>
  </sheets>
  <definedNames>
    <definedName name="_xlcn.WorksheetConnection_FertilizerData1" hidden="1">FertilizerData</definedName>
    <definedName name="Conduct_Exp1">ExpTable1[Conductivity]</definedName>
    <definedName name="Conduct_Exp2">ExpTable2[Conductivity]</definedName>
    <definedName name="DataChannelCountDefault">Settings!$B$10</definedName>
    <definedName name="DataChannelCountSetting">Settings!$C$10</definedName>
    <definedName name="DataDelayDefault">Settings!$B$12</definedName>
    <definedName name="DataDelaySetting">Settings!$C$12</definedName>
    <definedName name="DataIn_Conductivity">'Data In'!$B$5</definedName>
    <definedName name="DataIn_CurrentTime">'Data In'!$A$5</definedName>
    <definedName name="DataInVals">'Data In'!$A$8:$B$57</definedName>
    <definedName name="DataOrientationDefault">Settings!$B$14</definedName>
    <definedName name="DataOrientationSetting">Settings!$C$14</definedName>
    <definedName name="DataRowCountDefault">Settings!$B$8</definedName>
    <definedName name="DataRowCountSetting">Settings!$C$8</definedName>
    <definedName name="EndingVal_Exp1">Backend!$C$6</definedName>
    <definedName name="EndingVal_Exp2">Backend!$C$7</definedName>
    <definedName name="ExpSelect">Backend!$C$5</definedName>
    <definedName name="LanguageSelect">TT!$T$3</definedName>
    <definedName name="ResetCell">'Data Out'!$A$5</definedName>
    <definedName name="SheetName_Backend">Backend!$A$1</definedName>
    <definedName name="SheetName_Control">Control!$A$1</definedName>
    <definedName name="SheetName_Dash">'Salinity and conductivity'!$A$2</definedName>
    <definedName name="StartingTime_Exp1">Backend!$C$8</definedName>
    <definedName name="StartingTime_Exp2">Backend!$C$9</definedName>
    <definedName name="StartingVal_Exp1">Backend!$C$3</definedName>
    <definedName name="StartingVal_Exp2">Backend!$C$4</definedName>
    <definedName name="Time_Exp1">ExpTable1[Time]</definedName>
    <definedName name="Time_Exp2">ExpTable2[Time]</definedName>
    <definedName name="WorkbookNameDefault">Settings!$B$4</definedName>
    <definedName name="WorkbookNameSetting">Settings!$C$4</definedName>
    <definedName name="WorkbookVersionDefault">Settings!$B$6</definedName>
    <definedName name="WorkbookVersionSetting">Settings!$C$6</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ertilizerData" name="FertilizerData" connection="WorksheetConnection_Fertilizer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23" l="1"/>
  <c r="V4" i="24"/>
  <c r="M4" i="24"/>
  <c r="A7" i="3"/>
  <c r="S3" i="20" l="1"/>
  <c r="T3" i="20" s="1"/>
  <c r="B51" i="20"/>
  <c r="A2" i="27"/>
  <c r="O51" i="20" l="1"/>
  <c r="O3" i="20"/>
  <c r="B2" i="27" s="1"/>
  <c r="O8" i="20"/>
  <c r="O14" i="20"/>
  <c r="O19" i="20"/>
  <c r="A2" i="8" s="1"/>
  <c r="O24" i="20"/>
  <c r="A16" i="8" s="1"/>
  <c r="O30" i="20"/>
  <c r="A2" i="3" s="1"/>
  <c r="O35" i="20"/>
  <c r="A1" i="2" s="1"/>
  <c r="O40" i="20"/>
  <c r="B14" i="23" s="1"/>
  <c r="W4" i="24" s="1"/>
  <c r="O46" i="20"/>
  <c r="O50" i="20"/>
  <c r="O6" i="20"/>
  <c r="O16" i="20"/>
  <c r="O22" i="20"/>
  <c r="A12" i="8" s="1"/>
  <c r="O32" i="20"/>
  <c r="A4" i="3" s="1"/>
  <c r="O43" i="20"/>
  <c r="M5" i="24" s="1"/>
  <c r="O12" i="20"/>
  <c r="O23" i="20"/>
  <c r="A14" i="8" s="1"/>
  <c r="O34" i="20"/>
  <c r="A6" i="3" s="1"/>
  <c r="O44" i="20"/>
  <c r="V5" i="24" s="1"/>
  <c r="O4" i="20"/>
  <c r="O10" i="20"/>
  <c r="O15" i="20"/>
  <c r="O20" i="20"/>
  <c r="A8" i="8" s="1"/>
  <c r="O26" i="20"/>
  <c r="D10" i="8" s="1"/>
  <c r="O31" i="20"/>
  <c r="O36" i="20"/>
  <c r="A2" i="2" s="1"/>
  <c r="O42" i="20"/>
  <c r="K2" i="24" s="1"/>
  <c r="O47" i="20"/>
  <c r="O11" i="20"/>
  <c r="O27" i="20"/>
  <c r="D12" i="8" s="1"/>
  <c r="O38" i="20"/>
  <c r="B2" i="24" s="1"/>
  <c r="O48" i="20"/>
  <c r="O7" i="20"/>
  <c r="O18" i="20"/>
  <c r="A1" i="8" s="1"/>
  <c r="O28" i="20"/>
  <c r="D14" i="8" s="1"/>
  <c r="O39" i="20"/>
  <c r="B13" i="23" s="1"/>
  <c r="N4" i="24" s="1"/>
  <c r="O49" i="20"/>
  <c r="O45" i="20"/>
  <c r="O41" i="20"/>
  <c r="D18" i="24" s="1"/>
  <c r="O37" i="20"/>
  <c r="B4" i="3" s="1"/>
  <c r="O33" i="20"/>
  <c r="C57" i="3" s="1"/>
  <c r="O29" i="20"/>
  <c r="A1" i="3" s="1"/>
  <c r="O25" i="20"/>
  <c r="D8" i="8" s="1"/>
  <c r="O21" i="20"/>
  <c r="A10" i="8" s="1"/>
  <c r="O17" i="20"/>
  <c r="O13" i="20"/>
  <c r="O9" i="20"/>
  <c r="O5" i="20"/>
  <c r="U14" i="24" l="1"/>
  <c r="L14" i="24"/>
  <c r="Q14" i="24"/>
  <c r="Z14" i="24"/>
  <c r="Q16" i="24"/>
  <c r="Z16" i="24"/>
  <c r="L16" i="24"/>
  <c r="U16" i="24"/>
  <c r="C14" i="24" l="1"/>
  <c r="N3" i="23"/>
  <c r="N4" i="23"/>
  <c r="N6" i="23"/>
  <c r="N7" i="23"/>
  <c r="N9" i="23"/>
  <c r="N10" i="23"/>
  <c r="N12" i="23"/>
  <c r="N14" i="23"/>
  <c r="N18" i="23"/>
  <c r="N19" i="23"/>
  <c r="N20" i="23"/>
  <c r="N22" i="23"/>
  <c r="N23" i="23"/>
  <c r="N24" i="23"/>
  <c r="N25" i="23"/>
  <c r="N26" i="23"/>
  <c r="N30" i="23"/>
  <c r="N32" i="23"/>
  <c r="N34" i="23"/>
  <c r="N38" i="23"/>
  <c r="N39" i="23"/>
  <c r="N41" i="23"/>
  <c r="N42" i="23"/>
  <c r="I4" i="23"/>
  <c r="I5" i="23"/>
  <c r="P20" i="25"/>
  <c r="O4" i="23"/>
  <c r="O35" i="23"/>
  <c r="O25" i="23"/>
  <c r="O8" i="23"/>
  <c r="O31" i="23"/>
  <c r="O27" i="23"/>
  <c r="O19" i="23"/>
  <c r="O15" i="23"/>
  <c r="O11" i="23"/>
  <c r="O7" i="23"/>
  <c r="O3" i="23"/>
  <c r="O41" i="23"/>
  <c r="O9" i="23"/>
  <c r="O24" i="23"/>
  <c r="N35" i="23"/>
  <c r="N15" i="23"/>
  <c r="N31" i="23"/>
  <c r="O40" i="23"/>
  <c r="O36" i="23"/>
  <c r="O28" i="23"/>
  <c r="O16" i="23"/>
  <c r="O32" i="23"/>
  <c r="O12" i="23"/>
  <c r="N40" i="23"/>
  <c r="N8" i="23"/>
  <c r="O20" i="23"/>
  <c r="N28" i="23"/>
  <c r="N27" i="23"/>
  <c r="N16" i="23"/>
  <c r="N11" i="23"/>
  <c r="N36" i="23"/>
  <c r="O37" i="23"/>
  <c r="O33" i="23"/>
  <c r="O29" i="23"/>
  <c r="O21" i="23"/>
  <c r="O17" i="23"/>
  <c r="O13" i="23"/>
  <c r="O5" i="23"/>
  <c r="O39" i="23"/>
  <c r="O23" i="23"/>
  <c r="N37" i="23"/>
  <c r="N33" i="23"/>
  <c r="N29" i="23"/>
  <c r="N21" i="23"/>
  <c r="N17" i="23"/>
  <c r="N13" i="23"/>
  <c r="N5" i="23"/>
  <c r="O42" i="23"/>
  <c r="O38" i="23"/>
  <c r="O34" i="23"/>
  <c r="O30" i="23"/>
  <c r="O26" i="23"/>
  <c r="O22" i="23"/>
  <c r="O18" i="23"/>
  <c r="O14" i="23"/>
  <c r="O10" i="23"/>
  <c r="O6" i="23"/>
  <c r="I7" i="23"/>
  <c r="I6" i="23"/>
  <c r="I8" i="23"/>
  <c r="I9" i="23"/>
  <c r="I10" i="23"/>
  <c r="I11" i="23"/>
  <c r="I12" i="23"/>
  <c r="I13" i="23"/>
  <c r="I14" i="23"/>
  <c r="I16" i="23"/>
  <c r="I15" i="23"/>
  <c r="I17" i="23"/>
  <c r="I18" i="23"/>
  <c r="I20" i="23"/>
  <c r="I19" i="23"/>
  <c r="I21" i="23"/>
  <c r="I24" i="23"/>
  <c r="I22" i="23"/>
  <c r="I23" i="23"/>
  <c r="I25" i="23"/>
  <c r="I28" i="23"/>
  <c r="I27" i="23"/>
  <c r="I26" i="23"/>
  <c r="I29" i="23"/>
  <c r="I30" i="23"/>
  <c r="I32" i="23"/>
  <c r="I31" i="23"/>
  <c r="I33" i="23"/>
  <c r="I34" i="23"/>
  <c r="I35" i="23"/>
  <c r="I36" i="23"/>
  <c r="I37" i="23"/>
  <c r="I38" i="23"/>
  <c r="I39" i="23"/>
  <c r="I40" i="23"/>
  <c r="I41" i="23"/>
  <c r="I42" i="23"/>
  <c r="H40" i="23"/>
  <c r="H36" i="23"/>
  <c r="H32" i="23"/>
  <c r="H28" i="23"/>
  <c r="H24" i="23"/>
  <c r="H20" i="23"/>
  <c r="H16" i="23"/>
  <c r="H12" i="23"/>
  <c r="H8" i="23"/>
  <c r="H4" i="23"/>
  <c r="H39" i="23"/>
  <c r="H35" i="23"/>
  <c r="H31" i="23"/>
  <c r="H27" i="23"/>
  <c r="H23" i="23"/>
  <c r="H19" i="23"/>
  <c r="H15" i="23"/>
  <c r="H11" i="23"/>
  <c r="H7" i="23"/>
  <c r="H3" i="23"/>
  <c r="H42" i="23"/>
  <c r="H38" i="23"/>
  <c r="H34" i="23"/>
  <c r="H30" i="23"/>
  <c r="H26" i="23"/>
  <c r="H22" i="23"/>
  <c r="H18" i="23"/>
  <c r="H14" i="23"/>
  <c r="H10" i="23"/>
  <c r="H6" i="23"/>
  <c r="H41" i="23"/>
  <c r="H37" i="23"/>
  <c r="H33" i="23"/>
  <c r="H29" i="23"/>
  <c r="H25" i="23"/>
  <c r="H21" i="23"/>
  <c r="H17" i="23"/>
  <c r="H13" i="23"/>
  <c r="H9" i="23"/>
  <c r="H5" i="23"/>
  <c r="Z18" i="24"/>
  <c r="Q18" i="24"/>
  <c r="K39" i="23"/>
  <c r="K40" i="23"/>
  <c r="K41" i="23"/>
  <c r="K42" i="23"/>
  <c r="E39" i="23"/>
  <c r="E40" i="23"/>
  <c r="E41" i="23"/>
  <c r="E42" i="23"/>
  <c r="U18" i="24"/>
  <c r="L18" i="24"/>
  <c r="K38" i="23"/>
  <c r="K37" i="23"/>
  <c r="K36" i="23"/>
  <c r="K35" i="23"/>
  <c r="K34" i="23"/>
  <c r="K33" i="23"/>
  <c r="K32" i="23"/>
  <c r="K31" i="23"/>
  <c r="K30" i="23"/>
  <c r="K29" i="23"/>
  <c r="K28" i="23"/>
  <c r="K27" i="23"/>
  <c r="K26" i="23"/>
  <c r="K25" i="23"/>
  <c r="K24" i="23"/>
  <c r="K23" i="23"/>
  <c r="K22" i="23"/>
  <c r="K21" i="23"/>
  <c r="K20" i="23"/>
  <c r="K19" i="23"/>
  <c r="K18" i="23"/>
  <c r="K17" i="23"/>
  <c r="K16" i="23"/>
  <c r="K15" i="23"/>
  <c r="K14" i="23"/>
  <c r="K13" i="23"/>
  <c r="K12" i="23"/>
  <c r="K11" i="23"/>
  <c r="K10" i="23"/>
  <c r="K9" i="23"/>
  <c r="K8" i="23"/>
  <c r="K7" i="23"/>
  <c r="K6" i="23"/>
  <c r="K5" i="23"/>
  <c r="K4" i="23"/>
  <c r="K3" i="23"/>
  <c r="B7" i="3"/>
  <c r="E3" i="23"/>
  <c r="E4"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A1" i="4"/>
  <c r="C23" i="7"/>
  <c r="D23" i="7"/>
  <c r="B14" i="7"/>
  <c r="A24" i="7"/>
  <c r="B24" i="7" s="1"/>
  <c r="B23" i="7"/>
  <c r="B5" i="7"/>
  <c r="B3" i="7"/>
  <c r="A2" i="24"/>
  <c r="B4" i="7"/>
  <c r="B6" i="7"/>
  <c r="B10" i="20"/>
  <c r="B11" i="20"/>
  <c r="B12" i="20"/>
  <c r="B13"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9" i="20"/>
  <c r="B8" i="20"/>
  <c r="B7" i="20"/>
  <c r="B6" i="20"/>
  <c r="B5" i="20"/>
  <c r="B4" i="20"/>
  <c r="B3" i="20"/>
  <c r="A25" i="7" l="1"/>
  <c r="D25" i="7" s="1"/>
  <c r="A22" i="7"/>
  <c r="A18" i="7"/>
  <c r="A9" i="7"/>
  <c r="A20" i="7"/>
  <c r="A19" i="7"/>
  <c r="A12" i="7"/>
  <c r="A11" i="7"/>
  <c r="A21" i="7"/>
  <c r="A14" i="7"/>
  <c r="B10" i="7"/>
  <c r="B25" i="7"/>
  <c r="A26" i="7"/>
  <c r="D24" i="7"/>
  <c r="D40" i="7" s="1"/>
  <c r="C24" i="7"/>
  <c r="C40" i="7" s="1"/>
  <c r="C25" i="7" l="1"/>
  <c r="C26" i="7"/>
  <c r="A27" i="7"/>
  <c r="D26" i="7"/>
  <c r="B26" i="7"/>
  <c r="C27" i="7" l="1"/>
  <c r="D27" i="7"/>
  <c r="B27" i="7"/>
  <c r="A28" i="7"/>
  <c r="D28" i="7" l="1"/>
  <c r="A29" i="7"/>
  <c r="B28" i="7"/>
  <c r="C28" i="7"/>
  <c r="A30" i="7" l="1"/>
  <c r="C29" i="7"/>
  <c r="D29" i="7"/>
  <c r="B29" i="7"/>
  <c r="A31" i="7" l="1"/>
  <c r="B30" i="7"/>
  <c r="C30" i="7"/>
  <c r="D30" i="7"/>
  <c r="C31" i="7" l="1"/>
  <c r="B31" i="7"/>
  <c r="D31" i="7"/>
  <c r="A32" i="7"/>
  <c r="D32" i="7" l="1"/>
  <c r="C32" i="7"/>
  <c r="A33" i="7"/>
  <c r="B32" i="7"/>
  <c r="A34" i="7" l="1"/>
  <c r="C33" i="7"/>
  <c r="D33" i="7"/>
  <c r="B33" i="7"/>
  <c r="D34" i="7" l="1"/>
  <c r="C34" i="7"/>
  <c r="B34" i="7"/>
  <c r="A35" i="7"/>
  <c r="D35" i="7" l="1"/>
  <c r="C35" i="7"/>
  <c r="B35" i="7"/>
  <c r="A36" i="7"/>
  <c r="A37" i="7" l="1"/>
  <c r="D36" i="7"/>
  <c r="C36" i="7"/>
  <c r="B36" i="7"/>
  <c r="B37" i="7" l="1"/>
  <c r="C37" i="7"/>
  <c r="D37" i="7"/>
  <c r="A38" i="7"/>
  <c r="B38" i="7" l="1"/>
  <c r="C38" i="7"/>
  <c r="D38" i="7"/>
  <c r="A39" i="7"/>
  <c r="C39" i="7" l="1"/>
  <c r="D39" i="7"/>
  <c r="B39"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FertilizerData" type="102" refreshedVersion="6" minRefreshableVersion="5">
    <extLst>
      <ext xmlns:x15="http://schemas.microsoft.com/office/spreadsheetml/2010/11/main" uri="{DE250136-89BD-433C-8126-D09CA5730AF9}">
        <x15:connection id="FertilizerData">
          <x15:rangePr sourceName="_xlcn.WorksheetConnection_FertilizerData1"/>
        </x15:connection>
      </ext>
    </extLst>
  </connection>
</connections>
</file>

<file path=xl/sharedStrings.xml><?xml version="1.0" encoding="utf-8"?>
<sst xmlns="http://schemas.openxmlformats.org/spreadsheetml/2006/main" count="206" uniqueCount="186">
  <si>
    <t>English</t>
  </si>
  <si>
    <t>Row</t>
  </si>
  <si>
    <t>Tab</t>
  </si>
  <si>
    <t>Location</t>
  </si>
  <si>
    <t>Language 1</t>
  </si>
  <si>
    <t>Language 2</t>
  </si>
  <si>
    <t>Language 3</t>
  </si>
  <si>
    <t>Language 4</t>
  </si>
  <si>
    <t>Language 5</t>
  </si>
  <si>
    <t>Language 6</t>
  </si>
  <si>
    <t>Language 7</t>
  </si>
  <si>
    <t>Language 8</t>
  </si>
  <si>
    <t>Language 9</t>
  </si>
  <si>
    <t>Language 10</t>
  </si>
  <si>
    <t>Display</t>
  </si>
  <si>
    <t>Select Language</t>
  </si>
  <si>
    <t>Selecione Idioma</t>
  </si>
  <si>
    <t>Selecciona el idioma</t>
  </si>
  <si>
    <t>Inglês</t>
  </si>
  <si>
    <t>Inglés</t>
  </si>
  <si>
    <t>Portuguese</t>
  </si>
  <si>
    <t>Português</t>
  </si>
  <si>
    <t>Portugués</t>
  </si>
  <si>
    <t>Spanish</t>
  </si>
  <si>
    <t>Espanhol</t>
  </si>
  <si>
    <t>Español</t>
  </si>
  <si>
    <t>German</t>
  </si>
  <si>
    <t>Alemão</t>
  </si>
  <si>
    <t>Alemán</t>
  </si>
  <si>
    <t>Italian</t>
  </si>
  <si>
    <t>Italiano</t>
  </si>
  <si>
    <t>Norwegian</t>
  </si>
  <si>
    <t>Norueguês</t>
  </si>
  <si>
    <t>Noruego</t>
  </si>
  <si>
    <t>French</t>
  </si>
  <si>
    <t>Francês</t>
  </si>
  <si>
    <t>Francés</t>
  </si>
  <si>
    <t>This workbook uses "Macros" (automated Excel commands) to assist in the data collection process</t>
  </si>
  <si>
    <t>Esta pasta de trabalho usa "Macros" (comandos automatizados do Excel) para auxiliar no processo de coleta de dados</t>
  </si>
  <si>
    <t>Este libro de trabajo usa "Macros" (comandos de Excel automatizados) para ayudar en el proceso de recopilación de datos</t>
  </si>
  <si>
    <t>To use these Macros and have buttons on the spreadsheets work, you must "Enable" the Macros</t>
  </si>
  <si>
    <t>Para usar essas macros e ter botões nas planilhas funcionando, você deve "Ativar" as macros</t>
  </si>
  <si>
    <t>Para utilizar estas macros y tener botones en las hojas de cálculo, debes “Habilitar” las macros.</t>
  </si>
  <si>
    <t>Click the "Enable Content" button that appears above when you first open this workbook</t>
  </si>
  <si>
    <t>Clique no botão "Ativar conteúdo" exibido acima quando você abrir a pasta de trabalho pela primeira vez</t>
  </si>
  <si>
    <t>Haz clic en el botón “Habilitar contenido” que aparece arriba al abrir este libro de trabajo por primera vez</t>
  </si>
  <si>
    <t>Once you have enabled macros, you can use the workbook.  If you do not see this message, macros are enabled</t>
  </si>
  <si>
    <t>Depois de habilitar as macros, você poderá usar a pasta de trabalho. Se você não vir essa mensagem, as macros serão ativadas</t>
  </si>
  <si>
    <t>Una vez que hayas habilitado los macros, puedes usar el libro de trabajo.  Si no ves este mensaje, las macros están habilitadas</t>
  </si>
  <si>
    <t>Workbook Settings</t>
  </si>
  <si>
    <t>Configurações de pasta de trabalho</t>
  </si>
  <si>
    <t>Configuración del libro</t>
  </si>
  <si>
    <t>Settings below will affect how data is read into the current workbook from data sources. Clear a field's contents to revert to its default setting.</t>
  </si>
  <si>
    <t>As configurações abaixo afetarão como os dados são lidos na pasta de trabalho atual a partir de fontes de dados. Limpe o conteúdo de um campo para reverter para sua configuração padrão.</t>
  </si>
  <si>
    <t>Los siguientes ajustes afectarán la forma en que se leen los datos en el libro actual a partir de las fuentes de datos. Borra los contenidos de un campo para volver a la configuración predeterminada.</t>
  </si>
  <si>
    <t>Data interval (ms):</t>
  </si>
  <si>
    <t>Intervalo de dados (ms):</t>
  </si>
  <si>
    <t>Intervalo de datos (ms):</t>
  </si>
  <si>
    <t>Data rows:</t>
  </si>
  <si>
    <t>Linhas de dados</t>
  </si>
  <si>
    <t>Filas de datos:</t>
  </si>
  <si>
    <t>Data channels:</t>
  </si>
  <si>
    <t>Canais de Dados</t>
  </si>
  <si>
    <t>Canales de datos:</t>
  </si>
  <si>
    <t>Data Orientation:</t>
  </si>
  <si>
    <t>Orientação de Dados</t>
  </si>
  <si>
    <t>Orientación de datos:</t>
  </si>
  <si>
    <t>WARNING: Changing settings may result in the loss of content and/or custom formatting in the Data In and Data Out worksheets. Always save before changing values.</t>
  </si>
  <si>
    <t>AVISO: A alteração das configurações pode resultar na perda de conteúdo e / ou formatação personalizada nas planilhas de entrada de dados e saída de dados. Sempre salve antes de alterar os valores.</t>
  </si>
  <si>
    <t>ADVERTENCIA: El cambio de configuraciones puede ocasionar la pérdida de contenido y/o formato personalizado en las hojas de trabajo de entrada y salida de datos. Siempre guarda antes de cambiar los valores.</t>
  </si>
  <si>
    <t>Number of historical data rows to keep. (1 to 500)</t>
  </si>
  <si>
    <t>Número de linhas de dados históricos a serem mantidas. (1 a 500)</t>
  </si>
  <si>
    <t>Número de filas de datos históricos a mantener. (1 a 500)</t>
  </si>
  <si>
    <t>Number of data columns to read/write. (1 to 100)</t>
  </si>
  <si>
    <t>Número de colunas de dados para ler / escrever. (1 a 100)</t>
  </si>
  <si>
    <t>Número de columnas de datos por leer/escribir. (1 a 100)</t>
  </si>
  <si>
    <t>Minimum duration between data readings, in milliseconds. (10 to 10000)</t>
  </si>
  <si>
    <t>Duração mínima entre leituras de dados, em milissegundos. (10 a 10000)</t>
  </si>
  <si>
    <t>Duración mínima entre lecturas de datos, en milisegundos. (10 a 10000)</t>
  </si>
  <si>
    <t>Sort historical data by newest first or last.</t>
  </si>
  <si>
    <t>Ordenar dados históricos pelo mais recente primeiro ou último.</t>
  </si>
  <si>
    <t>Ordenar datos históricos por los más recientes, de primero a último.</t>
  </si>
  <si>
    <t>Data In (From Source)</t>
  </si>
  <si>
    <t>Entrada de Dados (Da Fonte)</t>
  </si>
  <si>
    <t>Datos entrantes (desde la fuente)</t>
  </si>
  <si>
    <t>Data coming from the current data source will appear below as it is received.</t>
  </si>
  <si>
    <t>Os dados provenientes da fonte de dados atual aparecerão abaixo conforme são recebidos.</t>
  </si>
  <si>
    <t>Los datos procedentes de la fuente de datos actual aparecerán a continuación a medida que se reciban.</t>
  </si>
  <si>
    <t>Current Data</t>
  </si>
  <si>
    <t>Dados atuais</t>
  </si>
  <si>
    <t>Datos actuales</t>
  </si>
  <si>
    <t>Time</t>
  </si>
  <si>
    <t>Tempo</t>
  </si>
  <si>
    <t>Tiempo</t>
  </si>
  <si>
    <t>◀ Newest</t>
  </si>
  <si>
    <t>O mais novo</t>
  </si>
  <si>
    <t>◀ El más nuevo</t>
  </si>
  <si>
    <t>Historical Data</t>
  </si>
  <si>
    <t>Histórico de Dados</t>
  </si>
  <si>
    <t>Información histórica</t>
  </si>
  <si>
    <t>Data Out (To Device)</t>
  </si>
  <si>
    <t>Saída de dados (para o dispositivo)</t>
  </si>
  <si>
    <t>Datos de salida (al dispositivo)</t>
  </si>
  <si>
    <t>Data entered into the channels below will be sent to the currently connected device as a comma-delimited string.</t>
  </si>
  <si>
    <t>Os dados inseridos nos canais abaixo serão enviados para o dispositivo conectado no momento como uma corda delimitada por vírgula</t>
  </si>
  <si>
    <t>Los datos ingresados en los siguientes canales se enviarán al dispositivo actualmente conectado</t>
  </si>
  <si>
    <t>Conductivity</t>
  </si>
  <si>
    <t>Condutividade</t>
  </si>
  <si>
    <t>Conductividad</t>
  </si>
  <si>
    <t>Live Data</t>
  </si>
  <si>
    <t>Dados ao vivo</t>
  </si>
  <si>
    <t>Datos en tiempo real</t>
  </si>
  <si>
    <t>EXPERIMENT 1</t>
  </si>
  <si>
    <t>EXPERIMENTO 1</t>
  </si>
  <si>
    <t>EXPERIMENT 2</t>
  </si>
  <si>
    <t>EXPERIMENTO 2</t>
  </si>
  <si>
    <t>Conductivity is measured by the voltage difference between the leads of the sensors. The greater the circulation of warm and cold water, the greater the change in conductivity. The lower the circulation, the lower the change in conductivity.</t>
  </si>
  <si>
    <t>A condutividade é medida pela diferença de tensão entre as derivações dos sensores. Quanto maior a circulação de água quente e fria, maior a mudança na condutividade. Quanto mais baixa a circulação, menor a mudança na condutividade.</t>
  </si>
  <si>
    <t>La conductividad se mide por la diferencia de voltaje entre los cables de los sensores. Cuanto mayor sea la circulación de agua caliente y fría, mayor será el cambio en la conductividad. Cuanto menor sea la circulación, menor será el cambio en la conductividad.</t>
  </si>
  <si>
    <t>Current Samples</t>
  </si>
  <si>
    <t>Amostras Atuais</t>
  </si>
  <si>
    <t>Muestras actuales</t>
  </si>
  <si>
    <t>WARM MORE SALTY THAN COLD</t>
  </si>
  <si>
    <t>AQUECER MAIS SALGADO QUE FRIO</t>
  </si>
  <si>
    <t>CALIENTE MÁS SALADO QUE FRÍO</t>
  </si>
  <si>
    <t>WARM LESS SALTY THAN COLD</t>
  </si>
  <si>
    <t>AQUECER MENOS SALGADO DO QUE FRIO</t>
  </si>
  <si>
    <t>CALIENTE MENOS SALADO QUE FRÍO</t>
  </si>
  <si>
    <t>START TRIAL &gt;</t>
  </si>
  <si>
    <t>INICAR TESTE &gt;</t>
  </si>
  <si>
    <t>INICIAR PRUEBA&gt;</t>
  </si>
  <si>
    <t>END TRIAL &gt;</t>
  </si>
  <si>
    <t>FIM DO TESTE &gt;</t>
  </si>
  <si>
    <t>FINALIZAR PRUEBA &gt;</t>
  </si>
  <si>
    <t>Voltage Start</t>
  </si>
  <si>
    <t>Tensão Inicial</t>
  </si>
  <si>
    <t>Voltaje Inicial</t>
  </si>
  <si>
    <t>Voltage Final</t>
  </si>
  <si>
    <t>Tensão Final</t>
  </si>
  <si>
    <t>Voltaje Final</t>
  </si>
  <si>
    <t>Next &gt;</t>
  </si>
  <si>
    <t>Próximo &gt;</t>
  </si>
  <si>
    <t>Siguiente &gt;</t>
  </si>
  <si>
    <t>&lt; Previous</t>
  </si>
  <si>
    <t>&lt; Anterior</t>
  </si>
  <si>
    <t>Voltage Change</t>
  </si>
  <si>
    <t>Mudança de tensão</t>
  </si>
  <si>
    <t>Cambio de voltaje</t>
  </si>
  <si>
    <t>Exp1</t>
  </si>
  <si>
    <t>Exp2</t>
  </si>
  <si>
    <t>Exp1B</t>
  </si>
  <si>
    <t>Exp2B</t>
  </si>
  <si>
    <t>Name</t>
  </si>
  <si>
    <t>Value</t>
  </si>
  <si>
    <t>Net Time</t>
  </si>
  <si>
    <t>Net change</t>
  </si>
  <si>
    <t>Starting Val Exp 1</t>
  </si>
  <si>
    <t>Starting Val Exp 2</t>
  </si>
  <si>
    <t>Running Experiment</t>
  </si>
  <si>
    <t>Ending Val Exp 1</t>
  </si>
  <si>
    <t>Ending Val Exp 2</t>
  </si>
  <si>
    <t>Starting Time Exp 1</t>
  </si>
  <si>
    <t>Starting Time Exp 2</t>
  </si>
  <si>
    <t>update</t>
  </si>
  <si>
    <t>CH1</t>
  </si>
  <si>
    <t xml:space="preserve">Workbook Name:  </t>
  </si>
  <si>
    <t>Custom</t>
  </si>
  <si>
    <t>Current workbook type's name. (A-Z, a-z, 0-9, "_", "-", and ".". No spaces. Case sensitive.)</t>
  </si>
  <si>
    <t xml:space="preserve">Workbook Version:  </t>
  </si>
  <si>
    <t>1.0</t>
  </si>
  <si>
    <t>Version identifier for current workbook. (A-Z, a-z, 0-9, "_", "-", and ".". No spaces. Case sensitive.)</t>
  </si>
  <si>
    <t>15</t>
  </si>
  <si>
    <t>10</t>
  </si>
  <si>
    <t>150</t>
  </si>
  <si>
    <t>Newest last</t>
  </si>
  <si>
    <t>Sensor 1 PPT</t>
  </si>
  <si>
    <t>Sensor 2 PPT</t>
  </si>
  <si>
    <t>Display Text 1</t>
  </si>
  <si>
    <t>Display Text 2</t>
  </si>
  <si>
    <t>Visible sections</t>
  </si>
  <si>
    <t>Empty</t>
  </si>
  <si>
    <t>Sensor 1</t>
  </si>
  <si>
    <t>Sensor 2</t>
  </si>
  <si>
    <t>blank</t>
  </si>
  <si>
    <t>end</t>
  </si>
  <si>
    <t>v. 210714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</si>
</sst>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 &quot;(Default)&quot;"/>
    <numFmt numFmtId="165" formatCode="#,##0.0"/>
    <numFmt numFmtId="166" formatCode="_(* #,##0_);_(* \(#,##0\);_(* &quot;-&quot;??_);_(@_)"/>
    <numFmt numFmtId="167" formatCode="0.0000\ &quot;V&quot;"/>
    <numFmt numFmtId="168" formatCode="mm\.ss.000"/>
  </numFmts>
  <fonts count="43" x14ac:knownFonts="1">
    <font>
      <sz val="11"/>
      <color theme="1"/>
      <name val="Calibri"/>
      <family val="2"/>
      <scheme val="minor"/>
    </font>
    <font>
      <sz val="11"/>
      <color theme="1"/>
      <name val="Segoe UI Light"/>
      <family val="2"/>
    </font>
    <font>
      <b/>
      <sz val="11"/>
      <color theme="1"/>
      <name val="Segoe UI Light"/>
      <family val="2"/>
    </font>
    <font>
      <b/>
      <sz val="11"/>
      <color theme="0"/>
      <name val="Segoe UI Light"/>
      <family val="2"/>
    </font>
    <font>
      <sz val="11"/>
      <color theme="0"/>
      <name val="Segoe UI Light"/>
      <family val="2"/>
    </font>
    <font>
      <b/>
      <sz val="11"/>
      <color rgb="FFE81123"/>
      <name val="Segoe UI Light"/>
      <family val="2"/>
    </font>
    <font>
      <sz val="11"/>
      <color rgb="FFFFFFFF"/>
      <name val="Segoe UI Light"/>
      <family val="2"/>
    </font>
    <font>
      <sz val="20"/>
      <color rgb="FF696969"/>
      <name val="Segoe UI Light"/>
      <family val="2"/>
    </font>
    <font>
      <sz val="11"/>
      <color rgb="FFBFBFBF"/>
      <name val="Segoe UI Light"/>
      <family val="2"/>
    </font>
    <font>
      <sz val="11"/>
      <color rgb="FF3A3838"/>
      <name val="Segoe UI Light"/>
      <family val="2"/>
    </font>
    <font>
      <sz val="11"/>
      <color rgb="FF3A3838"/>
      <name val="Segoe UI Semibold"/>
      <family val="2"/>
    </font>
    <font>
      <sz val="11"/>
      <color rgb="FFFBFBFB"/>
      <name val="Segoe UI Light"/>
      <family val="2"/>
    </font>
    <font>
      <sz val="11"/>
      <color rgb="FF000000"/>
      <name val="Segoe UI Light"/>
      <family val="2"/>
    </font>
    <font>
      <i/>
      <sz val="11"/>
      <color rgb="FF808080"/>
      <name val="Segoe UI Light"/>
      <family val="2"/>
    </font>
    <font>
      <sz val="9"/>
      <color rgb="FF696969"/>
      <name val="Segoe UI Light"/>
      <family val="2"/>
    </font>
    <font>
      <sz val="11"/>
      <color rgb="FFFF0000"/>
      <name val="Segoe UI Light"/>
      <family val="2"/>
    </font>
    <font>
      <b/>
      <sz val="10"/>
      <color theme="0"/>
      <name val="Segoe UI"/>
      <family val="2"/>
    </font>
    <font>
      <sz val="10"/>
      <color theme="1"/>
      <name val="Segoe UI"/>
      <family val="2"/>
    </font>
    <font>
      <sz val="11"/>
      <color theme="1"/>
      <name val="Segoe UI"/>
      <family val="2"/>
    </font>
    <font>
      <b/>
      <sz val="11"/>
      <color theme="1"/>
      <name val="Segoe UI"/>
      <family val="2"/>
    </font>
    <font>
      <sz val="11"/>
      <color rgb="FF555555"/>
      <name val="Calibri"/>
      <family val="2"/>
      <scheme val="minor"/>
    </font>
    <font>
      <sz val="11"/>
      <color rgb="FFBFBFBF"/>
      <name val="Calibri"/>
      <family val="2"/>
      <scheme val="minor"/>
    </font>
    <font>
      <sz val="11"/>
      <color theme="1"/>
      <name val="Calibri"/>
      <family val="2"/>
      <scheme val="minor"/>
    </font>
    <font>
      <sz val="11"/>
      <color theme="0"/>
      <name val="Segoe UI"/>
      <family val="2"/>
    </font>
    <font>
      <sz val="8"/>
      <color theme="0" tint="-0.499984740745262"/>
      <name val="Segoe UI"/>
      <family val="2"/>
    </font>
    <font>
      <sz val="12"/>
      <color theme="0" tint="-0.499984740745262"/>
      <name val="Segoe UI"/>
      <family val="2"/>
    </font>
    <font>
      <sz val="8"/>
      <color rgb="FFB1B1B1"/>
      <name val="Segoe UI"/>
      <family val="2"/>
    </font>
    <font>
      <b/>
      <sz val="16"/>
      <color rgb="FFB1B1B1"/>
      <name val="Segoe UI"/>
      <family val="2"/>
    </font>
    <font>
      <b/>
      <sz val="16"/>
      <color theme="0" tint="-0.499984740745262"/>
      <name val="Segoe UI"/>
      <family val="2"/>
    </font>
    <font>
      <sz val="16"/>
      <color theme="0"/>
      <name val="Segoe UI"/>
      <family val="2"/>
    </font>
    <font>
      <sz val="14"/>
      <color theme="1"/>
      <name val="Segoe UI"/>
      <family val="2"/>
    </font>
    <font>
      <sz val="22"/>
      <color theme="1"/>
      <name val="Segoe UI"/>
      <family val="2"/>
    </font>
    <font>
      <sz val="16"/>
      <color theme="1"/>
      <name val="Segoe UI"/>
      <family val="2"/>
    </font>
    <font>
      <sz val="20"/>
      <color theme="1"/>
      <name val="Segoe UI"/>
      <family val="2"/>
    </font>
    <font>
      <sz val="14"/>
      <color rgb="FF555555"/>
      <name val="Segoe UI Light"/>
      <family val="2"/>
    </font>
    <font>
      <sz val="20"/>
      <color theme="0"/>
      <name val="Segoe UI"/>
      <family val="2"/>
    </font>
    <font>
      <sz val="12"/>
      <color theme="1"/>
      <name val="Segoe UI"/>
      <family val="2"/>
    </font>
    <font>
      <sz val="14"/>
      <color theme="1"/>
      <name val="Segoe UI Light"/>
      <family val="2"/>
    </font>
    <font>
      <sz val="11"/>
      <color rgb="FFBFBFBF"/>
      <name val="Segoe UI Semibold"/>
      <family val="2"/>
    </font>
    <font>
      <sz val="11"/>
      <color rgb="FF505050"/>
      <name val="Segoe UI Light"/>
      <family val="2"/>
    </font>
    <font>
      <sz val="11"/>
      <color rgb="FF505050"/>
      <name val="Segoe UI"/>
      <family val="2"/>
    </font>
    <font>
      <sz val="11"/>
      <color rgb="FF8C8C8C"/>
      <name val="Segoe UI"/>
      <family val="2"/>
    </font>
    <font>
      <sz val="20"/>
      <color theme="1"/>
      <name val="Segoe UI Symbol"/>
      <family val="2"/>
    </font>
  </fonts>
  <fills count="18">
    <fill>
      <patternFill patternType="none"/>
    </fill>
    <fill>
      <patternFill patternType="gray125"/>
    </fill>
    <fill>
      <patternFill patternType="solid">
        <fgColor theme="0"/>
        <bgColor indexed="64"/>
      </patternFill>
    </fill>
    <fill>
      <patternFill patternType="solid">
        <fgColor rgb="FFE81123"/>
        <bgColor indexed="64"/>
      </patternFill>
    </fill>
    <fill>
      <patternFill patternType="solid">
        <fgColor rgb="FFFFFFFF"/>
        <bgColor indexed="64"/>
      </patternFill>
    </fill>
    <fill>
      <patternFill patternType="solid">
        <fgColor rgb="FF2ECBFF"/>
        <bgColor indexed="64"/>
      </patternFill>
    </fill>
    <fill>
      <patternFill patternType="solid">
        <fgColor rgb="FFD7F3FE"/>
        <bgColor indexed="64"/>
      </patternFill>
    </fill>
    <fill>
      <patternFill patternType="solid">
        <fgColor rgb="FFFBFBFB"/>
        <bgColor indexed="64"/>
      </patternFill>
    </fill>
    <fill>
      <patternFill patternType="solid">
        <fgColor theme="1"/>
        <bgColor theme="1"/>
      </patternFill>
    </fill>
    <fill>
      <patternFill patternType="solid">
        <fgColor rgb="FFFFC000"/>
        <bgColor indexed="64"/>
      </patternFill>
    </fill>
    <fill>
      <patternFill patternType="solid">
        <fgColor rgb="FFFFF2CC"/>
        <bgColor indexed="64"/>
      </patternFill>
    </fill>
    <fill>
      <patternFill patternType="solid">
        <fgColor rgb="FFBFBFBF"/>
        <bgColor indexed="64"/>
      </patternFill>
    </fill>
    <fill>
      <patternFill patternType="solid">
        <fgColor rgb="FFFCFCFC"/>
        <bgColor indexed="64"/>
      </patternFill>
    </fill>
    <fill>
      <patternFill patternType="solid">
        <fgColor rgb="FF19705E"/>
        <bgColor indexed="64"/>
      </patternFill>
    </fill>
    <fill>
      <patternFill patternType="solid">
        <fgColor rgb="FF004B50"/>
        <bgColor indexed="64"/>
      </patternFill>
    </fill>
    <fill>
      <patternFill patternType="solid">
        <fgColor rgb="FFE8E8E8"/>
        <bgColor indexed="64"/>
      </patternFill>
    </fill>
    <fill>
      <patternFill patternType="solid">
        <fgColor rgb="FF009B2F"/>
        <bgColor indexed="64"/>
      </patternFill>
    </fill>
    <fill>
      <patternFill patternType="solid">
        <fgColor theme="0" tint="-4.9989318521683403E-2"/>
        <bgColor indexed="64"/>
      </patternFill>
    </fill>
  </fills>
  <borders count="21">
    <border>
      <left/>
      <right/>
      <top/>
      <bottom/>
      <diagonal/>
    </border>
    <border>
      <left/>
      <right style="thick">
        <color rgb="FF0FC3FF"/>
      </right>
      <top/>
      <bottom/>
      <diagonal/>
    </border>
    <border>
      <left style="thin">
        <color rgb="FFCECECE"/>
      </left>
      <right/>
      <top style="thin">
        <color rgb="FFCECECE"/>
      </top>
      <bottom style="thin">
        <color rgb="FFCECECE"/>
      </bottom>
      <diagonal/>
    </border>
    <border>
      <left style="thin">
        <color rgb="FFFFFFFF"/>
      </left>
      <right style="thin">
        <color rgb="FFCECECE"/>
      </right>
      <top style="thin">
        <color rgb="FFCECECE"/>
      </top>
      <bottom style="thin">
        <color rgb="FFCECECE"/>
      </bottom>
      <diagonal/>
    </border>
    <border>
      <left/>
      <right/>
      <top style="thin">
        <color theme="1"/>
      </top>
      <bottom/>
      <diagonal/>
    </border>
    <border>
      <left/>
      <right style="thick">
        <color rgb="FFEBB000"/>
      </right>
      <top/>
      <bottom/>
      <diagonal/>
    </border>
    <border>
      <left style="thick">
        <color rgb="FFFFC000"/>
      </left>
      <right style="thick">
        <color rgb="FFFFC000"/>
      </right>
      <top/>
      <bottom style="thick">
        <color rgb="FFFFC000"/>
      </bottom>
      <diagonal/>
    </border>
    <border>
      <left/>
      <right style="thin">
        <color rgb="FF999999"/>
      </right>
      <top/>
      <bottom/>
      <diagonal/>
    </border>
    <border>
      <left style="thin">
        <color rgb="FF999999"/>
      </left>
      <right style="thin">
        <color rgb="FF999999"/>
      </right>
      <top/>
      <bottom/>
      <diagonal/>
    </border>
    <border>
      <left style="thin">
        <color rgb="FFBFBFBF"/>
      </left>
      <right style="thin">
        <color rgb="FFBFBFBF"/>
      </right>
      <top style="thin">
        <color rgb="FFBFBFBF"/>
      </top>
      <bottom style="hair">
        <color rgb="FFBFBFBF"/>
      </bottom>
      <diagonal/>
    </border>
    <border>
      <left style="thin">
        <color rgb="FFBFBFBF"/>
      </left>
      <right style="thin">
        <color rgb="FFBFBFBF"/>
      </right>
      <top style="hair">
        <color rgb="FFBFBFBF"/>
      </top>
      <bottom style="hair">
        <color rgb="FFBFBFBF"/>
      </bottom>
      <diagonal/>
    </border>
    <border>
      <left style="thin">
        <color rgb="FFBFBFBF"/>
      </left>
      <right style="thin">
        <color rgb="FFBFBFBF"/>
      </right>
      <top style="hair">
        <color rgb="FFBFBFBF"/>
      </top>
      <bottom style="thick">
        <color rgb="FFBFBFBF"/>
      </bottom>
      <diagonal/>
    </border>
    <border>
      <left style="thick">
        <color rgb="FF61D7FF"/>
      </left>
      <right style="thick">
        <color rgb="FF61D7FF"/>
      </right>
      <top/>
      <bottom style="thick">
        <color rgb="FF61D7FF"/>
      </bottom>
      <diagonal/>
    </border>
    <border>
      <left/>
      <right/>
      <top/>
      <bottom style="medium">
        <color theme="0" tint="-0.499984740745262"/>
      </bottom>
      <diagonal/>
    </border>
    <border>
      <left/>
      <right style="medium">
        <color theme="0" tint="-0.499984740745262"/>
      </right>
      <top/>
      <bottom/>
      <diagonal/>
    </border>
    <border>
      <left/>
      <right style="medium">
        <color theme="0" tint="-0.499984740745262"/>
      </right>
      <top/>
      <bottom style="medium">
        <color theme="0"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thick">
        <color rgb="FFEBB000"/>
      </left>
      <right style="thick">
        <color rgb="FFFFC000"/>
      </right>
      <top/>
      <bottom/>
      <diagonal/>
    </border>
    <border>
      <left/>
      <right/>
      <top style="thick">
        <color rgb="FFFFC000"/>
      </top>
      <bottom/>
      <diagonal/>
    </border>
    <border>
      <left style="thin">
        <color rgb="FFBFBFBF"/>
      </left>
      <right style="thick">
        <color rgb="FFBFBFBF"/>
      </right>
      <top style="thin">
        <color rgb="FFBFBFBF"/>
      </top>
      <bottom style="hair">
        <color rgb="FFBFBFBF"/>
      </bottom>
      <diagonal/>
    </border>
    <border>
      <left style="thin">
        <color rgb="FFBFBFBF"/>
      </left>
      <right style="thick">
        <color rgb="FFBFBFBF"/>
      </right>
      <top style="hair">
        <color rgb="FFBFBFBF"/>
      </top>
      <bottom style="hair">
        <color rgb="FFBFBFBF"/>
      </bottom>
      <diagonal/>
    </border>
  </borders>
  <cellStyleXfs count="2">
    <xf numFmtId="0" fontId="0" fillId="0" borderId="0"/>
    <xf numFmtId="43" fontId="22" fillId="0" borderId="0" applyFont="0" applyFill="0" applyBorder="0" applyAlignment="0" applyProtection="0"/>
  </cellStyleXfs>
  <cellXfs count="110">
    <xf numFmtId="0" fontId="0" fillId="0" borderId="0" xfId="0"/>
    <xf numFmtId="0" fontId="1" fillId="0" borderId="0" xfId="0" applyFont="1"/>
    <xf numFmtId="0" fontId="2" fillId="0" borderId="0" xfId="0" applyFont="1"/>
    <xf numFmtId="0" fontId="2" fillId="0" borderId="0" xfId="0" applyFont="1" applyAlignment="1">
      <alignment horizontal="center" wrapText="1"/>
    </xf>
    <xf numFmtId="0" fontId="2" fillId="0" borderId="0" xfId="0" applyFont="1" applyAlignment="1">
      <alignment wrapText="1"/>
    </xf>
    <xf numFmtId="0" fontId="4" fillId="3" borderId="0" xfId="0" applyFont="1" applyFill="1"/>
    <xf numFmtId="0" fontId="3" fillId="3" borderId="0" xfId="0" applyFont="1" applyFill="1"/>
    <xf numFmtId="0" fontId="5" fillId="0" borderId="0" xfId="0" applyFont="1"/>
    <xf numFmtId="0" fontId="1" fillId="4" borderId="0" xfId="0" applyFont="1" applyFill="1" applyAlignment="1">
      <alignment vertical="center"/>
    </xf>
    <xf numFmtId="0" fontId="1" fillId="4" borderId="0" xfId="0" applyFont="1" applyFill="1"/>
    <xf numFmtId="0" fontId="6" fillId="4" borderId="0" xfId="0" applyFont="1" applyFill="1"/>
    <xf numFmtId="0" fontId="9" fillId="5" borderId="1" xfId="0" applyFont="1" applyFill="1" applyBorder="1" applyAlignment="1">
      <alignment horizontal="center" wrapText="1"/>
    </xf>
    <xf numFmtId="0" fontId="1" fillId="7" borderId="0" xfId="0" applyFont="1" applyFill="1"/>
    <xf numFmtId="0" fontId="11" fillId="7" borderId="0" xfId="0" applyFont="1" applyFill="1"/>
    <xf numFmtId="0" fontId="12" fillId="7" borderId="0" xfId="0" applyFont="1" applyFill="1" applyAlignment="1">
      <alignment horizontal="right" vertical="center"/>
    </xf>
    <xf numFmtId="164" fontId="13" fillId="4" borderId="2" xfId="0" applyNumberFormat="1" applyFont="1" applyFill="1" applyBorder="1" applyAlignment="1">
      <alignment horizontal="left" vertical="center" indent="1"/>
    </xf>
    <xf numFmtId="1" fontId="1" fillId="4" borderId="3" xfId="0" applyNumberFormat="1" applyFont="1" applyFill="1" applyBorder="1" applyAlignment="1" applyProtection="1">
      <alignment horizontal="left" vertical="center" indent="1"/>
      <protection locked="0"/>
    </xf>
    <xf numFmtId="0" fontId="14" fillId="7" borderId="0" xfId="0" applyFont="1" applyFill="1" applyAlignment="1">
      <alignment horizontal="left" vertical="center" indent="1"/>
    </xf>
    <xf numFmtId="0" fontId="17" fillId="0" borderId="4" xfId="0" applyFont="1" applyBorder="1"/>
    <xf numFmtId="0" fontId="17" fillId="0" borderId="4" xfId="0" applyFont="1" applyBorder="1" applyAlignment="1">
      <alignment horizontal="left"/>
    </xf>
    <xf numFmtId="0" fontId="16" fillId="8" borderId="0" xfId="0" applyFont="1" applyFill="1"/>
    <xf numFmtId="0" fontId="17" fillId="0" borderId="0" xfId="0" applyFont="1"/>
    <xf numFmtId="0" fontId="17" fillId="0" borderId="0" xfId="0" applyFont="1" applyAlignment="1">
      <alignment horizontal="left"/>
    </xf>
    <xf numFmtId="0" fontId="18" fillId="0" borderId="0" xfId="0" applyFont="1"/>
    <xf numFmtId="0" fontId="19" fillId="0" borderId="0" xfId="0" applyFont="1"/>
    <xf numFmtId="0" fontId="10" fillId="10" borderId="6" xfId="0" applyFont="1" applyFill="1" applyBorder="1" applyAlignment="1">
      <alignment horizontal="center" vertical="center"/>
    </xf>
    <xf numFmtId="0" fontId="1" fillId="4" borderId="0" xfId="0" applyFont="1" applyFill="1" applyAlignment="1">
      <alignment horizontal="left" vertical="center" indent="1"/>
    </xf>
    <xf numFmtId="0" fontId="9" fillId="9" borderId="5" xfId="0" applyFont="1" applyFill="1" applyBorder="1" applyAlignment="1">
      <alignment horizontal="left" vertical="center" indent="1"/>
    </xf>
    <xf numFmtId="0" fontId="20" fillId="10" borderId="11" xfId="0" applyFont="1" applyFill="1" applyBorder="1" applyAlignment="1">
      <alignment horizontal="right" vertical="center" indent="1"/>
    </xf>
    <xf numFmtId="0" fontId="1" fillId="4" borderId="0" xfId="0" quotePrefix="1" applyFont="1" applyFill="1" applyAlignment="1">
      <alignment horizontal="left" vertical="center" indent="1"/>
    </xf>
    <xf numFmtId="0" fontId="10" fillId="6" borderId="12" xfId="0" applyFont="1" applyFill="1" applyBorder="1"/>
    <xf numFmtId="47" fontId="10" fillId="10" borderId="6" xfId="0" applyNumberFormat="1" applyFont="1" applyFill="1" applyBorder="1" applyAlignment="1">
      <alignment horizontal="left" vertical="center" indent="1"/>
    </xf>
    <xf numFmtId="47" fontId="20" fillId="12" borderId="10" xfId="0" applyNumberFormat="1" applyFont="1" applyFill="1" applyBorder="1" applyAlignment="1">
      <alignment horizontal="left" vertical="center" indent="1"/>
    </xf>
    <xf numFmtId="47" fontId="20" fillId="10" borderId="11" xfId="0" applyNumberFormat="1" applyFont="1" applyFill="1" applyBorder="1" applyAlignment="1">
      <alignment horizontal="left" vertical="center" indent="1"/>
    </xf>
    <xf numFmtId="0" fontId="0" fillId="4" borderId="0" xfId="0" applyFill="1"/>
    <xf numFmtId="0" fontId="0" fillId="4" borderId="0" xfId="0" quotePrefix="1" applyFill="1" applyAlignment="1">
      <alignment horizontal="left" indent="1"/>
    </xf>
    <xf numFmtId="0" fontId="18" fillId="0" borderId="0" xfId="0" applyFont="1" applyAlignment="1">
      <alignment horizontal="center" vertical="center"/>
    </xf>
    <xf numFmtId="0" fontId="23" fillId="0" borderId="0" xfId="0" applyFont="1" applyAlignment="1">
      <alignment horizontal="center" vertical="center"/>
    </xf>
    <xf numFmtId="165" fontId="1" fillId="0" borderId="0" xfId="0" applyNumberFormat="1" applyFont="1"/>
    <xf numFmtId="43" fontId="1" fillId="0" borderId="0" xfId="1" applyFont="1" applyAlignment="1">
      <alignment horizontal="right"/>
    </xf>
    <xf numFmtId="47" fontId="0" fillId="0" borderId="0" xfId="0" applyNumberFormat="1"/>
    <xf numFmtId="0" fontId="23" fillId="0" borderId="0" xfId="0" applyFont="1"/>
    <xf numFmtId="43" fontId="18" fillId="0" borderId="0" xfId="1" applyFont="1"/>
    <xf numFmtId="166" fontId="18" fillId="0" borderId="0" xfId="0" applyNumberFormat="1" applyFont="1"/>
    <xf numFmtId="43" fontId="18" fillId="0" borderId="0" xfId="0" applyNumberFormat="1" applyFont="1"/>
    <xf numFmtId="0" fontId="18" fillId="0" borderId="0" xfId="1" applyNumberFormat="1" applyFont="1"/>
    <xf numFmtId="47" fontId="18" fillId="0" borderId="0" xfId="1" applyNumberFormat="1" applyFont="1"/>
    <xf numFmtId="0" fontId="31" fillId="0" borderId="0" xfId="0" applyFont="1"/>
    <xf numFmtId="167" fontId="32" fillId="2" borderId="0" xfId="0" applyNumberFormat="1" applyFont="1" applyFill="1" applyAlignment="1">
      <alignment horizontal="center" vertical="center"/>
    </xf>
    <xf numFmtId="0" fontId="18" fillId="15" borderId="0" xfId="0" applyFont="1" applyFill="1" applyAlignment="1">
      <alignment horizontal="center" vertical="center"/>
    </xf>
    <xf numFmtId="0" fontId="18" fillId="15" borderId="15" xfId="0" applyFont="1" applyFill="1" applyBorder="1" applyAlignment="1">
      <alignment horizontal="center" vertical="center"/>
    </xf>
    <xf numFmtId="0" fontId="18" fillId="15" borderId="13" xfId="0" applyFont="1" applyFill="1" applyBorder="1" applyAlignment="1">
      <alignment horizontal="center" vertical="center"/>
    </xf>
    <xf numFmtId="0" fontId="24" fillId="15" borderId="0" xfId="0" applyFont="1" applyFill="1" applyAlignment="1">
      <alignment horizontal="left"/>
    </xf>
    <xf numFmtId="0" fontId="18" fillId="15" borderId="14" xfId="0" applyFont="1" applyFill="1" applyBorder="1" applyAlignment="1">
      <alignment horizontal="center" vertical="center"/>
    </xf>
    <xf numFmtId="0" fontId="26" fillId="15" borderId="0" xfId="0" applyFont="1" applyFill="1" applyAlignment="1">
      <alignment horizontal="left"/>
    </xf>
    <xf numFmtId="0" fontId="27" fillId="15" borderId="0" xfId="0" applyFont="1" applyFill="1" applyAlignment="1">
      <alignment horizontal="center" vertical="center"/>
    </xf>
    <xf numFmtId="0" fontId="29" fillId="15" borderId="0" xfId="0" applyFont="1" applyFill="1" applyAlignment="1">
      <alignment horizontal="center" vertical="center"/>
    </xf>
    <xf numFmtId="0" fontId="17" fillId="0" borderId="0" xfId="0" applyFont="1" applyBorder="1"/>
    <xf numFmtId="0" fontId="4" fillId="0" borderId="0" xfId="0" applyFont="1"/>
    <xf numFmtId="0" fontId="18" fillId="17" borderId="0" xfId="0" applyFont="1" applyFill="1"/>
    <xf numFmtId="0" fontId="18" fillId="17" borderId="0" xfId="0" applyFont="1" applyFill="1" applyAlignment="1">
      <alignment horizontal="left" vertical="center"/>
    </xf>
    <xf numFmtId="0" fontId="33" fillId="2" borderId="16" xfId="0" applyFont="1" applyFill="1" applyBorder="1" applyAlignment="1">
      <alignment horizontal="center" vertical="center"/>
    </xf>
    <xf numFmtId="0" fontId="1" fillId="0" borderId="0" xfId="0" applyFont="1" applyAlignment="1"/>
    <xf numFmtId="0" fontId="18" fillId="0" borderId="0" xfId="0" applyFont="1" applyAlignment="1">
      <alignment horizontal="left" vertical="center"/>
    </xf>
    <xf numFmtId="0" fontId="17" fillId="0" borderId="4" xfId="0" applyNumberFormat="1" applyFont="1" applyBorder="1"/>
    <xf numFmtId="0" fontId="17" fillId="0" borderId="4" xfId="0" applyNumberFormat="1" applyFont="1" applyBorder="1" applyAlignment="1">
      <alignment horizontal="left"/>
    </xf>
    <xf numFmtId="0" fontId="6" fillId="4" borderId="0" xfId="0" applyFont="1" applyFill="1" applyBorder="1" applyAlignment="1">
      <alignment vertical="center"/>
    </xf>
    <xf numFmtId="0" fontId="1" fillId="4" borderId="0" xfId="0" applyFont="1" applyFill="1" applyBorder="1" applyAlignment="1">
      <alignment vertical="center"/>
    </xf>
    <xf numFmtId="0" fontId="36" fillId="0" borderId="0" xfId="0" applyFont="1" applyAlignment="1"/>
    <xf numFmtId="168" fontId="34" fillId="4" borderId="0" xfId="0" applyNumberFormat="1" applyFont="1" applyFill="1" applyBorder="1" applyAlignment="1">
      <alignment horizontal="left" vertical="center" indent="1"/>
    </xf>
    <xf numFmtId="0" fontId="8" fillId="4" borderId="0" xfId="0" applyFont="1" applyFill="1" applyBorder="1" applyAlignment="1">
      <alignment vertical="center"/>
    </xf>
    <xf numFmtId="0" fontId="9" fillId="9" borderId="17" xfId="0" applyFont="1" applyFill="1" applyBorder="1" applyAlignment="1">
      <alignment vertical="center"/>
    </xf>
    <xf numFmtId="0" fontId="21" fillId="4" borderId="0" xfId="0" applyFont="1" applyFill="1" applyBorder="1" applyAlignment="1">
      <alignment horizontal="center"/>
    </xf>
    <xf numFmtId="0" fontId="8" fillId="4" borderId="0" xfId="0" applyFont="1" applyFill="1" applyBorder="1" applyAlignment="1">
      <alignment horizontal="center" vertical="center"/>
    </xf>
    <xf numFmtId="0" fontId="39" fillId="11" borderId="7" xfId="0" applyFont="1" applyFill="1" applyBorder="1" applyAlignment="1">
      <alignment horizontal="left" vertical="center" indent="1"/>
    </xf>
    <xf numFmtId="0" fontId="39" fillId="11" borderId="8" xfId="0" applyFont="1" applyFill="1" applyBorder="1" applyAlignment="1">
      <alignment vertical="center"/>
    </xf>
    <xf numFmtId="0" fontId="0" fillId="4" borderId="0" xfId="0" applyFill="1" applyBorder="1"/>
    <xf numFmtId="0" fontId="1" fillId="4" borderId="0" xfId="0" quotePrefix="1" applyFont="1" applyFill="1" applyBorder="1" applyAlignment="1">
      <alignment horizontal="left" vertical="center" indent="1"/>
    </xf>
    <xf numFmtId="0" fontId="40" fillId="12" borderId="19" xfId="0" applyFont="1" applyFill="1" applyBorder="1" applyAlignment="1">
      <alignment horizontal="right" vertical="center" indent="1"/>
    </xf>
    <xf numFmtId="0" fontId="40" fillId="12" borderId="20" xfId="0" applyFont="1" applyFill="1" applyBorder="1" applyAlignment="1">
      <alignment horizontal="right" vertical="center" indent="1"/>
    </xf>
    <xf numFmtId="47" fontId="40" fillId="12" borderId="9" xfId="0" applyNumberFormat="1" applyFont="1" applyFill="1" applyBorder="1" applyAlignment="1">
      <alignment horizontal="left" vertical="center" indent="1"/>
    </xf>
    <xf numFmtId="47" fontId="40" fillId="12" borderId="10" xfId="0" applyNumberFormat="1" applyFont="1" applyFill="1" applyBorder="1" applyAlignment="1">
      <alignment horizontal="left" vertical="center" indent="1"/>
    </xf>
    <xf numFmtId="0" fontId="0" fillId="4" borderId="0" xfId="0" applyFill="1" applyBorder="1" applyAlignment="1">
      <alignment horizontal="left" indent="1"/>
    </xf>
    <xf numFmtId="0" fontId="8" fillId="4" borderId="0" xfId="0" applyFont="1" applyFill="1" applyBorder="1" applyAlignment="1">
      <alignment horizontal="center" wrapText="1"/>
    </xf>
    <xf numFmtId="0" fontId="21" fillId="4" borderId="0" xfId="0" applyFont="1" applyFill="1" applyBorder="1"/>
    <xf numFmtId="0" fontId="38" fillId="4" borderId="0" xfId="0" applyFont="1" applyFill="1" applyBorder="1"/>
    <xf numFmtId="0" fontId="41" fillId="0" borderId="0" xfId="0" applyFont="1"/>
    <xf numFmtId="0" fontId="42" fillId="15" borderId="0" xfId="0" applyFont="1" applyFill="1" applyAlignment="1">
      <alignment horizontal="center" vertical="center"/>
    </xf>
    <xf numFmtId="0" fontId="35" fillId="16" borderId="0" xfId="0" applyFont="1" applyFill="1" applyAlignment="1">
      <alignment horizontal="center" vertical="center"/>
    </xf>
    <xf numFmtId="0" fontId="19" fillId="0" borderId="0" xfId="0" applyFont="1" applyAlignment="1">
      <alignment horizontal="center" vertical="center"/>
    </xf>
    <xf numFmtId="0" fontId="37" fillId="0" borderId="0" xfId="0" applyFont="1" applyAlignment="1"/>
    <xf numFmtId="0" fontId="28" fillId="15" borderId="0" xfId="0" applyFont="1" applyFill="1" applyAlignment="1">
      <alignment horizontal="left"/>
    </xf>
    <xf numFmtId="0" fontId="35" fillId="13" borderId="0" xfId="0" applyFont="1" applyFill="1" applyAlignment="1">
      <alignment horizontal="center" vertical="center"/>
    </xf>
    <xf numFmtId="0" fontId="24" fillId="15" borderId="0" xfId="0" applyFont="1" applyFill="1" applyAlignment="1">
      <alignment vertical="top"/>
    </xf>
    <xf numFmtId="0" fontId="25" fillId="15" borderId="13" xfId="0" applyFont="1" applyFill="1" applyBorder="1" applyAlignment="1">
      <alignment horizontal="left"/>
    </xf>
    <xf numFmtId="0" fontId="18" fillId="15" borderId="0" xfId="0" applyFont="1" applyFill="1" applyAlignment="1">
      <alignment horizontal="left" vertical="top" wrapText="1"/>
    </xf>
    <xf numFmtId="0" fontId="23" fillId="14" borderId="0" xfId="0" applyFont="1" applyFill="1" applyAlignment="1">
      <alignment horizontal="center" vertical="center"/>
    </xf>
    <xf numFmtId="0" fontId="30" fillId="2" borderId="0" xfId="0" applyFont="1" applyFill="1" applyAlignment="1">
      <alignment horizontal="center" vertical="center"/>
    </xf>
    <xf numFmtId="43" fontId="30" fillId="2" borderId="0" xfId="0" applyNumberFormat="1" applyFont="1" applyFill="1" applyAlignment="1">
      <alignment horizontal="center" vertical="center"/>
    </xf>
    <xf numFmtId="168" fontId="7" fillId="4" borderId="0" xfId="0" applyNumberFormat="1" applyFont="1" applyFill="1" applyBorder="1" applyAlignment="1">
      <alignment horizontal="left" indent="1"/>
    </xf>
    <xf numFmtId="0" fontId="7" fillId="4" borderId="0" xfId="0" applyFont="1" applyFill="1" applyBorder="1" applyAlignment="1">
      <alignment horizontal="left" indent="1"/>
    </xf>
    <xf numFmtId="168" fontId="1" fillId="4" borderId="0" xfId="0" applyNumberFormat="1" applyFont="1" applyFill="1" applyBorder="1" applyAlignment="1">
      <alignment horizontal="left" vertical="top" wrapText="1" indent="1"/>
    </xf>
    <xf numFmtId="0" fontId="1" fillId="4" borderId="0" xfId="0" applyFont="1" applyFill="1" applyBorder="1" applyAlignment="1">
      <alignment horizontal="left" vertical="top" wrapText="1" indent="1"/>
    </xf>
    <xf numFmtId="168" fontId="34" fillId="4" borderId="0" xfId="0" applyNumberFormat="1" applyFont="1" applyFill="1" applyBorder="1" applyAlignment="1">
      <alignment horizontal="left" vertical="center" indent="1"/>
    </xf>
    <xf numFmtId="168" fontId="34" fillId="4" borderId="18" xfId="0" applyNumberFormat="1" applyFont="1" applyFill="1" applyBorder="1" applyAlignment="1">
      <alignment horizontal="left" vertical="center" indent="1"/>
    </xf>
    <xf numFmtId="0" fontId="7" fillId="4" borderId="0" xfId="0" applyFont="1" applyFill="1" applyAlignment="1">
      <alignment horizontal="left" indent="1"/>
    </xf>
    <xf numFmtId="0" fontId="1" fillId="4" borderId="0" xfId="0" applyFont="1" applyFill="1" applyAlignment="1">
      <alignment horizontal="left" vertical="top" wrapText="1" indent="1"/>
    </xf>
    <xf numFmtId="0" fontId="7" fillId="7" borderId="0" xfId="0" applyFont="1" applyFill="1" applyAlignment="1">
      <alignment horizontal="left" indent="1"/>
    </xf>
    <xf numFmtId="0" fontId="1" fillId="7" borderId="0" xfId="0" applyFont="1" applyFill="1" applyAlignment="1">
      <alignment horizontal="left" vertical="top" wrapText="1" indent="1"/>
    </xf>
    <xf numFmtId="0" fontId="15" fillId="7" borderId="0" xfId="0" applyFont="1" applyFill="1" applyAlignment="1">
      <alignment horizontal="left" vertical="center" wrapText="1" indent="1"/>
    </xf>
  </cellXfs>
  <cellStyles count="2">
    <cellStyle name="Comma" xfId="1" builtinId="3"/>
    <cellStyle name="Normal" xfId="0" builtinId="0"/>
  </cellStyles>
  <dxfs count="35">
    <dxf>
      <font>
        <strike val="0"/>
        <outline val="0"/>
        <shadow val="0"/>
        <u val="none"/>
        <vertAlign val="baseline"/>
        <sz val="11"/>
        <name val="Segoe UI"/>
        <family val="2"/>
        <scheme val="none"/>
      </font>
      <numFmt numFmtId="0" formatCode="General"/>
    </dxf>
    <dxf>
      <font>
        <strike val="0"/>
        <outline val="0"/>
        <shadow val="0"/>
        <u val="none"/>
        <vertAlign val="baseline"/>
        <sz val="11"/>
        <name val="Segoe UI"/>
        <family val="2"/>
        <scheme val="none"/>
      </font>
      <numFmt numFmtId="0" formatCode="General"/>
    </dxf>
    <dxf>
      <font>
        <strike val="0"/>
        <outline val="0"/>
        <shadow val="0"/>
        <u val="none"/>
        <vertAlign val="baseline"/>
        <sz val="11"/>
        <name val="Segoe UI"/>
        <family val="2"/>
        <scheme val="none"/>
      </font>
      <numFmt numFmtId="35" formatCode="_(* #,##0.00_);_(* \(#,##0.00\);_(* &quot;-&quot;??_);_(@_)"/>
    </dxf>
    <dxf>
      <font>
        <strike val="0"/>
        <outline val="0"/>
        <shadow val="0"/>
        <u val="none"/>
        <vertAlign val="baseline"/>
        <sz val="11"/>
        <name val="Segoe UI"/>
        <family val="2"/>
        <scheme val="none"/>
      </font>
      <numFmt numFmtId="35" formatCode="_(* #,##0.00_);_(* \(#,##0.00\);_(* &quot;-&quot;??_);_(@_)"/>
    </dxf>
    <dxf>
      <font>
        <strike val="0"/>
        <outline val="0"/>
        <shadow val="0"/>
        <u val="none"/>
        <vertAlign val="baseline"/>
        <sz val="11"/>
        <name val="Segoe UI"/>
        <family val="2"/>
        <scheme val="none"/>
      </font>
      <numFmt numFmtId="0" formatCode="General"/>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numFmt numFmtId="0" formatCode="General"/>
    </dxf>
    <dxf>
      <font>
        <strike val="0"/>
        <outline val="0"/>
        <shadow val="0"/>
        <u val="none"/>
        <vertAlign val="baseline"/>
        <sz val="11"/>
        <name val="Segoe UI"/>
        <family val="2"/>
        <scheme val="none"/>
      </font>
      <numFmt numFmtId="0" formatCode="General"/>
    </dxf>
    <dxf>
      <font>
        <strike val="0"/>
        <outline val="0"/>
        <shadow val="0"/>
        <u val="none"/>
        <vertAlign val="baseline"/>
        <sz val="11"/>
        <name val="Segoe UI"/>
        <family val="2"/>
        <scheme val="none"/>
      </font>
      <numFmt numFmtId="35" formatCode="_(* #,##0.00_);_(* \(#,##0.00\);_(* &quot;-&quot;??_);_(@_)"/>
    </dxf>
    <dxf>
      <font>
        <strike val="0"/>
        <outline val="0"/>
        <shadow val="0"/>
        <u val="none"/>
        <vertAlign val="baseline"/>
        <sz val="11"/>
        <name val="Segoe UI"/>
        <family val="2"/>
        <scheme val="none"/>
      </font>
      <numFmt numFmtId="35" formatCode="_(* #,##0.00_);_(* \(#,##0.00\);_(* &quot;-&quot;??_);_(@_)"/>
    </dxf>
    <dxf>
      <font>
        <strike val="0"/>
        <outline val="0"/>
        <shadow val="0"/>
        <u val="none"/>
        <vertAlign val="baseline"/>
        <sz val="11"/>
        <name val="Segoe UI"/>
        <family val="2"/>
        <scheme val="none"/>
      </font>
      <numFmt numFmtId="0" formatCode="General"/>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dxf>
    <dxf>
      <font>
        <strike val="0"/>
        <outline val="0"/>
        <shadow val="0"/>
        <u val="none"/>
        <vertAlign val="baseline"/>
        <sz val="11"/>
        <name val="Segoe UI"/>
        <family val="2"/>
        <scheme val="none"/>
      </font>
    </dxf>
    <dxf>
      <font>
        <b val="0"/>
        <i val="0"/>
        <strike val="0"/>
        <condense val="0"/>
        <extend val="0"/>
        <outline val="0"/>
        <shadow val="0"/>
        <u val="none"/>
        <vertAlign val="baseline"/>
        <sz val="10"/>
        <color theme="1"/>
        <name val="Segoe UI"/>
        <family val="2"/>
        <scheme val="none"/>
      </font>
      <numFmt numFmtId="0" formatCode="General"/>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numFmt numFmtId="0" formatCode="General"/>
      <alignment horizontal="left" vertical="bottom" textRotation="0" wrapText="0" indent="0" justifyLastLine="0" shrinkToFit="0" readingOrder="0"/>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numFmt numFmtId="0" formatCode="General"/>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numFmt numFmtId="0" formatCode="General"/>
      <border diagonalUp="0" diagonalDown="0">
        <left/>
        <right/>
        <top style="thin">
          <color theme="1"/>
        </top>
        <bottom/>
        <vertical/>
        <horizontal/>
      </border>
    </dxf>
    <dxf>
      <font>
        <b val="0"/>
        <i val="0"/>
        <strike val="0"/>
        <condense val="0"/>
        <extend val="0"/>
        <outline val="0"/>
        <shadow val="0"/>
        <u val="none"/>
        <vertAlign val="baseline"/>
        <sz val="10"/>
        <color theme="1"/>
        <name val="Segoe UI"/>
        <family val="2"/>
        <scheme val="none"/>
      </font>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0"/>
        <color theme="1"/>
        <name val="Segoe UI"/>
        <family val="2"/>
        <scheme val="none"/>
      </font>
    </dxf>
    <dxf>
      <font>
        <b/>
        <i val="0"/>
        <strike val="0"/>
        <condense val="0"/>
        <extend val="0"/>
        <outline val="0"/>
        <shadow val="0"/>
        <u val="none"/>
        <vertAlign val="baseline"/>
        <sz val="10"/>
        <color theme="0"/>
        <name val="Segoe UI"/>
        <family val="2"/>
        <scheme val="none"/>
      </font>
      <fill>
        <patternFill patternType="solid">
          <fgColor theme="1"/>
          <bgColor theme="1"/>
        </patternFill>
      </fill>
    </dxf>
  </dxfs>
  <tableStyles count="1" defaultTableStyle="TableStyleMedium2" defaultPivotStyle="PivotStyleLight16">
    <tableStyle name="Invisible" pivot="0" table="0" count="0" xr9:uid="{33A425D5-A3B8-4229-9AE3-36EFFAD8FAE1}"/>
  </tableStyles>
  <colors>
    <mruColors>
      <color rgb="FFE8E8E8"/>
      <color rgb="FF0767EF"/>
      <color rgb="FF00E4CA"/>
      <color rgb="FFB1B1B1"/>
      <color rgb="FF27A8DF"/>
      <color rgb="FF00B294"/>
      <color rgb="FF004B50"/>
      <color rgb="FFA80000"/>
      <color rgb="FFF0F0F0"/>
      <color rgb="FFE6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10" Type="http://schemas.openxmlformats.org/officeDocument/2006/relationships/worksheet" Target="worksheets/sheet10.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Backend!$W$3</c:f>
              <c:strCache>
                <c:ptCount val="1"/>
              </c:strCache>
            </c:strRef>
          </c:tx>
          <c:spPr>
            <a:solidFill>
              <a:srgbClr val="FDDFD4"/>
            </a:solidFill>
            <a:ln>
              <a:noFill/>
            </a:ln>
            <a:effectLst/>
          </c:spPr>
          <c:invertIfNegative val="0"/>
          <c:cat>
            <c:numRef>
              <c:f>Backend!$Z$2</c:f>
              <c:numCache>
                <c:formatCode>General</c:formatCode>
                <c:ptCount val="1"/>
              </c:numCache>
            </c:numRef>
          </c:cat>
          <c:val>
            <c:numRef>
              <c:f>Backend!$Z$3</c:f>
              <c:numCache>
                <c:formatCode>General</c:formatCode>
                <c:ptCount val="1"/>
              </c:numCache>
            </c:numRef>
          </c:val>
          <c:extLst>
            <c:ext xmlns:c16="http://schemas.microsoft.com/office/drawing/2014/chart" uri="{C3380CC4-5D6E-409C-BE32-E72D297353CC}">
              <c16:uniqueId val="{00000000-770E-4306-A079-023A23F2996D}"/>
            </c:ext>
          </c:extLst>
        </c:ser>
        <c:ser>
          <c:idx val="1"/>
          <c:order val="1"/>
          <c:tx>
            <c:strRef>
              <c:f>Backend!$W$4</c:f>
              <c:strCache>
                <c:ptCount val="1"/>
              </c:strCache>
            </c:strRef>
          </c:tx>
          <c:spPr>
            <a:solidFill>
              <a:srgbClr val="F5C6C0"/>
            </a:solidFill>
            <a:ln>
              <a:noFill/>
            </a:ln>
            <a:effectLst/>
          </c:spPr>
          <c:invertIfNegative val="0"/>
          <c:cat>
            <c:numRef>
              <c:f>Backend!$Z$2</c:f>
              <c:numCache>
                <c:formatCode>General</c:formatCode>
                <c:ptCount val="1"/>
              </c:numCache>
            </c:numRef>
          </c:cat>
          <c:val>
            <c:numRef>
              <c:f>Backend!$Z$4</c:f>
              <c:numCache>
                <c:formatCode>General</c:formatCode>
                <c:ptCount val="1"/>
              </c:numCache>
            </c:numRef>
          </c:val>
          <c:extLst>
            <c:ext xmlns:c16="http://schemas.microsoft.com/office/drawing/2014/chart" uri="{C3380CC4-5D6E-409C-BE32-E72D297353CC}">
              <c16:uniqueId val="{00000001-770E-4306-A079-023A23F2996D}"/>
            </c:ext>
          </c:extLst>
        </c:ser>
        <c:ser>
          <c:idx val="2"/>
          <c:order val="2"/>
          <c:tx>
            <c:strRef>
              <c:f>Backend!$W$5</c:f>
              <c:strCache>
                <c:ptCount val="1"/>
              </c:strCache>
            </c:strRef>
          </c:tx>
          <c:spPr>
            <a:solidFill>
              <a:srgbClr val="EAAFAA"/>
            </a:solidFill>
            <a:ln>
              <a:noFill/>
            </a:ln>
            <a:effectLst/>
          </c:spPr>
          <c:invertIfNegative val="0"/>
          <c:cat>
            <c:numRef>
              <c:f>Backend!$Z$2</c:f>
              <c:numCache>
                <c:formatCode>General</c:formatCode>
                <c:ptCount val="1"/>
              </c:numCache>
            </c:numRef>
          </c:cat>
          <c:val>
            <c:numRef>
              <c:f>Backend!$Z$5</c:f>
              <c:numCache>
                <c:formatCode>General</c:formatCode>
                <c:ptCount val="1"/>
              </c:numCache>
            </c:numRef>
          </c:val>
          <c:extLst>
            <c:ext xmlns:c16="http://schemas.microsoft.com/office/drawing/2014/chart" uri="{C3380CC4-5D6E-409C-BE32-E72D297353CC}">
              <c16:uniqueId val="{00000002-770E-4306-A079-023A23F2996D}"/>
            </c:ext>
          </c:extLst>
        </c:ser>
        <c:ser>
          <c:idx val="3"/>
          <c:order val="3"/>
          <c:tx>
            <c:strRef>
              <c:f>Backend!$W$6</c:f>
              <c:strCache>
                <c:ptCount val="1"/>
              </c:strCache>
            </c:strRef>
          </c:tx>
          <c:spPr>
            <a:solidFill>
              <a:srgbClr val="DF9894"/>
            </a:solidFill>
            <a:ln>
              <a:noFill/>
            </a:ln>
            <a:effectLst/>
          </c:spPr>
          <c:invertIfNegative val="0"/>
          <c:cat>
            <c:numRef>
              <c:f>Backend!$Z$2</c:f>
              <c:numCache>
                <c:formatCode>General</c:formatCode>
                <c:ptCount val="1"/>
              </c:numCache>
            </c:numRef>
          </c:cat>
          <c:val>
            <c:numRef>
              <c:f>Backend!$Z$6</c:f>
              <c:numCache>
                <c:formatCode>General</c:formatCode>
                <c:ptCount val="1"/>
              </c:numCache>
            </c:numRef>
          </c:val>
          <c:extLst>
            <c:ext xmlns:c16="http://schemas.microsoft.com/office/drawing/2014/chart" uri="{C3380CC4-5D6E-409C-BE32-E72D297353CC}">
              <c16:uniqueId val="{00000003-770E-4306-A079-023A23F2996D}"/>
            </c:ext>
          </c:extLst>
        </c:ser>
        <c:ser>
          <c:idx val="4"/>
          <c:order val="4"/>
          <c:tx>
            <c:strRef>
              <c:f>Backend!$W$7</c:f>
              <c:strCache>
                <c:ptCount val="1"/>
              </c:strCache>
            </c:strRef>
          </c:tx>
          <c:spPr>
            <a:solidFill>
              <a:srgbClr val="D4817E"/>
            </a:solidFill>
            <a:ln>
              <a:noFill/>
            </a:ln>
            <a:effectLst/>
          </c:spPr>
          <c:invertIfNegative val="0"/>
          <c:cat>
            <c:numRef>
              <c:f>Backend!$Z$2</c:f>
              <c:numCache>
                <c:formatCode>General</c:formatCode>
                <c:ptCount val="1"/>
              </c:numCache>
            </c:numRef>
          </c:cat>
          <c:val>
            <c:numRef>
              <c:f>Backend!$Z$7</c:f>
              <c:numCache>
                <c:formatCode>General</c:formatCode>
                <c:ptCount val="1"/>
              </c:numCache>
            </c:numRef>
          </c:val>
          <c:extLst>
            <c:ext xmlns:c16="http://schemas.microsoft.com/office/drawing/2014/chart" uri="{C3380CC4-5D6E-409C-BE32-E72D297353CC}">
              <c16:uniqueId val="{00000004-770E-4306-A079-023A23F2996D}"/>
            </c:ext>
          </c:extLst>
        </c:ser>
        <c:ser>
          <c:idx val="5"/>
          <c:order val="5"/>
          <c:tx>
            <c:strRef>
              <c:f>Backend!$W$8</c:f>
              <c:strCache>
                <c:ptCount val="1"/>
              </c:strCache>
            </c:strRef>
          </c:tx>
          <c:spPr>
            <a:solidFill>
              <a:srgbClr val="C96A68"/>
            </a:solidFill>
            <a:ln>
              <a:noFill/>
            </a:ln>
            <a:effectLst/>
          </c:spPr>
          <c:invertIfNegative val="0"/>
          <c:cat>
            <c:numRef>
              <c:f>Backend!$Z$2</c:f>
              <c:numCache>
                <c:formatCode>General</c:formatCode>
                <c:ptCount val="1"/>
              </c:numCache>
            </c:numRef>
          </c:cat>
          <c:val>
            <c:numRef>
              <c:f>Backend!$Z$8</c:f>
              <c:numCache>
                <c:formatCode>General</c:formatCode>
                <c:ptCount val="1"/>
              </c:numCache>
            </c:numRef>
          </c:val>
          <c:extLst>
            <c:ext xmlns:c16="http://schemas.microsoft.com/office/drawing/2014/chart" uri="{C3380CC4-5D6E-409C-BE32-E72D297353CC}">
              <c16:uniqueId val="{00000005-770E-4306-A079-023A23F2996D}"/>
            </c:ext>
          </c:extLst>
        </c:ser>
        <c:ser>
          <c:idx val="6"/>
          <c:order val="6"/>
          <c:tx>
            <c:strRef>
              <c:f>Backend!$W$9</c:f>
              <c:strCache>
                <c:ptCount val="1"/>
              </c:strCache>
            </c:strRef>
          </c:tx>
          <c:spPr>
            <a:solidFill>
              <a:srgbClr val="BE5352"/>
            </a:solidFill>
            <a:ln>
              <a:noFill/>
            </a:ln>
            <a:effectLst/>
          </c:spPr>
          <c:invertIfNegative val="0"/>
          <c:cat>
            <c:numRef>
              <c:f>Backend!$Z$2</c:f>
              <c:numCache>
                <c:formatCode>General</c:formatCode>
                <c:ptCount val="1"/>
              </c:numCache>
            </c:numRef>
          </c:cat>
          <c:val>
            <c:numRef>
              <c:f>Backend!$Z$9</c:f>
              <c:numCache>
                <c:formatCode>General</c:formatCode>
                <c:ptCount val="1"/>
              </c:numCache>
            </c:numRef>
          </c:val>
          <c:extLst>
            <c:ext xmlns:c16="http://schemas.microsoft.com/office/drawing/2014/chart" uri="{C3380CC4-5D6E-409C-BE32-E72D297353CC}">
              <c16:uniqueId val="{00000006-770E-4306-A079-023A23F2996D}"/>
            </c:ext>
          </c:extLst>
        </c:ser>
        <c:ser>
          <c:idx val="7"/>
          <c:order val="7"/>
          <c:tx>
            <c:strRef>
              <c:f>Backend!$W$10</c:f>
              <c:strCache>
                <c:ptCount val="1"/>
              </c:strCache>
            </c:strRef>
          </c:tx>
          <c:spPr>
            <a:solidFill>
              <a:srgbClr val="B33C3C"/>
            </a:solidFill>
            <a:ln>
              <a:noFill/>
            </a:ln>
            <a:effectLst/>
          </c:spPr>
          <c:invertIfNegative val="0"/>
          <c:cat>
            <c:numRef>
              <c:f>Backend!$Z$2</c:f>
              <c:numCache>
                <c:formatCode>General</c:formatCode>
                <c:ptCount val="1"/>
              </c:numCache>
            </c:numRef>
          </c:cat>
          <c:val>
            <c:numRef>
              <c:f>Backend!$Z$10</c:f>
              <c:numCache>
                <c:formatCode>General</c:formatCode>
                <c:ptCount val="1"/>
              </c:numCache>
            </c:numRef>
          </c:val>
          <c:extLst>
            <c:ext xmlns:c16="http://schemas.microsoft.com/office/drawing/2014/chart" uri="{C3380CC4-5D6E-409C-BE32-E72D297353CC}">
              <c16:uniqueId val="{00000007-770E-4306-A079-023A23F2996D}"/>
            </c:ext>
          </c:extLst>
        </c:ser>
        <c:ser>
          <c:idx val="8"/>
          <c:order val="8"/>
          <c:tx>
            <c:strRef>
              <c:f>Backend!$W$11</c:f>
              <c:strCache>
                <c:ptCount val="1"/>
              </c:strCache>
            </c:strRef>
          </c:tx>
          <c:spPr>
            <a:solidFill>
              <a:srgbClr val="FDDFD4"/>
            </a:solidFill>
            <a:ln>
              <a:noFill/>
            </a:ln>
            <a:effectLst/>
          </c:spPr>
          <c:invertIfNegative val="0"/>
          <c:cat>
            <c:numRef>
              <c:f>Backend!$Z$2</c:f>
              <c:numCache>
                <c:formatCode>General</c:formatCode>
                <c:ptCount val="1"/>
              </c:numCache>
            </c:numRef>
          </c:cat>
          <c:val>
            <c:numRef>
              <c:f>Backend!$Z$11</c:f>
              <c:numCache>
                <c:formatCode>General</c:formatCode>
                <c:ptCount val="1"/>
              </c:numCache>
            </c:numRef>
          </c:val>
          <c:extLst>
            <c:ext xmlns:c16="http://schemas.microsoft.com/office/drawing/2014/chart" uri="{C3380CC4-5D6E-409C-BE32-E72D297353CC}">
              <c16:uniqueId val="{00000008-770E-4306-A079-023A23F2996D}"/>
            </c:ext>
          </c:extLst>
        </c:ser>
        <c:ser>
          <c:idx val="9"/>
          <c:order val="9"/>
          <c:tx>
            <c:strRef>
              <c:f>Backend!$W$12</c:f>
              <c:strCache>
                <c:ptCount val="1"/>
              </c:strCache>
            </c:strRef>
          </c:tx>
          <c:spPr>
            <a:solidFill>
              <a:srgbClr val="F5C6C0"/>
            </a:solidFill>
            <a:ln>
              <a:noFill/>
            </a:ln>
            <a:effectLst/>
          </c:spPr>
          <c:invertIfNegative val="0"/>
          <c:cat>
            <c:numRef>
              <c:f>Backend!$Z$2</c:f>
              <c:numCache>
                <c:formatCode>General</c:formatCode>
                <c:ptCount val="1"/>
              </c:numCache>
            </c:numRef>
          </c:cat>
          <c:val>
            <c:numRef>
              <c:f>Backend!$Z$12</c:f>
              <c:numCache>
                <c:formatCode>General</c:formatCode>
                <c:ptCount val="1"/>
              </c:numCache>
            </c:numRef>
          </c:val>
          <c:extLst>
            <c:ext xmlns:c16="http://schemas.microsoft.com/office/drawing/2014/chart" uri="{C3380CC4-5D6E-409C-BE32-E72D297353CC}">
              <c16:uniqueId val="{00000009-770E-4306-A079-023A23F2996D}"/>
            </c:ext>
          </c:extLst>
        </c:ser>
        <c:ser>
          <c:idx val="10"/>
          <c:order val="10"/>
          <c:tx>
            <c:strRef>
              <c:f>Backend!$W$13</c:f>
              <c:strCache>
                <c:ptCount val="1"/>
              </c:strCache>
            </c:strRef>
          </c:tx>
          <c:spPr>
            <a:solidFill>
              <a:srgbClr val="EAAFAA"/>
            </a:solidFill>
            <a:ln>
              <a:noFill/>
            </a:ln>
            <a:effectLst/>
          </c:spPr>
          <c:invertIfNegative val="0"/>
          <c:cat>
            <c:numRef>
              <c:f>Backend!$Z$2</c:f>
              <c:numCache>
                <c:formatCode>General</c:formatCode>
                <c:ptCount val="1"/>
              </c:numCache>
            </c:numRef>
          </c:cat>
          <c:val>
            <c:numRef>
              <c:f>Backend!$Z$13</c:f>
              <c:numCache>
                <c:formatCode>General</c:formatCode>
                <c:ptCount val="1"/>
              </c:numCache>
            </c:numRef>
          </c:val>
          <c:extLst>
            <c:ext xmlns:c16="http://schemas.microsoft.com/office/drawing/2014/chart" uri="{C3380CC4-5D6E-409C-BE32-E72D297353CC}">
              <c16:uniqueId val="{0000000A-770E-4306-A079-023A23F2996D}"/>
            </c:ext>
          </c:extLst>
        </c:ser>
        <c:ser>
          <c:idx val="11"/>
          <c:order val="11"/>
          <c:tx>
            <c:strRef>
              <c:f>Backend!$W$14</c:f>
              <c:strCache>
                <c:ptCount val="1"/>
              </c:strCache>
            </c:strRef>
          </c:tx>
          <c:spPr>
            <a:solidFill>
              <a:srgbClr val="DF9894"/>
            </a:solidFill>
            <a:ln>
              <a:noFill/>
            </a:ln>
            <a:effectLst/>
          </c:spPr>
          <c:invertIfNegative val="0"/>
          <c:cat>
            <c:numRef>
              <c:f>Backend!$Z$2</c:f>
              <c:numCache>
                <c:formatCode>General</c:formatCode>
                <c:ptCount val="1"/>
              </c:numCache>
            </c:numRef>
          </c:cat>
          <c:val>
            <c:numRef>
              <c:f>Backend!$Z$14</c:f>
              <c:numCache>
                <c:formatCode>General</c:formatCode>
                <c:ptCount val="1"/>
              </c:numCache>
            </c:numRef>
          </c:val>
          <c:extLst>
            <c:ext xmlns:c16="http://schemas.microsoft.com/office/drawing/2014/chart" uri="{C3380CC4-5D6E-409C-BE32-E72D297353CC}">
              <c16:uniqueId val="{0000000B-770E-4306-A079-023A23F2996D}"/>
            </c:ext>
          </c:extLst>
        </c:ser>
        <c:ser>
          <c:idx val="12"/>
          <c:order val="12"/>
          <c:tx>
            <c:strRef>
              <c:f>Backend!$W$15</c:f>
              <c:strCache>
                <c:ptCount val="1"/>
              </c:strCache>
            </c:strRef>
          </c:tx>
          <c:spPr>
            <a:solidFill>
              <a:srgbClr val="D4817E"/>
            </a:solidFill>
            <a:ln>
              <a:noFill/>
            </a:ln>
            <a:effectLst/>
          </c:spPr>
          <c:invertIfNegative val="0"/>
          <c:cat>
            <c:numRef>
              <c:f>Backend!$Z$2</c:f>
              <c:numCache>
                <c:formatCode>General</c:formatCode>
                <c:ptCount val="1"/>
              </c:numCache>
            </c:numRef>
          </c:cat>
          <c:val>
            <c:numRef>
              <c:f>Backend!$Z$15</c:f>
              <c:numCache>
                <c:formatCode>General</c:formatCode>
                <c:ptCount val="1"/>
              </c:numCache>
            </c:numRef>
          </c:val>
          <c:extLst>
            <c:ext xmlns:c16="http://schemas.microsoft.com/office/drawing/2014/chart" uri="{C3380CC4-5D6E-409C-BE32-E72D297353CC}">
              <c16:uniqueId val="{0000000C-770E-4306-A079-023A23F2996D}"/>
            </c:ext>
          </c:extLst>
        </c:ser>
        <c:ser>
          <c:idx val="13"/>
          <c:order val="13"/>
          <c:tx>
            <c:strRef>
              <c:f>Backend!$W$16</c:f>
              <c:strCache>
                <c:ptCount val="1"/>
              </c:strCache>
            </c:strRef>
          </c:tx>
          <c:spPr>
            <a:solidFill>
              <a:srgbClr val="C96A68"/>
            </a:solidFill>
            <a:ln>
              <a:noFill/>
            </a:ln>
            <a:effectLst/>
          </c:spPr>
          <c:invertIfNegative val="0"/>
          <c:cat>
            <c:numRef>
              <c:f>Backend!$Z$2</c:f>
              <c:numCache>
                <c:formatCode>General</c:formatCode>
                <c:ptCount val="1"/>
              </c:numCache>
            </c:numRef>
          </c:cat>
          <c:val>
            <c:numRef>
              <c:f>Backend!$Z$16</c:f>
              <c:numCache>
                <c:formatCode>General</c:formatCode>
                <c:ptCount val="1"/>
              </c:numCache>
            </c:numRef>
          </c:val>
          <c:extLst>
            <c:ext xmlns:c16="http://schemas.microsoft.com/office/drawing/2014/chart" uri="{C3380CC4-5D6E-409C-BE32-E72D297353CC}">
              <c16:uniqueId val="{0000000D-770E-4306-A079-023A23F2996D}"/>
            </c:ext>
          </c:extLst>
        </c:ser>
        <c:ser>
          <c:idx val="14"/>
          <c:order val="14"/>
          <c:tx>
            <c:strRef>
              <c:f>Backend!$W$17</c:f>
              <c:strCache>
                <c:ptCount val="1"/>
              </c:strCache>
            </c:strRef>
          </c:tx>
          <c:spPr>
            <a:solidFill>
              <a:srgbClr val="BE5352"/>
            </a:solidFill>
            <a:ln>
              <a:noFill/>
            </a:ln>
            <a:effectLst/>
          </c:spPr>
          <c:invertIfNegative val="0"/>
          <c:cat>
            <c:numRef>
              <c:f>Backend!$Z$2</c:f>
              <c:numCache>
                <c:formatCode>General</c:formatCode>
                <c:ptCount val="1"/>
              </c:numCache>
            </c:numRef>
          </c:cat>
          <c:val>
            <c:numRef>
              <c:f>Backend!$Z$17</c:f>
              <c:numCache>
                <c:formatCode>General</c:formatCode>
                <c:ptCount val="1"/>
              </c:numCache>
            </c:numRef>
          </c:val>
          <c:extLst>
            <c:ext xmlns:c16="http://schemas.microsoft.com/office/drawing/2014/chart" uri="{C3380CC4-5D6E-409C-BE32-E72D297353CC}">
              <c16:uniqueId val="{0000000E-770E-4306-A079-023A23F2996D}"/>
            </c:ext>
          </c:extLst>
        </c:ser>
        <c:ser>
          <c:idx val="15"/>
          <c:order val="15"/>
          <c:tx>
            <c:strRef>
              <c:f>Backend!$W$18</c:f>
              <c:strCache>
                <c:ptCount val="1"/>
              </c:strCache>
            </c:strRef>
          </c:tx>
          <c:spPr>
            <a:solidFill>
              <a:srgbClr val="B33C3C"/>
            </a:solidFill>
            <a:ln>
              <a:noFill/>
            </a:ln>
            <a:effectLst/>
          </c:spPr>
          <c:invertIfNegative val="0"/>
          <c:cat>
            <c:numRef>
              <c:f>Backend!$Z$2</c:f>
              <c:numCache>
                <c:formatCode>General</c:formatCode>
                <c:ptCount val="1"/>
              </c:numCache>
            </c:numRef>
          </c:cat>
          <c:val>
            <c:numRef>
              <c:f>Backend!$Z$18</c:f>
              <c:numCache>
                <c:formatCode>General</c:formatCode>
                <c:ptCount val="1"/>
              </c:numCache>
            </c:numRef>
          </c:val>
          <c:extLst>
            <c:ext xmlns:c16="http://schemas.microsoft.com/office/drawing/2014/chart" uri="{C3380CC4-5D6E-409C-BE32-E72D297353CC}">
              <c16:uniqueId val="{0000000F-770E-4306-A079-023A23F2996D}"/>
            </c:ext>
          </c:extLst>
        </c:ser>
        <c:dLbls>
          <c:showLegendKey val="0"/>
          <c:showVal val="0"/>
          <c:showCatName val="0"/>
          <c:showSerName val="0"/>
          <c:showPercent val="0"/>
          <c:showBubbleSize val="0"/>
        </c:dLbls>
        <c:gapWidth val="0"/>
        <c:overlap val="100"/>
        <c:axId val="2118155903"/>
        <c:axId val="2122529551"/>
      </c:barChart>
      <c:catAx>
        <c:axId val="2118155903"/>
        <c:scaling>
          <c:orientation val="minMax"/>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2529551"/>
        <c:crosses val="autoZero"/>
        <c:auto val="1"/>
        <c:lblAlgn val="ctr"/>
        <c:lblOffset val="100"/>
        <c:noMultiLvlLbl val="0"/>
      </c:catAx>
      <c:valAx>
        <c:axId val="2122529551"/>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211815590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73630430847976"/>
          <c:y val="9.4199021297773675E-2"/>
          <c:w val="0.81334072661694701"/>
          <c:h val="0.75396338172316357"/>
        </c:manualLayout>
      </c:layout>
      <c:scatterChart>
        <c:scatterStyle val="lineMarker"/>
        <c:varyColors val="0"/>
        <c:ser>
          <c:idx val="2"/>
          <c:order val="0"/>
          <c:tx>
            <c:strRef>
              <c:f>Backend!$B$13</c:f>
              <c:strCache>
                <c:ptCount val="1"/>
                <c:pt idx="0">
                  <c:v>EXPERIMENT 1</c:v>
                </c:pt>
              </c:strCache>
            </c:strRef>
          </c:tx>
          <c:spPr>
            <a:ln>
              <a:solidFill>
                <a:srgbClr val="0767EF"/>
              </a:solidFill>
            </a:ln>
          </c:spPr>
          <c:marker>
            <c:symbol val="none"/>
          </c:marker>
          <c:xVal>
            <c:numRef>
              <c:f>Backend!$H$3:$H$42</c:f>
              <c:numCache>
                <c:formatCode>General</c:formatCode>
                <c:ptCount val="40"/>
                <c:pt idx="0">
                  <c:v>-12</c:v>
                </c:pt>
                <c:pt idx="1">
                  <c:v>-6</c:v>
                </c:pt>
                <c:pt idx="2">
                  <c:v>0</c:v>
                </c:pt>
                <c:pt idx="3">
                  <c:v>6.000000000001819</c:v>
                </c:pt>
                <c:pt idx="4">
                  <c:v>12.000000000001819</c:v>
                </c:pt>
                <c:pt idx="5">
                  <c:v>18</c:v>
                </c:pt>
                <c:pt idx="6">
                  <c:v>23.999999999998181</c:v>
                </c:pt>
                <c:pt idx="7">
                  <c:v>30</c:v>
                </c:pt>
                <c:pt idx="8">
                  <c:v>36.000000000001819</c:v>
                </c:pt>
                <c:pt idx="9">
                  <c:v>42.010000000000218</c:v>
                </c:pt>
                <c:pt idx="10">
                  <c:v>48.010000000000218</c:v>
                </c:pt>
                <c:pt idx="11">
                  <c:v>54.010000000002037</c:v>
                </c:pt>
                <c:pt idx="12">
                  <c:v>60.010000000000218</c:v>
                </c:pt>
                <c:pt idx="13">
                  <c:v>66.010000000000218</c:v>
                </c:pt>
                <c:pt idx="14">
                  <c:v>72.010000000000218</c:v>
                </c:pt>
                <c:pt idx="15">
                  <c:v>78.014000000001033</c:v>
                </c:pt>
                <c:pt idx="16">
                  <c:v>84.014999999999418</c:v>
                </c:pt>
                <c:pt idx="17">
                  <c:v>90.010000000000218</c:v>
                </c:pt>
                <c:pt idx="18">
                  <c:v>96.019000000000233</c:v>
                </c:pt>
                <c:pt idx="19">
                  <c:v>102.01399999999921</c:v>
                </c:pt>
                <c:pt idx="20">
                  <c:v>108.01400000000103</c:v>
                </c:pt>
                <c:pt idx="21">
                  <c:v>114.01400000000103</c:v>
                </c:pt>
                <c:pt idx="22">
                  <c:v>120.01400000000285</c:v>
                </c:pt>
                <c:pt idx="23">
                  <c:v>126.02500000000146</c:v>
                </c:pt>
                <c:pt idx="24">
                  <c:v>132.02400000000125</c:v>
                </c:pt>
                <c:pt idx="25">
                  <c:v>138.02499999999964</c:v>
                </c:pt>
                <c:pt idx="26">
                  <c:v>144.02400000000125</c:v>
                </c:pt>
                <c:pt idx="27">
                  <c:v>150.02900000000045</c:v>
                </c:pt>
                <c:pt idx="28">
                  <c:v>156.02900000000227</c:v>
                </c:pt>
                <c:pt idx="29">
                  <c:v>162.03399999999965</c:v>
                </c:pt>
                <c:pt idx="30">
                  <c:v>168.03399999999965</c:v>
                </c:pt>
                <c:pt idx="31">
                  <c:v>174.03400000000147</c:v>
                </c:pt>
                <c:pt idx="32">
                  <c:v>180.03500000000167</c:v>
                </c:pt>
                <c:pt idx="33">
                  <c:v>186.03400000000147</c:v>
                </c:pt>
                <c:pt idx="34">
                  <c:v>192.03900000000067</c:v>
                </c:pt>
                <c:pt idx="35">
                  <c:v>198.03900000000067</c:v>
                </c:pt>
                <c:pt idx="36">
                  <c:v>204.03900000000067</c:v>
                </c:pt>
                <c:pt idx="37">
                  <c:v>210.03900000000067</c:v>
                </c:pt>
                <c:pt idx="38">
                  <c:v>216.04399999999987</c:v>
                </c:pt>
                <c:pt idx="39">
                  <c:v>222.04299999999967</c:v>
                </c:pt>
              </c:numCache>
            </c:numRef>
          </c:xVal>
          <c:yVal>
            <c:numRef>
              <c:f>Backend!$I$3:$I$42</c:f>
              <c:numCache>
                <c:formatCode>General</c:formatCode>
                <c:ptCount val="40"/>
                <c:pt idx="0">
                  <c:v>#N/A</c:v>
                </c:pt>
                <c:pt idx="1">
                  <c:v>#N/A</c:v>
                </c:pt>
                <c:pt idx="2">
                  <c:v>0</c:v>
                </c:pt>
                <c:pt idx="3">
                  <c:v>0.10933940774487468</c:v>
                </c:pt>
                <c:pt idx="4">
                  <c:v>0</c:v>
                </c:pt>
                <c:pt idx="5">
                  <c:v>0.11161731207289297</c:v>
                </c:pt>
                <c:pt idx="6">
                  <c:v>0.11161731207289297</c:v>
                </c:pt>
                <c:pt idx="7">
                  <c:v>0.11161731207289297</c:v>
                </c:pt>
                <c:pt idx="8">
                  <c:v>0.11161731207289297</c:v>
                </c:pt>
                <c:pt idx="9">
                  <c:v>0.11161731207289297</c:v>
                </c:pt>
                <c:pt idx="10">
                  <c:v>0.11161731207289297</c:v>
                </c:pt>
                <c:pt idx="11">
                  <c:v>0.11161731207289297</c:v>
                </c:pt>
                <c:pt idx="12">
                  <c:v>0.11161731207289297</c:v>
                </c:pt>
                <c:pt idx="13">
                  <c:v>0.11161731207289297</c:v>
                </c:pt>
                <c:pt idx="14">
                  <c:v>0.22323462414578579</c:v>
                </c:pt>
                <c:pt idx="15">
                  <c:v>0.22323462414578579</c:v>
                </c:pt>
                <c:pt idx="16">
                  <c:v>0.33485193621867876</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numCache>
            </c:numRef>
          </c:yVal>
          <c:smooth val="0"/>
          <c:extLst>
            <c:ext xmlns:c16="http://schemas.microsoft.com/office/drawing/2014/chart" uri="{C3380CC4-5D6E-409C-BE32-E72D297353CC}">
              <c16:uniqueId val="{00000000-AC23-489A-AA94-3765E0D05281}"/>
            </c:ext>
          </c:extLst>
        </c:ser>
        <c:ser>
          <c:idx val="1"/>
          <c:order val="1"/>
          <c:tx>
            <c:strRef>
              <c:f>Backend!$B$14</c:f>
              <c:strCache>
                <c:ptCount val="1"/>
                <c:pt idx="0">
                  <c:v>EXPERIMENT 2</c:v>
                </c:pt>
              </c:strCache>
            </c:strRef>
          </c:tx>
          <c:spPr>
            <a:ln>
              <a:solidFill>
                <a:srgbClr val="00E4CA"/>
              </a:solidFill>
            </a:ln>
          </c:spPr>
          <c:marker>
            <c:symbol val="none"/>
          </c:marker>
          <c:xVal>
            <c:numRef>
              <c:f>Backend!$N$3:$N$42</c:f>
              <c:numCache>
                <c:formatCode>General</c:formatCode>
                <c:ptCount val="40"/>
                <c:pt idx="0">
                  <c:v>-23.961000000002969</c:v>
                </c:pt>
                <c:pt idx="1">
                  <c:v>-17.975999999995111</c:v>
                </c:pt>
                <c:pt idx="2">
                  <c:v>-11.979999999995925</c:v>
                </c:pt>
                <c:pt idx="3">
                  <c:v>-5.9919999999910942</c:v>
                </c:pt>
                <c:pt idx="4">
                  <c:v>0</c:v>
                </c:pt>
                <c:pt idx="5">
                  <c:v>5.9880000000048312</c:v>
                </c:pt>
                <c:pt idx="6">
                  <c:v>11.980000000003201</c:v>
                </c:pt>
                <c:pt idx="7">
                  <c:v>17.972000000008848</c:v>
                </c:pt>
                <c:pt idx="8">
                  <c:v>23.960000000006403</c:v>
                </c:pt>
                <c:pt idx="9">
                  <c:v>29.950000000011642</c:v>
                </c:pt>
                <c:pt idx="10">
                  <c:v>35.940000000009604</c:v>
                </c:pt>
                <c:pt idx="11">
                  <c:v>41.931000000004133</c:v>
                </c:pt>
                <c:pt idx="12">
                  <c:v>47.919000000001688</c:v>
                </c:pt>
                <c:pt idx="13">
                  <c:v>53.913000000000466</c:v>
                </c:pt>
                <c:pt idx="14">
                  <c:v>59.902000000009139</c:v>
                </c:pt>
                <c:pt idx="15">
                  <c:v>65.889000000002852</c:v>
                </c:pt>
                <c:pt idx="16">
                  <c:v>71.884000000005472</c:v>
                </c:pt>
                <c:pt idx="17">
                  <c:v>77.877000000000407</c:v>
                </c:pt>
                <c:pt idx="18">
                  <c:v>83.865000000005239</c:v>
                </c:pt>
                <c:pt idx="19">
                  <c:v>89.858000000007451</c:v>
                </c:pt>
                <c:pt idx="20">
                  <c:v>95.843000000000757</c:v>
                </c:pt>
                <c:pt idx="21">
                  <c:v>101.83800000000338</c:v>
                </c:pt>
                <c:pt idx="22">
                  <c:v>107.83000000000175</c:v>
                </c:pt>
                <c:pt idx="23">
                  <c:v>113.81700000000274</c:v>
                </c:pt>
                <c:pt idx="24">
                  <c:v>119.80700000000797</c:v>
                </c:pt>
                <c:pt idx="25">
                  <c:v>125.80200000000332</c:v>
                </c:pt>
                <c:pt idx="26">
                  <c:v>131.79000000000815</c:v>
                </c:pt>
                <c:pt idx="27">
                  <c:v>137.78200000000652</c:v>
                </c:pt>
                <c:pt idx="28">
                  <c:v>143.77100000000792</c:v>
                </c:pt>
                <c:pt idx="29">
                  <c:v>149.76200000000244</c:v>
                </c:pt>
                <c:pt idx="30">
                  <c:v>155.75500000001193</c:v>
                </c:pt>
                <c:pt idx="31">
                  <c:v>161.74300000000949</c:v>
                </c:pt>
                <c:pt idx="32">
                  <c:v>167.73400000000402</c:v>
                </c:pt>
                <c:pt idx="33">
                  <c:v>173.72000000000844</c:v>
                </c:pt>
                <c:pt idx="34">
                  <c:v>179.71500000000378</c:v>
                </c:pt>
                <c:pt idx="35">
                  <c:v>185.70600000001286</c:v>
                </c:pt>
                <c:pt idx="36">
                  <c:v>191.69600000001083</c:v>
                </c:pt>
                <c:pt idx="37">
                  <c:v>197.68400000000111</c:v>
                </c:pt>
                <c:pt idx="38">
                  <c:v>203.67500000000291</c:v>
                </c:pt>
                <c:pt idx="39">
                  <c:v>209.66700000000856</c:v>
                </c:pt>
              </c:numCache>
            </c:numRef>
          </c:xVal>
          <c:yVal>
            <c:numRef>
              <c:f>Backend!$O$3:$O$42</c:f>
              <c:numCache>
                <c:formatCode>General</c:formatCode>
                <c:ptCount val="40"/>
                <c:pt idx="0">
                  <c:v>#N/A</c:v>
                </c:pt>
                <c:pt idx="1">
                  <c:v>#N/A</c:v>
                </c:pt>
                <c:pt idx="2">
                  <c:v>#N/A</c:v>
                </c:pt>
                <c:pt idx="3">
                  <c:v>#N/A</c:v>
                </c:pt>
                <c:pt idx="4">
                  <c:v>0</c:v>
                </c:pt>
                <c:pt idx="5">
                  <c:v>0</c:v>
                </c:pt>
                <c:pt idx="6">
                  <c:v>4.4013293811193087E-3</c:v>
                </c:pt>
                <c:pt idx="7">
                  <c:v>8.7128357136441598E-3</c:v>
                </c:pt>
                <c:pt idx="8">
                  <c:v>8.7128357136441598E-3</c:v>
                </c:pt>
                <c:pt idx="9">
                  <c:v>4.4013293811193087E-3</c:v>
                </c:pt>
                <c:pt idx="10">
                  <c:v>0</c:v>
                </c:pt>
                <c:pt idx="11">
                  <c:v>4.4013293811193087E-3</c:v>
                </c:pt>
                <c:pt idx="12">
                  <c:v>8.7128357136441598E-3</c:v>
                </c:pt>
                <c:pt idx="13">
                  <c:v>4.4013293811193087E-3</c:v>
                </c:pt>
                <c:pt idx="14">
                  <c:v>4.4013293811193087E-3</c:v>
                </c:pt>
                <c:pt idx="15">
                  <c:v>8.7128357136441598E-3</c:v>
                </c:pt>
                <c:pt idx="16">
                  <c:v>8.7128357136441598E-3</c:v>
                </c:pt>
                <c:pt idx="17">
                  <c:v>8.7128357136441598E-3</c:v>
                </c:pt>
                <c:pt idx="18">
                  <c:v>1.3114165094763269E-2</c:v>
                </c:pt>
                <c:pt idx="19">
                  <c:v>1.7515494475882576E-2</c:v>
                </c:pt>
                <c:pt idx="20">
                  <c:v>1.7515494475882576E-2</c:v>
                </c:pt>
                <c:pt idx="21">
                  <c:v>1.3114165094763269E-2</c:v>
                </c:pt>
                <c:pt idx="22">
                  <c:v>3.9432318332884263E-2</c:v>
                </c:pt>
                <c:pt idx="23">
                  <c:v>3.5030988951765152E-2</c:v>
                </c:pt>
                <c:pt idx="24">
                  <c:v>3.5030988951765152E-2</c:v>
                </c:pt>
                <c:pt idx="25">
                  <c:v>3.0719482619240106E-2</c:v>
                </c:pt>
                <c:pt idx="26">
                  <c:v>3.0719482619240106E-2</c:v>
                </c:pt>
                <c:pt idx="27">
                  <c:v>3.0719482619240106E-2</c:v>
                </c:pt>
                <c:pt idx="28">
                  <c:v>3.0719482619240106E-2</c:v>
                </c:pt>
                <c:pt idx="29">
                  <c:v>3.0719482619240106E-2</c:v>
                </c:pt>
                <c:pt idx="30">
                  <c:v>3.0719482619240106E-2</c:v>
                </c:pt>
                <c:pt idx="31">
                  <c:v>3.0719482619240106E-2</c:v>
                </c:pt>
                <c:pt idx="32">
                  <c:v>3.0719482619240106E-2</c:v>
                </c:pt>
                <c:pt idx="33">
                  <c:v>3.0719482619240106E-2</c:v>
                </c:pt>
                <c:pt idx="34">
                  <c:v>2.6318153238120996E-2</c:v>
                </c:pt>
                <c:pt idx="35">
                  <c:v>3.9432318332884263E-2</c:v>
                </c:pt>
                <c:pt idx="36">
                  <c:v>3.5030988951765152E-2</c:v>
                </c:pt>
                <c:pt idx="37">
                  <c:v>3.9432318332884263E-2</c:v>
                </c:pt>
                <c:pt idx="38">
                  <c:v>3.9432318332884263E-2</c:v>
                </c:pt>
                <c:pt idx="39">
                  <c:v>3.9432318332884263E-2</c:v>
                </c:pt>
              </c:numCache>
            </c:numRef>
          </c:yVal>
          <c:smooth val="0"/>
          <c:extLst>
            <c:ext xmlns:c16="http://schemas.microsoft.com/office/drawing/2014/chart" uri="{C3380CC4-5D6E-409C-BE32-E72D297353CC}">
              <c16:uniqueId val="{00000001-772C-41F0-94FE-AE26A9DC1570}"/>
            </c:ext>
          </c:extLst>
        </c:ser>
        <c:dLbls>
          <c:showLegendKey val="0"/>
          <c:showVal val="0"/>
          <c:showCatName val="0"/>
          <c:showSerName val="0"/>
          <c:showPercent val="0"/>
          <c:showBubbleSize val="0"/>
        </c:dLbls>
        <c:axId val="269642048"/>
        <c:axId val="273892128"/>
      </c:scatterChart>
      <c:valAx>
        <c:axId val="269642048"/>
        <c:scaling>
          <c:orientation val="minMax"/>
          <c:max val="240"/>
          <c:min val="0"/>
        </c:scaling>
        <c:delete val="0"/>
        <c:axPos val="b"/>
        <c:majorGridlines>
          <c:spPr>
            <a:ln w="9525" cap="flat" cmpd="sng" algn="ctr">
              <a:solidFill>
                <a:schemeClr val="tx1">
                  <a:lumMod val="15000"/>
                  <a:lumOff val="85000"/>
                </a:schemeClr>
              </a:solidFill>
              <a:round/>
            </a:ln>
            <a:effectLst/>
          </c:spPr>
        </c:majorGridlines>
        <c:title>
          <c:tx>
            <c:strRef>
              <c:f>TT!$O$32</c:f>
              <c:strCache>
                <c:ptCount val="1"/>
                <c:pt idx="0">
                  <c:v>Time</c:v>
                </c:pt>
              </c:strCache>
            </c:strRef>
          </c:tx>
          <c:layout>
            <c:manualLayout>
              <c:xMode val="edge"/>
              <c:yMode val="edge"/>
              <c:x val="0.4759148709207181"/>
              <c:y val="0.89368720146413727"/>
            </c:manualLayout>
          </c:layout>
          <c:overlay val="0"/>
          <c:txPr>
            <a:bodyPr/>
            <a:lstStyle/>
            <a:p>
              <a:pPr>
                <a:defRPr sz="1400" b="0">
                  <a:latin typeface="Segoe UI Light" panose="020B0502040204020203" pitchFamily="34" charset="0"/>
                  <a:cs typeface="Segoe UI Light" panose="020B0502040204020203" pitchFamily="34" charset="0"/>
                </a:defRPr>
              </a:pPr>
              <a:endParaRPr lang="en-US"/>
            </a:p>
          </c:txPr>
        </c:title>
        <c:numFmt formatCode="_(* #,##0_);_(* \(#,##0\);_(* &quot;-&quot;_);_(@_)"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892128"/>
        <c:crosses val="autoZero"/>
        <c:crossBetween val="midCat"/>
        <c:majorUnit val="30"/>
      </c:valAx>
      <c:valAx>
        <c:axId val="273892128"/>
        <c:scaling>
          <c:orientation val="minMax"/>
          <c:max val="0.5"/>
          <c:min val="0"/>
        </c:scaling>
        <c:delete val="0"/>
        <c:axPos val="l"/>
        <c:majorGridlines>
          <c:spPr>
            <a:ln w="9525" cap="flat" cmpd="sng" algn="ctr">
              <a:solidFill>
                <a:schemeClr val="tx1">
                  <a:lumMod val="15000"/>
                  <a:lumOff val="85000"/>
                </a:schemeClr>
              </a:solidFill>
              <a:round/>
            </a:ln>
            <a:effectLst/>
          </c:spPr>
        </c:majorGridlines>
        <c:title>
          <c:tx>
            <c:strRef>
              <c:f>TT!$O$51</c:f>
              <c:strCache>
                <c:ptCount val="1"/>
                <c:pt idx="0">
                  <c:v>Voltage Change</c:v>
                </c:pt>
              </c:strCache>
            </c:strRef>
          </c:tx>
          <c:layout>
            <c:manualLayout>
              <c:xMode val="edge"/>
              <c:yMode val="edge"/>
              <c:x val="1.1714871831676656E-2"/>
              <c:y val="0.36709310480240531"/>
            </c:manualLayout>
          </c:layout>
          <c:overlay val="0"/>
          <c:txPr>
            <a:bodyPr/>
            <a:lstStyle/>
            <a:p>
              <a:pPr>
                <a:defRPr sz="1400" b="0">
                  <a:latin typeface="Segoe UI Light" panose="020B0502040204020203" pitchFamily="34" charset="0"/>
                  <a:cs typeface="Segoe UI Light" panose="020B0502040204020203" pitchFamily="34" charset="0"/>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269642048"/>
        <c:crosses val="autoZero"/>
        <c:crossBetween val="midCat"/>
        <c:majorUnit val="0.1"/>
      </c:valAx>
      <c:spPr>
        <a:solidFill>
          <a:schemeClr val="bg1"/>
        </a:solidFill>
      </c:spPr>
    </c:plotArea>
    <c:legend>
      <c:legendPos val="t"/>
      <c:overlay val="0"/>
      <c:txPr>
        <a:bodyPr/>
        <a:lstStyle/>
        <a:p>
          <a:pPr>
            <a:defRPr sz="1050">
              <a:latin typeface="Segoe UI" panose="020B0502040204020203" pitchFamily="34" charset="0"/>
              <a:cs typeface="Segoe UI" panose="020B0502040204020203"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849206349206348E-2"/>
          <c:y val="1.8849206349206348E-2"/>
          <c:w val="0.96527777777777779"/>
          <c:h val="0.96527777777777779"/>
        </c:manualLayout>
      </c:layout>
      <c:doughnutChart>
        <c:varyColors val="0"/>
        <c:ser>
          <c:idx val="1"/>
          <c:order val="0"/>
          <c:tx>
            <c:strRef>
              <c:f>PPT!$B$22</c:f>
              <c:strCache>
                <c:ptCount val="1"/>
                <c:pt idx="0">
                  <c:v>Empty</c:v>
                </c:pt>
              </c:strCache>
            </c:strRef>
          </c:tx>
          <c:spPr>
            <a:solidFill>
              <a:srgbClr val="B3B3B3"/>
            </a:solidFill>
            <a:ln w="19050">
              <a:noFill/>
            </a:ln>
            <a:effectLst/>
          </c:spPr>
          <c:dPt>
            <c:idx val="0"/>
            <c:bubble3D val="0"/>
            <c:spPr>
              <a:noFill/>
              <a:ln w="19050">
                <a:noFill/>
              </a:ln>
              <a:effectLst/>
            </c:spPr>
            <c:extLst>
              <c:ext xmlns:c16="http://schemas.microsoft.com/office/drawing/2014/chart" uri="{C3380CC4-5D6E-409C-BE32-E72D297353CC}">
                <c16:uniqueId val="{00000004-DFC0-44D6-86E3-F6C4973CE123}"/>
              </c:ext>
            </c:extLst>
          </c:dPt>
          <c:cat>
            <c:strRef>
              <c:f>PPT!$A$23:$A$40</c:f>
              <c:strCache>
                <c:ptCount val="18"/>
                <c:pt idx="0">
                  <c:v>blank</c:v>
                </c:pt>
                <c:pt idx="1">
                  <c:v>0-2.5</c:v>
                </c:pt>
                <c:pt idx="2">
                  <c:v>2.5-5</c:v>
                </c:pt>
                <c:pt idx="3">
                  <c:v>5-7.5</c:v>
                </c:pt>
                <c:pt idx="4">
                  <c:v>7.5-10</c:v>
                </c:pt>
                <c:pt idx="5">
                  <c:v>10-12.5</c:v>
                </c:pt>
                <c:pt idx="6">
                  <c:v>12.5-15</c:v>
                </c:pt>
                <c:pt idx="7">
                  <c:v>15-17.5</c:v>
                </c:pt>
                <c:pt idx="8">
                  <c:v>17.5-20</c:v>
                </c:pt>
                <c:pt idx="9">
                  <c:v>20-22.5</c:v>
                </c:pt>
                <c:pt idx="10">
                  <c:v>22.5-25</c:v>
                </c:pt>
                <c:pt idx="11">
                  <c:v>25-27.5</c:v>
                </c:pt>
                <c:pt idx="12">
                  <c:v>27.5-30</c:v>
                </c:pt>
                <c:pt idx="13">
                  <c:v>30-32.5</c:v>
                </c:pt>
                <c:pt idx="14">
                  <c:v>32.5-35</c:v>
                </c:pt>
                <c:pt idx="15">
                  <c:v>35-37.5</c:v>
                </c:pt>
                <c:pt idx="16">
                  <c:v>37.5-40</c:v>
                </c:pt>
                <c:pt idx="17">
                  <c:v>end</c:v>
                </c:pt>
              </c:strCache>
            </c:strRef>
          </c:cat>
          <c:val>
            <c:numRef>
              <c:f>PPT!$B$23:$B$40</c:f>
              <c:numCache>
                <c:formatCode>General</c:formatCode>
                <c:ptCount val="18"/>
                <c:pt idx="0">
                  <c:v>40</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0</c:v>
                </c:pt>
              </c:numCache>
            </c:numRef>
          </c:val>
          <c:extLst>
            <c:ext xmlns:c16="http://schemas.microsoft.com/office/drawing/2014/chart" uri="{C3380CC4-5D6E-409C-BE32-E72D297353CC}">
              <c16:uniqueId val="{00000005-DFC0-44D6-86E3-F6C4973CE123}"/>
            </c:ext>
          </c:extLst>
        </c:ser>
        <c:dLbls>
          <c:showLegendKey val="0"/>
          <c:showVal val="0"/>
          <c:showCatName val="0"/>
          <c:showSerName val="0"/>
          <c:showPercent val="0"/>
          <c:showBubbleSize val="0"/>
          <c:showLeaderLines val="1"/>
        </c:dLbls>
        <c:firstSliceAng val="90"/>
        <c:holeSize val="75"/>
      </c:doughnutChart>
      <c:doughnutChart>
        <c:varyColors val="0"/>
        <c:ser>
          <c:idx val="3"/>
          <c:order val="1"/>
          <c:tx>
            <c:strRef>
              <c:f>PPT!$C$22</c:f>
              <c:strCache>
                <c:ptCount val="1"/>
                <c:pt idx="0">
                  <c:v>Sensor 1</c:v>
                </c:pt>
              </c:strCache>
              <c:extLst xmlns:c15="http://schemas.microsoft.com/office/drawing/2012/chart"/>
            </c:strRef>
          </c:tx>
          <c:spPr>
            <a:solidFill>
              <a:srgbClr val="D83B01"/>
            </a:solidFill>
            <a:ln w="19050">
              <a:noFill/>
            </a:ln>
            <a:effectLst/>
          </c:spPr>
          <c:dPt>
            <c:idx val="0"/>
            <c:bubble3D val="0"/>
            <c:spPr>
              <a:noFill/>
              <a:ln w="19050">
                <a:noFill/>
              </a:ln>
              <a:effectLst/>
            </c:spPr>
            <c:extLst xmlns:c15="http://schemas.microsoft.com/office/drawing/2012/chart">
              <c:ext xmlns:c16="http://schemas.microsoft.com/office/drawing/2014/chart" uri="{C3380CC4-5D6E-409C-BE32-E72D297353CC}">
                <c16:uniqueId val="{0000000C-DFC0-44D6-86E3-F6C4973CE123}"/>
              </c:ext>
            </c:extLst>
          </c:dPt>
          <c:dPt>
            <c:idx val="5"/>
            <c:bubble3D val="0"/>
            <c:spPr>
              <a:solidFill>
                <a:srgbClr val="D83B01"/>
              </a:solidFill>
              <a:ln w="19050">
                <a:noFill/>
              </a:ln>
              <a:effectLst/>
            </c:spPr>
            <c:extLst xmlns:c15="http://schemas.microsoft.com/office/drawing/2012/chart">
              <c:ext xmlns:c16="http://schemas.microsoft.com/office/drawing/2014/chart" uri="{C3380CC4-5D6E-409C-BE32-E72D297353CC}">
                <c16:uniqueId val="{0000000E-DFC0-44D6-86E3-F6C4973CE123}"/>
              </c:ext>
            </c:extLst>
          </c:dPt>
          <c:dPt>
            <c:idx val="17"/>
            <c:bubble3D val="0"/>
            <c:spPr>
              <a:noFill/>
              <a:ln w="19050">
                <a:noFill/>
              </a:ln>
              <a:effectLst/>
            </c:spPr>
            <c:extLst xmlns:c15="http://schemas.microsoft.com/office/drawing/2012/chart">
              <c:ext xmlns:c16="http://schemas.microsoft.com/office/drawing/2014/chart" uri="{C3380CC4-5D6E-409C-BE32-E72D297353CC}">
                <c16:uniqueId val="{0000000B-15A5-4524-9F87-5376384D2F93}"/>
              </c:ext>
            </c:extLst>
          </c:dPt>
          <c:cat>
            <c:strRef>
              <c:f>PPT!$A$23:$A$40</c:f>
              <c:strCache>
                <c:ptCount val="18"/>
                <c:pt idx="0">
                  <c:v>blank</c:v>
                </c:pt>
                <c:pt idx="1">
                  <c:v>0-2.5</c:v>
                </c:pt>
                <c:pt idx="2">
                  <c:v>2.5-5</c:v>
                </c:pt>
                <c:pt idx="3">
                  <c:v>5-7.5</c:v>
                </c:pt>
                <c:pt idx="4">
                  <c:v>7.5-10</c:v>
                </c:pt>
                <c:pt idx="5">
                  <c:v>10-12.5</c:v>
                </c:pt>
                <c:pt idx="6">
                  <c:v>12.5-15</c:v>
                </c:pt>
                <c:pt idx="7">
                  <c:v>15-17.5</c:v>
                </c:pt>
                <c:pt idx="8">
                  <c:v>17.5-20</c:v>
                </c:pt>
                <c:pt idx="9">
                  <c:v>20-22.5</c:v>
                </c:pt>
                <c:pt idx="10">
                  <c:v>22.5-25</c:v>
                </c:pt>
                <c:pt idx="11">
                  <c:v>25-27.5</c:v>
                </c:pt>
                <c:pt idx="12">
                  <c:v>27.5-30</c:v>
                </c:pt>
                <c:pt idx="13">
                  <c:v>30-32.5</c:v>
                </c:pt>
                <c:pt idx="14">
                  <c:v>32.5-35</c:v>
                </c:pt>
                <c:pt idx="15">
                  <c:v>35-37.5</c:v>
                </c:pt>
                <c:pt idx="16">
                  <c:v>37.5-40</c:v>
                </c:pt>
                <c:pt idx="17">
                  <c:v>end</c:v>
                </c:pt>
              </c:strCache>
              <c:extLst xmlns:c15="http://schemas.microsoft.com/office/drawing/2012/chart"/>
            </c:strRef>
          </c:cat>
          <c:val>
            <c:numRef>
              <c:f>PPT!$C$23:$C$40</c:f>
              <c:numCache>
                <c:formatCode>General</c:formatCode>
                <c:ptCount val="18"/>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formatCode="#,##0.0">
                  <c:v>0</c:v>
                </c:pt>
              </c:numCache>
              <c:extLst xmlns:c15="http://schemas.microsoft.com/office/drawing/2012/chart"/>
            </c:numRef>
          </c:val>
          <c:extLst xmlns:c15="http://schemas.microsoft.com/office/drawing/2012/chart">
            <c:ext xmlns:c16="http://schemas.microsoft.com/office/drawing/2014/chart" uri="{C3380CC4-5D6E-409C-BE32-E72D297353CC}">
              <c16:uniqueId val="{00000011-DFC0-44D6-86E3-F6C4973CE123}"/>
            </c:ext>
          </c:extLst>
        </c:ser>
        <c:dLbls>
          <c:showLegendKey val="0"/>
          <c:showVal val="0"/>
          <c:showCatName val="0"/>
          <c:showSerName val="0"/>
          <c:showPercent val="0"/>
          <c:showBubbleSize val="0"/>
          <c:showLeaderLines val="1"/>
        </c:dLbls>
        <c:firstSliceAng val="90"/>
        <c:holeSize val="75"/>
        <c:extLst/>
      </c:doughnutChart>
      <c:spPr>
        <a:noFill/>
        <a:ln>
          <a:noFill/>
          <a:prstDash val="dash"/>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8849206349206348E-2"/>
          <c:y val="1.8849206349206348E-2"/>
          <c:w val="0.96527777777777779"/>
          <c:h val="0.96527777777777779"/>
        </c:manualLayout>
      </c:layout>
      <c:doughnutChart>
        <c:varyColors val="0"/>
        <c:ser>
          <c:idx val="1"/>
          <c:order val="0"/>
          <c:tx>
            <c:strRef>
              <c:f>PPT!$B$22</c:f>
              <c:strCache>
                <c:ptCount val="1"/>
                <c:pt idx="0">
                  <c:v>Empty</c:v>
                </c:pt>
              </c:strCache>
            </c:strRef>
          </c:tx>
          <c:spPr>
            <a:solidFill>
              <a:srgbClr val="B3B3B3"/>
            </a:solidFill>
            <a:ln w="19050">
              <a:noFill/>
            </a:ln>
            <a:effectLst/>
          </c:spPr>
          <c:dPt>
            <c:idx val="0"/>
            <c:bubble3D val="0"/>
            <c:spPr>
              <a:noFill/>
              <a:ln w="19050">
                <a:noFill/>
              </a:ln>
              <a:effectLst/>
            </c:spPr>
            <c:extLst>
              <c:ext xmlns:c16="http://schemas.microsoft.com/office/drawing/2014/chart" uri="{C3380CC4-5D6E-409C-BE32-E72D297353CC}">
                <c16:uniqueId val="{00000001-0A56-4509-BF20-756879ED557F}"/>
              </c:ext>
            </c:extLst>
          </c:dPt>
          <c:cat>
            <c:strRef>
              <c:f>PPT!$A$23:$A$40</c:f>
              <c:strCache>
                <c:ptCount val="18"/>
                <c:pt idx="0">
                  <c:v>blank</c:v>
                </c:pt>
                <c:pt idx="1">
                  <c:v>0-2.5</c:v>
                </c:pt>
                <c:pt idx="2">
                  <c:v>2.5-5</c:v>
                </c:pt>
                <c:pt idx="3">
                  <c:v>5-7.5</c:v>
                </c:pt>
                <c:pt idx="4">
                  <c:v>7.5-10</c:v>
                </c:pt>
                <c:pt idx="5">
                  <c:v>10-12.5</c:v>
                </c:pt>
                <c:pt idx="6">
                  <c:v>12.5-15</c:v>
                </c:pt>
                <c:pt idx="7">
                  <c:v>15-17.5</c:v>
                </c:pt>
                <c:pt idx="8">
                  <c:v>17.5-20</c:v>
                </c:pt>
                <c:pt idx="9">
                  <c:v>20-22.5</c:v>
                </c:pt>
                <c:pt idx="10">
                  <c:v>22.5-25</c:v>
                </c:pt>
                <c:pt idx="11">
                  <c:v>25-27.5</c:v>
                </c:pt>
                <c:pt idx="12">
                  <c:v>27.5-30</c:v>
                </c:pt>
                <c:pt idx="13">
                  <c:v>30-32.5</c:v>
                </c:pt>
                <c:pt idx="14">
                  <c:v>32.5-35</c:v>
                </c:pt>
                <c:pt idx="15">
                  <c:v>35-37.5</c:v>
                </c:pt>
                <c:pt idx="16">
                  <c:v>37.5-40</c:v>
                </c:pt>
                <c:pt idx="17">
                  <c:v>end</c:v>
                </c:pt>
              </c:strCache>
            </c:strRef>
          </c:cat>
          <c:val>
            <c:numRef>
              <c:f>PPT!$B$23:$B$40</c:f>
              <c:numCache>
                <c:formatCode>General</c:formatCode>
                <c:ptCount val="18"/>
                <c:pt idx="0">
                  <c:v>40</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0</c:v>
                </c:pt>
              </c:numCache>
            </c:numRef>
          </c:val>
          <c:extLst>
            <c:ext xmlns:c16="http://schemas.microsoft.com/office/drawing/2014/chart" uri="{C3380CC4-5D6E-409C-BE32-E72D297353CC}">
              <c16:uniqueId val="{00000002-0A56-4509-BF20-756879ED557F}"/>
            </c:ext>
          </c:extLst>
        </c:ser>
        <c:dLbls>
          <c:showLegendKey val="0"/>
          <c:showVal val="0"/>
          <c:showCatName val="0"/>
          <c:showSerName val="0"/>
          <c:showPercent val="0"/>
          <c:showBubbleSize val="0"/>
          <c:showLeaderLines val="1"/>
        </c:dLbls>
        <c:firstSliceAng val="90"/>
        <c:holeSize val="75"/>
      </c:doughnutChart>
      <c:doughnutChart>
        <c:varyColors val="0"/>
        <c:ser>
          <c:idx val="3"/>
          <c:order val="1"/>
          <c:tx>
            <c:strRef>
              <c:f>PPT!$D$22</c:f>
              <c:strCache>
                <c:ptCount val="1"/>
                <c:pt idx="0">
                  <c:v>Sensor 2</c:v>
                </c:pt>
              </c:strCache>
            </c:strRef>
          </c:tx>
          <c:spPr>
            <a:solidFill>
              <a:schemeClr val="accent5">
                <a:lumMod val="75000"/>
              </a:schemeClr>
            </a:solidFill>
            <a:ln w="19050">
              <a:noFill/>
            </a:ln>
            <a:effectLst/>
          </c:spPr>
          <c:dPt>
            <c:idx val="0"/>
            <c:bubble3D val="0"/>
            <c:spPr>
              <a:noFill/>
              <a:ln w="19050">
                <a:noFill/>
              </a:ln>
              <a:effectLst/>
            </c:spPr>
            <c:extLst xmlns:c15="http://schemas.microsoft.com/office/drawing/2012/chart">
              <c:ext xmlns:c16="http://schemas.microsoft.com/office/drawing/2014/chart" uri="{C3380CC4-5D6E-409C-BE32-E72D297353CC}">
                <c16:uniqueId val="{00000004-0A56-4509-BF20-756879ED557F}"/>
              </c:ext>
            </c:extLst>
          </c:dPt>
          <c:dPt>
            <c:idx val="17"/>
            <c:bubble3D val="0"/>
            <c:spPr>
              <a:noFill/>
              <a:ln w="19050">
                <a:noFill/>
              </a:ln>
              <a:effectLst/>
            </c:spPr>
            <c:extLst xmlns:c15="http://schemas.microsoft.com/office/drawing/2012/chart">
              <c:ext xmlns:c16="http://schemas.microsoft.com/office/drawing/2014/chart" uri="{C3380CC4-5D6E-409C-BE32-E72D297353CC}">
                <c16:uniqueId val="{00000008-0A56-4509-BF20-756879ED557F}"/>
              </c:ext>
            </c:extLst>
          </c:dPt>
          <c:cat>
            <c:strRef>
              <c:f>PPT!$A$23:$A$40</c:f>
              <c:strCache>
                <c:ptCount val="18"/>
                <c:pt idx="0">
                  <c:v>blank</c:v>
                </c:pt>
                <c:pt idx="1">
                  <c:v>0-2.5</c:v>
                </c:pt>
                <c:pt idx="2">
                  <c:v>2.5-5</c:v>
                </c:pt>
                <c:pt idx="3">
                  <c:v>5-7.5</c:v>
                </c:pt>
                <c:pt idx="4">
                  <c:v>7.5-10</c:v>
                </c:pt>
                <c:pt idx="5">
                  <c:v>10-12.5</c:v>
                </c:pt>
                <c:pt idx="6">
                  <c:v>12.5-15</c:v>
                </c:pt>
                <c:pt idx="7">
                  <c:v>15-17.5</c:v>
                </c:pt>
                <c:pt idx="8">
                  <c:v>17.5-20</c:v>
                </c:pt>
                <c:pt idx="9">
                  <c:v>20-22.5</c:v>
                </c:pt>
                <c:pt idx="10">
                  <c:v>22.5-25</c:v>
                </c:pt>
                <c:pt idx="11">
                  <c:v>25-27.5</c:v>
                </c:pt>
                <c:pt idx="12">
                  <c:v>27.5-30</c:v>
                </c:pt>
                <c:pt idx="13">
                  <c:v>30-32.5</c:v>
                </c:pt>
                <c:pt idx="14">
                  <c:v>32.5-35</c:v>
                </c:pt>
                <c:pt idx="15">
                  <c:v>35-37.5</c:v>
                </c:pt>
                <c:pt idx="16">
                  <c:v>37.5-40</c:v>
                </c:pt>
                <c:pt idx="17">
                  <c:v>end</c:v>
                </c:pt>
              </c:strCache>
              <c:extLst xmlns:c15="http://schemas.microsoft.com/office/drawing/2012/chart"/>
            </c:strRef>
          </c:cat>
          <c:val>
            <c:numRef>
              <c:f>PPT!$D$23:$D$40</c:f>
              <c:numCache>
                <c:formatCode>General</c:formatCode>
                <c:ptCount val="18"/>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formatCode="#,##0.0">
                  <c:v>0</c:v>
                </c:pt>
              </c:numCache>
            </c:numRef>
          </c:val>
          <c:extLst xmlns:c15="http://schemas.microsoft.com/office/drawing/2012/chart">
            <c:ext xmlns:c16="http://schemas.microsoft.com/office/drawing/2014/chart" uri="{C3380CC4-5D6E-409C-BE32-E72D297353CC}">
              <c16:uniqueId val="{00000009-0A56-4509-BF20-756879ED557F}"/>
            </c:ext>
          </c:extLst>
        </c:ser>
        <c:dLbls>
          <c:showLegendKey val="0"/>
          <c:showVal val="0"/>
          <c:showCatName val="0"/>
          <c:showSerName val="0"/>
          <c:showPercent val="0"/>
          <c:showBubbleSize val="0"/>
          <c:showLeaderLines val="1"/>
        </c:dLbls>
        <c:firstSliceAng val="90"/>
        <c:holeSize val="75"/>
        <c:extLst/>
      </c:doughnutChart>
      <c:spPr>
        <a:noFill/>
        <a:ln>
          <a:noFill/>
          <a:prstDash val="dash"/>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2.xml"/><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13</xdr:col>
      <xdr:colOff>19050</xdr:colOff>
      <xdr:row>2</xdr:row>
      <xdr:rowOff>190500</xdr:rowOff>
    </xdr:from>
    <xdr:to>
      <xdr:col>18</xdr:col>
      <xdr:colOff>210950</xdr:colOff>
      <xdr:row>18</xdr:row>
      <xdr:rowOff>73215</xdr:rowOff>
    </xdr:to>
    <xdr:grpSp>
      <xdr:nvGrpSpPr>
        <xdr:cNvPr id="2" name="E2S">
          <a:extLst>
            <a:ext uri="{FF2B5EF4-FFF2-40B4-BE49-F238E27FC236}">
              <a16:creationId xmlns:a16="http://schemas.microsoft.com/office/drawing/2014/main" id="{8001F9DD-14B8-4CC8-AF89-FF5A24BDF324}"/>
            </a:ext>
          </a:extLst>
        </xdr:cNvPr>
        <xdr:cNvGrpSpPr/>
      </xdr:nvGrpSpPr>
      <xdr:grpSpPr>
        <a:xfrm>
          <a:off x="7943850" y="590550"/>
          <a:ext cx="3973325" cy="3235515"/>
          <a:chOff x="9995265" y="1231227"/>
          <a:chExt cx="1571235" cy="1651748"/>
        </a:xfrm>
      </xdr:grpSpPr>
      <xdr:graphicFrame macro="">
        <xdr:nvGraphicFramePr>
          <xdr:cNvPr id="3" name="Exp2_Start">
            <a:extLst>
              <a:ext uri="{FF2B5EF4-FFF2-40B4-BE49-F238E27FC236}">
                <a16:creationId xmlns:a16="http://schemas.microsoft.com/office/drawing/2014/main" id="{ABF3393C-58B6-4326-98B5-B2C5B9C63529}"/>
              </a:ext>
            </a:extLst>
          </xdr:cNvPr>
          <xdr:cNvGraphicFramePr>
            <a:graphicFrameLocks/>
          </xdr:cNvGraphicFramePr>
        </xdr:nvGraphicFramePr>
        <xdr:xfrm>
          <a:off x="10012020" y="1333422"/>
          <a:ext cx="1554480" cy="1549553"/>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4" name="Beaker 3">
            <a:extLst>
              <a:ext uri="{FF2B5EF4-FFF2-40B4-BE49-F238E27FC236}">
                <a16:creationId xmlns:a16="http://schemas.microsoft.com/office/drawing/2014/main" id="{C3AB85B1-5EB8-4AA1-8182-533CB66EB8D6}"/>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95265" y="1231227"/>
            <a:ext cx="1502383" cy="156668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378224</xdr:colOff>
      <xdr:row>12</xdr:row>
      <xdr:rowOff>202648</xdr:rowOff>
    </xdr:from>
    <xdr:to>
      <xdr:col>14</xdr:col>
      <xdr:colOff>16909</xdr:colOff>
      <xdr:row>13</xdr:row>
      <xdr:rowOff>303092</xdr:rowOff>
    </xdr:to>
    <xdr:sp macro="[0]!StartTrial" textlink="">
      <xdr:nvSpPr>
        <xdr:cNvPr id="35" name="Start_Trial1">
          <a:extLst>
            <a:ext uri="{FF2B5EF4-FFF2-40B4-BE49-F238E27FC236}">
              <a16:creationId xmlns:a16="http://schemas.microsoft.com/office/drawing/2014/main" id="{89203581-306D-403E-A413-6C9E373EB7B0}"/>
            </a:ext>
          </a:extLst>
        </xdr:cNvPr>
        <xdr:cNvSpPr/>
      </xdr:nvSpPr>
      <xdr:spPr>
        <a:xfrm>
          <a:off x="6459283" y="3146060"/>
          <a:ext cx="1280160" cy="312846"/>
        </a:xfrm>
        <a:prstGeom prst="rect">
          <a:avLst/>
        </a:prstGeom>
        <a:solidFill>
          <a:srgbClr val="004B5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15</xdr:col>
      <xdr:colOff>191637</xdr:colOff>
      <xdr:row>12</xdr:row>
      <xdr:rowOff>208861</xdr:rowOff>
    </xdr:from>
    <xdr:to>
      <xdr:col>19</xdr:col>
      <xdr:colOff>14488</xdr:colOff>
      <xdr:row>14</xdr:row>
      <xdr:rowOff>1331</xdr:rowOff>
    </xdr:to>
    <xdr:sp macro="[0]!EndTrial" textlink="">
      <xdr:nvSpPr>
        <xdr:cNvPr id="36" name="End_Trial1">
          <a:extLst>
            <a:ext uri="{FF2B5EF4-FFF2-40B4-BE49-F238E27FC236}">
              <a16:creationId xmlns:a16="http://schemas.microsoft.com/office/drawing/2014/main" id="{0C32963D-6A00-4DEA-9249-96F51B178DE1}"/>
            </a:ext>
          </a:extLst>
        </xdr:cNvPr>
        <xdr:cNvSpPr/>
      </xdr:nvSpPr>
      <xdr:spPr>
        <a:xfrm>
          <a:off x="8117931" y="3152273"/>
          <a:ext cx="1277562" cy="312846"/>
        </a:xfrm>
        <a:prstGeom prst="rect">
          <a:avLst/>
        </a:prstGeom>
        <a:solidFill>
          <a:srgbClr val="004B5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19</xdr:col>
      <xdr:colOff>355985</xdr:colOff>
      <xdr:row>13</xdr:row>
      <xdr:rowOff>2762</xdr:rowOff>
    </xdr:from>
    <xdr:to>
      <xdr:col>23</xdr:col>
      <xdr:colOff>6890</xdr:colOff>
      <xdr:row>14</xdr:row>
      <xdr:rowOff>4720</xdr:rowOff>
    </xdr:to>
    <xdr:sp macro="[0]!StartTrial" textlink="">
      <xdr:nvSpPr>
        <xdr:cNvPr id="37" name="Start_Trial2">
          <a:extLst>
            <a:ext uri="{FF2B5EF4-FFF2-40B4-BE49-F238E27FC236}">
              <a16:creationId xmlns:a16="http://schemas.microsoft.com/office/drawing/2014/main" id="{F20B012C-8FD1-4698-8024-50DFC3AEA59E}"/>
            </a:ext>
          </a:extLst>
        </xdr:cNvPr>
        <xdr:cNvSpPr/>
      </xdr:nvSpPr>
      <xdr:spPr>
        <a:xfrm>
          <a:off x="11718637" y="4601701"/>
          <a:ext cx="1228782" cy="319457"/>
        </a:xfrm>
        <a:prstGeom prst="rect">
          <a:avLst/>
        </a:prstGeom>
        <a:solidFill>
          <a:srgbClr val="004B5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25</xdr:col>
      <xdr:colOff>387</xdr:colOff>
      <xdr:row>13</xdr:row>
      <xdr:rowOff>5500</xdr:rowOff>
    </xdr:from>
    <xdr:to>
      <xdr:col>28</xdr:col>
      <xdr:colOff>1961</xdr:colOff>
      <xdr:row>14</xdr:row>
      <xdr:rowOff>4404</xdr:rowOff>
    </xdr:to>
    <xdr:sp macro="[0]!EndTrial" textlink="">
      <xdr:nvSpPr>
        <xdr:cNvPr id="38" name="End_Trial2">
          <a:extLst>
            <a:ext uri="{FF2B5EF4-FFF2-40B4-BE49-F238E27FC236}">
              <a16:creationId xmlns:a16="http://schemas.microsoft.com/office/drawing/2014/main" id="{64D4207D-ED4D-4748-AF1A-D5E8EE47638C}"/>
            </a:ext>
          </a:extLst>
        </xdr:cNvPr>
        <xdr:cNvSpPr/>
      </xdr:nvSpPr>
      <xdr:spPr>
        <a:xfrm>
          <a:off x="11286069" y="4775216"/>
          <a:ext cx="1213846" cy="316403"/>
        </a:xfrm>
        <a:prstGeom prst="rect">
          <a:avLst/>
        </a:prstGeom>
        <a:solidFill>
          <a:srgbClr val="004B5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chemeClr val="bg1"/>
            </a:solidFill>
            <a:latin typeface="Segoe UI" panose="020B0502040204020203" pitchFamily="34" charset="0"/>
            <a:cs typeface="Segoe UI" panose="020B0502040204020203" pitchFamily="34" charset="0"/>
          </a:endParaRPr>
        </a:p>
      </xdr:txBody>
    </xdr:sp>
    <xdr:clientData/>
  </xdr:twoCellAnchor>
  <xdr:twoCellAnchor editAs="oneCell">
    <xdr:from>
      <xdr:col>3</xdr:col>
      <xdr:colOff>173182</xdr:colOff>
      <xdr:row>2</xdr:row>
      <xdr:rowOff>82769</xdr:rowOff>
    </xdr:from>
    <xdr:to>
      <xdr:col>8</xdr:col>
      <xdr:colOff>239329</xdr:colOff>
      <xdr:row>17</xdr:row>
      <xdr:rowOff>9621</xdr:rowOff>
    </xdr:to>
    <xdr:graphicFrame macro="">
      <xdr:nvGraphicFramePr>
        <xdr:cNvPr id="39" name="LiveDataChart">
          <a:extLst>
            <a:ext uri="{FF2B5EF4-FFF2-40B4-BE49-F238E27FC236}">
              <a16:creationId xmlns:a16="http://schemas.microsoft.com/office/drawing/2014/main" id="{DD54E738-C9A6-48A3-943A-E7DEC878A9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226970</xdr:colOff>
      <xdr:row>4</xdr:row>
      <xdr:rowOff>185644</xdr:rowOff>
    </xdr:from>
    <xdr:to>
      <xdr:col>27</xdr:col>
      <xdr:colOff>254608</xdr:colOff>
      <xdr:row>10</xdr:row>
      <xdr:rowOff>63604</xdr:rowOff>
    </xdr:to>
    <xdr:pic>
      <xdr:nvPicPr>
        <xdr:cNvPr id="9" name="Beaker 2">
          <a:extLst>
            <a:ext uri="{FF2B5EF4-FFF2-40B4-BE49-F238E27FC236}">
              <a16:creationId xmlns:a16="http://schemas.microsoft.com/office/drawing/2014/main" id="{880D4DC2-48DF-4154-B135-2F271C1D979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955228" y="1118902"/>
          <a:ext cx="2355971" cy="2889398"/>
        </a:xfrm>
        <a:prstGeom prst="rect">
          <a:avLst/>
        </a:prstGeom>
      </xdr:spPr>
    </xdr:pic>
    <xdr:clientData/>
  </xdr:twoCellAnchor>
  <xdr:twoCellAnchor editAs="oneCell">
    <xdr:from>
      <xdr:col>11</xdr:col>
      <xdr:colOff>96212</xdr:colOff>
      <xdr:row>4</xdr:row>
      <xdr:rowOff>185644</xdr:rowOff>
    </xdr:from>
    <xdr:to>
      <xdr:col>18</xdr:col>
      <xdr:colOff>123850</xdr:colOff>
      <xdr:row>10</xdr:row>
      <xdr:rowOff>63604</xdr:rowOff>
    </xdr:to>
    <xdr:pic>
      <xdr:nvPicPr>
        <xdr:cNvPr id="5" name="Beaker 1">
          <a:extLst>
            <a:ext uri="{FF2B5EF4-FFF2-40B4-BE49-F238E27FC236}">
              <a16:creationId xmlns:a16="http://schemas.microsoft.com/office/drawing/2014/main" id="{D1713E3E-9F4C-4B9B-8746-7E139DCECD8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49470" y="1118902"/>
          <a:ext cx="2355971" cy="2889398"/>
        </a:xfrm>
        <a:prstGeom prst="rect">
          <a:avLst/>
        </a:prstGeom>
      </xdr:spPr>
    </xdr:pic>
    <xdr:clientData/>
  </xdr:twoCellAnchor>
  <xdr:twoCellAnchor editAs="oneCell">
    <xdr:from>
      <xdr:col>19</xdr:col>
      <xdr:colOff>184006</xdr:colOff>
      <xdr:row>2</xdr:row>
      <xdr:rowOff>0</xdr:rowOff>
    </xdr:from>
    <xdr:to>
      <xdr:col>29</xdr:col>
      <xdr:colOff>10826</xdr:colOff>
      <xdr:row>19</xdr:row>
      <xdr:rowOff>207477</xdr:rowOff>
    </xdr:to>
    <xdr:sp macro="[0]!SelectExperiment" textlink="">
      <xdr:nvSpPr>
        <xdr:cNvPr id="53" name="Cover_Exp2">
          <a:extLst>
            <a:ext uri="{FF2B5EF4-FFF2-40B4-BE49-F238E27FC236}">
              <a16:creationId xmlns:a16="http://schemas.microsoft.com/office/drawing/2014/main" id="{FE624254-61C7-4070-BA09-CE2BD733DC0C}"/>
            </a:ext>
          </a:extLst>
        </xdr:cNvPr>
        <xdr:cNvSpPr/>
      </xdr:nvSpPr>
      <xdr:spPr>
        <a:xfrm>
          <a:off x="11373476" y="509924"/>
          <a:ext cx="3367425" cy="6224925"/>
        </a:xfrm>
        <a:prstGeom prst="rect">
          <a:avLst/>
        </a:prstGeom>
        <a:solidFill>
          <a:schemeClr val="bg1">
            <a:lumMod val="75000"/>
            <a:alpha val="5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6288</xdr:colOff>
      <xdr:row>2</xdr:row>
      <xdr:rowOff>0</xdr:rowOff>
    </xdr:from>
    <xdr:to>
      <xdr:col>19</xdr:col>
      <xdr:colOff>173180</xdr:colOff>
      <xdr:row>19</xdr:row>
      <xdr:rowOff>218300</xdr:rowOff>
    </xdr:to>
    <xdr:sp macro="[0]!SelectExperiment" textlink="">
      <xdr:nvSpPr>
        <xdr:cNvPr id="2" name="Cover_Exp1" hidden="1">
          <a:extLst>
            <a:ext uri="{FF2B5EF4-FFF2-40B4-BE49-F238E27FC236}">
              <a16:creationId xmlns:a16="http://schemas.microsoft.com/office/drawing/2014/main" id="{65BE0317-8B4B-4728-B069-B902C134EFD9}"/>
            </a:ext>
          </a:extLst>
        </xdr:cNvPr>
        <xdr:cNvSpPr/>
      </xdr:nvSpPr>
      <xdr:spPr>
        <a:xfrm>
          <a:off x="8020758" y="509924"/>
          <a:ext cx="3341893" cy="6235748"/>
        </a:xfrm>
        <a:prstGeom prst="rect">
          <a:avLst/>
        </a:prstGeom>
        <a:solidFill>
          <a:schemeClr val="bg1">
            <a:lumMod val="75000"/>
            <a:alpha val="5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156346</xdr:colOff>
      <xdr:row>4</xdr:row>
      <xdr:rowOff>109440</xdr:rowOff>
    </xdr:from>
    <xdr:to>
      <xdr:col>2</xdr:col>
      <xdr:colOff>1045549</xdr:colOff>
      <xdr:row>12</xdr:row>
      <xdr:rowOff>2975</xdr:rowOff>
    </xdr:to>
    <xdr:pic>
      <xdr:nvPicPr>
        <xdr:cNvPr id="4" name="Straw">
          <a:extLst>
            <a:ext uri="{FF2B5EF4-FFF2-40B4-BE49-F238E27FC236}">
              <a16:creationId xmlns:a16="http://schemas.microsoft.com/office/drawing/2014/main" id="{3D08A3A4-0186-40A0-A5B5-707B0A712CA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952" y="1042698"/>
          <a:ext cx="889203" cy="3347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627688</xdr:colOff>
      <xdr:row>40</xdr:row>
      <xdr:rowOff>181535</xdr:rowOff>
    </xdr:from>
    <xdr:to>
      <xdr:col>2</xdr:col>
      <xdr:colOff>291392</xdr:colOff>
      <xdr:row>50</xdr:row>
      <xdr:rowOff>88571</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27688" y="8563535"/>
          <a:ext cx="1873504" cy="2002536"/>
          <a:chOff x="4991942" y="846953"/>
          <a:chExt cx="2071182" cy="2016907"/>
        </a:xfrm>
      </xdr:grpSpPr>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4991942" y="846953"/>
          <a:ext cx="2071182" cy="2016907"/>
        </xdr:xfrm>
        <a:graphic>
          <a:graphicData uri="http://schemas.openxmlformats.org/drawingml/2006/chart">
            <c:chart xmlns:c="http://schemas.openxmlformats.org/drawingml/2006/chart" xmlns:r="http://schemas.openxmlformats.org/officeDocument/2006/relationships" r:id="rId1"/>
          </a:graphicData>
        </a:graphic>
      </xdr:graphicFrame>
      <xdr:sp macro="" textlink="PPT!$B$5">
        <xdr:nvSpPr>
          <xdr:cNvPr id="15" name="PPTReading1">
            <a:extLst>
              <a:ext uri="{FF2B5EF4-FFF2-40B4-BE49-F238E27FC236}">
                <a16:creationId xmlns:a16="http://schemas.microsoft.com/office/drawing/2014/main" id="{00000000-0008-0000-0A00-00000F000000}"/>
              </a:ext>
            </a:extLst>
          </xdr:cNvPr>
          <xdr:cNvSpPr txBox="1"/>
        </xdr:nvSpPr>
        <xdr:spPr>
          <a:xfrm>
            <a:off x="5468939" y="1477184"/>
            <a:ext cx="1139831" cy="442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378B57C9-0756-4550-AD17-D77604AB00E6}" type="TxLink">
              <a:rPr lang="en-US" sz="2800" b="0" i="0" u="none" strike="noStrike">
                <a:solidFill>
                  <a:sysClr val="windowText" lastClr="000000"/>
                </a:solidFill>
                <a:latin typeface="Segoe UI" panose="020B0502040204020203" pitchFamily="34" charset="0"/>
                <a:cs typeface="Segoe UI" panose="020B0502040204020203" pitchFamily="34" charset="0"/>
              </a:rPr>
              <a:pPr algn="ctr"/>
              <a:t>#NAME?</a:t>
            </a:fld>
            <a:endParaRPr lang="en-US" sz="2800" b="0" i="0" u="none" strike="noStrike">
              <a:solidFill>
                <a:sysClr val="windowText" lastClr="000000"/>
              </a:solidFill>
              <a:latin typeface="Segoe UI" panose="020B0502040204020203" pitchFamily="34" charset="0"/>
              <a:cs typeface="Segoe UI" panose="020B0502040204020203" pitchFamily="34" charset="0"/>
            </a:endParaRPr>
          </a:p>
        </xdr:txBody>
      </xdr:sp>
    </xdr:grpSp>
    <xdr:clientData/>
  </xdr:twoCellAnchor>
  <xdr:twoCellAnchor>
    <xdr:from>
      <xdr:col>2</xdr:col>
      <xdr:colOff>919789</xdr:colOff>
      <xdr:row>40</xdr:row>
      <xdr:rowOff>118035</xdr:rowOff>
    </xdr:from>
    <xdr:to>
      <xdr:col>4</xdr:col>
      <xdr:colOff>900993</xdr:colOff>
      <xdr:row>50</xdr:row>
      <xdr:rowOff>25071</xdr:rowOff>
    </xdr:to>
    <xdr:grpSp>
      <xdr:nvGrpSpPr>
        <xdr:cNvPr id="5" name="Group 4">
          <a:extLst>
            <a:ext uri="{FF2B5EF4-FFF2-40B4-BE49-F238E27FC236}">
              <a16:creationId xmlns:a16="http://schemas.microsoft.com/office/drawing/2014/main" id="{AD3737EC-12B3-4374-9337-404E64DF05BE}"/>
            </a:ext>
          </a:extLst>
        </xdr:cNvPr>
        <xdr:cNvGrpSpPr/>
      </xdr:nvGrpSpPr>
      <xdr:grpSpPr>
        <a:xfrm>
          <a:off x="3129589" y="8500035"/>
          <a:ext cx="1886204" cy="2002536"/>
          <a:chOff x="4991942" y="846953"/>
          <a:chExt cx="1890063" cy="1999053"/>
        </a:xfrm>
      </xdr:grpSpPr>
      <xdr:graphicFrame macro="">
        <xdr:nvGraphicFramePr>
          <xdr:cNvPr id="6" name="Chart 5">
            <a:extLst>
              <a:ext uri="{FF2B5EF4-FFF2-40B4-BE49-F238E27FC236}">
                <a16:creationId xmlns:a16="http://schemas.microsoft.com/office/drawing/2014/main" id="{F5934B11-47CE-4691-9784-12F1D7DC1FCD}"/>
              </a:ext>
            </a:extLst>
          </xdr:cNvPr>
          <xdr:cNvGraphicFramePr>
            <a:graphicFrameLocks/>
          </xdr:cNvGraphicFramePr>
        </xdr:nvGraphicFramePr>
        <xdr:xfrm>
          <a:off x="4991942" y="846953"/>
          <a:ext cx="1890063" cy="1999053"/>
        </xdr:xfrm>
        <a:graphic>
          <a:graphicData uri="http://schemas.openxmlformats.org/drawingml/2006/chart">
            <c:chart xmlns:c="http://schemas.openxmlformats.org/drawingml/2006/chart" xmlns:r="http://schemas.openxmlformats.org/officeDocument/2006/relationships" r:id="rId2"/>
          </a:graphicData>
        </a:graphic>
      </xdr:graphicFrame>
      <xdr:sp macro="" textlink="$B$6">
        <xdr:nvSpPr>
          <xdr:cNvPr id="7" name="PPTReading2">
            <a:extLst>
              <a:ext uri="{FF2B5EF4-FFF2-40B4-BE49-F238E27FC236}">
                <a16:creationId xmlns:a16="http://schemas.microsoft.com/office/drawing/2014/main" id="{EB69FE93-12B0-4031-BBDF-D52311C24BCA}"/>
              </a:ext>
            </a:extLst>
          </xdr:cNvPr>
          <xdr:cNvSpPr txBox="1"/>
        </xdr:nvSpPr>
        <xdr:spPr>
          <a:xfrm>
            <a:off x="5383867" y="1483523"/>
            <a:ext cx="1139831" cy="442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D93BC002-9FFF-4865-91B1-F3F4337FCB15}" type="TxLink">
              <a:rPr lang="en-US" sz="2800" b="0" i="0" u="none" strike="noStrike">
                <a:solidFill>
                  <a:sysClr val="windowText" lastClr="000000"/>
                </a:solidFill>
                <a:latin typeface="Segoe UI" panose="020B0502040204020203" pitchFamily="34" charset="0"/>
                <a:cs typeface="Segoe UI" panose="020B0502040204020203" pitchFamily="34" charset="0"/>
              </a:rPr>
              <a:pPr algn="ctr"/>
              <a:t>#NAME?</a:t>
            </a:fld>
            <a:endParaRPr lang="en-US" sz="6600" b="1" i="0" u="none" strike="noStrike">
              <a:solidFill>
                <a:sysClr val="windowText" lastClr="000000"/>
              </a:solidFill>
              <a:latin typeface="Segoe UI" panose="020B0502040204020203" pitchFamily="34" charset="0"/>
              <a:cs typeface="Segoe UI" panose="020B0502040204020203" pitchFamily="34" charset="0"/>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T" displayName="TT" ref="B2:O51" totalsRowShown="0" headerRowDxfId="34" dataDxfId="33" tableBorderDxfId="32">
  <autoFilter ref="B2:O51" xr:uid="{00000000-0009-0000-0100-000006000000}"/>
  <tableColumns count="14">
    <tableColumn id="1" xr3:uid="{00000000-0010-0000-0000-000001000000}" name="Row" dataDxfId="31">
      <calculatedColumnFormula>ROW()</calculatedColumnFormula>
    </tableColumn>
    <tableColumn id="2" xr3:uid="{00000000-0010-0000-0000-000002000000}" name="Tab" dataDxfId="30"/>
    <tableColumn id="3" xr3:uid="{00000000-0010-0000-0000-000003000000}" name="Location" dataDxfId="29"/>
    <tableColumn id="4" xr3:uid="{00000000-0010-0000-0000-000004000000}" name="Language 1" dataDxfId="28"/>
    <tableColumn id="5" xr3:uid="{00000000-0010-0000-0000-000005000000}" name="Language 2" dataDxfId="27"/>
    <tableColumn id="6" xr3:uid="{00000000-0010-0000-0000-000006000000}" name="Language 3" dataDxfId="26"/>
    <tableColumn id="7" xr3:uid="{00000000-0010-0000-0000-000007000000}" name="Language 4" dataDxfId="25"/>
    <tableColumn id="8" xr3:uid="{00000000-0010-0000-0000-000008000000}" name="Language 5" dataDxfId="24"/>
    <tableColumn id="9" xr3:uid="{00000000-0010-0000-0000-000009000000}" name="Language 6" dataDxfId="23"/>
    <tableColumn id="10" xr3:uid="{00000000-0010-0000-0000-00000A000000}" name="Language 7" dataDxfId="22"/>
    <tableColumn id="11" xr3:uid="{00000000-0010-0000-0000-00000B000000}" name="Language 8" dataDxfId="21"/>
    <tableColumn id="12" xr3:uid="{00000000-0010-0000-0000-00000C000000}" name="Language 9" dataDxfId="20"/>
    <tableColumn id="13" xr3:uid="{37CB4F2F-EF54-4A16-A471-6F4D7A90490A}" name="Language 10" dataDxfId="19"/>
    <tableColumn id="14" xr3:uid="{A561E159-C381-453D-8CE2-BCE071AB8807}" name="Display" dataDxfId="18">
      <calculatedColumnFormula>INDEX(TT[[#This Row],[Language 1]:[Language 10]],1,LanguageSelect)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13889A-AC1F-4122-8A46-AB5B3F6AD567}" name="Table1" displayName="Table1" ref="B2:C9" totalsRowShown="0" headerRowDxfId="17" dataDxfId="16">
  <autoFilter ref="B2:C9" xr:uid="{467E68EE-ED99-45E0-A127-F2F83B973470}"/>
  <tableColumns count="2">
    <tableColumn id="1" xr3:uid="{70A3614C-B0DD-4531-8DF4-4F83717F115E}" name="Name" dataDxfId="15"/>
    <tableColumn id="2" xr3:uid="{5959B3AC-0665-48A1-A5EF-AF6442B28C0D}" name="Value"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F36E5C-0809-4E92-924D-9FDF8FAA1983}" name="ExpTable1" displayName="ExpTable1" ref="E2:I42" totalsRowShown="0" headerRowDxfId="13" dataDxfId="12">
  <autoFilter ref="E2:I42" xr:uid="{21B18C23-0307-4749-ACCB-B0FA345E1B13}"/>
  <tableColumns count="5">
    <tableColumn id="4" xr3:uid="{4DDAB47F-D3A8-4CF1-91AF-B7996B1A452C}" name="Row" dataDxfId="11">
      <calculatedColumnFormula>ROW()</calculatedColumnFormula>
    </tableColumn>
    <tableColumn id="2" xr3:uid="{E814A4C4-9C3C-4988-865D-40A0D191B8D8}" name="Time" dataDxfId="10" dataCellStyle="Comma"/>
    <tableColumn id="3" xr3:uid="{E9B42B45-4F4C-4DE4-B2F6-2EF00078482C}" name="Conductivity" dataDxfId="9" dataCellStyle="Comma"/>
    <tableColumn id="1" xr3:uid="{49D53DF5-115E-4AB9-9268-6636AE647417}" name="Net Time" dataDxfId="8" dataCellStyle="Comma">
      <calculatedColumnFormula>IF(ExpTable1[[#This Row],[Time]]=0,NA(),ExpTable1[[#This Row],[Time]]*86400-StartingTime_Exp1*86400)</calculatedColumnFormula>
    </tableColumn>
    <tableColumn id="7" xr3:uid="{5CEA0E22-5F2A-4202-8FD0-12E7708EB7FD}" name="Net change" dataDxfId="7">
      <calculatedColumnFormula>IF(ExpTable1[[#This Row],[Time]]&lt;StartingTime_Exp1,NA(),ABS(ExpTable1[[#This Row],[Conductivity]]-StartingVal_Exp1)/StartingVal_Exp1)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2A50B9-FBE7-4FED-AFEE-723F48B108A7}" name="ExpTable2" displayName="ExpTable2" ref="K2:O42" totalsRowShown="0" headerRowDxfId="6" dataDxfId="5">
  <autoFilter ref="K2:O42" xr:uid="{7F48DEE9-B697-4659-9CAB-A02D9DC9B2FC}"/>
  <tableColumns count="5">
    <tableColumn id="4" xr3:uid="{91C89801-674D-46A6-B4D7-3B63EE05814B}" name="Row" dataDxfId="4">
      <calculatedColumnFormula>ROW()</calculatedColumnFormula>
    </tableColumn>
    <tableColumn id="2" xr3:uid="{C3DDC938-A5B0-4DE1-9699-361E20BEAF8F}" name="Time" dataDxfId="3" dataCellStyle="Comma"/>
    <tableColumn id="3" xr3:uid="{B93B8BAD-96AC-42FB-B450-338EDE099A72}" name="Conductivity" dataDxfId="2" dataCellStyle="Comma"/>
    <tableColumn id="1" xr3:uid="{4E4D19F8-871D-4701-9980-6AADE58F7BCF}" name="Net Time" dataDxfId="1" dataCellStyle="Comma">
      <calculatedColumnFormula>IF(ExpTable2[[#This Row],[Time]]=0,NA(),ExpTable2[[#This Row],[Time]]*86400-StartingTime_Exp2*86400)</calculatedColumnFormula>
    </tableColumn>
    <tableColumn id="7" xr3:uid="{3CADE9E0-45F5-428C-BC2B-8760EBEF534C}" name="Net change" dataDxfId="0">
      <calculatedColumnFormula>IF(ExpTable2[[#This Row],[Time]]&lt;StartingTime_Exp2,NA(),ABS(ExpTable2[[#This Row],[Conductivity]]-StartingVal_Exp2)/StartingVal_Exp2)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37C5A-BD7A-4825-994A-292C88F4FFB3}">
  <sheetPr codeName="Sheet2"/>
  <dimension ref="A1:AB29"/>
  <sheetViews>
    <sheetView showGridLines="0" tabSelected="1" zoomScaleNormal="100" workbookViewId="0">
      <selection activeCell="C4" sqref="C4"/>
    </sheetView>
  </sheetViews>
  <sheetFormatPr defaultRowHeight="16.5" x14ac:dyDescent="0.3"/>
  <cols>
    <col min="1" max="1" width="4.28515625" style="23" customWidth="1"/>
    <col min="2" max="2" width="8.5703125" style="23" customWidth="1"/>
    <col min="3" max="3" width="38.42578125" style="23" customWidth="1"/>
    <col min="4" max="4" width="8.5703125" style="23" customWidth="1"/>
    <col min="5" max="5" width="17.140625" style="23" customWidth="1"/>
    <col min="6" max="11" width="9.140625" style="23"/>
    <col min="12" max="12" width="20.42578125" style="23" customWidth="1"/>
    <col min="13" max="17" width="9.140625" style="23"/>
    <col min="18" max="20" width="9.7109375" style="23" customWidth="1"/>
    <col min="21" max="22" width="9.140625" style="23"/>
    <col min="23" max="25" width="11.42578125" style="23" customWidth="1"/>
    <col min="26" max="27" width="9.140625" style="23"/>
    <col min="28" max="28" width="10.85546875" style="23" customWidth="1"/>
  </cols>
  <sheetData>
    <row r="1" spans="1:16" s="23" customFormat="1" ht="22.5" customHeight="1" x14ac:dyDescent="0.3">
      <c r="B1" s="86" t="s">
        <v>185</v>
      </c>
    </row>
    <row r="2" spans="1:16" s="1" customFormat="1" ht="30" customHeight="1" x14ac:dyDescent="0.3">
      <c r="A2" s="58" t="str">
        <f ca="1">RIGHT(CELL("filename",A2),LEN(CELL("filename",A2))-FIND("]",CELL("filename",A2)))</f>
        <v>Instructions</v>
      </c>
      <c r="B2" s="88" t="str">
        <f>TT!$O$3</f>
        <v>Select Language</v>
      </c>
      <c r="C2" s="88"/>
      <c r="D2" s="88"/>
    </row>
    <row r="3" spans="1:16" s="1" customFormat="1" ht="22.5" customHeight="1" thickBot="1" x14ac:dyDescent="0.35">
      <c r="B3" s="59"/>
      <c r="C3" s="60"/>
      <c r="D3" s="59"/>
    </row>
    <row r="4" spans="1:16" s="1" customFormat="1" ht="30" customHeight="1" thickBot="1" x14ac:dyDescent="0.35">
      <c r="B4" s="59"/>
      <c r="C4" s="61" t="s">
        <v>0</v>
      </c>
      <c r="D4" s="59"/>
      <c r="M4" s="62"/>
    </row>
    <row r="5" spans="1:16" s="1" customFormat="1" ht="22.5" customHeight="1" x14ac:dyDescent="0.3">
      <c r="B5" s="59"/>
      <c r="C5" s="59"/>
      <c r="D5" s="59"/>
    </row>
    <row r="6" spans="1:16" s="1" customFormat="1" ht="22.5" customHeight="1" x14ac:dyDescent="0.3"/>
    <row r="7" spans="1:16" s="68" customFormat="1" ht="22.5" customHeight="1" x14ac:dyDescent="0.35">
      <c r="B7" s="90"/>
      <c r="C7" s="90"/>
      <c r="D7" s="90"/>
      <c r="E7" s="90"/>
      <c r="F7" s="90"/>
      <c r="G7" s="90"/>
      <c r="H7" s="90"/>
      <c r="I7" s="90"/>
      <c r="J7" s="90"/>
      <c r="K7" s="90"/>
      <c r="L7" s="90"/>
      <c r="M7" s="90"/>
      <c r="N7" s="90"/>
      <c r="O7" s="90"/>
      <c r="P7" s="90"/>
    </row>
    <row r="8" spans="1:16" s="68" customFormat="1" ht="22.5" customHeight="1" x14ac:dyDescent="0.35">
      <c r="B8" s="90"/>
      <c r="C8" s="90"/>
      <c r="D8" s="90"/>
      <c r="E8" s="90"/>
      <c r="F8" s="90"/>
      <c r="G8" s="90"/>
      <c r="H8" s="90"/>
      <c r="I8" s="90"/>
      <c r="J8" s="90"/>
      <c r="K8" s="90"/>
      <c r="L8" s="90"/>
      <c r="M8" s="90"/>
      <c r="N8" s="90"/>
      <c r="O8" s="90"/>
      <c r="P8" s="90"/>
    </row>
    <row r="9" spans="1:16" s="68" customFormat="1" ht="22.5" customHeight="1" x14ac:dyDescent="0.35">
      <c r="B9" s="90"/>
      <c r="C9" s="90"/>
      <c r="D9" s="90"/>
      <c r="E9" s="90"/>
      <c r="F9" s="90"/>
      <c r="G9" s="90"/>
      <c r="H9" s="90"/>
      <c r="I9" s="90"/>
      <c r="J9" s="90"/>
      <c r="K9" s="90"/>
      <c r="L9" s="90"/>
      <c r="M9" s="90"/>
      <c r="N9" s="90"/>
      <c r="O9" s="90"/>
      <c r="P9" s="90"/>
    </row>
    <row r="10" spans="1:16" s="68" customFormat="1" ht="22.5" customHeight="1" x14ac:dyDescent="0.35">
      <c r="B10" s="90"/>
      <c r="C10" s="90"/>
      <c r="D10" s="90"/>
      <c r="E10" s="90"/>
      <c r="F10" s="90"/>
      <c r="G10" s="90"/>
      <c r="H10" s="90"/>
      <c r="I10" s="90"/>
      <c r="J10" s="90"/>
      <c r="K10" s="90"/>
      <c r="L10" s="90"/>
      <c r="M10" s="90"/>
      <c r="N10" s="90"/>
      <c r="O10" s="90"/>
      <c r="P10" s="90"/>
    </row>
    <row r="11" spans="1:16" s="23" customFormat="1" ht="22.5" customHeight="1" x14ac:dyDescent="0.3"/>
    <row r="12" spans="1:16" s="23" customFormat="1" ht="22.5" customHeight="1" x14ac:dyDescent="0.3"/>
    <row r="13" spans="1:16" s="23" customFormat="1" ht="22.5" customHeight="1" x14ac:dyDescent="0.3"/>
    <row r="14" spans="1:16" s="23" customFormat="1" ht="22.5" customHeight="1" x14ac:dyDescent="0.3"/>
    <row r="15" spans="1:16" s="23" customFormat="1" ht="22.5" customHeight="1" x14ac:dyDescent="0.3"/>
    <row r="16" spans="1:16" s="23" customFormat="1" ht="22.5" customHeight="1" x14ac:dyDescent="0.3">
      <c r="B16" s="89"/>
      <c r="C16" s="89"/>
      <c r="D16" s="89"/>
      <c r="E16" s="89"/>
    </row>
    <row r="17" spans="3:3" s="23" customFormat="1" ht="22.5" customHeight="1" x14ac:dyDescent="0.3">
      <c r="C17" s="63"/>
    </row>
    <row r="18" spans="3:3" s="23" customFormat="1" ht="22.5" customHeight="1" x14ac:dyDescent="0.3">
      <c r="C18" s="63"/>
    </row>
    <row r="19" spans="3:3" s="23" customFormat="1" ht="22.5" customHeight="1" x14ac:dyDescent="0.3"/>
    <row r="20" spans="3:3" s="23" customFormat="1" ht="22.5" customHeight="1" x14ac:dyDescent="0.3"/>
    <row r="21" spans="3:3" s="23" customFormat="1" ht="22.5" customHeight="1" x14ac:dyDescent="0.3"/>
    <row r="22" spans="3:3" s="23" customFormat="1" ht="22.5" customHeight="1" x14ac:dyDescent="0.3"/>
    <row r="23" spans="3:3" s="23" customFormat="1" ht="22.5" customHeight="1" x14ac:dyDescent="0.3"/>
    <row r="24" spans="3:3" s="23" customFormat="1" ht="22.5" customHeight="1" x14ac:dyDescent="0.3"/>
    <row r="25" spans="3:3" s="23" customFormat="1" ht="22.5" customHeight="1" x14ac:dyDescent="0.3"/>
    <row r="26" spans="3:3" s="23" customFormat="1" ht="22.5" customHeight="1" x14ac:dyDescent="0.3"/>
    <row r="27" spans="3:3" s="23" customFormat="1" ht="32.25" customHeight="1" x14ac:dyDescent="0.3"/>
    <row r="28" spans="3:3" s="23" customFormat="1" ht="22.5" customHeight="1" x14ac:dyDescent="0.3"/>
    <row r="29" spans="3:3" s="23" customFormat="1" ht="33.75" customHeight="1" x14ac:dyDescent="0.3"/>
  </sheetData>
  <sheetProtection sheet="1" objects="1" scenarios="1"/>
  <protectedRanges>
    <protectedRange sqref="C4" name="Range1"/>
  </protectedRanges>
  <mergeCells count="6">
    <mergeCell ref="B2:D2"/>
    <mergeCell ref="B16:E16"/>
    <mergeCell ref="B7:P7"/>
    <mergeCell ref="B8:P8"/>
    <mergeCell ref="B9:P9"/>
    <mergeCell ref="B10:P10"/>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86FB6DE-66F5-40B7-A298-6C6931B6854C}">
          <x14:formula1>
            <xm:f>TT!$S$5:$S$7</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B2:T51"/>
  <sheetViews>
    <sheetView topLeftCell="B1" workbookViewId="0">
      <selection activeCell="N5" sqref="N5"/>
    </sheetView>
  </sheetViews>
  <sheetFormatPr defaultRowHeight="15" x14ac:dyDescent="0.25"/>
  <cols>
    <col min="2" max="2" width="7" bestFit="1" customWidth="1"/>
    <col min="3" max="3" width="12.42578125" bestFit="1" customWidth="1"/>
    <col min="4" max="4" width="20" customWidth="1"/>
    <col min="5" max="5" width="29" customWidth="1"/>
    <col min="6" max="6" width="48.140625" customWidth="1"/>
    <col min="7" max="8" width="10.140625" bestFit="1" customWidth="1"/>
    <col min="9" max="9" width="12.140625" bestFit="1" customWidth="1"/>
    <col min="10" max="10" width="8.85546875" bestFit="1" customWidth="1"/>
    <col min="11" max="11" width="12.85546875" bestFit="1" customWidth="1"/>
    <col min="13" max="13" width="13.42578125" bestFit="1" customWidth="1"/>
  </cols>
  <sheetData>
    <row r="2" spans="2:20" x14ac:dyDescent="0.25">
      <c r="B2" s="20" t="s">
        <v>1</v>
      </c>
      <c r="C2" s="20" t="s">
        <v>2</v>
      </c>
      <c r="D2" s="20" t="s">
        <v>3</v>
      </c>
      <c r="E2" s="20" t="s">
        <v>4</v>
      </c>
      <c r="F2" s="20" t="s">
        <v>5</v>
      </c>
      <c r="G2" s="20" t="s">
        <v>6</v>
      </c>
      <c r="H2" s="20" t="s">
        <v>7</v>
      </c>
      <c r="I2" s="20" t="s">
        <v>8</v>
      </c>
      <c r="J2" s="20" t="s">
        <v>9</v>
      </c>
      <c r="K2" s="20" t="s">
        <v>10</v>
      </c>
      <c r="L2" s="20" t="s">
        <v>11</v>
      </c>
      <c r="M2" s="20" t="s">
        <v>12</v>
      </c>
      <c r="N2" s="20" t="s">
        <v>13</v>
      </c>
      <c r="O2" s="20" t="s">
        <v>14</v>
      </c>
    </row>
    <row r="3" spans="2:20" x14ac:dyDescent="0.25">
      <c r="B3" s="18">
        <f>ROW()</f>
        <v>3</v>
      </c>
      <c r="C3" s="18"/>
      <c r="D3" s="18"/>
      <c r="E3" s="18" t="s">
        <v>15</v>
      </c>
      <c r="F3" s="18" t="s">
        <v>16</v>
      </c>
      <c r="G3" s="18" t="s">
        <v>17</v>
      </c>
      <c r="H3" s="18"/>
      <c r="I3" s="18"/>
      <c r="J3" s="18"/>
      <c r="K3" s="18"/>
      <c r="L3" s="18"/>
      <c r="M3" s="19"/>
      <c r="N3" s="57"/>
      <c r="O3" s="57" t="str">
        <f>INDEX(TT[[#This Row],[Language 1]:[Language 10]],1,LanguageSelect)</f>
        <v>Select Language</v>
      </c>
      <c r="R3" t="s">
        <v>15</v>
      </c>
      <c r="S3" t="str">
        <f>Instructions!$C$4</f>
        <v>English</v>
      </c>
      <c r="T3">
        <f>INDEX($R$5:$R$14,MATCH($S$3,$S$5:$S$14,0))</f>
        <v>1</v>
      </c>
    </row>
    <row r="4" spans="2:20" x14ac:dyDescent="0.25">
      <c r="B4" s="18">
        <f>ROW()</f>
        <v>4</v>
      </c>
      <c r="C4" s="18"/>
      <c r="D4" s="18"/>
      <c r="E4" s="18" t="s">
        <v>0</v>
      </c>
      <c r="F4" s="18" t="s">
        <v>18</v>
      </c>
      <c r="G4" s="18" t="s">
        <v>19</v>
      </c>
      <c r="H4" s="18"/>
      <c r="I4" s="18"/>
      <c r="J4" s="18"/>
      <c r="K4" s="18"/>
      <c r="L4" s="18"/>
      <c r="M4" s="19"/>
      <c r="N4" s="57"/>
      <c r="O4" s="57" t="str">
        <f>INDEX(TT[[#This Row],[Language 1]:[Language 10]],1,LanguageSelect)</f>
        <v>English</v>
      </c>
    </row>
    <row r="5" spans="2:20" x14ac:dyDescent="0.25">
      <c r="B5" s="18">
        <f>ROW()</f>
        <v>5</v>
      </c>
      <c r="C5" s="18"/>
      <c r="D5" s="18"/>
      <c r="E5" s="18" t="s">
        <v>20</v>
      </c>
      <c r="F5" s="18" t="s">
        <v>21</v>
      </c>
      <c r="G5" s="18" t="s">
        <v>22</v>
      </c>
      <c r="H5" s="18"/>
      <c r="I5" s="18"/>
      <c r="J5" s="18"/>
      <c r="K5" s="18"/>
      <c r="L5" s="18"/>
      <c r="M5" s="19"/>
      <c r="N5" s="57"/>
      <c r="O5" s="57" t="str">
        <f>INDEX(TT[[#This Row],[Language 1]:[Language 10]],1,LanguageSelect)</f>
        <v>Portuguese</v>
      </c>
      <c r="R5">
        <v>1</v>
      </c>
      <c r="S5" t="s">
        <v>0</v>
      </c>
    </row>
    <row r="6" spans="2:20" x14ac:dyDescent="0.25">
      <c r="B6" s="18">
        <f>ROW()</f>
        <v>6</v>
      </c>
      <c r="C6" s="18"/>
      <c r="D6" s="18"/>
      <c r="E6" s="18" t="s">
        <v>23</v>
      </c>
      <c r="F6" s="18" t="s">
        <v>24</v>
      </c>
      <c r="G6" s="18" t="s">
        <v>25</v>
      </c>
      <c r="H6" s="18"/>
      <c r="I6" s="18"/>
      <c r="J6" s="18"/>
      <c r="K6" s="18"/>
      <c r="L6" s="18"/>
      <c r="M6" s="19"/>
      <c r="N6" s="57"/>
      <c r="O6" s="57" t="str">
        <f>INDEX(TT[[#This Row],[Language 1]:[Language 10]],1,LanguageSelect)</f>
        <v>Spanish</v>
      </c>
      <c r="R6">
        <v>2</v>
      </c>
      <c r="S6" t="s">
        <v>21</v>
      </c>
    </row>
    <row r="7" spans="2:20" x14ac:dyDescent="0.25">
      <c r="B7" s="18">
        <f>ROW()</f>
        <v>7</v>
      </c>
      <c r="C7" s="18"/>
      <c r="D7" s="18"/>
      <c r="E7" s="18" t="s">
        <v>26</v>
      </c>
      <c r="F7" s="18" t="s">
        <v>27</v>
      </c>
      <c r="G7" s="18" t="s">
        <v>28</v>
      </c>
      <c r="H7" s="18"/>
      <c r="I7" s="18"/>
      <c r="J7" s="18"/>
      <c r="K7" s="18"/>
      <c r="L7" s="18"/>
      <c r="M7" s="19"/>
      <c r="N7" s="57"/>
      <c r="O7" s="57" t="str">
        <f>INDEX(TT[[#This Row],[Language 1]:[Language 10]],1,LanguageSelect)</f>
        <v>German</v>
      </c>
      <c r="R7">
        <v>3</v>
      </c>
      <c r="S7" t="s">
        <v>25</v>
      </c>
    </row>
    <row r="8" spans="2:20" x14ac:dyDescent="0.25">
      <c r="B8" s="18">
        <f>ROW()</f>
        <v>8</v>
      </c>
      <c r="C8" s="18"/>
      <c r="D8" s="18"/>
      <c r="E8" s="18" t="s">
        <v>29</v>
      </c>
      <c r="F8" s="18" t="s">
        <v>30</v>
      </c>
      <c r="G8" s="18" t="s">
        <v>30</v>
      </c>
      <c r="H8" s="18"/>
      <c r="I8" s="18"/>
      <c r="J8" s="18"/>
      <c r="K8" s="18"/>
      <c r="L8" s="18"/>
      <c r="M8" s="19"/>
      <c r="N8" s="57"/>
      <c r="O8" s="57" t="str">
        <f>INDEX(TT[[#This Row],[Language 1]:[Language 10]],1,LanguageSelect)</f>
        <v>Italian</v>
      </c>
      <c r="R8">
        <v>4</v>
      </c>
    </row>
    <row r="9" spans="2:20" x14ac:dyDescent="0.25">
      <c r="B9" s="18">
        <f>ROW()</f>
        <v>9</v>
      </c>
      <c r="C9" s="18"/>
      <c r="D9" s="18"/>
      <c r="E9" s="18" t="s">
        <v>31</v>
      </c>
      <c r="F9" s="18" t="s">
        <v>32</v>
      </c>
      <c r="G9" s="18" t="s">
        <v>33</v>
      </c>
      <c r="H9" s="18"/>
      <c r="I9" s="18"/>
      <c r="J9" s="18"/>
      <c r="K9" s="18"/>
      <c r="L9" s="18"/>
      <c r="M9" s="19"/>
      <c r="N9" s="57"/>
      <c r="O9" s="57" t="str">
        <f>INDEX(TT[[#This Row],[Language 1]:[Language 10]],1,LanguageSelect)</f>
        <v>Norwegian</v>
      </c>
      <c r="R9">
        <v>5</v>
      </c>
    </row>
    <row r="10" spans="2:20" x14ac:dyDescent="0.25">
      <c r="B10" s="18">
        <f>ROW()</f>
        <v>10</v>
      </c>
      <c r="C10" s="18"/>
      <c r="D10" s="18"/>
      <c r="E10" s="18" t="s">
        <v>34</v>
      </c>
      <c r="F10" s="18" t="s">
        <v>35</v>
      </c>
      <c r="G10" s="18" t="s">
        <v>36</v>
      </c>
      <c r="H10" s="18"/>
      <c r="I10" s="18"/>
      <c r="J10" s="18"/>
      <c r="K10" s="18"/>
      <c r="L10" s="18"/>
      <c r="M10" s="19"/>
      <c r="N10" s="57"/>
      <c r="O10" s="57" t="str">
        <f>INDEX(TT[[#This Row],[Language 1]:[Language 10]],1,LanguageSelect)</f>
        <v>French</v>
      </c>
      <c r="R10">
        <v>6</v>
      </c>
    </row>
    <row r="11" spans="2:20" x14ac:dyDescent="0.25">
      <c r="B11" s="18">
        <f>ROW()</f>
        <v>11</v>
      </c>
      <c r="C11" s="18"/>
      <c r="D11" s="18"/>
      <c r="E11" s="18"/>
      <c r="F11" s="18"/>
      <c r="G11" s="18"/>
      <c r="H11" s="18"/>
      <c r="I11" s="18"/>
      <c r="J11" s="18"/>
      <c r="K11" s="18"/>
      <c r="L11" s="18"/>
      <c r="M11" s="19"/>
      <c r="N11" s="57"/>
      <c r="O11" s="57">
        <f>INDEX(TT[[#This Row],[Language 1]:[Language 10]],1,LanguageSelect)</f>
        <v>0</v>
      </c>
      <c r="R11">
        <v>7</v>
      </c>
    </row>
    <row r="12" spans="2:20" x14ac:dyDescent="0.25">
      <c r="B12" s="18">
        <f>ROW()</f>
        <v>12</v>
      </c>
      <c r="C12" s="18"/>
      <c r="D12" s="18"/>
      <c r="E12" s="18"/>
      <c r="F12" s="18"/>
      <c r="G12" s="18"/>
      <c r="H12" s="18"/>
      <c r="I12" s="18"/>
      <c r="J12" s="18"/>
      <c r="K12" s="18"/>
      <c r="L12" s="18"/>
      <c r="M12" s="19"/>
      <c r="N12" s="57"/>
      <c r="O12" s="57">
        <f>INDEX(TT[[#This Row],[Language 1]:[Language 10]],1,LanguageSelect)</f>
        <v>0</v>
      </c>
      <c r="R12">
        <v>8</v>
      </c>
    </row>
    <row r="13" spans="2:20" x14ac:dyDescent="0.25">
      <c r="B13" s="18">
        <f>ROW()</f>
        <v>13</v>
      </c>
      <c r="C13" s="18"/>
      <c r="D13" s="18"/>
      <c r="E13" s="18"/>
      <c r="F13" s="18"/>
      <c r="G13" s="18"/>
      <c r="H13" s="18"/>
      <c r="I13" s="18"/>
      <c r="J13" s="18"/>
      <c r="K13" s="18"/>
      <c r="L13" s="18"/>
      <c r="M13" s="19"/>
      <c r="N13" s="57"/>
      <c r="O13" s="57">
        <f>INDEX(TT[[#This Row],[Language 1]:[Language 10]],1,LanguageSelect)</f>
        <v>0</v>
      </c>
      <c r="R13">
        <v>9</v>
      </c>
    </row>
    <row r="14" spans="2:20" x14ac:dyDescent="0.25">
      <c r="B14" s="18">
        <f>ROW()</f>
        <v>14</v>
      </c>
      <c r="C14" s="18"/>
      <c r="D14" s="18"/>
      <c r="E14" s="18" t="s">
        <v>37</v>
      </c>
      <c r="F14" s="18" t="s">
        <v>38</v>
      </c>
      <c r="G14" s="18" t="s">
        <v>39</v>
      </c>
      <c r="H14" s="18"/>
      <c r="I14" s="18"/>
      <c r="J14" s="18"/>
      <c r="K14" s="18"/>
      <c r="L14" s="18"/>
      <c r="M14" s="19"/>
      <c r="N14" s="57"/>
      <c r="O14" s="57" t="str">
        <f>INDEX(TT[[#This Row],[Language 1]:[Language 10]],1,LanguageSelect)</f>
        <v>This workbook uses "Macros" (automated Excel commands) to assist in the data collection process</v>
      </c>
      <c r="R14">
        <v>10</v>
      </c>
    </row>
    <row r="15" spans="2:20" x14ac:dyDescent="0.25">
      <c r="B15" s="21">
        <f>ROW()</f>
        <v>15</v>
      </c>
      <c r="C15" s="21"/>
      <c r="D15" s="18"/>
      <c r="E15" s="21" t="s">
        <v>40</v>
      </c>
      <c r="F15" s="21" t="s">
        <v>41</v>
      </c>
      <c r="G15" s="21" t="s">
        <v>42</v>
      </c>
      <c r="H15" s="21"/>
      <c r="I15" s="21"/>
      <c r="J15" s="21"/>
      <c r="K15" s="21"/>
      <c r="L15" s="21"/>
      <c r="M15" s="22"/>
      <c r="N15" s="57"/>
      <c r="O15" s="57" t="str">
        <f>INDEX(TT[[#This Row],[Language 1]:[Language 10]],1,LanguageSelect)</f>
        <v>To use these Macros and have buttons on the spreadsheets work, you must "Enable" the Macros</v>
      </c>
    </row>
    <row r="16" spans="2:20" x14ac:dyDescent="0.25">
      <c r="B16" s="21">
        <f>ROW()</f>
        <v>16</v>
      </c>
      <c r="C16" s="21"/>
      <c r="D16" s="18"/>
      <c r="E16" s="21" t="s">
        <v>43</v>
      </c>
      <c r="F16" s="21" t="s">
        <v>44</v>
      </c>
      <c r="G16" s="21" t="s">
        <v>45</v>
      </c>
      <c r="H16" s="21"/>
      <c r="I16" s="21"/>
      <c r="J16" s="21"/>
      <c r="K16" s="21"/>
      <c r="L16" s="21"/>
      <c r="M16" s="22"/>
      <c r="N16" s="57"/>
      <c r="O16" s="57" t="str">
        <f>INDEX(TT[[#This Row],[Language 1]:[Language 10]],1,LanguageSelect)</f>
        <v>Click the "Enable Content" button that appears above when you first open this workbook</v>
      </c>
    </row>
    <row r="17" spans="2:15" x14ac:dyDescent="0.25">
      <c r="B17" s="18">
        <f>ROW()</f>
        <v>17</v>
      </c>
      <c r="C17" s="18"/>
      <c r="D17" s="18"/>
      <c r="E17" s="18" t="s">
        <v>46</v>
      </c>
      <c r="F17" s="18" t="s">
        <v>47</v>
      </c>
      <c r="G17" s="18" t="s">
        <v>48</v>
      </c>
      <c r="H17" s="18"/>
      <c r="I17" s="18"/>
      <c r="J17" s="18"/>
      <c r="K17" s="18"/>
      <c r="L17" s="18"/>
      <c r="M17" s="19"/>
      <c r="N17" s="57"/>
      <c r="O17" s="57" t="str">
        <f>INDEX(TT[[#This Row],[Language 1]:[Language 10]],1,LanguageSelect)</f>
        <v>Once you have enabled macros, you can use the workbook.  If you do not see this message, macros are enabled</v>
      </c>
    </row>
    <row r="18" spans="2:15" x14ac:dyDescent="0.25">
      <c r="B18" s="18">
        <f>ROW()</f>
        <v>18</v>
      </c>
      <c r="C18" s="18"/>
      <c r="D18" s="18"/>
      <c r="E18" s="18" t="s">
        <v>49</v>
      </c>
      <c r="F18" s="18" t="s">
        <v>50</v>
      </c>
      <c r="G18" s="18" t="s">
        <v>51</v>
      </c>
      <c r="H18" s="18"/>
      <c r="I18" s="18"/>
      <c r="J18" s="18"/>
      <c r="K18" s="18"/>
      <c r="L18" s="18"/>
      <c r="M18" s="19"/>
      <c r="N18" s="57"/>
      <c r="O18" s="57" t="str">
        <f>INDEX(TT[[#This Row],[Language 1]:[Language 10]],1,LanguageSelect)</f>
        <v>Workbook Settings</v>
      </c>
    </row>
    <row r="19" spans="2:15" x14ac:dyDescent="0.25">
      <c r="B19" s="18">
        <f>ROW()</f>
        <v>19</v>
      </c>
      <c r="C19" s="18"/>
      <c r="D19" s="18"/>
      <c r="E19" s="18" t="s">
        <v>52</v>
      </c>
      <c r="F19" s="18" t="s">
        <v>53</v>
      </c>
      <c r="G19" s="18" t="s">
        <v>54</v>
      </c>
      <c r="H19" s="18"/>
      <c r="I19" s="18"/>
      <c r="J19" s="18"/>
      <c r="K19" s="18"/>
      <c r="L19" s="18"/>
      <c r="M19" s="19"/>
      <c r="N19" s="57"/>
      <c r="O19" s="57" t="str">
        <f>INDEX(TT[[#This Row],[Language 1]:[Language 10]],1,LanguageSelect)</f>
        <v>Settings below will affect how data is read into the current workbook from data sources. Clear a field's contents to revert to its default setting.</v>
      </c>
    </row>
    <row r="20" spans="2:15" x14ac:dyDescent="0.25">
      <c r="B20" s="18">
        <f>ROW()</f>
        <v>20</v>
      </c>
      <c r="C20" s="18"/>
      <c r="D20" s="18"/>
      <c r="E20" s="18" t="s">
        <v>55</v>
      </c>
      <c r="F20" s="18" t="s">
        <v>56</v>
      </c>
      <c r="G20" s="18" t="s">
        <v>57</v>
      </c>
      <c r="H20" s="18"/>
      <c r="I20" s="18"/>
      <c r="J20" s="18"/>
      <c r="K20" s="18"/>
      <c r="L20" s="18"/>
      <c r="M20" s="19"/>
      <c r="N20" s="57"/>
      <c r="O20" s="57" t="str">
        <f>INDEX(TT[[#This Row],[Language 1]:[Language 10]],1,LanguageSelect)</f>
        <v>Data interval (ms):</v>
      </c>
    </row>
    <row r="21" spans="2:15" x14ac:dyDescent="0.25">
      <c r="B21" s="18">
        <f>ROW()</f>
        <v>21</v>
      </c>
      <c r="C21" s="18"/>
      <c r="D21" s="18"/>
      <c r="E21" s="18" t="s">
        <v>58</v>
      </c>
      <c r="F21" s="18" t="s">
        <v>59</v>
      </c>
      <c r="G21" s="18" t="s">
        <v>60</v>
      </c>
      <c r="H21" s="18"/>
      <c r="I21" s="18"/>
      <c r="J21" s="18"/>
      <c r="K21" s="18"/>
      <c r="L21" s="18"/>
      <c r="M21" s="19"/>
      <c r="N21" s="57"/>
      <c r="O21" s="57" t="str">
        <f>INDEX(TT[[#This Row],[Language 1]:[Language 10]],1,LanguageSelect)</f>
        <v>Data rows:</v>
      </c>
    </row>
    <row r="22" spans="2:15" x14ac:dyDescent="0.25">
      <c r="B22" s="18">
        <f>ROW()</f>
        <v>22</v>
      </c>
      <c r="C22" s="18"/>
      <c r="D22" s="18"/>
      <c r="E22" s="18" t="s">
        <v>61</v>
      </c>
      <c r="F22" s="18" t="s">
        <v>62</v>
      </c>
      <c r="G22" s="18" t="s">
        <v>63</v>
      </c>
      <c r="H22" s="18"/>
      <c r="I22" s="18"/>
      <c r="J22" s="18"/>
      <c r="K22" s="18"/>
      <c r="L22" s="18"/>
      <c r="M22" s="19"/>
      <c r="N22" s="57"/>
      <c r="O22" s="57" t="str">
        <f>INDEX(TT[[#This Row],[Language 1]:[Language 10]],1,LanguageSelect)</f>
        <v>Data channels:</v>
      </c>
    </row>
    <row r="23" spans="2:15" x14ac:dyDescent="0.25">
      <c r="B23" s="18">
        <f>ROW()</f>
        <v>23</v>
      </c>
      <c r="C23" s="18"/>
      <c r="D23" s="18"/>
      <c r="E23" s="18" t="s">
        <v>64</v>
      </c>
      <c r="F23" s="18" t="s">
        <v>65</v>
      </c>
      <c r="G23" s="18" t="s">
        <v>66</v>
      </c>
      <c r="H23" s="18"/>
      <c r="I23" s="18"/>
      <c r="J23" s="18"/>
      <c r="K23" s="18"/>
      <c r="L23" s="18"/>
      <c r="M23" s="19"/>
      <c r="N23" s="57"/>
      <c r="O23" s="57" t="str">
        <f>INDEX(TT[[#This Row],[Language 1]:[Language 10]],1,LanguageSelect)</f>
        <v>Data Orientation:</v>
      </c>
    </row>
    <row r="24" spans="2:15" x14ac:dyDescent="0.25">
      <c r="B24" s="18">
        <f>ROW()</f>
        <v>24</v>
      </c>
      <c r="C24" s="18"/>
      <c r="D24" s="18"/>
      <c r="E24" s="18" t="s">
        <v>67</v>
      </c>
      <c r="F24" s="18" t="s">
        <v>68</v>
      </c>
      <c r="G24" s="18" t="s">
        <v>69</v>
      </c>
      <c r="H24" s="18"/>
      <c r="I24" s="18"/>
      <c r="J24" s="18"/>
      <c r="K24" s="18"/>
      <c r="L24" s="18"/>
      <c r="M24" s="19"/>
      <c r="N24" s="57"/>
      <c r="O24" s="57" t="str">
        <f>INDEX(TT[[#This Row],[Language 1]:[Language 10]],1,LanguageSelect)</f>
        <v>WARNING: Changing settings may result in the loss of content and/or custom formatting in the Data In and Data Out worksheets. Always save before changing values.</v>
      </c>
    </row>
    <row r="25" spans="2:15" x14ac:dyDescent="0.25">
      <c r="B25" s="18">
        <f>ROW()</f>
        <v>25</v>
      </c>
      <c r="C25" s="18"/>
      <c r="D25" s="18"/>
      <c r="E25" s="18" t="s">
        <v>70</v>
      </c>
      <c r="F25" s="18" t="s">
        <v>71</v>
      </c>
      <c r="G25" s="18" t="s">
        <v>72</v>
      </c>
      <c r="H25" s="18"/>
      <c r="I25" s="18"/>
      <c r="J25" s="18"/>
      <c r="K25" s="18"/>
      <c r="L25" s="18"/>
      <c r="M25" s="19"/>
      <c r="N25" s="57"/>
      <c r="O25" s="57" t="str">
        <f>INDEX(TT[[#This Row],[Language 1]:[Language 10]],1,LanguageSelect)</f>
        <v>Number of historical data rows to keep. (1 to 500)</v>
      </c>
    </row>
    <row r="26" spans="2:15" x14ac:dyDescent="0.25">
      <c r="B26" s="18">
        <f>ROW()</f>
        <v>26</v>
      </c>
      <c r="C26" s="18"/>
      <c r="D26" s="18"/>
      <c r="E26" s="18" t="s">
        <v>73</v>
      </c>
      <c r="F26" s="18" t="s">
        <v>74</v>
      </c>
      <c r="G26" s="18" t="s">
        <v>75</v>
      </c>
      <c r="H26" s="18"/>
      <c r="I26" s="18"/>
      <c r="J26" s="18"/>
      <c r="K26" s="18"/>
      <c r="L26" s="18"/>
      <c r="M26" s="19"/>
      <c r="N26" s="57"/>
      <c r="O26" s="57" t="str">
        <f>INDEX(TT[[#This Row],[Language 1]:[Language 10]],1,LanguageSelect)</f>
        <v>Number of data columns to read/write. (1 to 100)</v>
      </c>
    </row>
    <row r="27" spans="2:15" x14ac:dyDescent="0.25">
      <c r="B27" s="18">
        <f>ROW()</f>
        <v>27</v>
      </c>
      <c r="C27" s="18"/>
      <c r="D27" s="18"/>
      <c r="E27" s="18" t="s">
        <v>76</v>
      </c>
      <c r="F27" s="18" t="s">
        <v>77</v>
      </c>
      <c r="G27" s="18" t="s">
        <v>78</v>
      </c>
      <c r="H27" s="18"/>
      <c r="I27" s="18"/>
      <c r="J27" s="18"/>
      <c r="K27" s="18"/>
      <c r="L27" s="18"/>
      <c r="M27" s="19"/>
      <c r="N27" s="57"/>
      <c r="O27" s="57" t="str">
        <f>INDEX(TT[[#This Row],[Language 1]:[Language 10]],1,LanguageSelect)</f>
        <v>Minimum duration between data readings, in milliseconds. (10 to 10000)</v>
      </c>
    </row>
    <row r="28" spans="2:15" x14ac:dyDescent="0.25">
      <c r="B28" s="18">
        <f>ROW()</f>
        <v>28</v>
      </c>
      <c r="C28" s="18"/>
      <c r="D28" s="18"/>
      <c r="E28" s="18" t="s">
        <v>79</v>
      </c>
      <c r="F28" s="18" t="s">
        <v>80</v>
      </c>
      <c r="G28" s="18" t="s">
        <v>81</v>
      </c>
      <c r="H28" s="18"/>
      <c r="I28" s="18"/>
      <c r="J28" s="18"/>
      <c r="K28" s="18"/>
      <c r="L28" s="18"/>
      <c r="M28" s="19"/>
      <c r="N28" s="57"/>
      <c r="O28" s="57" t="str">
        <f>INDEX(TT[[#This Row],[Language 1]:[Language 10]],1,LanguageSelect)</f>
        <v>Sort historical data by newest first or last.</v>
      </c>
    </row>
    <row r="29" spans="2:15" x14ac:dyDescent="0.25">
      <c r="B29" s="18">
        <f>ROW()</f>
        <v>29</v>
      </c>
      <c r="C29" s="18"/>
      <c r="D29" s="18"/>
      <c r="E29" s="18" t="s">
        <v>82</v>
      </c>
      <c r="F29" s="18" t="s">
        <v>83</v>
      </c>
      <c r="G29" s="18" t="s">
        <v>84</v>
      </c>
      <c r="H29" s="18"/>
      <c r="I29" s="18"/>
      <c r="J29" s="18"/>
      <c r="K29" s="18"/>
      <c r="L29" s="18"/>
      <c r="M29" s="19"/>
      <c r="N29" s="57"/>
      <c r="O29" s="57" t="str">
        <f>INDEX(TT[[#This Row],[Language 1]:[Language 10]],1,LanguageSelect)</f>
        <v>Data In (From Source)</v>
      </c>
    </row>
    <row r="30" spans="2:15" x14ac:dyDescent="0.25">
      <c r="B30" s="18">
        <f>ROW()</f>
        <v>30</v>
      </c>
      <c r="C30" s="18"/>
      <c r="D30" s="18"/>
      <c r="E30" s="18" t="s">
        <v>85</v>
      </c>
      <c r="F30" s="18" t="s">
        <v>86</v>
      </c>
      <c r="G30" s="18" t="s">
        <v>87</v>
      </c>
      <c r="H30" s="18"/>
      <c r="I30" s="18"/>
      <c r="J30" s="18"/>
      <c r="K30" s="18"/>
      <c r="L30" s="18"/>
      <c r="M30" s="19"/>
      <c r="N30" s="57"/>
      <c r="O30" s="57" t="str">
        <f>INDEX(TT[[#This Row],[Language 1]:[Language 10]],1,LanguageSelect)</f>
        <v>Data coming from the current data source will appear below as it is received.</v>
      </c>
    </row>
    <row r="31" spans="2:15" x14ac:dyDescent="0.25">
      <c r="B31" s="18">
        <f>ROW()</f>
        <v>31</v>
      </c>
      <c r="C31" s="18"/>
      <c r="D31" s="18"/>
      <c r="E31" s="18" t="s">
        <v>88</v>
      </c>
      <c r="F31" s="18" t="s">
        <v>89</v>
      </c>
      <c r="G31" s="18" t="s">
        <v>90</v>
      </c>
      <c r="H31" s="18"/>
      <c r="I31" s="18"/>
      <c r="J31" s="18"/>
      <c r="K31" s="18"/>
      <c r="L31" s="18"/>
      <c r="M31" s="19"/>
      <c r="N31" s="57"/>
      <c r="O31" s="57" t="str">
        <f>INDEX(TT[[#This Row],[Language 1]:[Language 10]],1,LanguageSelect)</f>
        <v>Current Data</v>
      </c>
    </row>
    <row r="32" spans="2:15" x14ac:dyDescent="0.25">
      <c r="B32" s="18">
        <f>ROW()</f>
        <v>32</v>
      </c>
      <c r="C32" s="18"/>
      <c r="D32" s="18"/>
      <c r="E32" s="18" t="s">
        <v>91</v>
      </c>
      <c r="F32" s="18" t="s">
        <v>92</v>
      </c>
      <c r="G32" s="18" t="s">
        <v>93</v>
      </c>
      <c r="H32" s="18"/>
      <c r="I32" s="18"/>
      <c r="J32" s="18"/>
      <c r="K32" s="18"/>
      <c r="L32" s="18"/>
      <c r="M32" s="19"/>
      <c r="N32" s="57"/>
      <c r="O32" s="57" t="str">
        <f>INDEX(TT[[#This Row],[Language 1]:[Language 10]],1,LanguageSelect)</f>
        <v>Time</v>
      </c>
    </row>
    <row r="33" spans="2:15" x14ac:dyDescent="0.25">
      <c r="B33" s="18">
        <f>ROW()</f>
        <v>33</v>
      </c>
      <c r="C33" s="18"/>
      <c r="D33" s="18"/>
      <c r="E33" s="18" t="s">
        <v>94</v>
      </c>
      <c r="F33" s="18" t="s">
        <v>95</v>
      </c>
      <c r="G33" s="18" t="s">
        <v>96</v>
      </c>
      <c r="H33" s="18"/>
      <c r="I33" s="18"/>
      <c r="J33" s="18"/>
      <c r="K33" s="18"/>
      <c r="L33" s="18"/>
      <c r="M33" s="19"/>
      <c r="N33" s="57"/>
      <c r="O33" s="57" t="str">
        <f>INDEX(TT[[#This Row],[Language 1]:[Language 10]],1,LanguageSelect)</f>
        <v>◀ Newest</v>
      </c>
    </row>
    <row r="34" spans="2:15" x14ac:dyDescent="0.25">
      <c r="B34" s="18">
        <f>ROW()</f>
        <v>34</v>
      </c>
      <c r="C34" s="18"/>
      <c r="D34" s="18"/>
      <c r="E34" s="18" t="s">
        <v>97</v>
      </c>
      <c r="F34" s="18" t="s">
        <v>98</v>
      </c>
      <c r="G34" s="18" t="s">
        <v>99</v>
      </c>
      <c r="H34" s="18"/>
      <c r="I34" s="18"/>
      <c r="J34" s="18"/>
      <c r="K34" s="18"/>
      <c r="L34" s="18"/>
      <c r="M34" s="19"/>
      <c r="N34" s="57"/>
      <c r="O34" s="57" t="str">
        <f>INDEX(TT[[#This Row],[Language 1]:[Language 10]],1,LanguageSelect)</f>
        <v>Historical Data</v>
      </c>
    </row>
    <row r="35" spans="2:15" x14ac:dyDescent="0.25">
      <c r="B35" s="18">
        <f>ROW()</f>
        <v>35</v>
      </c>
      <c r="C35" s="18"/>
      <c r="D35" s="18"/>
      <c r="E35" s="18" t="s">
        <v>100</v>
      </c>
      <c r="F35" s="18" t="s">
        <v>101</v>
      </c>
      <c r="G35" s="18" t="s">
        <v>102</v>
      </c>
      <c r="H35" s="18"/>
      <c r="I35" s="18"/>
      <c r="J35" s="18"/>
      <c r="K35" s="18"/>
      <c r="L35" s="18"/>
      <c r="M35" s="19"/>
      <c r="N35" s="57"/>
      <c r="O35" s="57" t="str">
        <f>INDEX(TT[[#This Row],[Language 1]:[Language 10]],1,LanguageSelect)</f>
        <v>Data Out (To Device)</v>
      </c>
    </row>
    <row r="36" spans="2:15" x14ac:dyDescent="0.25">
      <c r="B36" s="18">
        <f>ROW()</f>
        <v>36</v>
      </c>
      <c r="C36" s="18"/>
      <c r="D36" s="18"/>
      <c r="E36" s="18" t="s">
        <v>103</v>
      </c>
      <c r="F36" s="18" t="s">
        <v>104</v>
      </c>
      <c r="G36" s="18" t="s">
        <v>105</v>
      </c>
      <c r="H36" s="18"/>
      <c r="I36" s="18"/>
      <c r="J36" s="18"/>
      <c r="K36" s="18"/>
      <c r="L36" s="18"/>
      <c r="M36" s="19"/>
      <c r="N36" s="57"/>
      <c r="O36" s="57" t="str">
        <f>INDEX(TT[[#This Row],[Language 1]:[Language 10]],1,LanguageSelect)</f>
        <v>Data entered into the channels below will be sent to the currently connected device as a comma-delimited string.</v>
      </c>
    </row>
    <row r="37" spans="2:15" x14ac:dyDescent="0.25">
      <c r="B37" s="18">
        <f>ROW()</f>
        <v>37</v>
      </c>
      <c r="C37" s="18"/>
      <c r="D37" s="18"/>
      <c r="E37" s="18" t="s">
        <v>106</v>
      </c>
      <c r="F37" s="18" t="s">
        <v>107</v>
      </c>
      <c r="G37" s="18" t="s">
        <v>108</v>
      </c>
      <c r="H37" s="18"/>
      <c r="I37" s="18"/>
      <c r="J37" s="18"/>
      <c r="K37" s="18"/>
      <c r="L37" s="18"/>
      <c r="M37" s="19"/>
      <c r="N37" s="57"/>
      <c r="O37" s="57" t="str">
        <f>INDEX(TT[[#This Row],[Language 1]:[Language 10]],1,LanguageSelect)</f>
        <v>Conductivity</v>
      </c>
    </row>
    <row r="38" spans="2:15" x14ac:dyDescent="0.25">
      <c r="B38" s="18">
        <f>ROW()</f>
        <v>38</v>
      </c>
      <c r="C38" s="18"/>
      <c r="D38" s="18"/>
      <c r="E38" s="18" t="s">
        <v>109</v>
      </c>
      <c r="F38" s="18" t="s">
        <v>110</v>
      </c>
      <c r="G38" s="18" t="s">
        <v>111</v>
      </c>
      <c r="H38" s="18"/>
      <c r="I38" s="18"/>
      <c r="J38" s="18"/>
      <c r="K38" s="18"/>
      <c r="L38" s="18"/>
      <c r="M38" s="19"/>
      <c r="N38" s="57"/>
      <c r="O38" s="57" t="str">
        <f>INDEX(TT[[#This Row],[Language 1]:[Language 10]],1,LanguageSelect)</f>
        <v>Live Data</v>
      </c>
    </row>
    <row r="39" spans="2:15" x14ac:dyDescent="0.25">
      <c r="B39" s="18">
        <f>ROW()</f>
        <v>39</v>
      </c>
      <c r="C39" s="18"/>
      <c r="D39" s="18"/>
      <c r="E39" s="18" t="s">
        <v>112</v>
      </c>
      <c r="F39" s="18" t="s">
        <v>113</v>
      </c>
      <c r="G39" s="18" t="s">
        <v>113</v>
      </c>
      <c r="H39" s="18"/>
      <c r="I39" s="18"/>
      <c r="J39" s="18"/>
      <c r="K39" s="18"/>
      <c r="L39" s="18"/>
      <c r="M39" s="19"/>
      <c r="N39" s="57"/>
      <c r="O39" s="57" t="str">
        <f>INDEX(TT[[#This Row],[Language 1]:[Language 10]],1,LanguageSelect)</f>
        <v>EXPERIMENT 1</v>
      </c>
    </row>
    <row r="40" spans="2:15" x14ac:dyDescent="0.25">
      <c r="B40" s="18">
        <f>ROW()</f>
        <v>40</v>
      </c>
      <c r="C40" s="18"/>
      <c r="D40" s="18"/>
      <c r="E40" s="18" t="s">
        <v>114</v>
      </c>
      <c r="F40" s="18" t="s">
        <v>115</v>
      </c>
      <c r="G40" s="18" t="s">
        <v>115</v>
      </c>
      <c r="H40" s="18"/>
      <c r="I40" s="18"/>
      <c r="J40" s="18"/>
      <c r="K40" s="18"/>
      <c r="L40" s="18"/>
      <c r="M40" s="19"/>
      <c r="N40" s="57"/>
      <c r="O40" s="57" t="str">
        <f>INDEX(TT[[#This Row],[Language 1]:[Language 10]],1,LanguageSelect)</f>
        <v>EXPERIMENT 2</v>
      </c>
    </row>
    <row r="41" spans="2:15" x14ac:dyDescent="0.25">
      <c r="B41" s="18">
        <f>ROW()</f>
        <v>41</v>
      </c>
      <c r="C41" s="18"/>
      <c r="D41" s="18"/>
      <c r="E41" s="18" t="s">
        <v>116</v>
      </c>
      <c r="F41" s="18" t="s">
        <v>117</v>
      </c>
      <c r="G41" s="18" t="s">
        <v>118</v>
      </c>
      <c r="H41" s="18"/>
      <c r="I41" s="18"/>
      <c r="J41" s="18"/>
      <c r="K41" s="18"/>
      <c r="L41" s="18"/>
      <c r="M41" s="19"/>
      <c r="N41" s="57"/>
      <c r="O41" s="57" t="str">
        <f>INDEX(TT[[#This Row],[Language 1]:[Language 10]],1,LanguageSelect)</f>
        <v>Conductivity is measured by the voltage difference between the leads of the sensors. The greater the circulation of warm and cold water, the greater the change in conductivity. The lower the circulation, the lower the change in conductivity.</v>
      </c>
    </row>
    <row r="42" spans="2:15" x14ac:dyDescent="0.25">
      <c r="B42" s="21">
        <f>ROW()</f>
        <v>42</v>
      </c>
      <c r="C42" s="21"/>
      <c r="D42" s="18"/>
      <c r="E42" s="21" t="s">
        <v>119</v>
      </c>
      <c r="F42" s="21" t="s">
        <v>120</v>
      </c>
      <c r="G42" s="21" t="s">
        <v>121</v>
      </c>
      <c r="H42" s="21"/>
      <c r="I42" s="21"/>
      <c r="J42" s="21"/>
      <c r="K42" s="21"/>
      <c r="L42" s="21"/>
      <c r="M42" s="22"/>
      <c r="N42" s="57"/>
      <c r="O42" s="57" t="str">
        <f>INDEX(TT[[#This Row],[Language 1]:[Language 10]],1,LanguageSelect)</f>
        <v>Current Samples</v>
      </c>
    </row>
    <row r="43" spans="2:15" x14ac:dyDescent="0.25">
      <c r="B43" s="21">
        <f>ROW()</f>
        <v>43</v>
      </c>
      <c r="C43" s="21"/>
      <c r="D43" s="18"/>
      <c r="E43" s="21" t="s">
        <v>122</v>
      </c>
      <c r="F43" s="21" t="s">
        <v>123</v>
      </c>
      <c r="G43" s="21" t="s">
        <v>124</v>
      </c>
      <c r="H43" s="21"/>
      <c r="I43" s="21"/>
      <c r="J43" s="21"/>
      <c r="K43" s="21"/>
      <c r="L43" s="21"/>
      <c r="M43" s="22"/>
      <c r="N43" s="57"/>
      <c r="O43" s="57" t="str">
        <f>INDEX(TT[[#This Row],[Language 1]:[Language 10]],1,LanguageSelect)</f>
        <v>WARM MORE SALTY THAN COLD</v>
      </c>
    </row>
    <row r="44" spans="2:15" x14ac:dyDescent="0.25">
      <c r="B44" s="21">
        <f>ROW()</f>
        <v>44</v>
      </c>
      <c r="C44" s="21"/>
      <c r="D44" s="18"/>
      <c r="E44" s="21" t="s">
        <v>125</v>
      </c>
      <c r="F44" s="21" t="s">
        <v>126</v>
      </c>
      <c r="G44" s="21" t="s">
        <v>127</v>
      </c>
      <c r="H44" s="21"/>
      <c r="I44" s="21"/>
      <c r="J44" s="21"/>
      <c r="K44" s="21"/>
      <c r="L44" s="21"/>
      <c r="M44" s="22"/>
      <c r="N44" s="57"/>
      <c r="O44" s="57" t="str">
        <f>INDEX(TT[[#This Row],[Language 1]:[Language 10]],1,LanguageSelect)</f>
        <v>WARM LESS SALTY THAN COLD</v>
      </c>
    </row>
    <row r="45" spans="2:15" x14ac:dyDescent="0.25">
      <c r="B45" s="21">
        <f>ROW()</f>
        <v>45</v>
      </c>
      <c r="C45" s="21"/>
      <c r="D45" s="18"/>
      <c r="E45" s="21" t="s">
        <v>128</v>
      </c>
      <c r="F45" s="21" t="s">
        <v>129</v>
      </c>
      <c r="G45" s="21" t="s">
        <v>130</v>
      </c>
      <c r="H45" s="21"/>
      <c r="I45" s="21"/>
      <c r="J45" s="21"/>
      <c r="K45" s="21"/>
      <c r="L45" s="21"/>
      <c r="M45" s="22"/>
      <c r="N45" s="57"/>
      <c r="O45" s="57" t="str">
        <f>INDEX(TT[[#This Row],[Language 1]:[Language 10]],1,LanguageSelect)</f>
        <v>START TRIAL &gt;</v>
      </c>
    </row>
    <row r="46" spans="2:15" x14ac:dyDescent="0.25">
      <c r="B46" s="18">
        <f>ROW()</f>
        <v>46</v>
      </c>
      <c r="C46" s="18"/>
      <c r="D46" s="18"/>
      <c r="E46" s="18" t="s">
        <v>131</v>
      </c>
      <c r="F46" s="18" t="s">
        <v>132</v>
      </c>
      <c r="G46" s="18" t="s">
        <v>133</v>
      </c>
      <c r="H46" s="18"/>
      <c r="I46" s="18"/>
      <c r="J46" s="18"/>
      <c r="K46" s="18"/>
      <c r="L46" s="18"/>
      <c r="M46" s="19"/>
      <c r="N46" s="57"/>
      <c r="O46" s="57" t="str">
        <f>INDEX(TT[[#This Row],[Language 1]:[Language 10]],1,LanguageSelect)</f>
        <v>END TRIAL &gt;</v>
      </c>
    </row>
    <row r="47" spans="2:15" x14ac:dyDescent="0.25">
      <c r="B47" s="18">
        <f>ROW()</f>
        <v>47</v>
      </c>
      <c r="C47" s="18"/>
      <c r="D47" s="18"/>
      <c r="E47" s="18" t="s">
        <v>134</v>
      </c>
      <c r="F47" s="18" t="s">
        <v>135</v>
      </c>
      <c r="G47" s="18" t="s">
        <v>136</v>
      </c>
      <c r="H47" s="18"/>
      <c r="I47" s="18"/>
      <c r="J47" s="18"/>
      <c r="K47" s="18"/>
      <c r="L47" s="18"/>
      <c r="M47" s="19"/>
      <c r="N47" s="57"/>
      <c r="O47" s="57" t="str">
        <f>INDEX(TT[[#This Row],[Language 1]:[Language 10]],1,LanguageSelect)</f>
        <v>Voltage Start</v>
      </c>
    </row>
    <row r="48" spans="2:15" x14ac:dyDescent="0.25">
      <c r="B48" s="21">
        <f>ROW()</f>
        <v>48</v>
      </c>
      <c r="C48" s="21"/>
      <c r="D48" s="18"/>
      <c r="E48" s="21" t="s">
        <v>137</v>
      </c>
      <c r="F48" s="21" t="s">
        <v>138</v>
      </c>
      <c r="G48" s="21" t="s">
        <v>139</v>
      </c>
      <c r="H48" s="21"/>
      <c r="I48" s="21"/>
      <c r="J48" s="21"/>
      <c r="K48" s="21"/>
      <c r="L48" s="21"/>
      <c r="M48" s="22"/>
      <c r="N48" s="57"/>
      <c r="O48" s="57" t="str">
        <f>INDEX(TT[[#This Row],[Language 1]:[Language 10]],1,LanguageSelect)</f>
        <v>Voltage Final</v>
      </c>
    </row>
    <row r="49" spans="2:15" x14ac:dyDescent="0.25">
      <c r="B49" s="21">
        <f>ROW()</f>
        <v>49</v>
      </c>
      <c r="C49" s="21"/>
      <c r="D49" s="18"/>
      <c r="E49" s="21" t="s">
        <v>140</v>
      </c>
      <c r="F49" s="21" t="s">
        <v>141</v>
      </c>
      <c r="G49" s="21" t="s">
        <v>142</v>
      </c>
      <c r="H49" s="21"/>
      <c r="I49" s="21"/>
      <c r="J49" s="21"/>
      <c r="K49" s="21"/>
      <c r="L49" s="21"/>
      <c r="M49" s="22"/>
      <c r="N49" s="57"/>
      <c r="O49" s="57" t="str">
        <f>INDEX(TT[[#This Row],[Language 1]:[Language 10]],1,LanguageSelect)</f>
        <v>Next &gt;</v>
      </c>
    </row>
    <row r="50" spans="2:15" x14ac:dyDescent="0.25">
      <c r="B50" s="18">
        <f>ROW()</f>
        <v>50</v>
      </c>
      <c r="C50" s="18"/>
      <c r="D50" s="18"/>
      <c r="E50" s="18" t="s">
        <v>143</v>
      </c>
      <c r="F50" s="18" t="s">
        <v>144</v>
      </c>
      <c r="G50" s="18" t="s">
        <v>144</v>
      </c>
      <c r="H50" s="18"/>
      <c r="I50" s="18"/>
      <c r="J50" s="18"/>
      <c r="K50" s="18"/>
      <c r="L50" s="18"/>
      <c r="M50" s="19"/>
      <c r="N50" s="57"/>
      <c r="O50" s="57" t="str">
        <f>INDEX(TT[[#This Row],[Language 1]:[Language 10]],1,LanguageSelect)</f>
        <v>&lt; Previous</v>
      </c>
    </row>
    <row r="51" spans="2:15" x14ac:dyDescent="0.25">
      <c r="B51" s="18">
        <f>ROW()</f>
        <v>51</v>
      </c>
      <c r="C51" s="64"/>
      <c r="D51" s="18"/>
      <c r="E51" s="64" t="s">
        <v>145</v>
      </c>
      <c r="F51" s="18" t="s">
        <v>146</v>
      </c>
      <c r="G51" s="18" t="s">
        <v>147</v>
      </c>
      <c r="H51" s="18"/>
      <c r="I51" s="18"/>
      <c r="J51" s="18"/>
      <c r="K51" s="18"/>
      <c r="L51" s="18"/>
      <c r="M51" s="65"/>
      <c r="N51" s="18"/>
      <c r="O51" s="64" t="str">
        <f>INDEX(TT[[#This Row],[Language 1]:[Language 10]],1,LanguageSelect)</f>
        <v>Voltage Change</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E0DB-57C7-4EE7-919E-D321298B147F}">
  <sheetPr codeName="Sheet12"/>
  <dimension ref="B2:W52"/>
  <sheetViews>
    <sheetView topLeftCell="J1" workbookViewId="0">
      <selection activeCell="P20" sqref="P20"/>
    </sheetView>
  </sheetViews>
  <sheetFormatPr defaultRowHeight="15" x14ac:dyDescent="0.25"/>
  <cols>
    <col min="16" max="16" width="20.140625" bestFit="1" customWidth="1"/>
  </cols>
  <sheetData>
    <row r="2" spans="2:23" ht="16.5" x14ac:dyDescent="0.3">
      <c r="B2" s="1"/>
      <c r="W2" s="32"/>
    </row>
    <row r="3" spans="2:23" ht="16.5" x14ac:dyDescent="0.3">
      <c r="B3" s="1"/>
      <c r="W3" s="40"/>
    </row>
    <row r="4" spans="2:23" ht="16.5" x14ac:dyDescent="0.3">
      <c r="B4" s="1"/>
      <c r="W4" s="40"/>
    </row>
    <row r="5" spans="2:23" ht="16.5" x14ac:dyDescent="0.3">
      <c r="B5" s="1"/>
      <c r="W5" s="40"/>
    </row>
    <row r="6" spans="2:23" ht="16.5" x14ac:dyDescent="0.3">
      <c r="B6" s="1"/>
      <c r="W6" s="40"/>
    </row>
    <row r="7" spans="2:23" ht="16.5" x14ac:dyDescent="0.3">
      <c r="B7" s="1"/>
      <c r="W7" s="40"/>
    </row>
    <row r="8" spans="2:23" ht="16.5" x14ac:dyDescent="0.3">
      <c r="B8" s="1"/>
      <c r="W8" s="40"/>
    </row>
    <row r="9" spans="2:23" ht="16.5" x14ac:dyDescent="0.3">
      <c r="B9" s="1"/>
      <c r="W9" s="40"/>
    </row>
    <row r="10" spans="2:23" ht="16.5" x14ac:dyDescent="0.3">
      <c r="B10" s="1"/>
      <c r="W10" s="40"/>
    </row>
    <row r="11" spans="2:23" ht="16.5" x14ac:dyDescent="0.3">
      <c r="B11" s="1"/>
      <c r="W11" s="40"/>
    </row>
    <row r="12" spans="2:23" ht="16.5" x14ac:dyDescent="0.3">
      <c r="B12" s="1"/>
      <c r="W12" s="40"/>
    </row>
    <row r="13" spans="2:23" ht="16.5" x14ac:dyDescent="0.3">
      <c r="B13" s="1"/>
      <c r="W13" s="40"/>
    </row>
    <row r="14" spans="2:23" ht="16.5" x14ac:dyDescent="0.3">
      <c r="B14" s="1"/>
      <c r="W14" s="40"/>
    </row>
    <row r="15" spans="2:23" ht="16.5" x14ac:dyDescent="0.3">
      <c r="B15" s="1"/>
      <c r="W15" s="40"/>
    </row>
    <row r="16" spans="2:23" ht="16.5" x14ac:dyDescent="0.3">
      <c r="B16" s="1"/>
      <c r="W16" s="40"/>
    </row>
    <row r="17" spans="2:23" ht="16.5" x14ac:dyDescent="0.3">
      <c r="B17" s="1"/>
      <c r="W17" s="40"/>
    </row>
    <row r="18" spans="2:23" ht="16.5" x14ac:dyDescent="0.3">
      <c r="B18" s="1"/>
      <c r="W18" s="40"/>
    </row>
    <row r="19" spans="2:23" ht="16.5" x14ac:dyDescent="0.3">
      <c r="B19" s="1"/>
      <c r="W19" s="40"/>
    </row>
    <row r="20" spans="2:23" ht="33" x14ac:dyDescent="0.6">
      <c r="B20" s="1"/>
      <c r="P20" s="47">
        <f>DataIn_Conductivity</f>
        <v>0</v>
      </c>
      <c r="W20" s="40"/>
    </row>
    <row r="21" spans="2:23" ht="16.5" x14ac:dyDescent="0.3">
      <c r="B21" s="1"/>
      <c r="W21" s="40"/>
    </row>
    <row r="22" spans="2:23" ht="16.5" x14ac:dyDescent="0.3">
      <c r="B22" s="1"/>
      <c r="W22" s="40"/>
    </row>
    <row r="23" spans="2:23" ht="16.5" x14ac:dyDescent="0.3">
      <c r="B23" s="1"/>
      <c r="W23" s="40"/>
    </row>
    <row r="24" spans="2:23" ht="16.5" x14ac:dyDescent="0.3">
      <c r="B24" s="1"/>
      <c r="W24" s="40"/>
    </row>
    <row r="25" spans="2:23" ht="16.5" x14ac:dyDescent="0.3">
      <c r="B25" s="1"/>
      <c r="W25" s="40"/>
    </row>
    <row r="26" spans="2:23" ht="16.5" x14ac:dyDescent="0.3">
      <c r="B26" s="1"/>
      <c r="W26" s="40"/>
    </row>
    <row r="27" spans="2:23" ht="16.5" x14ac:dyDescent="0.3">
      <c r="B27" s="1"/>
      <c r="W27" s="40"/>
    </row>
    <row r="28" spans="2:23" ht="16.5" x14ac:dyDescent="0.3">
      <c r="B28" s="1"/>
      <c r="W28" s="40"/>
    </row>
    <row r="29" spans="2:23" ht="16.5" x14ac:dyDescent="0.3">
      <c r="B29" s="1"/>
      <c r="W29" s="40"/>
    </row>
    <row r="30" spans="2:23" ht="16.5" x14ac:dyDescent="0.3">
      <c r="B30" s="1"/>
      <c r="W30" s="40"/>
    </row>
    <row r="31" spans="2:23" ht="16.5" x14ac:dyDescent="0.3">
      <c r="B31" s="1"/>
      <c r="W31" s="40"/>
    </row>
    <row r="32" spans="2:23" ht="16.5" x14ac:dyDescent="0.3">
      <c r="B32" s="1"/>
      <c r="W32" s="40"/>
    </row>
    <row r="33" spans="2:23" ht="16.5" x14ac:dyDescent="0.3">
      <c r="B33" s="1"/>
      <c r="W33" s="40"/>
    </row>
    <row r="34" spans="2:23" x14ac:dyDescent="0.25">
      <c r="W34" s="40"/>
    </row>
    <row r="35" spans="2:23" x14ac:dyDescent="0.25">
      <c r="W35" s="40"/>
    </row>
    <row r="36" spans="2:23" x14ac:dyDescent="0.25">
      <c r="W36" s="40"/>
    </row>
    <row r="37" spans="2:23" x14ac:dyDescent="0.25">
      <c r="W37" s="40"/>
    </row>
    <row r="38" spans="2:23" x14ac:dyDescent="0.25">
      <c r="W38" s="40"/>
    </row>
    <row r="39" spans="2:23" x14ac:dyDescent="0.25">
      <c r="W39" s="40"/>
    </row>
    <row r="40" spans="2:23" x14ac:dyDescent="0.25">
      <c r="W40" s="40"/>
    </row>
    <row r="41" spans="2:23" x14ac:dyDescent="0.25">
      <c r="W41" s="40"/>
    </row>
    <row r="42" spans="2:23" x14ac:dyDescent="0.25">
      <c r="W42" s="40"/>
    </row>
    <row r="43" spans="2:23" x14ac:dyDescent="0.25">
      <c r="W43" s="40"/>
    </row>
    <row r="44" spans="2:23" x14ac:dyDescent="0.25">
      <c r="W44" s="40"/>
    </row>
    <row r="45" spans="2:23" x14ac:dyDescent="0.25">
      <c r="W45" s="40"/>
    </row>
    <row r="46" spans="2:23" x14ac:dyDescent="0.25">
      <c r="W46" s="40"/>
    </row>
    <row r="47" spans="2:23" x14ac:dyDescent="0.25">
      <c r="W47" s="40"/>
    </row>
    <row r="48" spans="2:23" x14ac:dyDescent="0.25">
      <c r="W48" s="40"/>
    </row>
    <row r="49" spans="23:23" x14ac:dyDescent="0.25">
      <c r="W49" s="40"/>
    </row>
    <row r="50" spans="23:23" x14ac:dyDescent="0.25">
      <c r="W50" s="40"/>
    </row>
    <row r="51" spans="23:23" x14ac:dyDescent="0.25">
      <c r="W51" s="40"/>
    </row>
    <row r="52" spans="23:23" x14ac:dyDescent="0.25">
      <c r="W52" s="40"/>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E5B6-AB3C-493F-BF2B-30548EB0A474}">
  <sheetPr codeName="Sheet3">
    <tabColor rgb="FF00B0F0"/>
  </sheetPr>
  <dimension ref="A1:AC21"/>
  <sheetViews>
    <sheetView showGridLines="0" zoomScaleNormal="100" workbookViewId="0"/>
  </sheetViews>
  <sheetFormatPr defaultColWidth="8.7109375" defaultRowHeight="16.5" x14ac:dyDescent="0.25"/>
  <cols>
    <col min="1" max="1" width="4.28515625" style="36" customWidth="1"/>
    <col min="2" max="2" width="2.7109375" style="36" customWidth="1"/>
    <col min="3" max="3" width="18.28515625" style="36" customWidth="1"/>
    <col min="4" max="7" width="16" style="36" customWidth="1"/>
    <col min="8" max="8" width="25.28515625" style="36" customWidth="1"/>
    <col min="9" max="9" width="4.140625" style="36" customWidth="1"/>
    <col min="10" max="10" width="2.85546875" style="36" customWidth="1"/>
    <col min="11" max="11" width="5.42578125" style="36" customWidth="1"/>
    <col min="12" max="12" width="3.5703125" style="36" customWidth="1"/>
    <col min="13" max="13" width="7.42578125" style="36" customWidth="1"/>
    <col min="14" max="14" width="7.140625" style="36" customWidth="1"/>
    <col min="15" max="16" width="2.85546875" style="36" customWidth="1"/>
    <col min="17" max="17" width="3.5703125" style="36" customWidth="1"/>
    <col min="18" max="18" width="7.42578125" style="36" customWidth="1"/>
    <col min="19" max="19" width="7.140625" style="36" customWidth="1"/>
    <col min="20" max="20" width="5.42578125" style="36" customWidth="1"/>
    <col min="21" max="21" width="3.5703125" style="36" customWidth="1"/>
    <col min="22" max="22" width="7.42578125" style="36" customWidth="1"/>
    <col min="23" max="23" width="7.140625" style="36" customWidth="1"/>
    <col min="24" max="25" width="2.85546875" style="36" customWidth="1"/>
    <col min="26" max="26" width="3.5703125" style="36" customWidth="1"/>
    <col min="27" max="27" width="7.42578125" style="36" customWidth="1"/>
    <col min="28" max="28" width="7.140625" style="36" customWidth="1"/>
    <col min="29" max="29" width="5.42578125" style="36" customWidth="1"/>
    <col min="30" max="16384" width="8.7109375" style="36"/>
  </cols>
  <sheetData>
    <row r="1" spans="1:29" ht="22.5" customHeight="1" x14ac:dyDescent="0.25"/>
    <row r="2" spans="1:29" ht="30.75" customHeight="1" x14ac:dyDescent="0.25">
      <c r="A2" s="37" t="str">
        <f ca="1">RIGHT(CELL("filename",A2),LEN(CELL("filename",A2))-FIND("]",CELL("filename",A2)))</f>
        <v>Salinity and conductivity</v>
      </c>
      <c r="B2" s="92" t="str">
        <f>TT!$O$38</f>
        <v>Live Data</v>
      </c>
      <c r="C2" s="92"/>
      <c r="D2" s="92"/>
      <c r="E2" s="92"/>
      <c r="F2" s="92"/>
      <c r="G2" s="92"/>
      <c r="H2" s="92"/>
      <c r="I2" s="92"/>
      <c r="K2" s="92" t="str">
        <f>TT!$O$42</f>
        <v>Current Samples</v>
      </c>
      <c r="L2" s="92"/>
      <c r="M2" s="92"/>
      <c r="N2" s="92"/>
      <c r="O2" s="92"/>
      <c r="P2" s="92"/>
      <c r="Q2" s="92"/>
      <c r="R2" s="92"/>
      <c r="S2" s="92"/>
      <c r="T2" s="92"/>
      <c r="U2" s="92"/>
      <c r="V2" s="92"/>
      <c r="W2" s="92"/>
      <c r="X2" s="92"/>
      <c r="Y2" s="92"/>
      <c r="Z2" s="92"/>
      <c r="AA2" s="92"/>
      <c r="AB2" s="92"/>
      <c r="AC2" s="92"/>
    </row>
    <row r="3" spans="1:29" ht="9" customHeight="1" x14ac:dyDescent="0.25">
      <c r="B3" s="49"/>
      <c r="C3" s="49"/>
      <c r="D3" s="49"/>
      <c r="E3" s="49"/>
      <c r="F3" s="49"/>
      <c r="G3" s="49"/>
      <c r="H3" s="49"/>
      <c r="I3" s="49"/>
      <c r="K3" s="49"/>
      <c r="L3" s="49"/>
      <c r="M3" s="49"/>
      <c r="N3" s="49"/>
      <c r="O3" s="49"/>
      <c r="P3" s="49"/>
      <c r="Q3" s="49"/>
      <c r="R3" s="49"/>
      <c r="S3" s="49"/>
      <c r="T3" s="49"/>
      <c r="U3" s="49"/>
      <c r="V3" s="49"/>
      <c r="W3" s="49"/>
      <c r="X3" s="49"/>
      <c r="Y3" s="49"/>
      <c r="Z3" s="49"/>
      <c r="AA3" s="49"/>
      <c r="AB3" s="49"/>
      <c r="AC3" s="49"/>
    </row>
    <row r="4" spans="1:29" ht="24" customHeight="1" x14ac:dyDescent="0.5">
      <c r="B4" s="49"/>
      <c r="C4" s="54"/>
      <c r="D4" s="55"/>
      <c r="E4" s="54"/>
      <c r="F4" s="54"/>
      <c r="G4" s="54"/>
      <c r="H4" s="54"/>
      <c r="I4" s="49"/>
      <c r="K4" s="49"/>
      <c r="L4" s="49"/>
      <c r="M4" s="87" t="str">
        <f>IF(ExpSelect=1,"◉","○")</f>
        <v>◉</v>
      </c>
      <c r="N4" s="91" t="str">
        <f>Backend!$B$13</f>
        <v>EXPERIMENT 1</v>
      </c>
      <c r="O4" s="91"/>
      <c r="P4" s="91"/>
      <c r="Q4" s="91"/>
      <c r="R4" s="91"/>
      <c r="S4" s="49"/>
      <c r="T4" s="49"/>
      <c r="U4" s="49"/>
      <c r="V4" s="87" t="str">
        <f>IF(ExpSelect=2,"◉","○")</f>
        <v>○</v>
      </c>
      <c r="W4" s="91" t="str">
        <f>Backend!$B$14</f>
        <v>EXPERIMENT 2</v>
      </c>
      <c r="X4" s="91"/>
      <c r="Y4" s="91"/>
      <c r="Z4" s="91"/>
      <c r="AA4" s="91"/>
      <c r="AB4" s="49"/>
      <c r="AC4" s="49"/>
    </row>
    <row r="5" spans="1:29" ht="24.95" customHeight="1" x14ac:dyDescent="0.25">
      <c r="B5" s="49"/>
      <c r="C5" s="49"/>
      <c r="D5" s="49"/>
      <c r="E5" s="49"/>
      <c r="F5" s="49"/>
      <c r="G5" s="49"/>
      <c r="H5" s="49"/>
      <c r="I5" s="49"/>
      <c r="K5" s="49"/>
      <c r="L5" s="49"/>
      <c r="M5" s="93" t="str">
        <f>TT!$O$43</f>
        <v>WARM MORE SALTY THAN COLD</v>
      </c>
      <c r="N5" s="93"/>
      <c r="O5" s="93"/>
      <c r="P5" s="93"/>
      <c r="Q5" s="93"/>
      <c r="R5" s="93"/>
      <c r="S5" s="93"/>
      <c r="T5" s="49"/>
      <c r="U5" s="49"/>
      <c r="V5" s="93" t="str">
        <f>TT!$O$44</f>
        <v>WARM LESS SALTY THAN COLD</v>
      </c>
      <c r="W5" s="93"/>
      <c r="X5" s="93"/>
      <c r="Y5" s="93"/>
      <c r="Z5" s="93"/>
      <c r="AA5" s="93"/>
      <c r="AB5" s="93"/>
      <c r="AC5" s="49"/>
    </row>
    <row r="6" spans="1:29" ht="42.75" customHeight="1" x14ac:dyDescent="0.25">
      <c r="B6" s="49"/>
      <c r="C6" s="49"/>
      <c r="D6" s="49"/>
      <c r="E6" s="49"/>
      <c r="F6" s="49"/>
      <c r="G6" s="49"/>
      <c r="H6" s="49"/>
      <c r="I6" s="49"/>
      <c r="K6" s="49"/>
      <c r="L6" s="49"/>
      <c r="M6" s="49"/>
      <c r="N6" s="49"/>
      <c r="O6" s="49"/>
      <c r="P6" s="49"/>
      <c r="Q6" s="49"/>
      <c r="R6" s="49"/>
      <c r="S6" s="49"/>
      <c r="T6" s="49"/>
      <c r="U6" s="49"/>
      <c r="V6" s="49"/>
      <c r="W6" s="49"/>
      <c r="X6" s="49"/>
      <c r="Y6" s="49"/>
      <c r="Z6" s="49"/>
      <c r="AA6" s="49"/>
      <c r="AB6" s="49"/>
      <c r="AC6" s="49"/>
    </row>
    <row r="7" spans="1:29" ht="42.75" customHeight="1" x14ac:dyDescent="0.25">
      <c r="B7" s="49"/>
      <c r="C7" s="49"/>
      <c r="D7" s="49"/>
      <c r="E7" s="49"/>
      <c r="F7" s="49"/>
      <c r="G7" s="49"/>
      <c r="H7" s="49"/>
      <c r="I7" s="49"/>
      <c r="K7" s="49"/>
      <c r="L7" s="49"/>
      <c r="M7" s="49"/>
      <c r="N7" s="49"/>
      <c r="O7" s="49"/>
      <c r="P7" s="49"/>
      <c r="Q7" s="49"/>
      <c r="R7" s="49"/>
      <c r="S7" s="49"/>
      <c r="T7" s="49"/>
      <c r="U7" s="49"/>
      <c r="V7" s="49"/>
      <c r="W7" s="49"/>
      <c r="X7" s="49"/>
      <c r="Y7" s="49"/>
      <c r="Z7" s="49"/>
      <c r="AA7" s="49"/>
      <c r="AB7" s="49"/>
      <c r="AC7" s="49"/>
    </row>
    <row r="8" spans="1:29" ht="42.75" customHeight="1" x14ac:dyDescent="0.25">
      <c r="B8" s="49"/>
      <c r="C8" s="49"/>
      <c r="D8" s="49"/>
      <c r="E8" s="49"/>
      <c r="F8" s="49"/>
      <c r="G8" s="49"/>
      <c r="H8" s="49"/>
      <c r="I8" s="49"/>
      <c r="K8" s="49"/>
      <c r="L8" s="49"/>
      <c r="M8" s="49"/>
      <c r="N8" s="49"/>
      <c r="O8" s="49"/>
      <c r="P8" s="49"/>
      <c r="Q8" s="49"/>
      <c r="R8" s="49"/>
      <c r="S8" s="49"/>
      <c r="T8" s="49"/>
      <c r="U8" s="49"/>
      <c r="V8" s="49"/>
      <c r="W8" s="49"/>
      <c r="X8" s="49"/>
      <c r="Y8" s="49"/>
      <c r="Z8" s="49"/>
      <c r="AA8" s="49"/>
      <c r="AB8" s="49"/>
      <c r="AC8" s="49"/>
    </row>
    <row r="9" spans="1:29" ht="42.75" customHeight="1" x14ac:dyDescent="0.25">
      <c r="B9" s="49"/>
      <c r="C9" s="49"/>
      <c r="D9" s="49"/>
      <c r="E9" s="49"/>
      <c r="F9" s="49"/>
      <c r="G9" s="49"/>
      <c r="H9" s="49"/>
      <c r="I9" s="49"/>
      <c r="K9" s="49"/>
      <c r="L9" s="49"/>
      <c r="M9" s="49"/>
      <c r="N9" s="49"/>
      <c r="O9" s="49"/>
      <c r="P9" s="49"/>
      <c r="Q9" s="49"/>
      <c r="R9" s="49"/>
      <c r="S9" s="49"/>
      <c r="T9" s="49"/>
      <c r="U9" s="49"/>
      <c r="V9" s="49"/>
      <c r="W9" s="49"/>
      <c r="X9" s="49"/>
      <c r="Y9" s="49"/>
      <c r="Z9" s="49"/>
      <c r="AA9" s="49"/>
      <c r="AB9" s="49"/>
      <c r="AC9" s="49"/>
    </row>
    <row r="10" spans="1:29" ht="42.75" customHeight="1" x14ac:dyDescent="0.25">
      <c r="B10" s="49"/>
      <c r="C10" s="49"/>
      <c r="D10" s="49"/>
      <c r="E10" s="49"/>
      <c r="F10" s="49"/>
      <c r="G10" s="49"/>
      <c r="H10" s="49"/>
      <c r="I10" s="49"/>
      <c r="K10" s="49"/>
      <c r="L10" s="49"/>
      <c r="M10" s="49"/>
      <c r="N10" s="49"/>
      <c r="O10" s="49"/>
      <c r="P10" s="49"/>
      <c r="Q10" s="49"/>
      <c r="R10" s="49"/>
      <c r="S10" s="49"/>
      <c r="T10" s="49"/>
      <c r="U10" s="49"/>
      <c r="V10" s="49"/>
      <c r="W10" s="49"/>
      <c r="X10" s="49"/>
      <c r="Y10" s="49"/>
      <c r="Z10" s="49"/>
      <c r="AA10" s="49"/>
      <c r="AB10" s="49"/>
      <c r="AC10" s="49"/>
    </row>
    <row r="11" spans="1:29" ht="25.5" customHeight="1" x14ac:dyDescent="0.25">
      <c r="B11" s="49"/>
      <c r="C11" s="49"/>
      <c r="D11" s="49"/>
      <c r="E11" s="49"/>
      <c r="F11" s="49"/>
      <c r="G11" s="49"/>
      <c r="H11" s="49"/>
      <c r="I11" s="49"/>
      <c r="K11" s="49"/>
      <c r="L11" s="49"/>
      <c r="M11" s="49"/>
      <c r="N11" s="49"/>
      <c r="O11" s="49"/>
      <c r="P11" s="49"/>
      <c r="Q11" s="49"/>
      <c r="R11" s="49"/>
      <c r="S11" s="49"/>
      <c r="T11" s="49"/>
      <c r="U11" s="49"/>
      <c r="V11" s="49"/>
      <c r="W11" s="49"/>
      <c r="X11" s="49"/>
      <c r="Y11" s="49"/>
      <c r="Z11" s="49"/>
      <c r="AA11" s="49"/>
      <c r="AB11" s="49"/>
      <c r="AC11" s="49"/>
    </row>
    <row r="12" spans="1:29" ht="9" customHeight="1" x14ac:dyDescent="0.25">
      <c r="B12" s="49"/>
      <c r="C12" s="49"/>
      <c r="D12" s="49"/>
      <c r="E12" s="49"/>
      <c r="F12" s="49"/>
      <c r="G12" s="49"/>
      <c r="H12" s="49"/>
      <c r="I12" s="49"/>
      <c r="K12" s="49"/>
      <c r="L12" s="49"/>
      <c r="M12" s="49"/>
      <c r="N12" s="49"/>
      <c r="O12" s="49"/>
      <c r="P12" s="49"/>
      <c r="Q12" s="49"/>
      <c r="R12" s="49"/>
      <c r="S12" s="49"/>
      <c r="T12" s="49"/>
      <c r="U12" s="49"/>
      <c r="V12" s="49"/>
      <c r="W12" s="49"/>
      <c r="X12" s="49"/>
      <c r="Y12" s="49"/>
      <c r="Z12" s="49"/>
      <c r="AA12" s="49"/>
      <c r="AB12" s="49"/>
      <c r="AC12" s="49"/>
    </row>
    <row r="13" spans="1:29" x14ac:dyDescent="0.25">
      <c r="B13" s="49"/>
      <c r="C13" s="49"/>
      <c r="D13" s="49"/>
      <c r="E13" s="49"/>
      <c r="F13" s="49"/>
      <c r="G13" s="49"/>
      <c r="H13" s="49"/>
      <c r="I13" s="49"/>
      <c r="K13" s="49"/>
      <c r="L13" s="49"/>
      <c r="M13" s="49"/>
      <c r="N13" s="49"/>
      <c r="O13" s="49"/>
      <c r="P13" s="49"/>
      <c r="Q13" s="49"/>
      <c r="R13" s="49"/>
      <c r="S13" s="49"/>
      <c r="T13" s="49"/>
      <c r="U13" s="49"/>
      <c r="V13" s="49"/>
      <c r="W13" s="49"/>
      <c r="X13" s="49"/>
      <c r="Y13" s="49"/>
      <c r="Z13" s="49"/>
      <c r="AA13" s="49"/>
      <c r="AB13" s="49"/>
      <c r="AC13" s="49"/>
    </row>
    <row r="14" spans="1:29" ht="24.95" customHeight="1" x14ac:dyDescent="0.25">
      <c r="B14" s="56"/>
      <c r="C14" s="48">
        <f>DataIn_Conductivity</f>
        <v>0</v>
      </c>
      <c r="D14" s="56"/>
      <c r="E14" s="56"/>
      <c r="F14" s="56"/>
      <c r="G14" s="56"/>
      <c r="H14" s="56"/>
      <c r="I14" s="56"/>
      <c r="K14" s="49"/>
      <c r="L14" s="96" t="str">
        <f>TT!$O$45</f>
        <v>START TRIAL &gt;</v>
      </c>
      <c r="M14" s="96"/>
      <c r="N14" s="96"/>
      <c r="O14" s="49"/>
      <c r="P14" s="49"/>
      <c r="Q14" s="96" t="str">
        <f>TT!$O$46</f>
        <v>END TRIAL &gt;</v>
      </c>
      <c r="R14" s="96"/>
      <c r="S14" s="96"/>
      <c r="T14" s="49"/>
      <c r="U14" s="96" t="str">
        <f>TT!$O$45</f>
        <v>START TRIAL &gt;</v>
      </c>
      <c r="V14" s="96"/>
      <c r="W14" s="96"/>
      <c r="X14" s="49"/>
      <c r="Y14" s="49"/>
      <c r="Z14" s="96" t="str">
        <f>TT!$O$46</f>
        <v>END TRIAL &gt;</v>
      </c>
      <c r="AA14" s="96"/>
      <c r="AB14" s="96"/>
      <c r="AC14" s="49"/>
    </row>
    <row r="15" spans="1:29" ht="8.4499999999999993" customHeight="1" x14ac:dyDescent="0.25">
      <c r="B15" s="49"/>
      <c r="C15" s="49"/>
      <c r="D15" s="49"/>
      <c r="E15" s="49"/>
      <c r="F15" s="49"/>
      <c r="G15" s="49"/>
      <c r="H15" s="49"/>
      <c r="I15" s="49"/>
      <c r="K15" s="49"/>
      <c r="L15" s="49"/>
      <c r="M15" s="49"/>
      <c r="N15" s="49"/>
      <c r="O15" s="49"/>
      <c r="P15" s="49"/>
      <c r="Q15" s="49"/>
      <c r="R15" s="49"/>
      <c r="S15" s="49"/>
      <c r="T15" s="49"/>
      <c r="U15" s="49"/>
      <c r="V15" s="49"/>
      <c r="W15" s="49"/>
      <c r="X15" s="49"/>
      <c r="Y15" s="49"/>
      <c r="Z15" s="49"/>
      <c r="AA15" s="49"/>
      <c r="AB15" s="49"/>
      <c r="AC15" s="49"/>
    </row>
    <row r="16" spans="1:29" ht="29.45" customHeight="1" thickBot="1" x14ac:dyDescent="0.35">
      <c r="B16" s="49"/>
      <c r="C16" s="49"/>
      <c r="D16" s="49"/>
      <c r="E16" s="49"/>
      <c r="F16" s="49"/>
      <c r="G16" s="49"/>
      <c r="H16" s="49"/>
      <c r="I16" s="49"/>
      <c r="K16" s="49"/>
      <c r="L16" s="94" t="str">
        <f>TT!$O$47</f>
        <v>Voltage Start</v>
      </c>
      <c r="M16" s="94"/>
      <c r="N16" s="94"/>
      <c r="O16" s="50"/>
      <c r="P16" s="51"/>
      <c r="Q16" s="94" t="str">
        <f>TT!$O$48</f>
        <v>Voltage Final</v>
      </c>
      <c r="R16" s="94"/>
      <c r="S16" s="94"/>
      <c r="T16" s="49"/>
      <c r="U16" s="94" t="str">
        <f>TT!$O$47</f>
        <v>Voltage Start</v>
      </c>
      <c r="V16" s="94"/>
      <c r="W16" s="94"/>
      <c r="X16" s="50"/>
      <c r="Y16" s="51"/>
      <c r="Z16" s="94" t="str">
        <f>TT!$O$48</f>
        <v>Voltage Final</v>
      </c>
      <c r="AA16" s="94"/>
      <c r="AB16" s="94"/>
      <c r="AC16" s="49"/>
    </row>
    <row r="17" spans="2:29" ht="29.45" customHeight="1" x14ac:dyDescent="0.15">
      <c r="B17" s="49"/>
      <c r="C17" s="49"/>
      <c r="D17" s="49"/>
      <c r="E17" s="49"/>
      <c r="F17" s="49"/>
      <c r="G17" s="49"/>
      <c r="H17" s="49"/>
      <c r="I17" s="49"/>
      <c r="K17" s="49"/>
      <c r="L17" s="52"/>
      <c r="M17" s="49"/>
      <c r="N17" s="49"/>
      <c r="O17" s="53"/>
      <c r="P17" s="49"/>
      <c r="Q17" s="52"/>
      <c r="R17" s="49"/>
      <c r="S17" s="49"/>
      <c r="T17" s="49"/>
      <c r="U17" s="52"/>
      <c r="V17" s="49"/>
      <c r="W17" s="49"/>
      <c r="X17" s="53"/>
      <c r="Y17" s="49"/>
      <c r="Z17" s="52"/>
      <c r="AA17" s="49"/>
      <c r="AB17" s="49"/>
      <c r="AC17" s="49"/>
    </row>
    <row r="18" spans="2:29" ht="29.45" customHeight="1" x14ac:dyDescent="0.25">
      <c r="B18" s="49"/>
      <c r="C18" s="49"/>
      <c r="D18" s="95" t="str">
        <f>TT!$O$41</f>
        <v>Conductivity is measured by the voltage difference between the leads of the sensors. The greater the circulation of warm and cold water, the greater the change in conductivity. The lower the circulation, the lower the change in conductivity.</v>
      </c>
      <c r="E18" s="95"/>
      <c r="F18" s="95"/>
      <c r="G18" s="95"/>
      <c r="H18" s="95"/>
      <c r="I18" s="49"/>
      <c r="K18" s="49"/>
      <c r="L18" s="97">
        <f>StartingVal_Exp1</f>
        <v>4.3900000000000002E-2</v>
      </c>
      <c r="M18" s="97"/>
      <c r="N18" s="97"/>
      <c r="O18" s="53"/>
      <c r="P18" s="49"/>
      <c r="Q18" s="97">
        <f>EndingVal_Exp1</f>
        <v>0</v>
      </c>
      <c r="R18" s="97"/>
      <c r="S18" s="97"/>
      <c r="T18" s="49"/>
      <c r="U18" s="98">
        <f>StartingVal_Exp2</f>
        <v>1.1133</v>
      </c>
      <c r="V18" s="97"/>
      <c r="W18" s="97"/>
      <c r="X18" s="53"/>
      <c r="Y18" s="49"/>
      <c r="Z18" s="97">
        <f>EndingVal_Exp2</f>
        <v>1.1523000000000001</v>
      </c>
      <c r="AA18" s="97"/>
      <c r="AB18" s="97"/>
      <c r="AC18" s="49"/>
    </row>
    <row r="19" spans="2:29" ht="29.45" customHeight="1" x14ac:dyDescent="0.25">
      <c r="B19" s="49"/>
      <c r="C19" s="49"/>
      <c r="D19" s="95"/>
      <c r="E19" s="95"/>
      <c r="F19" s="95"/>
      <c r="G19" s="95"/>
      <c r="H19" s="95"/>
      <c r="I19" s="49"/>
      <c r="K19" s="49"/>
      <c r="L19" s="49"/>
      <c r="M19" s="49"/>
      <c r="N19" s="49"/>
      <c r="O19" s="53"/>
      <c r="P19" s="49"/>
      <c r="Q19" s="49"/>
      <c r="R19" s="49"/>
      <c r="S19" s="49"/>
      <c r="T19" s="49"/>
      <c r="U19" s="49"/>
      <c r="V19" s="49"/>
      <c r="W19" s="49"/>
      <c r="X19" s="53"/>
      <c r="Y19" s="49"/>
      <c r="Z19" s="49"/>
      <c r="AA19" s="49"/>
      <c r="AB19" s="49"/>
      <c r="AC19" s="49"/>
    </row>
    <row r="20" spans="2:29" ht="20.25" customHeight="1" x14ac:dyDescent="0.25">
      <c r="B20" s="49"/>
      <c r="C20" s="49"/>
      <c r="D20" s="49"/>
      <c r="E20" s="49"/>
      <c r="F20" s="49"/>
      <c r="G20" s="49"/>
      <c r="H20" s="49"/>
      <c r="I20" s="49"/>
      <c r="K20" s="49"/>
      <c r="L20" s="49"/>
      <c r="M20" s="49"/>
      <c r="N20" s="49"/>
      <c r="O20" s="49"/>
      <c r="P20" s="49"/>
      <c r="Q20" s="49"/>
      <c r="R20" s="49"/>
      <c r="S20" s="49"/>
      <c r="T20" s="49"/>
      <c r="U20" s="49"/>
      <c r="V20" s="49"/>
      <c r="W20" s="49"/>
      <c r="X20" s="49"/>
      <c r="Y20" s="49"/>
      <c r="Z20" s="49"/>
      <c r="AA20" s="49"/>
      <c r="AB20" s="49"/>
      <c r="AC20" s="49"/>
    </row>
    <row r="21" spans="2:29" ht="26.25" customHeight="1" x14ac:dyDescent="0.25"/>
  </sheetData>
  <sheetProtection sheet="1" objects="1" scenarios="1"/>
  <mergeCells count="19">
    <mergeCell ref="L16:N16"/>
    <mergeCell ref="D18:H19"/>
    <mergeCell ref="U14:W14"/>
    <mergeCell ref="Z14:AB14"/>
    <mergeCell ref="L18:N18"/>
    <mergeCell ref="Q18:S18"/>
    <mergeCell ref="L14:N14"/>
    <mergeCell ref="Q14:S14"/>
    <mergeCell ref="U16:W16"/>
    <mergeCell ref="Z16:AB16"/>
    <mergeCell ref="U18:W18"/>
    <mergeCell ref="Z18:AB18"/>
    <mergeCell ref="Q16:S16"/>
    <mergeCell ref="N4:R4"/>
    <mergeCell ref="W4:AA4"/>
    <mergeCell ref="B2:I2"/>
    <mergeCell ref="K2:AC2"/>
    <mergeCell ref="V5:AB5"/>
    <mergeCell ref="M5:S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A747F-01F2-4883-A127-C17FAB6A8A26}">
  <sheetPr codeName="Sheet10"/>
  <dimension ref="A1:AH53"/>
  <sheetViews>
    <sheetView topLeftCell="A2" zoomScaleNormal="100" workbookViewId="0">
      <selection activeCell="D36" sqref="D36"/>
    </sheetView>
  </sheetViews>
  <sheetFormatPr defaultColWidth="9.140625" defaultRowHeight="16.5" x14ac:dyDescent="0.3"/>
  <cols>
    <col min="1" max="1" width="9.140625" style="23"/>
    <col min="2" max="2" width="19.28515625" style="23" bestFit="1" customWidth="1"/>
    <col min="3" max="3" width="8.7109375" style="23" customWidth="1"/>
    <col min="4" max="4" width="12.42578125" style="23" customWidth="1"/>
    <col min="5" max="5" width="9.140625" style="23"/>
    <col min="6" max="6" width="9"/>
    <col min="7" max="7" width="11.28515625" style="23" customWidth="1"/>
    <col min="8" max="8" width="14.140625" style="23" bestFit="1" customWidth="1"/>
    <col min="9" max="9" width="15" bestFit="1" customWidth="1"/>
    <col min="10" max="10" width="9"/>
    <col min="11" max="11" width="16.28515625" bestFit="1" customWidth="1"/>
    <col min="12" max="12" width="12.85546875" style="23" customWidth="1"/>
    <col min="13" max="13" width="9.140625" style="23"/>
    <col min="14" max="14" width="11.28515625" style="23" bestFit="1" customWidth="1"/>
    <col min="15" max="15" width="10.28515625" style="23" customWidth="1"/>
    <col min="16" max="16" width="9"/>
    <col min="17" max="23" width="9.140625" style="23"/>
    <col min="24" max="24" width="12" style="23" customWidth="1"/>
    <col min="25" max="25" width="12.42578125" style="23" customWidth="1"/>
    <col min="26" max="29" width="9.140625" style="23"/>
    <col min="30" max="30" width="12.42578125" style="23" customWidth="1"/>
    <col min="31" max="31" width="11.85546875" style="23" customWidth="1"/>
    <col min="32" max="32" width="10.85546875" style="23" customWidth="1"/>
    <col min="33" max="33" width="11.85546875" style="23" customWidth="1"/>
    <col min="34" max="34" width="10.85546875" style="23" customWidth="1"/>
    <col min="35" max="16384" width="9.140625" style="23"/>
  </cols>
  <sheetData>
    <row r="1" spans="1:34" x14ac:dyDescent="0.3">
      <c r="A1" s="41"/>
      <c r="F1" s="41"/>
      <c r="G1" s="41"/>
      <c r="I1" s="23"/>
      <c r="J1" s="23"/>
      <c r="K1" s="23"/>
      <c r="L1" s="41"/>
      <c r="M1" s="41"/>
      <c r="P1" s="23"/>
      <c r="R1" s="23" t="s">
        <v>148</v>
      </c>
      <c r="U1" s="23" t="s">
        <v>149</v>
      </c>
      <c r="X1" s="23" t="s">
        <v>150</v>
      </c>
      <c r="AA1" s="23" t="s">
        <v>151</v>
      </c>
    </row>
    <row r="2" spans="1:34" x14ac:dyDescent="0.3">
      <c r="B2" s="23" t="s">
        <v>152</v>
      </c>
      <c r="C2" s="23" t="s">
        <v>153</v>
      </c>
      <c r="E2" s="23" t="s">
        <v>1</v>
      </c>
      <c r="F2" s="23" t="s">
        <v>91</v>
      </c>
      <c r="G2" s="23" t="s">
        <v>106</v>
      </c>
      <c r="H2" s="23" t="s">
        <v>154</v>
      </c>
      <c r="I2" s="23" t="s">
        <v>155</v>
      </c>
      <c r="J2" s="23"/>
      <c r="K2" s="23" t="s">
        <v>1</v>
      </c>
      <c r="L2" s="23" t="s">
        <v>91</v>
      </c>
      <c r="M2" s="23" t="s">
        <v>106</v>
      </c>
      <c r="N2" s="23" t="s">
        <v>154</v>
      </c>
      <c r="O2" s="23" t="s">
        <v>155</v>
      </c>
      <c r="P2" s="23"/>
    </row>
    <row r="3" spans="1:34" x14ac:dyDescent="0.3">
      <c r="B3" s="23" t="s">
        <v>156</v>
      </c>
      <c r="C3" s="23">
        <v>4.3900000000000002E-2</v>
      </c>
      <c r="E3" s="23">
        <f>ROW()</f>
        <v>3</v>
      </c>
      <c r="F3" s="46">
        <v>0.16379162037037037</v>
      </c>
      <c r="G3" s="42">
        <v>1.46E-2</v>
      </c>
      <c r="H3" s="23">
        <f>IF(ExpTable1[[#This Row],[Time]]=0,NA(),ExpTable1[[#This Row],[Time]]*86400-StartingTime_Exp1*86400)</f>
        <v>-12</v>
      </c>
      <c r="I3" s="23" t="e">
        <f>IF(ExpTable1[[#This Row],[Time]]&lt;StartingTime_Exp1,NA(),ABS(ExpTable1[[#This Row],[Conductivity]]-StartingVal_Exp1)/StartingVal_Exp1)</f>
        <v>#N/A</v>
      </c>
      <c r="J3" s="23"/>
      <c r="K3" s="23">
        <f>ROW()</f>
        <v>3</v>
      </c>
      <c r="L3" s="46">
        <v>0.53002575231481475</v>
      </c>
      <c r="M3" s="42">
        <v>0</v>
      </c>
      <c r="N3" s="23">
        <f>IF(ExpTable2[[#This Row],[Time]]=0,NA(),ExpTable2[[#This Row],[Time]]*86400-StartingTime_Exp2*86400)</f>
        <v>-23.961000000002969</v>
      </c>
      <c r="O3" s="23" t="e">
        <f>IF(ExpTable2[[#This Row],[Time]]&lt;StartingTime_Exp2,NA(),ABS(ExpTable2[[#This Row],[Conductivity]]-StartingVal_Exp2)/StartingVal_Exp2)</f>
        <v>#N/A</v>
      </c>
      <c r="P3" s="23"/>
      <c r="R3" s="23">
        <v>0.49882548611111116</v>
      </c>
      <c r="S3" s="23">
        <v>0.93259999999999998</v>
      </c>
      <c r="U3" s="23">
        <v>0.50880952546296299</v>
      </c>
      <c r="V3" s="23">
        <v>1.1278999999999999</v>
      </c>
      <c r="X3" s="23">
        <v>0.5219136342592593</v>
      </c>
      <c r="Y3" s="23">
        <v>1.1865000000000001</v>
      </c>
      <c r="AA3" s="23">
        <v>0.53002575231481475</v>
      </c>
      <c r="AB3" s="23">
        <v>0</v>
      </c>
      <c r="AD3" s="23">
        <v>0.16379162037037037</v>
      </c>
      <c r="AE3" s="23">
        <v>1.46E-2</v>
      </c>
      <c r="AG3" s="23">
        <v>0.53002575231481475</v>
      </c>
      <c r="AH3" s="23">
        <v>0</v>
      </c>
    </row>
    <row r="4" spans="1:34" x14ac:dyDescent="0.3">
      <c r="B4" s="23" t="s">
        <v>157</v>
      </c>
      <c r="C4" s="42">
        <v>1.1133</v>
      </c>
      <c r="E4" s="23">
        <f>ROW()</f>
        <v>4</v>
      </c>
      <c r="F4" s="46">
        <v>0.1638610648148148</v>
      </c>
      <c r="G4" s="44">
        <v>3.9100000000000003E-2</v>
      </c>
      <c r="H4" s="23">
        <f>IF(ExpTable1[[#This Row],[Time]]=0,NA(),ExpTable1[[#This Row],[Time]]*86400-StartingTime_Exp1*86400)</f>
        <v>-6</v>
      </c>
      <c r="I4" s="23" t="e">
        <f>IF(ExpTable1[[#This Row],[Time]]&lt;StartingTime_Exp1,NA(),ABS(ExpTable1[[#This Row],[Conductivity]]-StartingVal_Exp1)/StartingVal_Exp1)</f>
        <v>#N/A</v>
      </c>
      <c r="J4" s="23"/>
      <c r="K4" s="23">
        <f>ROW()</f>
        <v>4</v>
      </c>
      <c r="L4" s="46">
        <v>0.53009502314814816</v>
      </c>
      <c r="M4" s="44">
        <v>0</v>
      </c>
      <c r="N4" s="23">
        <f>IF(ExpTable2[[#This Row],[Time]]=0,NA(),ExpTable2[[#This Row],[Time]]*86400-StartingTime_Exp2*86400)</f>
        <v>-17.975999999995111</v>
      </c>
      <c r="O4" s="23" t="e">
        <f>IF(ExpTable2[[#This Row],[Time]]&lt;StartingTime_Exp2,NA(),ABS(ExpTable2[[#This Row],[Conductivity]]-StartingVal_Exp2)/StartingVal_Exp2)</f>
        <v>#N/A</v>
      </c>
      <c r="P4" s="23"/>
      <c r="R4" s="23">
        <v>0.49889478009259264</v>
      </c>
      <c r="S4" s="23">
        <v>0.93259999999999998</v>
      </c>
      <c r="U4" s="23">
        <v>0.50887884259259264</v>
      </c>
      <c r="V4" s="23">
        <v>1.1182000000000001</v>
      </c>
      <c r="X4" s="23">
        <v>0.52198291666666663</v>
      </c>
      <c r="Y4" s="23">
        <v>1.2060999999999999</v>
      </c>
      <c r="AA4" s="23">
        <v>0.53009502314814816</v>
      </c>
      <c r="AB4" s="23">
        <v>0</v>
      </c>
      <c r="AD4" s="23">
        <v>0.1638610648148148</v>
      </c>
      <c r="AE4" s="23">
        <v>3.9100000000000003E-2</v>
      </c>
      <c r="AG4" s="23">
        <v>0.53009502314814816</v>
      </c>
      <c r="AH4" s="23">
        <v>0</v>
      </c>
    </row>
    <row r="5" spans="1:34" x14ac:dyDescent="0.3">
      <c r="B5" s="23" t="s">
        <v>158</v>
      </c>
      <c r="C5" s="45">
        <v>1</v>
      </c>
      <c r="E5" s="23">
        <f>ROW()</f>
        <v>5</v>
      </c>
      <c r="F5" s="46">
        <v>0.16393050925925925</v>
      </c>
      <c r="G5" s="44">
        <v>4.3900000000000002E-2</v>
      </c>
      <c r="H5" s="23">
        <f>IF(ExpTable1[[#This Row],[Time]]=0,NA(),ExpTable1[[#This Row],[Time]]*86400-StartingTime_Exp1*86400)</f>
        <v>0</v>
      </c>
      <c r="I5" s="23">
        <f>IF(ExpTable1[[#This Row],[Time]]&lt;StartingTime_Exp1,NA(),ABS(ExpTable1[[#This Row],[Conductivity]]-StartingVal_Exp1)/StartingVal_Exp1)</f>
        <v>0</v>
      </c>
      <c r="J5" s="23"/>
      <c r="K5" s="23">
        <f>ROW()</f>
        <v>5</v>
      </c>
      <c r="L5" s="46">
        <v>0.53016442129629626</v>
      </c>
      <c r="M5" s="44">
        <v>0</v>
      </c>
      <c r="N5" s="23">
        <f>IF(ExpTable2[[#This Row],[Time]]=0,NA(),ExpTable2[[#This Row],[Time]]*86400-StartingTime_Exp2*86400)</f>
        <v>-11.979999999995925</v>
      </c>
      <c r="O5" s="23" t="e">
        <f>IF(ExpTable2[[#This Row],[Time]]&lt;StartingTime_Exp2,NA(),ABS(ExpTable2[[#This Row],[Conductivity]]-StartingVal_Exp2)/StartingVal_Exp2)</f>
        <v>#N/A</v>
      </c>
      <c r="P5" s="23"/>
      <c r="R5" s="23">
        <v>0.49896414351851853</v>
      </c>
      <c r="S5" s="23">
        <v>0.94240000000000002</v>
      </c>
      <c r="U5" s="23">
        <v>0.50894819444444439</v>
      </c>
      <c r="V5" s="23">
        <v>1.1133</v>
      </c>
      <c r="X5" s="23">
        <v>0.52205229166666667</v>
      </c>
      <c r="Y5" s="23">
        <v>1.1962999999999999</v>
      </c>
      <c r="AA5" s="23">
        <v>0.53016442129629626</v>
      </c>
      <c r="AB5" s="23">
        <v>0</v>
      </c>
      <c r="AD5" s="23">
        <v>0.16393050925925925</v>
      </c>
      <c r="AE5" s="23">
        <v>4.3900000000000002E-2</v>
      </c>
      <c r="AG5" s="23">
        <v>0.53016442129629626</v>
      </c>
      <c r="AH5" s="23">
        <v>0</v>
      </c>
    </row>
    <row r="6" spans="1:34" x14ac:dyDescent="0.3">
      <c r="B6" s="23" t="s">
        <v>159</v>
      </c>
      <c r="C6" s="42"/>
      <c r="E6" s="23">
        <f>ROW()</f>
        <v>6</v>
      </c>
      <c r="F6" s="46">
        <v>0.16399995370370371</v>
      </c>
      <c r="G6" s="44">
        <v>3.9100000000000003E-2</v>
      </c>
      <c r="H6" s="23">
        <f>IF(ExpTable1[[#This Row],[Time]]=0,NA(),ExpTable1[[#This Row],[Time]]*86400-StartingTime_Exp1*86400)</f>
        <v>6.000000000001819</v>
      </c>
      <c r="I6" s="23">
        <f>IF(ExpTable1[[#This Row],[Time]]&lt;StartingTime_Exp1,NA(),ABS(ExpTable1[[#This Row],[Conductivity]]-StartingVal_Exp1)/StartingVal_Exp1)</f>
        <v>0.10933940774487468</v>
      </c>
      <c r="J6" s="23"/>
      <c r="K6" s="23">
        <f>ROW()</f>
        <v>6</v>
      </c>
      <c r="L6" s="46">
        <v>0.53023372685185188</v>
      </c>
      <c r="M6" s="44">
        <v>0</v>
      </c>
      <c r="N6" s="23">
        <f>IF(ExpTable2[[#This Row],[Time]]=0,NA(),ExpTable2[[#This Row],[Time]]*86400-StartingTime_Exp2*86400)</f>
        <v>-5.9919999999910942</v>
      </c>
      <c r="O6" s="23" t="e">
        <f>IF(ExpTable2[[#This Row],[Time]]&lt;StartingTime_Exp2,NA(),ABS(ExpTable2[[#This Row],[Conductivity]]-StartingVal_Exp2)/StartingVal_Exp2)</f>
        <v>#N/A</v>
      </c>
      <c r="P6" s="23"/>
      <c r="R6" s="23">
        <v>0.49903343750000001</v>
      </c>
      <c r="S6" s="23">
        <v>0.9375</v>
      </c>
      <c r="U6" s="23">
        <v>0.50901750000000001</v>
      </c>
      <c r="V6" s="23">
        <v>1.1133</v>
      </c>
      <c r="X6" s="23">
        <v>0.52212165509259256</v>
      </c>
      <c r="Y6" s="23">
        <v>1.1962999999999999</v>
      </c>
      <c r="AA6" s="23">
        <v>0.53023372685185188</v>
      </c>
      <c r="AB6" s="23">
        <v>0</v>
      </c>
      <c r="AD6" s="23">
        <v>0.16399995370370371</v>
      </c>
      <c r="AE6" s="23">
        <v>3.9100000000000003E-2</v>
      </c>
      <c r="AG6" s="23">
        <v>0.53023372685185188</v>
      </c>
      <c r="AH6" s="23">
        <v>0</v>
      </c>
    </row>
    <row r="7" spans="1:34" x14ac:dyDescent="0.3">
      <c r="B7" s="23" t="s">
        <v>160</v>
      </c>
      <c r="C7" s="42">
        <v>1.1523000000000001</v>
      </c>
      <c r="E7" s="23">
        <f>ROW()</f>
        <v>7</v>
      </c>
      <c r="F7" s="46">
        <v>0.16406939814814817</v>
      </c>
      <c r="G7" s="44">
        <v>4.3900000000000002E-2</v>
      </c>
      <c r="H7" s="23">
        <f>IF(ExpTable1[[#This Row],[Time]]=0,NA(),ExpTable1[[#This Row],[Time]]*86400-StartingTime_Exp1*86400)</f>
        <v>12.000000000001819</v>
      </c>
      <c r="I7" s="23">
        <f>IF(ExpTable1[[#This Row],[Time]]&lt;StartingTime_Exp1,NA(),ABS(ExpTable1[[#This Row],[Conductivity]]-StartingVal_Exp1)/StartingVal_Exp1)</f>
        <v>0</v>
      </c>
      <c r="J7" s="23"/>
      <c r="K7" s="23">
        <f>ROW()</f>
        <v>7</v>
      </c>
      <c r="L7" s="46">
        <v>0.53030307870370363</v>
      </c>
      <c r="M7" s="44">
        <v>1.1133</v>
      </c>
      <c r="N7" s="23">
        <f>IF(ExpTable2[[#This Row],[Time]]=0,NA(),ExpTable2[[#This Row],[Time]]*86400-StartingTime_Exp2*86400)</f>
        <v>0</v>
      </c>
      <c r="O7" s="23">
        <f>IF(ExpTable2[[#This Row],[Time]]&lt;StartingTime_Exp2,NA(),ABS(ExpTable2[[#This Row],[Conductivity]]-StartingVal_Exp2)/StartingVal_Exp2)</f>
        <v>0</v>
      </c>
      <c r="P7" s="23"/>
      <c r="R7" s="23">
        <v>0.49910278935185182</v>
      </c>
      <c r="S7" s="23">
        <v>0.9375</v>
      </c>
      <c r="U7" s="23">
        <v>0.50908685185185187</v>
      </c>
      <c r="V7" s="23">
        <v>1.1133</v>
      </c>
      <c r="X7" s="23">
        <v>0.52219094907407404</v>
      </c>
      <c r="Y7" s="23">
        <v>1.1914</v>
      </c>
      <c r="AA7" s="23">
        <v>0.53030307870370363</v>
      </c>
      <c r="AB7" s="23">
        <v>1.1133</v>
      </c>
      <c r="AD7" s="23">
        <v>0.16406939814814817</v>
      </c>
      <c r="AE7" s="23">
        <v>4.3900000000000002E-2</v>
      </c>
      <c r="AG7" s="23">
        <v>0.53030307870370363</v>
      </c>
      <c r="AH7" s="23">
        <v>1.1133</v>
      </c>
    </row>
    <row r="8" spans="1:34" x14ac:dyDescent="0.3">
      <c r="B8" s="23" t="s">
        <v>161</v>
      </c>
      <c r="C8" s="42">
        <v>0.16393050925925925</v>
      </c>
      <c r="E8" s="23">
        <f>ROW()</f>
        <v>8</v>
      </c>
      <c r="F8" s="46">
        <v>0.16413884259259259</v>
      </c>
      <c r="G8" s="44">
        <v>4.8800000000000003E-2</v>
      </c>
      <c r="H8" s="23">
        <f>IF(ExpTable1[[#This Row],[Time]]=0,NA(),ExpTable1[[#This Row],[Time]]*86400-StartingTime_Exp1*86400)</f>
        <v>18</v>
      </c>
      <c r="I8" s="23">
        <f>IF(ExpTable1[[#This Row],[Time]]&lt;StartingTime_Exp1,NA(),ABS(ExpTable1[[#This Row],[Conductivity]]-StartingVal_Exp1)/StartingVal_Exp1)</f>
        <v>0.11161731207289297</v>
      </c>
      <c r="J8" s="23"/>
      <c r="K8" s="23">
        <f>ROW()</f>
        <v>8</v>
      </c>
      <c r="L8" s="46">
        <v>0.53037238425925926</v>
      </c>
      <c r="M8" s="44">
        <v>1.1133</v>
      </c>
      <c r="N8" s="23">
        <f>IF(ExpTable2[[#This Row],[Time]]=0,NA(),ExpTable2[[#This Row],[Time]]*86400-StartingTime_Exp2*86400)</f>
        <v>5.9880000000048312</v>
      </c>
      <c r="O8" s="23">
        <f>IF(ExpTable2[[#This Row],[Time]]&lt;StartingTime_Exp2,NA(),ABS(ExpTable2[[#This Row],[Conductivity]]-StartingVal_Exp2)/StartingVal_Exp2)</f>
        <v>0</v>
      </c>
      <c r="P8" s="23"/>
      <c r="R8" s="23">
        <v>0.49917214120370373</v>
      </c>
      <c r="S8" s="23">
        <v>0.93259999999999998</v>
      </c>
      <c r="U8" s="23">
        <v>0.50915618055555556</v>
      </c>
      <c r="V8" s="23">
        <v>1.1182000000000001</v>
      </c>
      <c r="X8" s="23">
        <v>0.5222603009259259</v>
      </c>
      <c r="Y8" s="23">
        <v>1.1914</v>
      </c>
      <c r="AA8" s="23">
        <v>0.53037238425925926</v>
      </c>
      <c r="AB8" s="23">
        <v>1.1133</v>
      </c>
      <c r="AD8" s="23">
        <v>0.16413884259259259</v>
      </c>
      <c r="AE8" s="23">
        <v>4.8800000000000003E-2</v>
      </c>
      <c r="AG8" s="23">
        <v>0.53037238425925926</v>
      </c>
      <c r="AH8" s="23">
        <v>1.1133</v>
      </c>
    </row>
    <row r="9" spans="1:34" x14ac:dyDescent="0.3">
      <c r="B9" s="23" t="s">
        <v>162</v>
      </c>
      <c r="C9" s="42">
        <v>0.53030307870370363</v>
      </c>
      <c r="E9" s="23">
        <f>ROW()</f>
        <v>9</v>
      </c>
      <c r="F9" s="46">
        <v>0.16420828703703702</v>
      </c>
      <c r="G9" s="44">
        <v>4.8800000000000003E-2</v>
      </c>
      <c r="H9" s="23">
        <f>IF(ExpTable1[[#This Row],[Time]]=0,NA(),ExpTable1[[#This Row],[Time]]*86400-StartingTime_Exp1*86400)</f>
        <v>23.999999999998181</v>
      </c>
      <c r="I9" s="23">
        <f>IF(ExpTable1[[#This Row],[Time]]&lt;StartingTime_Exp1,NA(),ABS(ExpTable1[[#This Row],[Conductivity]]-StartingVal_Exp1)/StartingVal_Exp1)</f>
        <v>0.11161731207289297</v>
      </c>
      <c r="J9" s="23"/>
      <c r="K9" s="23">
        <f>ROW()</f>
        <v>9</v>
      </c>
      <c r="L9" s="46">
        <v>0.53044173611111112</v>
      </c>
      <c r="M9" s="44">
        <v>1.1182000000000001</v>
      </c>
      <c r="N9" s="23">
        <f>IF(ExpTable2[[#This Row],[Time]]=0,NA(),ExpTable2[[#This Row],[Time]]*86400-StartingTime_Exp2*86400)</f>
        <v>11.980000000003201</v>
      </c>
      <c r="O9" s="23">
        <f>IF(ExpTable2[[#This Row],[Time]]&lt;StartingTime_Exp2,NA(),ABS(ExpTable2[[#This Row],[Conductivity]]-StartingVal_Exp2)/StartingVal_Exp2)</f>
        <v>4.4013293811193087E-3</v>
      </c>
      <c r="P9" s="23"/>
      <c r="R9" s="23">
        <v>0.49924145833333333</v>
      </c>
      <c r="S9" s="23">
        <v>0.93259999999999998</v>
      </c>
      <c r="U9" s="23">
        <v>0.50922552083333328</v>
      </c>
      <c r="V9" s="23">
        <v>1.1182000000000001</v>
      </c>
      <c r="X9" s="23">
        <v>0.52232966435185191</v>
      </c>
      <c r="Y9" s="23">
        <v>1.2012</v>
      </c>
      <c r="AA9" s="23">
        <v>0.53044173611111112</v>
      </c>
      <c r="AB9" s="23">
        <v>1.1182000000000001</v>
      </c>
      <c r="AD9" s="23">
        <v>0.16420828703703702</v>
      </c>
      <c r="AE9" s="23">
        <v>4.8800000000000003E-2</v>
      </c>
      <c r="AG9" s="23">
        <v>0.53044173611111112</v>
      </c>
      <c r="AH9" s="23">
        <v>1.1182000000000001</v>
      </c>
    </row>
    <row r="10" spans="1:34" x14ac:dyDescent="0.3">
      <c r="C10" s="42"/>
      <c r="E10" s="23">
        <f>ROW()</f>
        <v>10</v>
      </c>
      <c r="F10" s="46">
        <v>0.16427773148148148</v>
      </c>
      <c r="G10" s="44">
        <v>4.8800000000000003E-2</v>
      </c>
      <c r="H10" s="23">
        <f>IF(ExpTable1[[#This Row],[Time]]=0,NA(),ExpTable1[[#This Row],[Time]]*86400-StartingTime_Exp1*86400)</f>
        <v>30</v>
      </c>
      <c r="I10" s="23">
        <f>IF(ExpTable1[[#This Row],[Time]]&lt;StartingTime_Exp1,NA(),ABS(ExpTable1[[#This Row],[Conductivity]]-StartingVal_Exp1)/StartingVal_Exp1)</f>
        <v>0.11161731207289297</v>
      </c>
      <c r="J10" s="23"/>
      <c r="K10" s="23">
        <f>ROW()</f>
        <v>10</v>
      </c>
      <c r="L10" s="46">
        <v>0.53051108796296298</v>
      </c>
      <c r="M10" s="44">
        <v>1.123</v>
      </c>
      <c r="N10" s="23">
        <f>IF(ExpTable2[[#This Row],[Time]]=0,NA(),ExpTable2[[#This Row],[Time]]*86400-StartingTime_Exp2*86400)</f>
        <v>17.972000000008848</v>
      </c>
      <c r="O10" s="23">
        <f>IF(ExpTable2[[#This Row],[Time]]&lt;StartingTime_Exp2,NA(),ABS(ExpTable2[[#This Row],[Conductivity]]-StartingVal_Exp2)/StartingVal_Exp2)</f>
        <v>8.7128357136441598E-3</v>
      </c>
      <c r="P10" s="23"/>
      <c r="R10" s="23">
        <v>0.49931081018518514</v>
      </c>
      <c r="S10" s="23">
        <v>0.97170000000000001</v>
      </c>
      <c r="U10" s="23">
        <v>0.50929486111111111</v>
      </c>
      <c r="V10" s="23">
        <v>1.1182000000000001</v>
      </c>
      <c r="X10" s="23">
        <v>0.52239895833333339</v>
      </c>
      <c r="Y10" s="23">
        <v>1.1914</v>
      </c>
      <c r="AA10" s="23">
        <v>0.53051108796296298</v>
      </c>
      <c r="AB10" s="23">
        <v>1.123</v>
      </c>
      <c r="AD10" s="23">
        <v>0.16427773148148148</v>
      </c>
      <c r="AE10" s="23">
        <v>4.8800000000000003E-2</v>
      </c>
      <c r="AG10" s="23">
        <v>0.53051108796296298</v>
      </c>
      <c r="AH10" s="23">
        <v>1.123</v>
      </c>
    </row>
    <row r="11" spans="1:34" x14ac:dyDescent="0.3">
      <c r="C11" s="42"/>
      <c r="E11" s="23">
        <f>ROW()</f>
        <v>11</v>
      </c>
      <c r="F11" s="46">
        <v>0.16434717592592593</v>
      </c>
      <c r="G11" s="44">
        <v>4.8800000000000003E-2</v>
      </c>
      <c r="H11" s="23">
        <f>IF(ExpTable1[[#This Row],[Time]]=0,NA(),ExpTable1[[#This Row],[Time]]*86400-StartingTime_Exp1*86400)</f>
        <v>36.000000000001819</v>
      </c>
      <c r="I11" s="23">
        <f>IF(ExpTable1[[#This Row],[Time]]&lt;StartingTime_Exp1,NA(),ABS(ExpTable1[[#This Row],[Conductivity]]-StartingVal_Exp1)/StartingVal_Exp1)</f>
        <v>0.11161731207289297</v>
      </c>
      <c r="J11" s="23"/>
      <c r="K11" s="23">
        <f>ROW()</f>
        <v>11</v>
      </c>
      <c r="L11" s="46">
        <v>0.53058039351851849</v>
      </c>
      <c r="M11" s="44">
        <v>1.123</v>
      </c>
      <c r="N11" s="23">
        <f>IF(ExpTable2[[#This Row],[Time]]=0,NA(),ExpTable2[[#This Row],[Time]]*86400-StartingTime_Exp2*86400)</f>
        <v>23.960000000006403</v>
      </c>
      <c r="O11" s="23">
        <f>IF(ExpTable2[[#This Row],[Time]]&lt;StartingTime_Exp2,NA(),ABS(ExpTable2[[#This Row],[Conductivity]]-StartingVal_Exp2)/StartingVal_Exp2)</f>
        <v>8.7128357136441598E-3</v>
      </c>
      <c r="P11" s="23"/>
      <c r="R11" s="23">
        <v>0.49938012731481485</v>
      </c>
      <c r="S11" s="23">
        <v>0.95699999999999996</v>
      </c>
      <c r="U11" s="23">
        <v>0.50936415509259259</v>
      </c>
      <c r="V11" s="23">
        <v>1.1182000000000001</v>
      </c>
      <c r="X11" s="23">
        <v>0.52246831018518514</v>
      </c>
      <c r="Y11" s="23">
        <v>1.1962999999999999</v>
      </c>
      <c r="AA11" s="23">
        <v>0.53058039351851849</v>
      </c>
      <c r="AB11" s="23">
        <v>1.123</v>
      </c>
      <c r="AD11" s="23">
        <v>0.16434717592592593</v>
      </c>
      <c r="AE11" s="23">
        <v>4.8800000000000003E-2</v>
      </c>
      <c r="AG11" s="23">
        <v>0.53058039351851849</v>
      </c>
      <c r="AH11" s="23">
        <v>1.123</v>
      </c>
    </row>
    <row r="12" spans="1:34" x14ac:dyDescent="0.3">
      <c r="C12" s="42"/>
      <c r="E12" s="23">
        <f>ROW()</f>
        <v>12</v>
      </c>
      <c r="F12" s="46">
        <v>0.1644167361111111</v>
      </c>
      <c r="G12" s="44">
        <v>4.8800000000000003E-2</v>
      </c>
      <c r="H12" s="23">
        <f>IF(ExpTable1[[#This Row],[Time]]=0,NA(),ExpTable1[[#This Row],[Time]]*86400-StartingTime_Exp1*86400)</f>
        <v>42.010000000000218</v>
      </c>
      <c r="I12" s="23">
        <f>IF(ExpTable1[[#This Row],[Time]]&lt;StartingTime_Exp1,NA(),ABS(ExpTable1[[#This Row],[Conductivity]]-StartingVal_Exp1)/StartingVal_Exp1)</f>
        <v>0.11161731207289297</v>
      </c>
      <c r="J12" s="23"/>
      <c r="K12" s="23">
        <f>ROW()</f>
        <v>12</v>
      </c>
      <c r="L12" s="46">
        <v>0.53064972222222229</v>
      </c>
      <c r="M12" s="44">
        <v>1.1182000000000001</v>
      </c>
      <c r="N12" s="23">
        <f>IF(ExpTable2[[#This Row],[Time]]=0,NA(),ExpTable2[[#This Row],[Time]]*86400-StartingTime_Exp2*86400)</f>
        <v>29.950000000011642</v>
      </c>
      <c r="O12" s="23">
        <f>IF(ExpTable2[[#This Row],[Time]]&lt;StartingTime_Exp2,NA(),ABS(ExpTable2[[#This Row],[Conductivity]]-StartingVal_Exp2)/StartingVal_Exp2)</f>
        <v>4.4013293811193087E-3</v>
      </c>
      <c r="P12" s="23"/>
      <c r="R12" s="23">
        <v>0.49944946759259262</v>
      </c>
      <c r="S12" s="23">
        <v>0.98629999999999995</v>
      </c>
      <c r="U12" s="23">
        <v>0.50943351851851848</v>
      </c>
      <c r="V12" s="23">
        <v>1.1133</v>
      </c>
      <c r="X12" s="23">
        <v>0.52253761574074076</v>
      </c>
      <c r="Y12" s="23">
        <v>1.2109000000000001</v>
      </c>
      <c r="AA12" s="23">
        <v>0.53064972222222229</v>
      </c>
      <c r="AB12" s="23">
        <v>1.1182000000000001</v>
      </c>
      <c r="AD12" s="23">
        <v>0.1644167361111111</v>
      </c>
      <c r="AE12" s="23">
        <v>4.8800000000000003E-2</v>
      </c>
      <c r="AG12" s="23">
        <v>0.53064972222222229</v>
      </c>
      <c r="AH12" s="23">
        <v>1.1182000000000001</v>
      </c>
    </row>
    <row r="13" spans="1:34" x14ac:dyDescent="0.3">
      <c r="B13" s="23" t="str">
        <f>TT!$O39</f>
        <v>EXPERIMENT 1</v>
      </c>
      <c r="C13" s="42"/>
      <c r="E13" s="23">
        <f>ROW()</f>
        <v>13</v>
      </c>
      <c r="F13" s="46">
        <v>0.16448618055555556</v>
      </c>
      <c r="G13" s="44">
        <v>4.8800000000000003E-2</v>
      </c>
      <c r="H13" s="23">
        <f>IF(ExpTable1[[#This Row],[Time]]=0,NA(),ExpTable1[[#This Row],[Time]]*86400-StartingTime_Exp1*86400)</f>
        <v>48.010000000000218</v>
      </c>
      <c r="I13" s="23">
        <f>IF(ExpTable1[[#This Row],[Time]]&lt;StartingTime_Exp1,NA(),ABS(ExpTable1[[#This Row],[Conductivity]]-StartingVal_Exp1)/StartingVal_Exp1)</f>
        <v>0.11161731207289297</v>
      </c>
      <c r="J13" s="23"/>
      <c r="K13" s="23">
        <f>ROW()</f>
        <v>13</v>
      </c>
      <c r="L13" s="46">
        <v>0.53071905092592597</v>
      </c>
      <c r="M13" s="44">
        <v>1.1133</v>
      </c>
      <c r="N13" s="23">
        <f>IF(ExpTable2[[#This Row],[Time]]=0,NA(),ExpTable2[[#This Row],[Time]]*86400-StartingTime_Exp2*86400)</f>
        <v>35.940000000009604</v>
      </c>
      <c r="O13" s="23">
        <f>IF(ExpTable2[[#This Row],[Time]]&lt;StartingTime_Exp2,NA(),ABS(ExpTable2[[#This Row],[Conductivity]]-StartingVal_Exp2)/StartingVal_Exp2)</f>
        <v>0</v>
      </c>
      <c r="P13" s="23"/>
      <c r="R13" s="23">
        <v>0.49951881944444443</v>
      </c>
      <c r="S13" s="23">
        <v>0.98629999999999995</v>
      </c>
      <c r="U13" s="23">
        <v>0.50950288194444437</v>
      </c>
      <c r="V13" s="23">
        <v>1.1133</v>
      </c>
      <c r="X13" s="23">
        <v>0.52260696759259262</v>
      </c>
      <c r="Y13" s="23">
        <v>1.2060999999999999</v>
      </c>
      <c r="AA13" s="23">
        <v>0.53071905092592597</v>
      </c>
      <c r="AB13" s="23">
        <v>1.1133</v>
      </c>
      <c r="AD13" s="23">
        <v>0.16448618055555556</v>
      </c>
      <c r="AE13" s="23">
        <v>4.8800000000000003E-2</v>
      </c>
      <c r="AG13" s="23">
        <v>0.53071905092592597</v>
      </c>
      <c r="AH13" s="23">
        <v>1.1133</v>
      </c>
    </row>
    <row r="14" spans="1:34" x14ac:dyDescent="0.3">
      <c r="B14" s="23" t="str">
        <f>TT!$O40</f>
        <v>EXPERIMENT 2</v>
      </c>
      <c r="C14" s="42"/>
      <c r="E14" s="23">
        <f>ROW()</f>
        <v>14</v>
      </c>
      <c r="F14" s="46">
        <v>0.16455562500000001</v>
      </c>
      <c r="G14" s="44">
        <v>4.8800000000000003E-2</v>
      </c>
      <c r="H14" s="23">
        <f>IF(ExpTable1[[#This Row],[Time]]=0,NA(),ExpTable1[[#This Row],[Time]]*86400-StartingTime_Exp1*86400)</f>
        <v>54.010000000002037</v>
      </c>
      <c r="I14" s="23">
        <f>IF(ExpTable1[[#This Row],[Time]]&lt;StartingTime_Exp1,NA(),ABS(ExpTable1[[#This Row],[Conductivity]]-StartingVal_Exp1)/StartingVal_Exp1)</f>
        <v>0.11161731207289297</v>
      </c>
      <c r="J14" s="23"/>
      <c r="K14" s="23">
        <f>ROW()</f>
        <v>14</v>
      </c>
      <c r="L14" s="46">
        <v>0.53078839120370369</v>
      </c>
      <c r="M14" s="44">
        <v>1.1182000000000001</v>
      </c>
      <c r="N14" s="23">
        <f>IF(ExpTable2[[#This Row],[Time]]=0,NA(),ExpTable2[[#This Row],[Time]]*86400-StartingTime_Exp2*86400)</f>
        <v>41.931000000004133</v>
      </c>
      <c r="O14" s="23">
        <f>IF(ExpTable2[[#This Row],[Time]]&lt;StartingTime_Exp2,NA(),ABS(ExpTable2[[#This Row],[Conductivity]]-StartingVal_Exp2)/StartingVal_Exp2)</f>
        <v>4.4013293811193087E-3</v>
      </c>
      <c r="P14" s="23"/>
      <c r="R14" s="23">
        <v>0.49958812499999999</v>
      </c>
      <c r="S14" s="23">
        <v>0.98629999999999995</v>
      </c>
      <c r="U14" s="23">
        <v>0.50957219907407414</v>
      </c>
      <c r="V14" s="23">
        <v>1.1182000000000001</v>
      </c>
      <c r="X14" s="23">
        <v>0.52267633101851851</v>
      </c>
      <c r="Y14" s="23">
        <v>1.2109000000000001</v>
      </c>
      <c r="AA14" s="23">
        <v>0.53078839120370369</v>
      </c>
      <c r="AB14" s="23">
        <v>1.1182000000000001</v>
      </c>
      <c r="AD14" s="23">
        <v>0.16455562500000001</v>
      </c>
      <c r="AE14" s="23">
        <v>4.8800000000000003E-2</v>
      </c>
      <c r="AG14" s="23">
        <v>0.53078839120370369</v>
      </c>
      <c r="AH14" s="23">
        <v>1.1182000000000001</v>
      </c>
    </row>
    <row r="15" spans="1:34" x14ac:dyDescent="0.3">
      <c r="C15" s="42"/>
      <c r="E15" s="23">
        <f>ROW()</f>
        <v>15</v>
      </c>
      <c r="F15" s="46">
        <v>0.16462506944444444</v>
      </c>
      <c r="G15" s="44">
        <v>4.8800000000000003E-2</v>
      </c>
      <c r="H15" s="23">
        <f>IF(ExpTable1[[#This Row],[Time]]=0,NA(),ExpTable1[[#This Row],[Time]]*86400-StartingTime_Exp1*86400)</f>
        <v>60.010000000000218</v>
      </c>
      <c r="I15" s="23">
        <f>IF(ExpTable1[[#This Row],[Time]]&lt;StartingTime_Exp1,NA(),ABS(ExpTable1[[#This Row],[Conductivity]]-StartingVal_Exp1)/StartingVal_Exp1)</f>
        <v>0.11161731207289297</v>
      </c>
      <c r="J15" s="23"/>
      <c r="K15" s="23">
        <f>ROW()</f>
        <v>15</v>
      </c>
      <c r="L15" s="46">
        <v>0.5308576967592592</v>
      </c>
      <c r="M15" s="44">
        <v>1.123</v>
      </c>
      <c r="N15" s="23">
        <f>IF(ExpTable2[[#This Row],[Time]]=0,NA(),ExpTable2[[#This Row],[Time]]*86400-StartingTime_Exp2*86400)</f>
        <v>47.919000000001688</v>
      </c>
      <c r="O15" s="23">
        <f>IF(ExpTable2[[#This Row],[Time]]&lt;StartingTime_Exp2,NA(),ABS(ExpTable2[[#This Row],[Conductivity]]-StartingVal_Exp2)/StartingVal_Exp2)</f>
        <v>8.7128357136441598E-3</v>
      </c>
      <c r="P15" s="23"/>
      <c r="R15" s="23">
        <v>0.4996574305555555</v>
      </c>
      <c r="S15" s="23">
        <v>0.99119999999999997</v>
      </c>
      <c r="U15" s="23">
        <v>0.50964153935185186</v>
      </c>
      <c r="V15" s="23">
        <v>1.1278999999999999</v>
      </c>
      <c r="X15" s="23">
        <v>0.52274563657407402</v>
      </c>
      <c r="Y15" s="23">
        <v>1.2109000000000001</v>
      </c>
      <c r="AA15" s="23">
        <v>0.5308576967592592</v>
      </c>
      <c r="AB15" s="23">
        <v>1.123</v>
      </c>
      <c r="AD15" s="23">
        <v>0.16462506944444444</v>
      </c>
      <c r="AE15" s="23">
        <v>4.8800000000000003E-2</v>
      </c>
      <c r="AG15" s="23">
        <v>0.5308576967592592</v>
      </c>
      <c r="AH15" s="23">
        <v>1.123</v>
      </c>
    </row>
    <row r="16" spans="1:34" x14ac:dyDescent="0.3">
      <c r="C16" s="42"/>
      <c r="E16" s="23">
        <f>ROW()</f>
        <v>16</v>
      </c>
      <c r="F16" s="46">
        <v>0.16469451388888889</v>
      </c>
      <c r="G16" s="44">
        <v>4.8800000000000003E-2</v>
      </c>
      <c r="H16" s="23">
        <f>IF(ExpTable1[[#This Row],[Time]]=0,NA(),ExpTable1[[#This Row],[Time]]*86400-StartingTime_Exp1*86400)</f>
        <v>66.010000000000218</v>
      </c>
      <c r="I16" s="23">
        <f>IF(ExpTable1[[#This Row],[Time]]&lt;StartingTime_Exp1,NA(),ABS(ExpTable1[[#This Row],[Conductivity]]-StartingVal_Exp1)/StartingVal_Exp1)</f>
        <v>0.11161731207289297</v>
      </c>
      <c r="J16" s="23"/>
      <c r="K16" s="23">
        <f>ROW()</f>
        <v>16</v>
      </c>
      <c r="L16" s="46">
        <v>0.53092707175925924</v>
      </c>
      <c r="M16" s="44">
        <v>1.1182000000000001</v>
      </c>
      <c r="N16" s="23">
        <f>IF(ExpTable2[[#This Row],[Time]]=0,NA(),ExpTable2[[#This Row],[Time]]*86400-StartingTime_Exp2*86400)</f>
        <v>53.913000000000466</v>
      </c>
      <c r="O16" s="23">
        <f>IF(ExpTable2[[#This Row],[Time]]&lt;StartingTime_Exp2,NA(),ABS(ExpTable2[[#This Row],[Conductivity]]-StartingVal_Exp2)/StartingVal_Exp2)</f>
        <v>4.4013293811193087E-3</v>
      </c>
      <c r="P16" s="23"/>
      <c r="R16" s="23">
        <v>0.49972677083333333</v>
      </c>
      <c r="S16" s="23">
        <v>0.99119999999999997</v>
      </c>
      <c r="U16" s="23">
        <v>0.50971084490740737</v>
      </c>
      <c r="V16" s="23">
        <v>1.123</v>
      </c>
      <c r="X16" s="23">
        <v>0.522814988425926</v>
      </c>
      <c r="Y16" s="23">
        <v>1.2158</v>
      </c>
      <c r="AA16" s="23">
        <v>0.53092707175925924</v>
      </c>
      <c r="AB16" s="23">
        <v>1.1182000000000001</v>
      </c>
      <c r="AD16" s="23">
        <v>0.16469451388888889</v>
      </c>
      <c r="AE16" s="23">
        <v>4.8800000000000003E-2</v>
      </c>
      <c r="AG16" s="23">
        <v>0.53092707175925924</v>
      </c>
      <c r="AH16" s="23">
        <v>1.1182000000000001</v>
      </c>
    </row>
    <row r="17" spans="3:34" x14ac:dyDescent="0.3">
      <c r="C17" s="42"/>
      <c r="E17" s="23">
        <f>ROW()</f>
        <v>17</v>
      </c>
      <c r="F17" s="46">
        <v>0.16476395833333332</v>
      </c>
      <c r="G17" s="44">
        <v>5.3699999999999998E-2</v>
      </c>
      <c r="H17" s="23">
        <f>IF(ExpTable1[[#This Row],[Time]]=0,NA(),ExpTable1[[#This Row],[Time]]*86400-StartingTime_Exp1*86400)</f>
        <v>72.010000000000218</v>
      </c>
      <c r="I17" s="23">
        <f>IF(ExpTable1[[#This Row],[Time]]&lt;StartingTime_Exp1,NA(),ABS(ExpTable1[[#This Row],[Conductivity]]-StartingVal_Exp1)/StartingVal_Exp1)</f>
        <v>0.22323462414578579</v>
      </c>
      <c r="J17" s="23"/>
      <c r="K17" s="23">
        <f>ROW()</f>
        <v>17</v>
      </c>
      <c r="L17" s="46">
        <v>0.53099638888888889</v>
      </c>
      <c r="M17" s="44">
        <v>1.1182000000000001</v>
      </c>
      <c r="N17" s="23">
        <f>IF(ExpTable2[[#This Row],[Time]]=0,NA(),ExpTable2[[#This Row],[Time]]*86400-StartingTime_Exp2*86400)</f>
        <v>59.902000000009139</v>
      </c>
      <c r="O17" s="23">
        <f>IF(ExpTable2[[#This Row],[Time]]&lt;StartingTime_Exp2,NA(),ABS(ExpTable2[[#This Row],[Conductivity]]-StartingVal_Exp2)/StartingVal_Exp2)</f>
        <v>4.4013293811193087E-3</v>
      </c>
      <c r="P17" s="23"/>
      <c r="R17" s="23">
        <v>0.4997961226851852</v>
      </c>
      <c r="S17" s="23">
        <v>0.98629999999999995</v>
      </c>
      <c r="U17" s="23">
        <v>0.50978019675925923</v>
      </c>
      <c r="V17" s="23">
        <v>1.1278999999999999</v>
      </c>
      <c r="X17" s="23">
        <v>0.52288428240740747</v>
      </c>
      <c r="Y17" s="23">
        <v>1.2109000000000001</v>
      </c>
      <c r="AA17" s="23">
        <v>0.53099638888888889</v>
      </c>
      <c r="AB17" s="23">
        <v>1.1182000000000001</v>
      </c>
      <c r="AD17" s="23">
        <v>0.16476395833333332</v>
      </c>
      <c r="AE17" s="23">
        <v>5.3699999999999998E-2</v>
      </c>
      <c r="AG17" s="23">
        <v>0.53099638888888889</v>
      </c>
      <c r="AH17" s="23">
        <v>1.1182000000000001</v>
      </c>
    </row>
    <row r="18" spans="3:34" x14ac:dyDescent="0.3">
      <c r="C18" s="42"/>
      <c r="E18" s="23">
        <f>ROW()</f>
        <v>18</v>
      </c>
      <c r="F18" s="46">
        <v>0.16483344907407407</v>
      </c>
      <c r="G18" s="44">
        <v>5.3699999999999998E-2</v>
      </c>
      <c r="H18" s="23">
        <f>IF(ExpTable1[[#This Row],[Time]]=0,NA(),ExpTable1[[#This Row],[Time]]*86400-StartingTime_Exp1*86400)</f>
        <v>78.014000000001033</v>
      </c>
      <c r="I18" s="23">
        <f>IF(ExpTable1[[#This Row],[Time]]&lt;StartingTime_Exp1,NA(),ABS(ExpTable1[[#This Row],[Conductivity]]-StartingVal_Exp1)/StartingVal_Exp1)</f>
        <v>0.22323462414578579</v>
      </c>
      <c r="J18" s="23"/>
      <c r="K18" s="23">
        <f>ROW()</f>
        <v>18</v>
      </c>
      <c r="L18" s="46">
        <v>0.53106568287037037</v>
      </c>
      <c r="M18" s="44">
        <v>1.123</v>
      </c>
      <c r="N18" s="23">
        <f>IF(ExpTable2[[#This Row],[Time]]=0,NA(),ExpTable2[[#This Row],[Time]]*86400-StartingTime_Exp2*86400)</f>
        <v>65.889000000002852</v>
      </c>
      <c r="O18" s="23">
        <f>IF(ExpTable2[[#This Row],[Time]]&lt;StartingTime_Exp2,NA(),ABS(ExpTable2[[#This Row],[Conductivity]]-StartingVal_Exp2)/StartingVal_Exp2)</f>
        <v>8.7128357136441598E-3</v>
      </c>
      <c r="P18" s="23"/>
      <c r="R18" s="23">
        <v>0.49986540509259259</v>
      </c>
      <c r="S18" s="23">
        <v>0.99119999999999997</v>
      </c>
      <c r="U18" s="23">
        <v>0.50984950231481485</v>
      </c>
      <c r="V18" s="23">
        <v>1.1278999999999999</v>
      </c>
      <c r="X18" s="23">
        <v>0.52295359953703702</v>
      </c>
      <c r="Y18" s="23">
        <v>1.2206999999999999</v>
      </c>
      <c r="AA18" s="23">
        <v>0.53106568287037037</v>
      </c>
      <c r="AB18" s="23">
        <v>1.123</v>
      </c>
      <c r="AD18" s="23">
        <v>0.16483344907407407</v>
      </c>
      <c r="AE18" s="23">
        <v>5.3699999999999998E-2</v>
      </c>
      <c r="AG18" s="23">
        <v>0.53106568287037037</v>
      </c>
      <c r="AH18" s="23">
        <v>1.123</v>
      </c>
    </row>
    <row r="19" spans="3:34" x14ac:dyDescent="0.3">
      <c r="C19" s="42"/>
      <c r="E19" s="23">
        <f>ROW()</f>
        <v>19</v>
      </c>
      <c r="F19" s="46">
        <v>0.16490290509259259</v>
      </c>
      <c r="G19" s="44">
        <v>5.8599999999999999E-2</v>
      </c>
      <c r="H19" s="23">
        <f>IF(ExpTable1[[#This Row],[Time]]=0,NA(),ExpTable1[[#This Row],[Time]]*86400-StartingTime_Exp1*86400)</f>
        <v>84.014999999999418</v>
      </c>
      <c r="I19" s="23">
        <f>IF(ExpTable1[[#This Row],[Time]]&lt;StartingTime_Exp1,NA(),ABS(ExpTable1[[#This Row],[Conductivity]]-StartingVal_Exp1)/StartingVal_Exp1)</f>
        <v>0.33485193621867876</v>
      </c>
      <c r="J19" s="23"/>
      <c r="K19" s="23">
        <f>ROW()</f>
        <v>19</v>
      </c>
      <c r="L19" s="46">
        <v>0.53113506944444444</v>
      </c>
      <c r="M19" s="44">
        <v>1.123</v>
      </c>
      <c r="N19" s="23">
        <f>IF(ExpTable2[[#This Row],[Time]]=0,NA(),ExpTable2[[#This Row],[Time]]*86400-StartingTime_Exp2*86400)</f>
        <v>71.884000000005472</v>
      </c>
      <c r="O19" s="23">
        <f>IF(ExpTable2[[#This Row],[Time]]&lt;StartingTime_Exp2,NA(),ABS(ExpTable2[[#This Row],[Conductivity]]-StartingVal_Exp2)/StartingVal_Exp2)</f>
        <v>8.7128357136441598E-3</v>
      </c>
      <c r="P19" s="23"/>
      <c r="R19" s="23">
        <v>0.49993479166666671</v>
      </c>
      <c r="S19" s="23">
        <v>0.99119999999999997</v>
      </c>
      <c r="U19" s="23">
        <v>0.50991886574074075</v>
      </c>
      <c r="V19" s="23">
        <v>1.123</v>
      </c>
      <c r="X19" s="23">
        <v>0.52302299768518512</v>
      </c>
      <c r="Y19" s="23">
        <v>1.2158</v>
      </c>
      <c r="AA19" s="23">
        <v>0.53113506944444444</v>
      </c>
      <c r="AB19" s="23">
        <v>1.123</v>
      </c>
      <c r="AD19" s="23">
        <v>0.16490290509259259</v>
      </c>
      <c r="AE19" s="23">
        <v>5.8599999999999999E-2</v>
      </c>
      <c r="AG19" s="23">
        <v>0.53113506944444444</v>
      </c>
      <c r="AH19" s="23">
        <v>1.123</v>
      </c>
    </row>
    <row r="20" spans="3:34" x14ac:dyDescent="0.3">
      <c r="C20" s="42"/>
      <c r="E20" s="23">
        <f>ROW()</f>
        <v>20</v>
      </c>
      <c r="F20" s="46">
        <v>0.16497229166666666</v>
      </c>
      <c r="G20" s="44">
        <v>0</v>
      </c>
      <c r="H20" s="23">
        <f>IF(ExpTable1[[#This Row],[Time]]=0,NA(),ExpTable1[[#This Row],[Time]]*86400-StartingTime_Exp1*86400)</f>
        <v>90.010000000000218</v>
      </c>
      <c r="I20" s="23">
        <f>IF(ExpTable1[[#This Row],[Time]]&lt;StartingTime_Exp1,NA(),ABS(ExpTable1[[#This Row],[Conductivity]]-StartingVal_Exp1)/StartingVal_Exp1)</f>
        <v>1</v>
      </c>
      <c r="J20" s="23"/>
      <c r="K20" s="23">
        <f>ROW()</f>
        <v>20</v>
      </c>
      <c r="L20" s="46">
        <v>0.53120443287037034</v>
      </c>
      <c r="M20" s="44">
        <v>1.123</v>
      </c>
      <c r="N20" s="23">
        <f>IF(ExpTable2[[#This Row],[Time]]=0,NA(),ExpTable2[[#This Row],[Time]]*86400-StartingTime_Exp2*86400)</f>
        <v>77.877000000000407</v>
      </c>
      <c r="O20" s="23">
        <f>IF(ExpTable2[[#This Row],[Time]]&lt;StartingTime_Exp2,NA(),ABS(ExpTable2[[#This Row],[Conductivity]]-StartingVal_Exp2)/StartingVal_Exp2)</f>
        <v>8.7128357136441598E-3</v>
      </c>
      <c r="P20" s="23"/>
      <c r="R20" s="23">
        <v>0.50000406250000007</v>
      </c>
      <c r="S20" s="23">
        <v>0.99119999999999997</v>
      </c>
      <c r="U20" s="23">
        <v>0.50998821759259261</v>
      </c>
      <c r="V20" s="23">
        <v>1.1182000000000001</v>
      </c>
      <c r="X20" s="23">
        <v>0.52309230324074074</v>
      </c>
      <c r="Y20" s="23">
        <v>1.2109000000000001</v>
      </c>
      <c r="AA20" s="23">
        <v>0.53120443287037034</v>
      </c>
      <c r="AB20" s="23">
        <v>1.123</v>
      </c>
      <c r="AD20" s="23">
        <v>0.16497229166666666</v>
      </c>
      <c r="AE20" s="23">
        <v>0</v>
      </c>
      <c r="AG20" s="23">
        <v>0.53120443287037034</v>
      </c>
      <c r="AH20" s="23">
        <v>1.123</v>
      </c>
    </row>
    <row r="21" spans="3:34" x14ac:dyDescent="0.3">
      <c r="C21" s="42"/>
      <c r="E21" s="23">
        <f>ROW()</f>
        <v>21</v>
      </c>
      <c r="F21" s="46">
        <v>0.16504184027777777</v>
      </c>
      <c r="G21" s="44">
        <v>0</v>
      </c>
      <c r="H21" s="23">
        <f>IF(ExpTable1[[#This Row],[Time]]=0,NA(),ExpTable1[[#This Row],[Time]]*86400-StartingTime_Exp1*86400)</f>
        <v>96.019000000000233</v>
      </c>
      <c r="I21" s="23">
        <f>IF(ExpTable1[[#This Row],[Time]]&lt;StartingTime_Exp1,NA(),ABS(ExpTable1[[#This Row],[Conductivity]]-StartingVal_Exp1)/StartingVal_Exp1)</f>
        <v>1</v>
      </c>
      <c r="J21" s="23"/>
      <c r="K21" s="23">
        <f>ROW()</f>
        <v>21</v>
      </c>
      <c r="L21" s="46">
        <v>0.53127373842592596</v>
      </c>
      <c r="M21" s="44">
        <v>1.1278999999999999</v>
      </c>
      <c r="N21" s="23">
        <f>IF(ExpTable2[[#This Row],[Time]]=0,NA(),ExpTable2[[#This Row],[Time]]*86400-StartingTime_Exp2*86400)</f>
        <v>83.865000000005239</v>
      </c>
      <c r="O21" s="23">
        <f>IF(ExpTable2[[#This Row],[Time]]&lt;StartingTime_Exp2,NA(),ABS(ExpTable2[[#This Row],[Conductivity]]-StartingVal_Exp2)/StartingVal_Exp2)</f>
        <v>1.3114165094763269E-2</v>
      </c>
      <c r="P21" s="23"/>
      <c r="R21" s="23">
        <v>0.50007344907407403</v>
      </c>
      <c r="S21" s="23">
        <v>0.98629999999999995</v>
      </c>
      <c r="U21" s="23">
        <v>0.51005752314814812</v>
      </c>
      <c r="V21" s="23">
        <v>1.1278999999999999</v>
      </c>
      <c r="X21" s="23">
        <v>0.52316163194444443</v>
      </c>
      <c r="Y21" s="23">
        <v>1.2109000000000001</v>
      </c>
      <c r="AA21" s="23">
        <v>0.53127373842592596</v>
      </c>
      <c r="AB21" s="23">
        <v>1.1278999999999999</v>
      </c>
      <c r="AD21" s="23">
        <v>0.16504184027777777</v>
      </c>
      <c r="AE21" s="23">
        <v>0</v>
      </c>
      <c r="AG21" s="23">
        <v>0.53127373842592596</v>
      </c>
      <c r="AH21" s="23">
        <v>1.1278999999999999</v>
      </c>
    </row>
    <row r="22" spans="3:34" x14ac:dyDescent="0.3">
      <c r="C22" s="42"/>
      <c r="E22" s="23">
        <f>ROW()</f>
        <v>22</v>
      </c>
      <c r="F22" s="46">
        <v>0.16511122685185184</v>
      </c>
      <c r="G22" s="44">
        <v>0</v>
      </c>
      <c r="H22" s="23">
        <f>IF(ExpTable1[[#This Row],[Time]]=0,NA(),ExpTable1[[#This Row],[Time]]*86400-StartingTime_Exp1*86400)</f>
        <v>102.01399999999921</v>
      </c>
      <c r="I22" s="23">
        <f>IF(ExpTable1[[#This Row],[Time]]&lt;StartingTime_Exp1,NA(),ABS(ExpTable1[[#This Row],[Conductivity]]-StartingVal_Exp1)/StartingVal_Exp1)</f>
        <v>1</v>
      </c>
      <c r="J22" s="23"/>
      <c r="K22" s="23">
        <f>ROW()</f>
        <v>22</v>
      </c>
      <c r="L22" s="46">
        <v>0.53134310185185185</v>
      </c>
      <c r="M22" s="44">
        <v>1.1328</v>
      </c>
      <c r="N22" s="23">
        <f>IF(ExpTable2[[#This Row],[Time]]=0,NA(),ExpTable2[[#This Row],[Time]]*86400-StartingTime_Exp2*86400)</f>
        <v>89.858000000007451</v>
      </c>
      <c r="O22" s="23">
        <f>IF(ExpTable2[[#This Row],[Time]]&lt;StartingTime_Exp2,NA(),ABS(ExpTable2[[#This Row],[Conductivity]]-StartingVal_Exp2)/StartingVal_Exp2)</f>
        <v>1.7515494475882576E-2</v>
      </c>
      <c r="P22" s="23"/>
      <c r="R22" s="23">
        <v>0.50014280092592589</v>
      </c>
      <c r="S22" s="23">
        <v>1.0009999999999999</v>
      </c>
      <c r="U22" s="23">
        <v>0.51012686342592595</v>
      </c>
      <c r="V22" s="23">
        <v>1.1278999999999999</v>
      </c>
      <c r="X22" s="23">
        <v>0.52323100694444447</v>
      </c>
      <c r="Y22" s="23">
        <v>1.2158</v>
      </c>
      <c r="AA22" s="23">
        <v>0.53134310185185185</v>
      </c>
      <c r="AB22" s="23">
        <v>1.1328</v>
      </c>
      <c r="AD22" s="23">
        <v>0.16511122685185184</v>
      </c>
      <c r="AE22" s="23">
        <v>0</v>
      </c>
      <c r="AG22" s="23">
        <v>0.53134310185185185</v>
      </c>
      <c r="AH22" s="23">
        <v>1.1328</v>
      </c>
    </row>
    <row r="23" spans="3:34" x14ac:dyDescent="0.3">
      <c r="C23" s="42"/>
      <c r="E23" s="23">
        <f>ROW()</f>
        <v>23</v>
      </c>
      <c r="F23" s="46">
        <v>0.16518067129629629</v>
      </c>
      <c r="G23" s="44">
        <v>0</v>
      </c>
      <c r="H23" s="23">
        <f>IF(ExpTable1[[#This Row],[Time]]=0,NA(),ExpTable1[[#This Row],[Time]]*86400-StartingTime_Exp1*86400)</f>
        <v>108.01400000000103</v>
      </c>
      <c r="I23" s="23">
        <f>IF(ExpTable1[[#This Row],[Time]]&lt;StartingTime_Exp1,NA(),ABS(ExpTable1[[#This Row],[Conductivity]]-StartingVal_Exp1)/StartingVal_Exp1)</f>
        <v>1</v>
      </c>
      <c r="J23" s="23"/>
      <c r="K23" s="23">
        <f>ROW()</f>
        <v>23</v>
      </c>
      <c r="L23" s="46">
        <v>0.53141237268518515</v>
      </c>
      <c r="M23" s="44">
        <v>1.1328</v>
      </c>
      <c r="N23" s="23">
        <f>IF(ExpTable2[[#This Row],[Time]]=0,NA(),ExpTable2[[#This Row],[Time]]*86400-StartingTime_Exp2*86400)</f>
        <v>95.843000000000757</v>
      </c>
      <c r="O23" s="23">
        <f>IF(ExpTable2[[#This Row],[Time]]&lt;StartingTime_Exp2,NA(),ABS(ExpTable2[[#This Row],[Conductivity]]-StartingVal_Exp2)/StartingVal_Exp2)</f>
        <v>1.7515494475882576E-2</v>
      </c>
      <c r="P23" s="23"/>
      <c r="R23" s="23">
        <v>0.50021210648148151</v>
      </c>
      <c r="S23" s="23">
        <v>0.99119999999999997</v>
      </c>
      <c r="U23" s="23">
        <v>0.5101961805555556</v>
      </c>
      <c r="V23" s="23">
        <v>1.1328</v>
      </c>
      <c r="X23" s="23">
        <v>0.52330033564814815</v>
      </c>
      <c r="Y23" s="23">
        <v>1.2158</v>
      </c>
      <c r="AA23" s="23">
        <v>0.53141237268518515</v>
      </c>
      <c r="AB23" s="23">
        <v>1.1328</v>
      </c>
      <c r="AD23" s="23">
        <v>0.16518067129629629</v>
      </c>
      <c r="AE23" s="23">
        <v>0</v>
      </c>
      <c r="AG23" s="23">
        <v>0.53141237268518515</v>
      </c>
      <c r="AH23" s="23">
        <v>1.1328</v>
      </c>
    </row>
    <row r="24" spans="3:34" x14ac:dyDescent="0.3">
      <c r="C24" s="42"/>
      <c r="E24" s="23">
        <f>ROW()</f>
        <v>24</v>
      </c>
      <c r="F24" s="46">
        <v>0.16525011574074075</v>
      </c>
      <c r="G24" s="44">
        <v>0</v>
      </c>
      <c r="H24" s="23">
        <f>IF(ExpTable1[[#This Row],[Time]]=0,NA(),ExpTable1[[#This Row],[Time]]*86400-StartingTime_Exp1*86400)</f>
        <v>114.01400000000103</v>
      </c>
      <c r="I24" s="23">
        <f>IF(ExpTable1[[#This Row],[Time]]&lt;StartingTime_Exp1,NA(),ABS(ExpTable1[[#This Row],[Conductivity]]-StartingVal_Exp1)/StartingVal_Exp1)</f>
        <v>1</v>
      </c>
      <c r="J24" s="23"/>
      <c r="K24" s="23">
        <f>ROW()</f>
        <v>24</v>
      </c>
      <c r="L24" s="46">
        <v>0.53148175925925922</v>
      </c>
      <c r="M24" s="44">
        <v>1.1278999999999999</v>
      </c>
      <c r="N24" s="23">
        <f>IF(ExpTable2[[#This Row],[Time]]=0,NA(),ExpTable2[[#This Row],[Time]]*86400-StartingTime_Exp2*86400)</f>
        <v>101.83800000000338</v>
      </c>
      <c r="O24" s="23">
        <f>IF(ExpTable2[[#This Row],[Time]]&lt;StartingTime_Exp2,NA(),ABS(ExpTable2[[#This Row],[Conductivity]]-StartingVal_Exp2)/StartingVal_Exp2)</f>
        <v>1.3114165094763269E-2</v>
      </c>
      <c r="P24" s="23"/>
      <c r="R24" s="23">
        <v>0.50028145833333337</v>
      </c>
      <c r="S24" s="23">
        <v>0.99119999999999997</v>
      </c>
      <c r="U24" s="23">
        <v>0.51026549768518514</v>
      </c>
      <c r="V24" s="23">
        <v>1.1328</v>
      </c>
      <c r="X24" s="23">
        <v>0.52336964120370377</v>
      </c>
      <c r="Y24" s="23">
        <v>1.2109000000000001</v>
      </c>
      <c r="AA24" s="23">
        <v>0.53148175925925922</v>
      </c>
      <c r="AB24" s="23">
        <v>1.1278999999999999</v>
      </c>
      <c r="AD24" s="23">
        <v>0.16525011574074075</v>
      </c>
      <c r="AE24" s="23">
        <v>0</v>
      </c>
      <c r="AG24" s="23">
        <v>0.53148175925925922</v>
      </c>
      <c r="AH24" s="23">
        <v>1.1278999999999999</v>
      </c>
    </row>
    <row r="25" spans="3:34" x14ac:dyDescent="0.3">
      <c r="C25" s="42"/>
      <c r="E25" s="23">
        <f>ROW()</f>
        <v>25</v>
      </c>
      <c r="F25" s="46">
        <v>0.1653195601851852</v>
      </c>
      <c r="G25" s="44">
        <v>0</v>
      </c>
      <c r="H25" s="23">
        <f>IF(ExpTable1[[#This Row],[Time]]=0,NA(),ExpTable1[[#This Row],[Time]]*86400-StartingTime_Exp1*86400)</f>
        <v>120.01400000000285</v>
      </c>
      <c r="I25" s="23">
        <f>IF(ExpTable1[[#This Row],[Time]]&lt;StartingTime_Exp1,NA(),ABS(ExpTable1[[#This Row],[Conductivity]]-StartingVal_Exp1)/StartingVal_Exp1)</f>
        <v>1</v>
      </c>
      <c r="J25" s="23"/>
      <c r="K25" s="23">
        <f>ROW()</f>
        <v>25</v>
      </c>
      <c r="L25" s="46">
        <v>0.53155111111111109</v>
      </c>
      <c r="M25" s="44">
        <v>1.1572</v>
      </c>
      <c r="N25" s="23">
        <f>IF(ExpTable2[[#This Row],[Time]]=0,NA(),ExpTable2[[#This Row],[Time]]*86400-StartingTime_Exp2*86400)</f>
        <v>107.83000000000175</v>
      </c>
      <c r="O25" s="23">
        <f>IF(ExpTable2[[#This Row],[Time]]&lt;StartingTime_Exp2,NA(),ABS(ExpTable2[[#This Row],[Conductivity]]-StartingVal_Exp2)/StartingVal_Exp2)</f>
        <v>3.9432318332884263E-2</v>
      </c>
      <c r="P25" s="23"/>
      <c r="R25" s="23">
        <v>0.50035076388888888</v>
      </c>
      <c r="S25" s="23">
        <v>1.0059</v>
      </c>
      <c r="U25" s="23">
        <v>0.51033484953703701</v>
      </c>
      <c r="V25" s="23">
        <v>1.1376999999999999</v>
      </c>
      <c r="X25" s="23">
        <v>0.52343896990740746</v>
      </c>
      <c r="Y25" s="23">
        <v>1.2206999999999999</v>
      </c>
      <c r="AA25" s="23">
        <v>0.53155111111111109</v>
      </c>
      <c r="AB25" s="23">
        <v>1.1572</v>
      </c>
      <c r="AD25" s="23">
        <v>0.1653195601851852</v>
      </c>
      <c r="AE25" s="23">
        <v>0</v>
      </c>
      <c r="AG25" s="23">
        <v>0.53155111111111109</v>
      </c>
      <c r="AH25" s="23">
        <v>1.1572</v>
      </c>
    </row>
    <row r="26" spans="3:34" x14ac:dyDescent="0.3">
      <c r="C26" s="42"/>
      <c r="E26" s="23">
        <f>ROW()</f>
        <v>26</v>
      </c>
      <c r="F26" s="46">
        <v>0.16538913194444446</v>
      </c>
      <c r="G26" s="44">
        <v>0</v>
      </c>
      <c r="H26" s="23">
        <f>IF(ExpTable1[[#This Row],[Time]]=0,NA(),ExpTable1[[#This Row],[Time]]*86400-StartingTime_Exp1*86400)</f>
        <v>126.02500000000146</v>
      </c>
      <c r="I26" s="23">
        <f>IF(ExpTable1[[#This Row],[Time]]&lt;StartingTime_Exp1,NA(),ABS(ExpTable1[[#This Row],[Conductivity]]-StartingVal_Exp1)/StartingVal_Exp1)</f>
        <v>1</v>
      </c>
      <c r="J26" s="23"/>
      <c r="K26" s="23">
        <f>ROW()</f>
        <v>26</v>
      </c>
      <c r="L26" s="46">
        <v>0.53162040509259256</v>
      </c>
      <c r="M26" s="44">
        <v>1.1523000000000001</v>
      </c>
      <c r="N26" s="23">
        <f>IF(ExpTable2[[#This Row],[Time]]=0,NA(),ExpTable2[[#This Row],[Time]]*86400-StartingTime_Exp2*86400)</f>
        <v>113.81700000000274</v>
      </c>
      <c r="O26" s="23">
        <f>IF(ExpTable2[[#This Row],[Time]]&lt;StartingTime_Exp2,NA(),ABS(ExpTable2[[#This Row],[Conductivity]]-StartingVal_Exp2)/StartingVal_Exp2)</f>
        <v>3.5030988951765152E-2</v>
      </c>
      <c r="P26" s="23"/>
      <c r="R26" s="23">
        <v>0.50042012731481489</v>
      </c>
      <c r="S26" s="23">
        <v>1.0156000000000001</v>
      </c>
      <c r="U26" s="23">
        <v>0.51040418981481483</v>
      </c>
      <c r="V26" s="23">
        <v>1.1523000000000001</v>
      </c>
      <c r="X26" s="23">
        <v>0.52350833333333335</v>
      </c>
      <c r="Y26" s="23">
        <v>1.2206999999999999</v>
      </c>
      <c r="AA26" s="23">
        <v>0.53162040509259256</v>
      </c>
      <c r="AB26" s="23">
        <v>1.1523000000000001</v>
      </c>
      <c r="AD26" s="23">
        <v>0.16538913194444446</v>
      </c>
      <c r="AE26" s="23">
        <v>0</v>
      </c>
      <c r="AG26" s="23">
        <v>0.53162040509259256</v>
      </c>
      <c r="AH26" s="23">
        <v>1.1523000000000001</v>
      </c>
    </row>
    <row r="27" spans="3:34" x14ac:dyDescent="0.3">
      <c r="C27" s="42"/>
      <c r="E27" s="23">
        <f>ROW()</f>
        <v>27</v>
      </c>
      <c r="F27" s="46">
        <v>0.16545856481481483</v>
      </c>
      <c r="G27" s="44">
        <v>0</v>
      </c>
      <c r="H27" s="23">
        <f>IF(ExpTable1[[#This Row],[Time]]=0,NA(),ExpTable1[[#This Row],[Time]]*86400-StartingTime_Exp1*86400)</f>
        <v>132.02400000000125</v>
      </c>
      <c r="I27" s="23">
        <f>IF(ExpTable1[[#This Row],[Time]]&lt;StartingTime_Exp1,NA(),ABS(ExpTable1[[#This Row],[Conductivity]]-StartingVal_Exp1)/StartingVal_Exp1)</f>
        <v>1</v>
      </c>
      <c r="J27" s="23"/>
      <c r="K27" s="23">
        <f>ROW()</f>
        <v>27</v>
      </c>
      <c r="L27" s="46">
        <v>0.53168973379629636</v>
      </c>
      <c r="M27" s="44">
        <v>1.1523000000000001</v>
      </c>
      <c r="N27" s="23">
        <f>IF(ExpTable2[[#This Row],[Time]]=0,NA(),ExpTable2[[#This Row],[Time]]*86400-StartingTime_Exp2*86400)</f>
        <v>119.80700000000797</v>
      </c>
      <c r="O27" s="23">
        <f>IF(ExpTable2[[#This Row],[Time]]&lt;StartingTime_Exp2,NA(),ABS(ExpTable2[[#This Row],[Conductivity]]-StartingVal_Exp2)/StartingVal_Exp2)</f>
        <v>3.5030988951765152E-2</v>
      </c>
      <c r="P27" s="23"/>
      <c r="R27" s="23">
        <v>0.50048947916666664</v>
      </c>
      <c r="S27" s="23">
        <v>1.0106999999999999</v>
      </c>
      <c r="U27" s="23">
        <v>0.51047353009259255</v>
      </c>
      <c r="V27" s="23">
        <v>1.1475</v>
      </c>
      <c r="X27" s="23">
        <v>0.52357760416666665</v>
      </c>
      <c r="Y27" s="23">
        <v>1.2158</v>
      </c>
      <c r="AA27" s="23">
        <v>0.53168973379629636</v>
      </c>
      <c r="AB27" s="23">
        <v>1.1523000000000001</v>
      </c>
      <c r="AD27" s="23">
        <v>0.16545856481481483</v>
      </c>
      <c r="AE27" s="23">
        <v>0</v>
      </c>
      <c r="AG27" s="23">
        <v>0.53168973379629636</v>
      </c>
      <c r="AH27" s="23">
        <v>1.1523000000000001</v>
      </c>
    </row>
    <row r="28" spans="3:34" x14ac:dyDescent="0.3">
      <c r="C28" s="42"/>
      <c r="E28" s="23">
        <f>ROW()</f>
        <v>28</v>
      </c>
      <c r="F28" s="46">
        <v>0.16552802083333332</v>
      </c>
      <c r="G28" s="44">
        <v>0</v>
      </c>
      <c r="H28" s="23">
        <f>IF(ExpTable1[[#This Row],[Time]]=0,NA(),ExpTable1[[#This Row],[Time]]*86400-StartingTime_Exp1*86400)</f>
        <v>138.02499999999964</v>
      </c>
      <c r="I28" s="23">
        <f>IF(ExpTable1[[#This Row],[Time]]&lt;StartingTime_Exp1,NA(),ABS(ExpTable1[[#This Row],[Conductivity]]-StartingVal_Exp1)/StartingVal_Exp1)</f>
        <v>1</v>
      </c>
      <c r="J28" s="23"/>
      <c r="K28" s="23">
        <f>ROW()</f>
        <v>28</v>
      </c>
      <c r="L28" s="46">
        <v>0.53175912037037032</v>
      </c>
      <c r="M28" s="44">
        <v>1.1475</v>
      </c>
      <c r="N28" s="23">
        <f>IF(ExpTable2[[#This Row],[Time]]=0,NA(),ExpTable2[[#This Row],[Time]]*86400-StartingTime_Exp2*86400)</f>
        <v>125.80200000000332</v>
      </c>
      <c r="O28" s="23">
        <f>IF(ExpTable2[[#This Row],[Time]]&lt;StartingTime_Exp2,NA(),ABS(ExpTable2[[#This Row],[Conductivity]]-StartingVal_Exp2)/StartingVal_Exp2)</f>
        <v>3.0719482619240106E-2</v>
      </c>
      <c r="P28" s="23"/>
      <c r="R28" s="23">
        <v>0.50055877314814812</v>
      </c>
      <c r="S28" s="23">
        <v>1.0106999999999999</v>
      </c>
      <c r="U28" s="23">
        <v>0.51054280092592597</v>
      </c>
      <c r="V28" s="23">
        <v>1.1426000000000001</v>
      </c>
      <c r="X28" s="23">
        <v>0.52364697916666669</v>
      </c>
      <c r="Y28" s="23">
        <v>1.2304999999999999</v>
      </c>
      <c r="AA28" s="23">
        <v>0.53175912037037032</v>
      </c>
      <c r="AB28" s="23">
        <v>1.1475</v>
      </c>
      <c r="AD28" s="23">
        <v>0.16552802083333332</v>
      </c>
      <c r="AE28" s="23">
        <v>0</v>
      </c>
      <c r="AG28" s="23">
        <v>0.53175912037037032</v>
      </c>
      <c r="AH28" s="23">
        <v>1.1475</v>
      </c>
    </row>
    <row r="29" spans="3:34" x14ac:dyDescent="0.3">
      <c r="C29" s="42"/>
      <c r="E29" s="23">
        <f>ROW()</f>
        <v>29</v>
      </c>
      <c r="F29" s="46">
        <v>0.16559745370370371</v>
      </c>
      <c r="G29" s="44">
        <v>0</v>
      </c>
      <c r="H29" s="23">
        <f>IF(ExpTable1[[#This Row],[Time]]=0,NA(),ExpTable1[[#This Row],[Time]]*86400-StartingTime_Exp1*86400)</f>
        <v>144.02400000000125</v>
      </c>
      <c r="I29" s="23">
        <f>IF(ExpTable1[[#This Row],[Time]]&lt;StartingTime_Exp1,NA(),ABS(ExpTable1[[#This Row],[Conductivity]]-StartingVal_Exp1)/StartingVal_Exp1)</f>
        <v>1</v>
      </c>
      <c r="J29" s="23"/>
      <c r="K29" s="23">
        <f>ROW()</f>
        <v>29</v>
      </c>
      <c r="L29" s="46">
        <v>0.53182842592592594</v>
      </c>
      <c r="M29" s="44">
        <v>1.1475</v>
      </c>
      <c r="N29" s="23">
        <f>IF(ExpTable2[[#This Row],[Time]]=0,NA(),ExpTable2[[#This Row],[Time]]*86400-StartingTime_Exp2*86400)</f>
        <v>131.79000000000815</v>
      </c>
      <c r="O29" s="23">
        <f>IF(ExpTable2[[#This Row],[Time]]&lt;StartingTime_Exp2,NA(),ABS(ExpTable2[[#This Row],[Conductivity]]-StartingVal_Exp2)/StartingVal_Exp2)</f>
        <v>3.0719482619240106E-2</v>
      </c>
      <c r="P29" s="23"/>
      <c r="R29" s="23">
        <v>0.5006281018518518</v>
      </c>
      <c r="S29" s="23">
        <v>1.0059</v>
      </c>
      <c r="U29" s="23">
        <v>0.51061221064814821</v>
      </c>
      <c r="V29" s="23">
        <v>1.1475</v>
      </c>
      <c r="X29" s="23">
        <v>0.52371629629629635</v>
      </c>
      <c r="Y29" s="23">
        <v>1.2304999999999999</v>
      </c>
      <c r="AA29" s="23">
        <v>0.53182842592592594</v>
      </c>
      <c r="AB29" s="23">
        <v>1.1475</v>
      </c>
      <c r="AD29" s="23">
        <v>0.16559745370370371</v>
      </c>
      <c r="AE29" s="23">
        <v>0</v>
      </c>
      <c r="AG29" s="23">
        <v>0.53182842592592594</v>
      </c>
      <c r="AH29" s="23">
        <v>1.1475</v>
      </c>
    </row>
    <row r="30" spans="3:34" x14ac:dyDescent="0.3">
      <c r="C30" s="42"/>
      <c r="E30" s="23">
        <f>ROW()</f>
        <v>30</v>
      </c>
      <c r="F30" s="46">
        <v>0.16566695601851852</v>
      </c>
      <c r="G30" s="44">
        <v>0</v>
      </c>
      <c r="H30" s="23">
        <f>IF(ExpTable1[[#This Row],[Time]]=0,NA(),ExpTable1[[#This Row],[Time]]*86400-StartingTime_Exp1*86400)</f>
        <v>150.02900000000045</v>
      </c>
      <c r="I30" s="23">
        <f>IF(ExpTable1[[#This Row],[Time]]&lt;StartingTime_Exp1,NA(),ABS(ExpTable1[[#This Row],[Conductivity]]-StartingVal_Exp1)/StartingVal_Exp1)</f>
        <v>1</v>
      </c>
      <c r="J30" s="23"/>
      <c r="K30" s="23">
        <f>ROW()</f>
        <v>30</v>
      </c>
      <c r="L30" s="46">
        <v>0.5318977777777778</v>
      </c>
      <c r="M30" s="44">
        <v>1.1475</v>
      </c>
      <c r="N30" s="23">
        <f>IF(ExpTable2[[#This Row],[Time]]=0,NA(),ExpTable2[[#This Row],[Time]]*86400-StartingTime_Exp2*86400)</f>
        <v>137.78200000000652</v>
      </c>
      <c r="O30" s="23">
        <f>IF(ExpTable2[[#This Row],[Time]]&lt;StartingTime_Exp2,NA(),ABS(ExpTable2[[#This Row],[Conductivity]]-StartingVal_Exp2)/StartingVal_Exp2)</f>
        <v>3.0719482619240106E-2</v>
      </c>
      <c r="P30" s="23"/>
      <c r="R30" s="23">
        <v>0.50069744212962963</v>
      </c>
      <c r="S30" s="23">
        <v>1.0059</v>
      </c>
      <c r="U30" s="23">
        <v>0.51068156249999996</v>
      </c>
      <c r="V30" s="23">
        <v>1.1475</v>
      </c>
      <c r="X30" s="23">
        <v>0.52378571759259263</v>
      </c>
      <c r="Y30" s="23">
        <v>1.2256</v>
      </c>
      <c r="AA30" s="23">
        <v>0.5318977777777778</v>
      </c>
      <c r="AB30" s="23">
        <v>1.1475</v>
      </c>
      <c r="AD30" s="23">
        <v>0.16566695601851852</v>
      </c>
      <c r="AE30" s="23">
        <v>0</v>
      </c>
      <c r="AG30" s="23">
        <v>0.5318977777777778</v>
      </c>
      <c r="AH30" s="23">
        <v>1.1475</v>
      </c>
    </row>
    <row r="31" spans="3:34" x14ac:dyDescent="0.3">
      <c r="C31" s="42"/>
      <c r="E31" s="23">
        <f>ROW()</f>
        <v>31</v>
      </c>
      <c r="F31" s="46">
        <v>0.16573640046296298</v>
      </c>
      <c r="G31" s="44">
        <v>0</v>
      </c>
      <c r="H31" s="23">
        <f>IF(ExpTable1[[#This Row],[Time]]=0,NA(),ExpTable1[[#This Row],[Time]]*86400-StartingTime_Exp1*86400)</f>
        <v>156.02900000000227</v>
      </c>
      <c r="I31" s="23">
        <f>IF(ExpTable1[[#This Row],[Time]]&lt;StartingTime_Exp1,NA(),ABS(ExpTable1[[#This Row],[Conductivity]]-StartingVal_Exp1)/StartingVal_Exp1)</f>
        <v>1</v>
      </c>
      <c r="J31" s="23"/>
      <c r="K31" s="23">
        <f>ROW()</f>
        <v>31</v>
      </c>
      <c r="L31" s="46">
        <v>0.53196709490740746</v>
      </c>
      <c r="M31" s="44">
        <v>1.1475</v>
      </c>
      <c r="N31" s="23">
        <f>IF(ExpTable2[[#This Row],[Time]]=0,NA(),ExpTable2[[#This Row],[Time]]*86400-StartingTime_Exp2*86400)</f>
        <v>143.77100000000792</v>
      </c>
      <c r="O31" s="23">
        <f>IF(ExpTable2[[#This Row],[Time]]&lt;StartingTime_Exp2,NA(),ABS(ExpTable2[[#This Row],[Conductivity]]-StartingVal_Exp2)/StartingVal_Exp2)</f>
        <v>3.0719482619240106E-2</v>
      </c>
      <c r="P31" s="23"/>
      <c r="R31" s="23">
        <v>0.50076677083333332</v>
      </c>
      <c r="S31" s="23">
        <v>1.0059</v>
      </c>
      <c r="U31" s="23">
        <v>0.51075077546296299</v>
      </c>
      <c r="V31" s="23">
        <v>1.1475</v>
      </c>
      <c r="X31" s="23">
        <v>0.52385500000000007</v>
      </c>
      <c r="Y31" s="23">
        <v>1.2304999999999999</v>
      </c>
      <c r="AA31" s="23">
        <v>0.53196709490740746</v>
      </c>
      <c r="AB31" s="23">
        <v>1.1475</v>
      </c>
      <c r="AD31" s="23">
        <v>0.16573640046296298</v>
      </c>
      <c r="AE31" s="23">
        <v>0</v>
      </c>
      <c r="AG31" s="23">
        <v>0.53196709490740746</v>
      </c>
      <c r="AH31" s="23">
        <v>1.1475</v>
      </c>
    </row>
    <row r="32" spans="3:34" x14ac:dyDescent="0.3">
      <c r="C32" s="42"/>
      <c r="E32" s="23">
        <f>ROW()</f>
        <v>32</v>
      </c>
      <c r="F32" s="46">
        <v>0.16580590277777776</v>
      </c>
      <c r="G32" s="44">
        <v>0</v>
      </c>
      <c r="H32" s="23">
        <f>IF(ExpTable1[[#This Row],[Time]]=0,NA(),ExpTable1[[#This Row],[Time]]*86400-StartingTime_Exp1*86400)</f>
        <v>162.03399999999965</v>
      </c>
      <c r="I32" s="23">
        <f>IF(ExpTable1[[#This Row],[Time]]&lt;StartingTime_Exp1,NA(),ABS(ExpTable1[[#This Row],[Conductivity]]-StartingVal_Exp1)/StartingVal_Exp1)</f>
        <v>1</v>
      </c>
      <c r="J32" s="23"/>
      <c r="K32" s="23">
        <f>ROW()</f>
        <v>32</v>
      </c>
      <c r="L32" s="46">
        <v>0.53203643518518517</v>
      </c>
      <c r="M32" s="44">
        <v>1.1475</v>
      </c>
      <c r="N32" s="23">
        <f>IF(ExpTable2[[#This Row],[Time]]=0,NA(),ExpTable2[[#This Row],[Time]]*86400-StartingTime_Exp2*86400)</f>
        <v>149.76200000000244</v>
      </c>
      <c r="O32" s="23">
        <f>IF(ExpTable2[[#This Row],[Time]]&lt;StartingTime_Exp2,NA(),ABS(ExpTable2[[#This Row],[Conductivity]]-StartingVal_Exp2)/StartingVal_Exp2)</f>
        <v>3.0719482619240106E-2</v>
      </c>
      <c r="P32" s="23"/>
      <c r="R32" s="23">
        <v>0.50083609953703701</v>
      </c>
      <c r="S32" s="23">
        <v>0.99609999999999999</v>
      </c>
      <c r="U32" s="23">
        <v>0.51082021990740734</v>
      </c>
      <c r="V32" s="23">
        <v>1.1376999999999999</v>
      </c>
      <c r="X32" s="23">
        <v>0.52392430555555558</v>
      </c>
      <c r="Y32" s="23">
        <v>1.2304999999999999</v>
      </c>
      <c r="AA32" s="23">
        <v>0.53203643518518517</v>
      </c>
      <c r="AB32" s="23">
        <v>1.1475</v>
      </c>
      <c r="AD32" s="23">
        <v>0.16580590277777776</v>
      </c>
      <c r="AE32" s="23">
        <v>0</v>
      </c>
      <c r="AG32" s="23">
        <v>0.53203643518518517</v>
      </c>
      <c r="AH32" s="23">
        <v>1.1475</v>
      </c>
    </row>
    <row r="33" spans="3:34" x14ac:dyDescent="0.3">
      <c r="C33" s="42"/>
      <c r="E33" s="23">
        <f>ROW()</f>
        <v>33</v>
      </c>
      <c r="F33" s="46">
        <v>0.16587534722222222</v>
      </c>
      <c r="G33" s="44">
        <v>0</v>
      </c>
      <c r="H33" s="23">
        <f>IF(ExpTable1[[#This Row],[Time]]=0,NA(),ExpTable1[[#This Row],[Time]]*86400-StartingTime_Exp1*86400)</f>
        <v>168.03399999999965</v>
      </c>
      <c r="I33" s="23">
        <f>IF(ExpTable1[[#This Row],[Time]]&lt;StartingTime_Exp1,NA(),ABS(ExpTable1[[#This Row],[Conductivity]]-StartingVal_Exp1)/StartingVal_Exp1)</f>
        <v>1</v>
      </c>
      <c r="J33" s="23"/>
      <c r="K33" s="23">
        <f>ROW()</f>
        <v>33</v>
      </c>
      <c r="L33" s="46">
        <v>0.53210579861111118</v>
      </c>
      <c r="M33" s="44">
        <v>1.1475</v>
      </c>
      <c r="N33" s="23">
        <f>IF(ExpTable2[[#This Row],[Time]]=0,NA(),ExpTable2[[#This Row],[Time]]*86400-StartingTime_Exp2*86400)</f>
        <v>155.75500000001193</v>
      </c>
      <c r="O33" s="23">
        <f>IF(ExpTable2[[#This Row],[Time]]&lt;StartingTime_Exp2,NA(),ABS(ExpTable2[[#This Row],[Conductivity]]-StartingVal_Exp2)/StartingVal_Exp2)</f>
        <v>3.0719482619240106E-2</v>
      </c>
      <c r="P33" s="23"/>
      <c r="R33" s="23">
        <v>0.50090545138888887</v>
      </c>
      <c r="S33" s="23">
        <v>1.0106999999999999</v>
      </c>
      <c r="U33" s="23">
        <v>0.51088950231481478</v>
      </c>
      <c r="V33" s="23">
        <v>1.1523000000000001</v>
      </c>
      <c r="X33" s="23">
        <v>0.52399365740740744</v>
      </c>
      <c r="Y33" s="23">
        <v>1.2354000000000001</v>
      </c>
      <c r="AA33" s="23">
        <v>0.53210579861111118</v>
      </c>
      <c r="AB33" s="23">
        <v>1.1475</v>
      </c>
      <c r="AD33" s="23">
        <v>0.16587534722222222</v>
      </c>
      <c r="AE33" s="23">
        <v>0</v>
      </c>
      <c r="AG33" s="23">
        <v>0.53210579861111118</v>
      </c>
      <c r="AH33" s="23">
        <v>1.1475</v>
      </c>
    </row>
    <row r="34" spans="3:34" x14ac:dyDescent="0.3">
      <c r="C34" s="42"/>
      <c r="E34" s="23">
        <f>ROW()</f>
        <v>34</v>
      </c>
      <c r="F34" s="46">
        <v>0.16594479166666667</v>
      </c>
      <c r="G34" s="44">
        <v>0</v>
      </c>
      <c r="H34" s="23">
        <f>IF(ExpTable1[[#This Row],[Time]]=0,NA(),ExpTable1[[#This Row],[Time]]*86400-StartingTime_Exp1*86400)</f>
        <v>174.03400000000147</v>
      </c>
      <c r="I34" s="23">
        <f>IF(ExpTable1[[#This Row],[Time]]&lt;StartingTime_Exp1,NA(),ABS(ExpTable1[[#This Row],[Conductivity]]-StartingVal_Exp1)/StartingVal_Exp1)</f>
        <v>1</v>
      </c>
      <c r="J34" s="23"/>
      <c r="K34" s="23">
        <f>ROW()</f>
        <v>34</v>
      </c>
      <c r="L34" s="46">
        <v>0.53217510416666669</v>
      </c>
      <c r="M34" s="44">
        <v>1.1475</v>
      </c>
      <c r="N34" s="23">
        <f>IF(ExpTable2[[#This Row],[Time]]=0,NA(),ExpTable2[[#This Row],[Time]]*86400-StartingTime_Exp2*86400)</f>
        <v>161.74300000000949</v>
      </c>
      <c r="O34" s="23">
        <f>IF(ExpTable2[[#This Row],[Time]]&lt;StartingTime_Exp2,NA(),ABS(ExpTable2[[#This Row],[Conductivity]]-StartingVal_Exp2)/StartingVal_Exp2)</f>
        <v>3.0719482619240106E-2</v>
      </c>
      <c r="P34" s="23"/>
      <c r="R34" s="23">
        <v>0.50097473379629631</v>
      </c>
      <c r="S34" s="23">
        <v>0.99609999999999999</v>
      </c>
      <c r="U34" s="23">
        <v>0.51095887731481482</v>
      </c>
      <c r="V34" s="23">
        <v>1.1475</v>
      </c>
      <c r="X34" s="23">
        <v>0.52406296296296295</v>
      </c>
      <c r="Y34" s="23">
        <v>1.2354000000000001</v>
      </c>
      <c r="AA34" s="23">
        <v>0.53217510416666669</v>
      </c>
      <c r="AB34" s="23">
        <v>1.1475</v>
      </c>
      <c r="AD34" s="23">
        <v>0.16594479166666667</v>
      </c>
      <c r="AE34" s="23">
        <v>0</v>
      </c>
      <c r="AG34" s="23">
        <v>0.53217510416666669</v>
      </c>
      <c r="AH34" s="23">
        <v>1.1475</v>
      </c>
    </row>
    <row r="35" spans="3:34" x14ac:dyDescent="0.3">
      <c r="C35" s="42"/>
      <c r="E35" s="23">
        <f>ROW()</f>
        <v>35</v>
      </c>
      <c r="F35" s="46">
        <v>0.16601424768518519</v>
      </c>
      <c r="G35" s="44">
        <v>0</v>
      </c>
      <c r="H35" s="23">
        <f>IF(ExpTable1[[#This Row],[Time]]=0,NA(),ExpTable1[[#This Row],[Time]]*86400-StartingTime_Exp1*86400)</f>
        <v>180.03500000000167</v>
      </c>
      <c r="I35" s="23">
        <f>IF(ExpTable1[[#This Row],[Time]]&lt;StartingTime_Exp1,NA(),ABS(ExpTable1[[#This Row],[Conductivity]]-StartingVal_Exp1)/StartingVal_Exp1)</f>
        <v>1</v>
      </c>
      <c r="J35" s="23"/>
      <c r="K35" s="23">
        <f>ROW()</f>
        <v>35</v>
      </c>
      <c r="L35" s="46">
        <v>0.53224444444444441</v>
      </c>
      <c r="M35" s="44">
        <v>1.1475</v>
      </c>
      <c r="N35" s="23">
        <f>IF(ExpTable2[[#This Row],[Time]]=0,NA(),ExpTable2[[#This Row],[Time]]*86400-StartingTime_Exp2*86400)</f>
        <v>167.73400000000402</v>
      </c>
      <c r="O35" s="23">
        <f>IF(ExpTable2[[#This Row],[Time]]&lt;StartingTime_Exp2,NA(),ABS(ExpTable2[[#This Row],[Conductivity]]-StartingVal_Exp2)/StartingVal_Exp2)</f>
        <v>3.0719482619240106E-2</v>
      </c>
      <c r="P35" s="23"/>
      <c r="R35" s="23">
        <v>0.50104410879629635</v>
      </c>
      <c r="S35" s="23">
        <v>1.0009999999999999</v>
      </c>
      <c r="U35" s="23">
        <v>0.51102822916666668</v>
      </c>
      <c r="V35" s="23">
        <v>1.1475</v>
      </c>
      <c r="X35" s="23">
        <v>0.52413230324074067</v>
      </c>
      <c r="Y35" s="23">
        <v>1.2354000000000001</v>
      </c>
      <c r="AA35" s="23">
        <v>0.53224444444444441</v>
      </c>
      <c r="AB35" s="23">
        <v>1.1475</v>
      </c>
      <c r="AD35" s="23">
        <v>0.16601424768518519</v>
      </c>
      <c r="AE35" s="23">
        <v>0</v>
      </c>
      <c r="AG35" s="23">
        <v>0.53224444444444441</v>
      </c>
      <c r="AH35" s="23">
        <v>1.1475</v>
      </c>
    </row>
    <row r="36" spans="3:34" x14ac:dyDescent="0.3">
      <c r="C36" s="42"/>
      <c r="E36" s="23">
        <f>ROW()</f>
        <v>36</v>
      </c>
      <c r="F36" s="46">
        <v>0.16608368055555556</v>
      </c>
      <c r="G36" s="44">
        <v>0</v>
      </c>
      <c r="H36" s="23">
        <f>IF(ExpTable1[[#This Row],[Time]]=0,NA(),ExpTable1[[#This Row],[Time]]*86400-StartingTime_Exp1*86400)</f>
        <v>186.03400000000147</v>
      </c>
      <c r="I36" s="23">
        <f>IF(ExpTable1[[#This Row],[Time]]&lt;StartingTime_Exp1,NA(),ABS(ExpTable1[[#This Row],[Conductivity]]-StartingVal_Exp1)/StartingVal_Exp1)</f>
        <v>1</v>
      </c>
      <c r="J36" s="23"/>
      <c r="K36" s="23">
        <f>ROW()</f>
        <v>36</v>
      </c>
      <c r="L36" s="46">
        <v>0.53231372685185185</v>
      </c>
      <c r="M36" s="44">
        <v>1.1475</v>
      </c>
      <c r="N36" s="23">
        <f>IF(ExpTable2[[#This Row],[Time]]=0,NA(),ExpTable2[[#This Row],[Time]]*86400-StartingTime_Exp2*86400)</f>
        <v>173.72000000000844</v>
      </c>
      <c r="O36" s="23">
        <f>IF(ExpTable2[[#This Row],[Time]]&lt;StartingTime_Exp2,NA(),ABS(ExpTable2[[#This Row],[Conductivity]]-StartingVal_Exp2)/StartingVal_Exp2)</f>
        <v>3.0719482619240106E-2</v>
      </c>
      <c r="P36" s="23"/>
      <c r="R36" s="23">
        <v>0.5011134606481481</v>
      </c>
      <c r="S36" s="23">
        <v>1.0106999999999999</v>
      </c>
      <c r="U36" s="23">
        <v>0.51109753472222219</v>
      </c>
      <c r="V36" s="23">
        <v>1.1426000000000001</v>
      </c>
      <c r="X36" s="23">
        <v>0.52420166666666668</v>
      </c>
      <c r="Y36" s="23">
        <v>1.2304999999999999</v>
      </c>
      <c r="AA36" s="23">
        <v>0.53231372685185185</v>
      </c>
      <c r="AB36" s="23">
        <v>1.1475</v>
      </c>
      <c r="AD36" s="23">
        <v>0.16608368055555556</v>
      </c>
      <c r="AE36" s="23">
        <v>0</v>
      </c>
      <c r="AG36" s="23">
        <v>0.53231372685185185</v>
      </c>
      <c r="AH36" s="23">
        <v>1.1475</v>
      </c>
    </row>
    <row r="37" spans="3:34" x14ac:dyDescent="0.3">
      <c r="C37" s="42"/>
      <c r="E37" s="23">
        <f>ROW()</f>
        <v>37</v>
      </c>
      <c r="F37" s="46">
        <v>0.16615318287037037</v>
      </c>
      <c r="G37" s="44">
        <v>0</v>
      </c>
      <c r="H37" s="23">
        <f>IF(ExpTable1[[#This Row],[Time]]=0,NA(),ExpTable1[[#This Row],[Time]]*86400-StartingTime_Exp1*86400)</f>
        <v>192.03900000000067</v>
      </c>
      <c r="I37" s="23">
        <f>IF(ExpTable1[[#This Row],[Time]]&lt;StartingTime_Exp1,NA(),ABS(ExpTable1[[#This Row],[Conductivity]]-StartingVal_Exp1)/StartingVal_Exp1)</f>
        <v>1</v>
      </c>
      <c r="J37" s="23"/>
      <c r="K37" s="23">
        <f>ROW()</f>
        <v>37</v>
      </c>
      <c r="L37" s="46">
        <v>0.53238311342592592</v>
      </c>
      <c r="M37" s="44">
        <v>1.1426000000000001</v>
      </c>
      <c r="N37" s="23">
        <f>IF(ExpTable2[[#This Row],[Time]]=0,NA(),ExpTable2[[#This Row],[Time]]*86400-StartingTime_Exp2*86400)</f>
        <v>179.71500000000378</v>
      </c>
      <c r="O37" s="23">
        <f>IF(ExpTable2[[#This Row],[Time]]&lt;StartingTime_Exp2,NA(),ABS(ExpTable2[[#This Row],[Conductivity]]-StartingVal_Exp2)/StartingVal_Exp2)</f>
        <v>2.6318153238120996E-2</v>
      </c>
      <c r="P37" s="23"/>
      <c r="R37" s="23">
        <v>0.50118275462962958</v>
      </c>
      <c r="S37" s="23">
        <v>1.0059</v>
      </c>
      <c r="U37" s="23">
        <v>0.51116688657407405</v>
      </c>
      <c r="V37" s="23">
        <v>1.1475</v>
      </c>
      <c r="X37" s="23">
        <v>0.52427097222222219</v>
      </c>
      <c r="Y37" s="23">
        <v>1.2304999999999999</v>
      </c>
      <c r="AA37" s="23">
        <v>0.53238311342592592</v>
      </c>
      <c r="AB37" s="23">
        <v>1.1426000000000001</v>
      </c>
      <c r="AD37" s="23">
        <v>0.16615318287037037</v>
      </c>
      <c r="AE37" s="23">
        <v>0</v>
      </c>
      <c r="AG37" s="23">
        <v>0.53238311342592592</v>
      </c>
      <c r="AH37" s="23">
        <v>1.1426000000000001</v>
      </c>
    </row>
    <row r="38" spans="3:34" x14ac:dyDescent="0.3">
      <c r="C38" s="42"/>
      <c r="E38" s="23">
        <f>ROW()</f>
        <v>38</v>
      </c>
      <c r="F38" s="46">
        <v>0.16622262731481482</v>
      </c>
      <c r="G38" s="44">
        <v>0</v>
      </c>
      <c r="H38" s="23">
        <f>IF(ExpTable1[[#This Row],[Time]]=0,NA(),ExpTable1[[#This Row],[Time]]*86400-StartingTime_Exp1*86400)</f>
        <v>198.03900000000067</v>
      </c>
      <c r="I38" s="23">
        <f>IF(ExpTable1[[#This Row],[Time]]&lt;StartingTime_Exp1,NA(),ABS(ExpTable1[[#This Row],[Conductivity]]-StartingVal_Exp1)/StartingVal_Exp1)</f>
        <v>1</v>
      </c>
      <c r="J38" s="23"/>
      <c r="K38" s="23">
        <f>ROW()</f>
        <v>38</v>
      </c>
      <c r="L38" s="46">
        <v>0.53245245370370375</v>
      </c>
      <c r="M38" s="44">
        <v>1.1572</v>
      </c>
      <c r="N38" s="23">
        <f>IF(ExpTable2[[#This Row],[Time]]=0,NA(),ExpTable2[[#This Row],[Time]]*86400-StartingTime_Exp2*86400)</f>
        <v>185.70600000001286</v>
      </c>
      <c r="O38" s="23">
        <f>IF(ExpTable2[[#This Row],[Time]]&lt;StartingTime_Exp2,NA(),ABS(ExpTable2[[#This Row],[Conductivity]]-StartingVal_Exp2)/StartingVal_Exp2)</f>
        <v>3.9432318332884263E-2</v>
      </c>
      <c r="P38" s="23"/>
      <c r="R38" s="23">
        <v>0.50125211805555558</v>
      </c>
      <c r="S38" s="23">
        <v>1.0059</v>
      </c>
      <c r="U38" s="23">
        <v>0.51123615740740747</v>
      </c>
      <c r="V38" s="23">
        <v>1.1475</v>
      </c>
      <c r="X38" s="23">
        <v>0.52434032407407405</v>
      </c>
      <c r="Y38" s="23">
        <v>1.2256</v>
      </c>
      <c r="AA38" s="23">
        <v>0.53245245370370375</v>
      </c>
      <c r="AB38" s="23">
        <v>1.1572</v>
      </c>
      <c r="AD38" s="23">
        <v>0.16622262731481482</v>
      </c>
      <c r="AE38" s="23">
        <v>0</v>
      </c>
      <c r="AG38" s="23">
        <v>0.53245245370370375</v>
      </c>
      <c r="AH38" s="23">
        <v>1.1572</v>
      </c>
    </row>
    <row r="39" spans="3:34" x14ac:dyDescent="0.3">
      <c r="C39" s="42"/>
      <c r="E39" s="23">
        <f>ROW()</f>
        <v>39</v>
      </c>
      <c r="F39" s="46">
        <v>0.16629207175925925</v>
      </c>
      <c r="G39" s="42">
        <v>0</v>
      </c>
      <c r="H39" s="45">
        <f>IF(ExpTable1[[#This Row],[Time]]=0,NA(),ExpTable1[[#This Row],[Time]]*86400-StartingTime_Exp1*86400)</f>
        <v>204.03900000000067</v>
      </c>
      <c r="I39" s="23">
        <f>IF(ExpTable1[[#This Row],[Time]]&lt;StartingTime_Exp1,NA(),ABS(ExpTable1[[#This Row],[Conductivity]]-StartingVal_Exp1)/StartingVal_Exp1)</f>
        <v>1</v>
      </c>
      <c r="J39" s="23"/>
      <c r="K39" s="23">
        <f>ROW()</f>
        <v>39</v>
      </c>
      <c r="L39" s="46">
        <v>0.53252178240740744</v>
      </c>
      <c r="M39" s="42">
        <v>1.1523000000000001</v>
      </c>
      <c r="N39" s="45">
        <f>IF(ExpTable2[[#This Row],[Time]]=0,NA(),ExpTable2[[#This Row],[Time]]*86400-StartingTime_Exp2*86400)</f>
        <v>191.69600000001083</v>
      </c>
      <c r="O39" s="45">
        <f>IF(ExpTable2[[#This Row],[Time]]&lt;StartingTime_Exp2,NA(),ABS(ExpTable2[[#This Row],[Conductivity]]-StartingVal_Exp2)/StartingVal_Exp2)</f>
        <v>3.5030988951765152E-2</v>
      </c>
      <c r="P39" s="23"/>
      <c r="R39" s="23">
        <v>0.50132141203703706</v>
      </c>
      <c r="S39" s="23">
        <v>1.0156000000000001</v>
      </c>
      <c r="U39" s="23">
        <v>0.51130554398148143</v>
      </c>
      <c r="V39" s="23">
        <v>1.1475</v>
      </c>
      <c r="X39" s="23">
        <v>0.52440962962962956</v>
      </c>
      <c r="Y39" s="23">
        <v>1.2451000000000001</v>
      </c>
      <c r="AA39" s="23">
        <v>0.53252178240740744</v>
      </c>
      <c r="AB39" s="23">
        <v>1.1523000000000001</v>
      </c>
      <c r="AD39" s="23">
        <v>0.16629207175925925</v>
      </c>
      <c r="AE39" s="23">
        <v>0</v>
      </c>
      <c r="AG39" s="23">
        <v>0.53252178240740744</v>
      </c>
      <c r="AH39" s="23">
        <v>1.1523000000000001</v>
      </c>
    </row>
    <row r="40" spans="3:34" x14ac:dyDescent="0.3">
      <c r="C40" s="42"/>
      <c r="E40" s="23">
        <f>ROW()</f>
        <v>40</v>
      </c>
      <c r="F40" s="46">
        <v>0.16636151620370371</v>
      </c>
      <c r="G40" s="42">
        <v>0</v>
      </c>
      <c r="H40" s="45">
        <f>IF(ExpTable1[[#This Row],[Time]]=0,NA(),ExpTable1[[#This Row],[Time]]*86400-StartingTime_Exp1*86400)</f>
        <v>210.03900000000067</v>
      </c>
      <c r="I40" s="23">
        <f>IF(ExpTable1[[#This Row],[Time]]&lt;StartingTime_Exp1,NA(),ABS(ExpTable1[[#This Row],[Conductivity]]-StartingVal_Exp1)/StartingVal_Exp1)</f>
        <v>1</v>
      </c>
      <c r="J40" s="23"/>
      <c r="K40" s="23">
        <f>ROW()</f>
        <v>40</v>
      </c>
      <c r="L40" s="46">
        <v>0.53259108796296295</v>
      </c>
      <c r="M40" s="42">
        <v>1.1572</v>
      </c>
      <c r="N40" s="45">
        <f>IF(ExpTable2[[#This Row],[Time]]=0,NA(),ExpTable2[[#This Row],[Time]]*86400-StartingTime_Exp2*86400)</f>
        <v>197.68400000000111</v>
      </c>
      <c r="O40" s="45">
        <f>IF(ExpTable2[[#This Row],[Time]]&lt;StartingTime_Exp2,NA(),ABS(ExpTable2[[#This Row],[Conductivity]]-StartingVal_Exp2)/StartingVal_Exp2)</f>
        <v>3.9432318332884263E-2</v>
      </c>
      <c r="P40" s="23"/>
      <c r="R40" s="23">
        <v>0.50139078703703699</v>
      </c>
      <c r="S40" s="23">
        <v>1.0205</v>
      </c>
      <c r="U40" s="23">
        <v>0.5113748958333334</v>
      </c>
      <c r="V40" s="23">
        <v>1.1572</v>
      </c>
      <c r="X40" s="23">
        <v>0.52447899305555556</v>
      </c>
      <c r="Y40" s="23">
        <v>1.2402</v>
      </c>
      <c r="AA40" s="23">
        <v>0.53259108796296295</v>
      </c>
      <c r="AB40" s="23">
        <v>1.1572</v>
      </c>
      <c r="AD40" s="23">
        <v>0.16636151620370371</v>
      </c>
      <c r="AE40" s="23">
        <v>0</v>
      </c>
      <c r="AG40" s="23">
        <v>0.53259108796296295</v>
      </c>
      <c r="AH40" s="23">
        <v>1.1572</v>
      </c>
    </row>
    <row r="41" spans="3:34" x14ac:dyDescent="0.3">
      <c r="C41" s="42"/>
      <c r="E41" s="23">
        <f>ROW()</f>
        <v>41</v>
      </c>
      <c r="F41" s="46">
        <v>0.16643101851851852</v>
      </c>
      <c r="G41" s="42">
        <v>0</v>
      </c>
      <c r="H41" s="45">
        <f>IF(ExpTable1[[#This Row],[Time]]=0,NA(),ExpTable1[[#This Row],[Time]]*86400-StartingTime_Exp1*86400)</f>
        <v>216.04399999999987</v>
      </c>
      <c r="I41" s="23">
        <f>IF(ExpTable1[[#This Row],[Time]]&lt;StartingTime_Exp1,NA(),ABS(ExpTable1[[#This Row],[Conductivity]]-StartingVal_Exp1)/StartingVal_Exp1)</f>
        <v>1</v>
      </c>
      <c r="J41" s="23"/>
      <c r="K41" s="23">
        <f>ROW()</f>
        <v>41</v>
      </c>
      <c r="L41" s="46">
        <v>0.53266042824074067</v>
      </c>
      <c r="M41" s="42">
        <v>1.1572</v>
      </c>
      <c r="N41" s="45">
        <f>IF(ExpTable2[[#This Row],[Time]]=0,NA(),ExpTable2[[#This Row],[Time]]*86400-StartingTime_Exp2*86400)</f>
        <v>203.67500000000291</v>
      </c>
      <c r="O41" s="45">
        <f>IF(ExpTable2[[#This Row],[Time]]&lt;StartingTime_Exp2,NA(),ABS(ExpTable2[[#This Row],[Conductivity]]-StartingVal_Exp2)/StartingVal_Exp2)</f>
        <v>3.9432318332884263E-2</v>
      </c>
      <c r="P41" s="23"/>
      <c r="R41" s="23">
        <v>0.50146010416666664</v>
      </c>
      <c r="S41" s="23">
        <v>1.0254000000000001</v>
      </c>
      <c r="U41" s="23">
        <v>0.51144421296296294</v>
      </c>
      <c r="V41" s="23">
        <v>1.1523000000000001</v>
      </c>
      <c r="X41" s="23">
        <v>0.52454834490740743</v>
      </c>
      <c r="Y41" s="23">
        <v>1.2354000000000001</v>
      </c>
      <c r="AA41" s="23">
        <v>0.53266042824074067</v>
      </c>
      <c r="AB41" s="23">
        <v>1.1572</v>
      </c>
      <c r="AD41" s="23">
        <v>0.16643101851851852</v>
      </c>
      <c r="AE41" s="23">
        <v>0</v>
      </c>
      <c r="AG41" s="23">
        <v>0.53266042824074067</v>
      </c>
      <c r="AH41" s="23">
        <v>1.1572</v>
      </c>
    </row>
    <row r="42" spans="3:34" x14ac:dyDescent="0.3">
      <c r="C42" s="42"/>
      <c r="E42" s="23">
        <f>ROW()</f>
        <v>42</v>
      </c>
      <c r="F42" s="46">
        <v>0.16650045138888889</v>
      </c>
      <c r="G42" s="42">
        <v>0</v>
      </c>
      <c r="H42" s="45">
        <f>IF(ExpTable1[[#This Row],[Time]]=0,NA(),ExpTable1[[#This Row],[Time]]*86400-StartingTime_Exp1*86400)</f>
        <v>222.04299999999967</v>
      </c>
      <c r="I42" s="23">
        <f>IF(ExpTable1[[#This Row],[Time]]&lt;StartingTime_Exp1,NA(),ABS(ExpTable1[[#This Row],[Conductivity]]-StartingVal_Exp1)/StartingVal_Exp1)</f>
        <v>1</v>
      </c>
      <c r="J42" s="23"/>
      <c r="K42" s="23">
        <f>ROW()</f>
        <v>42</v>
      </c>
      <c r="L42" s="46">
        <v>0.53272978009259264</v>
      </c>
      <c r="M42" s="42">
        <v>1.1572</v>
      </c>
      <c r="N42" s="45">
        <f>IF(ExpTable2[[#This Row],[Time]]=0,NA(),ExpTable2[[#This Row],[Time]]*86400-StartingTime_Exp2*86400)</f>
        <v>209.66700000000856</v>
      </c>
      <c r="O42" s="45">
        <f>IF(ExpTable2[[#This Row],[Time]]&lt;StartingTime_Exp2,NA(),ABS(ExpTable2[[#This Row],[Conductivity]]-StartingVal_Exp2)/StartingVal_Exp2)</f>
        <v>3.9432318332884263E-2</v>
      </c>
      <c r="P42" s="23"/>
      <c r="R42" s="23">
        <v>0.50152944444444447</v>
      </c>
      <c r="S42" s="23">
        <v>1.0254000000000001</v>
      </c>
      <c r="U42" s="23">
        <v>0.51151355324074077</v>
      </c>
      <c r="V42" s="23">
        <v>1.1523000000000001</v>
      </c>
      <c r="X42" s="23">
        <v>0.52461765046296294</v>
      </c>
      <c r="Y42" s="23">
        <v>1.2354000000000001</v>
      </c>
      <c r="AA42" s="23">
        <v>0.53272978009259264</v>
      </c>
      <c r="AB42" s="23">
        <v>1.1572</v>
      </c>
      <c r="AD42" s="23">
        <v>0.16650045138888889</v>
      </c>
      <c r="AE42" s="23">
        <v>0</v>
      </c>
      <c r="AG42" s="23">
        <v>0.53272978009259264</v>
      </c>
      <c r="AH42" s="23">
        <v>1.1572</v>
      </c>
    </row>
    <row r="43" spans="3:34" x14ac:dyDescent="0.3">
      <c r="C43" s="42"/>
      <c r="F43" s="46"/>
      <c r="G43" s="42"/>
      <c r="H43" s="45"/>
      <c r="I43" s="23"/>
      <c r="J43" s="23"/>
      <c r="K43" s="23"/>
      <c r="L43" s="46"/>
      <c r="M43" s="42"/>
      <c r="N43" s="45"/>
      <c r="O43" s="45"/>
      <c r="P43" s="23"/>
      <c r="R43" s="23">
        <v>0.50159879629629633</v>
      </c>
      <c r="S43" s="23">
        <v>1.0205</v>
      </c>
      <c r="U43" s="23">
        <v>0.51158287037037031</v>
      </c>
      <c r="V43" s="23">
        <v>1.1572</v>
      </c>
      <c r="X43" s="23">
        <v>0.5246870023148148</v>
      </c>
      <c r="Y43" s="23">
        <v>1.2304999999999999</v>
      </c>
      <c r="AA43" s="23">
        <v>0.53279913194444439</v>
      </c>
      <c r="AB43" s="23">
        <v>1.1523000000000001</v>
      </c>
    </row>
    <row r="44" spans="3:34" x14ac:dyDescent="0.3">
      <c r="C44" s="42"/>
      <c r="F44" s="46"/>
      <c r="G44" s="42"/>
      <c r="H44" s="45"/>
      <c r="I44" s="23"/>
      <c r="J44" s="23"/>
      <c r="K44" s="23"/>
      <c r="L44" s="46"/>
      <c r="M44" s="42"/>
      <c r="N44" s="45"/>
      <c r="O44" s="45"/>
      <c r="P44" s="23"/>
      <c r="R44" s="23">
        <v>0.50166810185185184</v>
      </c>
      <c r="S44" s="23">
        <v>1.0448999999999999</v>
      </c>
      <c r="U44" s="23">
        <v>0.51165222222222229</v>
      </c>
      <c r="V44" s="23">
        <v>1.1718999999999999</v>
      </c>
      <c r="X44" s="23">
        <v>0.52475629629629628</v>
      </c>
      <c r="Y44" s="23">
        <v>1.2304999999999999</v>
      </c>
      <c r="AA44" s="23">
        <v>0.53286843750000001</v>
      </c>
      <c r="AB44" s="23">
        <v>1.1475</v>
      </c>
    </row>
    <row r="45" spans="3:34" x14ac:dyDescent="0.3">
      <c r="C45" s="42"/>
      <c r="F45" s="46"/>
      <c r="G45" s="42"/>
      <c r="H45" s="45"/>
      <c r="I45" s="23"/>
      <c r="J45" s="23"/>
      <c r="K45" s="23"/>
      <c r="L45" s="46"/>
      <c r="M45" s="42"/>
      <c r="N45" s="45"/>
      <c r="O45" s="45"/>
      <c r="P45" s="23"/>
      <c r="R45" s="23">
        <v>0.50173745370370371</v>
      </c>
      <c r="S45" s="23">
        <v>1.04</v>
      </c>
      <c r="U45" s="23">
        <v>0.5117215277777778</v>
      </c>
      <c r="V45" s="23">
        <v>1.167</v>
      </c>
      <c r="X45" s="23">
        <v>0.52482565972222217</v>
      </c>
      <c r="Y45" s="23">
        <v>1.2354000000000001</v>
      </c>
      <c r="AA45" s="23">
        <v>0.53293780092592591</v>
      </c>
      <c r="AB45" s="23">
        <v>1.1523000000000001</v>
      </c>
    </row>
    <row r="46" spans="3:34" x14ac:dyDescent="0.3">
      <c r="C46" s="42"/>
      <c r="F46" s="46"/>
      <c r="G46" s="42"/>
      <c r="H46" s="45"/>
      <c r="I46" s="23"/>
      <c r="J46" s="23"/>
      <c r="K46" s="23"/>
      <c r="L46" s="46"/>
      <c r="M46" s="42"/>
      <c r="N46" s="45"/>
      <c r="O46" s="45"/>
      <c r="P46" s="23"/>
      <c r="R46" s="23">
        <v>0.50180673611111104</v>
      </c>
      <c r="S46" s="23">
        <v>1.0351999999999999</v>
      </c>
      <c r="U46" s="23">
        <v>0.51179087962962966</v>
      </c>
      <c r="V46" s="23">
        <v>1.167</v>
      </c>
      <c r="X46" s="23">
        <v>0.52489501157407414</v>
      </c>
      <c r="Y46" s="23">
        <v>1.2354000000000001</v>
      </c>
      <c r="AA46" s="23">
        <v>0.53300709490740739</v>
      </c>
      <c r="AB46" s="23">
        <v>1.1572</v>
      </c>
    </row>
    <row r="47" spans="3:34" x14ac:dyDescent="0.3">
      <c r="C47" s="42"/>
      <c r="F47" s="46"/>
      <c r="G47" s="42"/>
      <c r="H47" s="45"/>
      <c r="I47" s="23"/>
      <c r="J47" s="23"/>
      <c r="K47" s="23"/>
      <c r="L47" s="46"/>
      <c r="M47" s="42"/>
      <c r="N47" s="45"/>
      <c r="O47" s="45"/>
      <c r="P47" s="23"/>
      <c r="R47" s="23">
        <v>0.50187611111111108</v>
      </c>
      <c r="S47" s="23">
        <v>1.0351999999999999</v>
      </c>
      <c r="U47" s="23">
        <v>0.51186018518518517</v>
      </c>
      <c r="V47" s="23">
        <v>1.1718999999999999</v>
      </c>
      <c r="X47" s="23">
        <v>0.52496431712962965</v>
      </c>
      <c r="Y47" s="23">
        <v>1.2304999999999999</v>
      </c>
      <c r="AA47" s="23">
        <v>0.53307642361111107</v>
      </c>
      <c r="AB47" s="23">
        <v>1.1572</v>
      </c>
    </row>
    <row r="48" spans="3:34" x14ac:dyDescent="0.3">
      <c r="C48" s="42"/>
      <c r="F48" s="46"/>
      <c r="G48" s="42"/>
      <c r="H48" s="45"/>
      <c r="I48" s="23"/>
      <c r="J48" s="23"/>
      <c r="K48" s="23"/>
      <c r="L48" s="46"/>
      <c r="M48" s="42"/>
      <c r="N48" s="45"/>
      <c r="O48" s="45"/>
      <c r="P48" s="23"/>
      <c r="R48" s="23">
        <v>0.50194547453703697</v>
      </c>
      <c r="S48" s="23">
        <v>1.04</v>
      </c>
      <c r="U48" s="23">
        <v>0.51192954861111117</v>
      </c>
      <c r="V48" s="23">
        <v>1.1718999999999999</v>
      </c>
      <c r="X48" s="23">
        <v>0.52503366898148152</v>
      </c>
      <c r="Y48" s="23">
        <v>1.2548999999999999</v>
      </c>
      <c r="AA48" s="23">
        <v>0.5331457638888889</v>
      </c>
      <c r="AB48" s="23">
        <v>1.1523000000000001</v>
      </c>
    </row>
    <row r="49" spans="3:28" x14ac:dyDescent="0.3">
      <c r="C49" s="42"/>
      <c r="F49" s="46"/>
      <c r="G49" s="42"/>
      <c r="H49" s="45"/>
      <c r="I49" s="23"/>
      <c r="J49" s="23"/>
      <c r="K49" s="23"/>
      <c r="L49" s="46"/>
      <c r="M49" s="42"/>
      <c r="N49" s="45"/>
      <c r="O49" s="45"/>
      <c r="P49" s="23"/>
      <c r="R49" s="23">
        <v>0.50201478009259259</v>
      </c>
      <c r="S49" s="23">
        <v>1.0351999999999999</v>
      </c>
      <c r="U49" s="23">
        <v>0.51199888888888889</v>
      </c>
      <c r="V49" s="23">
        <v>1.167</v>
      </c>
      <c r="X49" s="23">
        <v>0.52510298611111106</v>
      </c>
      <c r="Y49" s="23">
        <v>1.2548999999999999</v>
      </c>
      <c r="AA49" s="23">
        <v>0.53321510416666673</v>
      </c>
      <c r="AB49" s="23">
        <v>1.1475</v>
      </c>
    </row>
    <row r="50" spans="3:28" x14ac:dyDescent="0.3">
      <c r="C50" s="42"/>
      <c r="F50" s="46"/>
      <c r="G50" s="42"/>
      <c r="H50" s="45"/>
      <c r="I50" s="23"/>
      <c r="J50" s="23"/>
      <c r="K50" s="23"/>
      <c r="L50" s="46"/>
      <c r="M50" s="42"/>
      <c r="N50" s="45"/>
      <c r="O50" s="45"/>
      <c r="P50" s="23"/>
      <c r="R50" s="23">
        <v>0.50208413194444446</v>
      </c>
      <c r="S50" s="23">
        <v>1.04</v>
      </c>
      <c r="U50" s="23">
        <v>0.51206818287037037</v>
      </c>
      <c r="V50" s="23">
        <v>1.1718999999999999</v>
      </c>
      <c r="X50" s="23">
        <v>0.52517233796296303</v>
      </c>
      <c r="Y50" s="23">
        <v>1.25</v>
      </c>
      <c r="AA50" s="23">
        <v>0.53328446759259263</v>
      </c>
      <c r="AB50" s="23">
        <v>1.1572</v>
      </c>
    </row>
    <row r="51" spans="3:28" x14ac:dyDescent="0.3">
      <c r="C51" s="42"/>
      <c r="F51" s="46"/>
      <c r="G51" s="42"/>
      <c r="H51" s="45"/>
      <c r="I51" s="23"/>
      <c r="J51" s="23"/>
      <c r="K51" s="23"/>
      <c r="L51" s="46"/>
      <c r="M51" s="42"/>
      <c r="N51" s="45"/>
      <c r="O51" s="45"/>
      <c r="P51" s="23"/>
      <c r="R51" s="23">
        <v>0.50215343749999997</v>
      </c>
      <c r="S51" s="23">
        <v>1.0351999999999999</v>
      </c>
      <c r="U51" s="23">
        <v>0.51213754629629626</v>
      </c>
      <c r="V51" s="23">
        <v>1.1718999999999999</v>
      </c>
      <c r="X51" s="23">
        <v>0.52524167824074075</v>
      </c>
      <c r="Y51" s="23">
        <v>1.25</v>
      </c>
      <c r="AA51" s="23">
        <v>0.53335372685185189</v>
      </c>
      <c r="AB51" s="23">
        <v>1.1523000000000001</v>
      </c>
    </row>
    <row r="52" spans="3:28" x14ac:dyDescent="0.3">
      <c r="C52" s="42"/>
      <c r="F52" s="46"/>
      <c r="G52" s="42"/>
      <c r="H52" s="45"/>
      <c r="I52" s="23"/>
      <c r="J52" s="23"/>
      <c r="K52" s="23"/>
      <c r="L52" s="46"/>
      <c r="M52" s="42"/>
      <c r="N52" s="45"/>
      <c r="O52" s="45"/>
      <c r="P52" s="23"/>
      <c r="R52" s="23">
        <v>0.5022227777777778</v>
      </c>
      <c r="S52" s="23">
        <v>1.0448999999999999</v>
      </c>
      <c r="U52" s="23">
        <v>0.51220686342592592</v>
      </c>
      <c r="V52" s="23">
        <v>1.1816</v>
      </c>
      <c r="X52" s="23">
        <v>0.5253109953703704</v>
      </c>
      <c r="Y52" s="23">
        <v>1.25</v>
      </c>
      <c r="AA52" s="23">
        <v>0.53342314814814817</v>
      </c>
      <c r="AB52" s="23">
        <v>1.1523000000000001</v>
      </c>
    </row>
    <row r="53" spans="3:28" ht="15.75" customHeight="1" x14ac:dyDescent="0.3">
      <c r="F53" s="42"/>
      <c r="G53" s="42"/>
      <c r="H53" s="45"/>
      <c r="I53" s="23"/>
      <c r="J53" s="23"/>
      <c r="K53" s="23"/>
      <c r="L53" s="42"/>
      <c r="M53" s="42"/>
      <c r="N53" s="45"/>
      <c r="O53" s="45"/>
      <c r="P53" s="23"/>
    </row>
  </sheetData>
  <pageMargins left="0.7" right="0.7" top="0.75" bottom="0.75" header="0.3" footer="0.3"/>
  <pageSetup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H58"/>
  <sheetViews>
    <sheetView topLeftCell="A36" zoomScale="130" zoomScaleNormal="130" workbookViewId="0">
      <selection activeCell="B41" sqref="B41"/>
    </sheetView>
  </sheetViews>
  <sheetFormatPr defaultColWidth="9.140625" defaultRowHeight="15.95" customHeight="1" x14ac:dyDescent="0.25"/>
  <cols>
    <col min="1" max="1" width="14.7109375" style="26" customWidth="1"/>
    <col min="2" max="2" width="35.5703125" style="8" customWidth="1"/>
    <col min="3" max="16384" width="9.140625" style="8"/>
  </cols>
  <sheetData>
    <row r="1" spans="1:7" s="67" customFormat="1" ht="39.950000000000003" customHeight="1" x14ac:dyDescent="0.55000000000000004">
      <c r="A1" s="99" t="str">
        <f>TT!$O$29</f>
        <v>Data In (From Source)</v>
      </c>
      <c r="B1" s="100"/>
      <c r="C1" s="100"/>
      <c r="D1" s="100"/>
      <c r="E1" s="100"/>
      <c r="F1" s="100"/>
      <c r="G1" s="66" t="s">
        <v>163</v>
      </c>
    </row>
    <row r="2" spans="1:7" s="67" customFormat="1" ht="24.95" customHeight="1" x14ac:dyDescent="0.25">
      <c r="A2" s="101" t="str">
        <f>TT!$O$30</f>
        <v>Data coming from the current data source will appear below as it is received.</v>
      </c>
      <c r="B2" s="102"/>
      <c r="C2" s="102"/>
      <c r="D2" s="102"/>
      <c r="E2" s="102"/>
      <c r="F2" s="102"/>
    </row>
    <row r="3" spans="1:7" s="67" customFormat="1" ht="33.6" customHeight="1" x14ac:dyDescent="0.25">
      <c r="A3" s="103" t="s">
        <v>88</v>
      </c>
      <c r="B3" s="103"/>
      <c r="C3" s="69"/>
      <c r="D3" s="69"/>
      <c r="E3" s="69"/>
      <c r="F3" s="69"/>
      <c r="G3" s="69"/>
    </row>
    <row r="4" spans="1:7" s="70" customFormat="1" ht="16.5" x14ac:dyDescent="0.25">
      <c r="A4" s="27" t="str">
        <f>TT!$O$32</f>
        <v>Time</v>
      </c>
      <c r="B4" s="71" t="str">
        <f>TT!$O$37</f>
        <v>Conductivity</v>
      </c>
    </row>
    <row r="5" spans="1:7" s="73" customFormat="1" ht="15.95" customHeight="1" thickBot="1" x14ac:dyDescent="0.3">
      <c r="A5" s="31">
        <v>0.16650045138888889</v>
      </c>
      <c r="B5" s="25">
        <v>0</v>
      </c>
      <c r="C5" s="72"/>
      <c r="D5" s="72"/>
      <c r="E5" s="72"/>
      <c r="F5" s="72"/>
      <c r="G5" s="72"/>
    </row>
    <row r="6" spans="1:7" s="67" customFormat="1" ht="33.6" customHeight="1" thickTop="1" x14ac:dyDescent="0.25">
      <c r="A6" s="104" t="str">
        <f>TT!$O$34</f>
        <v>Historical Data</v>
      </c>
      <c r="B6" s="104"/>
      <c r="C6" s="69"/>
      <c r="D6" s="69"/>
      <c r="E6" s="69"/>
      <c r="F6" s="69"/>
      <c r="G6" s="69"/>
    </row>
    <row r="7" spans="1:7" s="70" customFormat="1" ht="16.5" x14ac:dyDescent="0.25">
      <c r="A7" s="74" t="str">
        <f>IF(A4="","",A4)</f>
        <v>Time</v>
      </c>
      <c r="B7" s="75" t="str">
        <f t="shared" ref="B7" si="0">IF(B4="","",B4)</f>
        <v>Conductivity</v>
      </c>
    </row>
    <row r="8" spans="1:7" s="67" customFormat="1" ht="19.5" customHeight="1" x14ac:dyDescent="0.25">
      <c r="A8" s="80"/>
      <c r="B8" s="78"/>
      <c r="C8" s="76"/>
      <c r="D8" s="76"/>
      <c r="E8" s="76"/>
      <c r="F8" s="76"/>
      <c r="G8" s="76"/>
    </row>
    <row r="9" spans="1:7" s="67" customFormat="1" ht="19.5" customHeight="1" x14ac:dyDescent="0.25">
      <c r="A9" s="81"/>
      <c r="B9" s="79"/>
      <c r="C9" s="76"/>
      <c r="D9" s="76"/>
      <c r="E9" s="76"/>
      <c r="F9" s="76"/>
      <c r="G9" s="76"/>
    </row>
    <row r="10" spans="1:7" s="67" customFormat="1" ht="19.5" customHeight="1" x14ac:dyDescent="0.25">
      <c r="A10" s="81"/>
      <c r="B10" s="79"/>
      <c r="C10" s="76"/>
      <c r="D10" s="76"/>
      <c r="E10" s="76"/>
      <c r="F10" s="76"/>
      <c r="G10" s="76"/>
    </row>
    <row r="11" spans="1:7" s="67" customFormat="1" ht="19.5" customHeight="1" x14ac:dyDescent="0.25">
      <c r="A11" s="81"/>
      <c r="B11" s="79"/>
      <c r="C11" s="76"/>
      <c r="D11" s="76"/>
      <c r="E11" s="76"/>
      <c r="F11" s="76"/>
      <c r="G11" s="76"/>
    </row>
    <row r="12" spans="1:7" s="67" customFormat="1" ht="19.5" customHeight="1" x14ac:dyDescent="0.25">
      <c r="A12" s="81"/>
      <c r="B12" s="79"/>
      <c r="C12" s="76"/>
      <c r="D12" s="76"/>
      <c r="E12" s="76"/>
      <c r="F12" s="76"/>
      <c r="G12" s="76"/>
    </row>
    <row r="13" spans="1:7" s="67" customFormat="1" ht="19.5" customHeight="1" x14ac:dyDescent="0.25">
      <c r="A13" s="81"/>
      <c r="B13" s="79"/>
      <c r="C13" s="76"/>
      <c r="D13" s="76"/>
      <c r="E13" s="76"/>
      <c r="F13" s="76"/>
      <c r="G13" s="76"/>
    </row>
    <row r="14" spans="1:7" s="67" customFormat="1" ht="19.5" customHeight="1" x14ac:dyDescent="0.25">
      <c r="A14" s="81"/>
      <c r="B14" s="79"/>
      <c r="C14" s="76"/>
      <c r="D14" s="76"/>
      <c r="E14" s="76"/>
      <c r="F14" s="76"/>
      <c r="G14" s="76"/>
    </row>
    <row r="15" spans="1:7" s="67" customFormat="1" ht="19.5" customHeight="1" x14ac:dyDescent="0.25">
      <c r="A15" s="81"/>
      <c r="B15" s="79"/>
      <c r="C15" s="76"/>
      <c r="D15" s="76"/>
      <c r="E15" s="76"/>
      <c r="F15" s="76"/>
      <c r="G15" s="76"/>
    </row>
    <row r="16" spans="1:7" s="67" customFormat="1" ht="19.5" customHeight="1" x14ac:dyDescent="0.25">
      <c r="A16" s="81"/>
      <c r="B16" s="79"/>
      <c r="C16" s="76"/>
      <c r="D16" s="76"/>
      <c r="E16" s="76"/>
      <c r="F16" s="76"/>
      <c r="G16" s="76"/>
    </row>
    <row r="17" spans="1:8" s="67" customFormat="1" ht="19.5" customHeight="1" x14ac:dyDescent="0.25">
      <c r="A17" s="81"/>
      <c r="B17" s="79"/>
      <c r="C17" s="76"/>
      <c r="D17" s="76"/>
      <c r="E17" s="76"/>
      <c r="F17" s="76"/>
      <c r="G17" s="76"/>
    </row>
    <row r="18" spans="1:8" s="67" customFormat="1" ht="19.5" customHeight="1" x14ac:dyDescent="0.25">
      <c r="A18" s="81"/>
      <c r="B18" s="79"/>
      <c r="C18" s="76"/>
      <c r="D18" s="76"/>
      <c r="E18" s="76"/>
      <c r="F18" s="76"/>
      <c r="G18" s="76"/>
    </row>
    <row r="19" spans="1:8" s="67" customFormat="1" ht="19.5" customHeight="1" x14ac:dyDescent="0.25">
      <c r="A19" s="81"/>
      <c r="B19" s="79"/>
      <c r="C19" s="76"/>
      <c r="D19" s="76"/>
      <c r="E19" s="76"/>
      <c r="F19" s="76"/>
      <c r="G19" s="76"/>
    </row>
    <row r="20" spans="1:8" s="67" customFormat="1" ht="19.5" customHeight="1" x14ac:dyDescent="0.25">
      <c r="A20" s="81"/>
      <c r="B20" s="79"/>
      <c r="C20" s="76"/>
      <c r="D20" s="76"/>
      <c r="E20" s="76"/>
      <c r="F20" s="76"/>
      <c r="G20" s="76"/>
    </row>
    <row r="21" spans="1:8" s="67" customFormat="1" ht="19.5" customHeight="1" x14ac:dyDescent="0.25">
      <c r="A21" s="81"/>
      <c r="B21" s="79"/>
      <c r="C21" s="76"/>
      <c r="D21" s="76"/>
      <c r="E21" s="76"/>
      <c r="F21" s="76"/>
      <c r="G21" s="76"/>
    </row>
    <row r="22" spans="1:8" s="67" customFormat="1" ht="19.5" customHeight="1" x14ac:dyDescent="0.25">
      <c r="A22" s="81"/>
      <c r="B22" s="79"/>
      <c r="C22" s="76"/>
      <c r="D22" s="76"/>
      <c r="E22" s="76"/>
      <c r="F22" s="76"/>
      <c r="G22" s="76"/>
      <c r="H22" s="77"/>
    </row>
    <row r="23" spans="1:8" s="67" customFormat="1" ht="19.5" customHeight="1" x14ac:dyDescent="0.25">
      <c r="A23" s="81"/>
      <c r="B23" s="79"/>
      <c r="C23" s="76"/>
      <c r="D23" s="76"/>
      <c r="E23" s="76"/>
      <c r="F23" s="76"/>
      <c r="G23" s="76"/>
    </row>
    <row r="24" spans="1:8" s="67" customFormat="1" ht="19.5" customHeight="1" x14ac:dyDescent="0.25">
      <c r="A24" s="81"/>
      <c r="B24" s="79"/>
      <c r="C24" s="76"/>
      <c r="D24" s="76"/>
      <c r="E24" s="76"/>
      <c r="F24" s="76"/>
      <c r="G24" s="76"/>
    </row>
    <row r="25" spans="1:8" s="67" customFormat="1" ht="19.5" customHeight="1" x14ac:dyDescent="0.25">
      <c r="A25" s="81"/>
      <c r="B25" s="79"/>
      <c r="C25" s="76"/>
      <c r="D25" s="76"/>
      <c r="E25" s="76"/>
      <c r="F25" s="76"/>
      <c r="G25" s="76"/>
    </row>
    <row r="26" spans="1:8" s="67" customFormat="1" ht="19.5" customHeight="1" x14ac:dyDescent="0.25">
      <c r="A26" s="81"/>
      <c r="B26" s="79"/>
      <c r="C26" s="76"/>
      <c r="D26" s="76"/>
      <c r="E26" s="76"/>
      <c r="F26" s="76"/>
      <c r="G26" s="76"/>
    </row>
    <row r="27" spans="1:8" s="67" customFormat="1" ht="19.5" customHeight="1" x14ac:dyDescent="0.25">
      <c r="A27" s="81"/>
      <c r="B27" s="79"/>
      <c r="C27" s="76"/>
      <c r="D27" s="76"/>
      <c r="E27" s="76"/>
      <c r="F27" s="76"/>
      <c r="G27" s="76"/>
    </row>
    <row r="28" spans="1:8" s="67" customFormat="1" ht="19.5" customHeight="1" x14ac:dyDescent="0.25">
      <c r="A28" s="81"/>
      <c r="B28" s="79"/>
      <c r="C28" s="76"/>
      <c r="D28" s="76"/>
      <c r="E28" s="76"/>
      <c r="F28" s="76"/>
      <c r="G28" s="76"/>
    </row>
    <row r="29" spans="1:8" s="67" customFormat="1" ht="19.5" customHeight="1" x14ac:dyDescent="0.25">
      <c r="A29" s="81"/>
      <c r="B29" s="79"/>
      <c r="C29" s="76"/>
      <c r="D29" s="76"/>
      <c r="E29" s="76"/>
      <c r="F29" s="76"/>
      <c r="G29" s="76"/>
    </row>
    <row r="30" spans="1:8" s="67" customFormat="1" ht="19.5" customHeight="1" x14ac:dyDescent="0.25">
      <c r="A30" s="81"/>
      <c r="B30" s="79"/>
      <c r="C30" s="76"/>
      <c r="D30" s="76"/>
      <c r="E30" s="76"/>
      <c r="F30" s="76"/>
      <c r="G30" s="76"/>
    </row>
    <row r="31" spans="1:8" s="67" customFormat="1" ht="19.5" customHeight="1" x14ac:dyDescent="0.25">
      <c r="A31" s="81"/>
      <c r="B31" s="79"/>
      <c r="C31" s="76"/>
      <c r="D31" s="76"/>
      <c r="E31" s="76"/>
      <c r="F31" s="76"/>
      <c r="G31" s="76"/>
    </row>
    <row r="32" spans="1:8" s="67" customFormat="1" ht="19.5" customHeight="1" x14ac:dyDescent="0.25">
      <c r="A32" s="81"/>
      <c r="B32" s="79"/>
      <c r="C32" s="76"/>
      <c r="D32" s="76"/>
      <c r="E32" s="76"/>
      <c r="F32" s="76"/>
      <c r="G32" s="76"/>
    </row>
    <row r="33" spans="1:7" s="67" customFormat="1" ht="19.5" customHeight="1" x14ac:dyDescent="0.25">
      <c r="A33" s="81"/>
      <c r="B33" s="79"/>
      <c r="C33" s="76"/>
      <c r="D33" s="76"/>
      <c r="E33" s="76"/>
      <c r="F33" s="76"/>
      <c r="G33" s="76"/>
    </row>
    <row r="34" spans="1:7" s="67" customFormat="1" ht="19.5" customHeight="1" x14ac:dyDescent="0.25">
      <c r="A34" s="81"/>
      <c r="B34" s="79"/>
      <c r="C34" s="76"/>
      <c r="D34" s="76"/>
      <c r="E34" s="76"/>
      <c r="F34" s="76"/>
      <c r="G34" s="76"/>
    </row>
    <row r="35" spans="1:7" s="67" customFormat="1" ht="19.5" customHeight="1" x14ac:dyDescent="0.25">
      <c r="A35" s="81"/>
      <c r="B35" s="79"/>
      <c r="C35" s="76"/>
      <c r="D35" s="76"/>
      <c r="E35" s="76"/>
      <c r="F35" s="76"/>
      <c r="G35" s="76"/>
    </row>
    <row r="36" spans="1:7" s="67" customFormat="1" ht="19.5" customHeight="1" x14ac:dyDescent="0.25">
      <c r="A36" s="81"/>
      <c r="B36" s="79"/>
      <c r="C36" s="76"/>
      <c r="D36" s="76"/>
      <c r="E36" s="76"/>
      <c r="F36" s="76"/>
      <c r="G36" s="76"/>
    </row>
    <row r="37" spans="1:7" s="67" customFormat="1" ht="19.5" customHeight="1" x14ac:dyDescent="0.25">
      <c r="A37" s="81"/>
      <c r="B37" s="79"/>
      <c r="C37" s="76"/>
      <c r="D37" s="76"/>
      <c r="E37" s="76"/>
      <c r="F37" s="76"/>
      <c r="G37" s="76"/>
    </row>
    <row r="38" spans="1:7" s="67" customFormat="1" ht="19.5" customHeight="1" x14ac:dyDescent="0.25">
      <c r="A38" s="81"/>
      <c r="B38" s="79"/>
      <c r="C38" s="76"/>
      <c r="D38" s="76"/>
      <c r="E38" s="76"/>
      <c r="F38" s="76"/>
      <c r="G38" s="76"/>
    </row>
    <row r="39" spans="1:7" s="67" customFormat="1" ht="19.5" customHeight="1" x14ac:dyDescent="0.25">
      <c r="A39" s="81"/>
      <c r="B39" s="79"/>
      <c r="C39" s="76"/>
      <c r="D39" s="76"/>
      <c r="E39" s="76"/>
      <c r="F39" s="76"/>
      <c r="G39" s="76"/>
    </row>
    <row r="40" spans="1:7" s="67" customFormat="1" ht="19.5" customHeight="1" x14ac:dyDescent="0.25">
      <c r="A40" s="81"/>
      <c r="B40" s="79"/>
      <c r="C40" s="76"/>
      <c r="D40" s="76"/>
      <c r="E40" s="76"/>
      <c r="F40" s="76"/>
      <c r="G40" s="76"/>
    </row>
    <row r="41" spans="1:7" s="67" customFormat="1" ht="19.5" customHeight="1" x14ac:dyDescent="0.25">
      <c r="A41" s="81"/>
      <c r="B41" s="79"/>
      <c r="C41" s="76"/>
      <c r="D41" s="76"/>
      <c r="E41" s="76"/>
      <c r="F41" s="76"/>
      <c r="G41" s="76"/>
    </row>
    <row r="42" spans="1:7" s="67" customFormat="1" ht="19.5" customHeight="1" x14ac:dyDescent="0.25">
      <c r="A42" s="81"/>
      <c r="B42" s="79"/>
      <c r="C42" s="76"/>
      <c r="D42" s="76"/>
      <c r="E42" s="76"/>
      <c r="F42" s="76"/>
      <c r="G42" s="76"/>
    </row>
    <row r="43" spans="1:7" s="67" customFormat="1" ht="19.5" customHeight="1" x14ac:dyDescent="0.25">
      <c r="A43" s="81"/>
      <c r="B43" s="79"/>
      <c r="C43" s="76"/>
      <c r="D43" s="76"/>
      <c r="E43" s="76"/>
      <c r="F43" s="76"/>
      <c r="G43" s="76"/>
    </row>
    <row r="44" spans="1:7" s="67" customFormat="1" ht="19.5" customHeight="1" x14ac:dyDescent="0.25">
      <c r="A44" s="81"/>
      <c r="B44" s="79"/>
      <c r="C44" s="76"/>
      <c r="D44" s="76"/>
      <c r="E44" s="76"/>
      <c r="F44" s="76"/>
      <c r="G44" s="76"/>
    </row>
    <row r="45" spans="1:7" s="67" customFormat="1" ht="19.5" customHeight="1" x14ac:dyDescent="0.25">
      <c r="A45" s="81"/>
      <c r="B45" s="81"/>
      <c r="C45" s="76"/>
      <c r="D45" s="76"/>
      <c r="E45" s="76"/>
      <c r="F45" s="76"/>
      <c r="G45" s="76"/>
    </row>
    <row r="46" spans="1:7" s="67" customFormat="1" ht="19.5" customHeight="1" x14ac:dyDescent="0.25">
      <c r="A46" s="81"/>
      <c r="B46" s="81"/>
      <c r="C46" s="76"/>
      <c r="D46" s="76"/>
      <c r="E46" s="76"/>
      <c r="F46" s="76"/>
      <c r="G46" s="76"/>
    </row>
    <row r="47" spans="1:7" s="67" customFormat="1" ht="19.5" customHeight="1" x14ac:dyDescent="0.25">
      <c r="A47" s="81"/>
      <c r="B47" s="81"/>
      <c r="C47" s="82"/>
      <c r="D47" s="76"/>
      <c r="E47" s="76"/>
      <c r="F47" s="76"/>
      <c r="G47" s="76"/>
    </row>
    <row r="48" spans="1:7" ht="15.95" customHeight="1" x14ac:dyDescent="0.25">
      <c r="A48" s="81"/>
      <c r="B48" s="81"/>
      <c r="C48" s="34"/>
      <c r="D48" s="34"/>
      <c r="E48" s="34"/>
      <c r="F48" s="34"/>
      <c r="G48" s="34"/>
    </row>
    <row r="49" spans="1:8" ht="15.95" customHeight="1" x14ac:dyDescent="0.25">
      <c r="A49" s="81"/>
      <c r="B49" s="81"/>
      <c r="C49" s="34"/>
      <c r="D49" s="34"/>
      <c r="E49" s="34"/>
      <c r="F49" s="34"/>
      <c r="G49" s="34"/>
    </row>
    <row r="50" spans="1:8" ht="15.95" customHeight="1" x14ac:dyDescent="0.25">
      <c r="A50" s="81"/>
      <c r="B50" s="81"/>
      <c r="C50" s="34"/>
      <c r="D50" s="34"/>
      <c r="E50" s="34"/>
      <c r="F50" s="34"/>
      <c r="G50" s="34"/>
    </row>
    <row r="51" spans="1:8" ht="15.95" customHeight="1" x14ac:dyDescent="0.25">
      <c r="A51" s="81"/>
      <c r="B51" s="81"/>
      <c r="C51" s="34"/>
      <c r="D51" s="34"/>
      <c r="E51" s="34"/>
      <c r="F51" s="34"/>
      <c r="G51" s="34"/>
    </row>
    <row r="52" spans="1:8" ht="15.95" customHeight="1" x14ac:dyDescent="0.25">
      <c r="A52" s="81"/>
      <c r="B52" s="81"/>
      <c r="C52" s="34"/>
      <c r="D52" s="34"/>
      <c r="E52" s="34"/>
      <c r="F52" s="34"/>
      <c r="G52" s="34"/>
    </row>
    <row r="53" spans="1:8" ht="15.95" customHeight="1" x14ac:dyDescent="0.25">
      <c r="A53" s="81"/>
      <c r="B53" s="81"/>
      <c r="C53" s="34"/>
      <c r="D53" s="34"/>
      <c r="E53" s="34"/>
      <c r="F53" s="34"/>
      <c r="G53" s="34"/>
    </row>
    <row r="54" spans="1:8" ht="15.95" customHeight="1" x14ac:dyDescent="0.25">
      <c r="A54" s="81"/>
      <c r="B54" s="81"/>
      <c r="C54" s="34"/>
      <c r="D54" s="34"/>
      <c r="E54" s="34"/>
      <c r="F54" s="34"/>
      <c r="G54" s="34"/>
    </row>
    <row r="55" spans="1:8" ht="15.95" customHeight="1" x14ac:dyDescent="0.25">
      <c r="A55" s="81"/>
      <c r="B55" s="81"/>
      <c r="C55" s="34"/>
      <c r="D55" s="34"/>
      <c r="E55" s="34"/>
      <c r="F55" s="34"/>
      <c r="G55" s="34"/>
    </row>
    <row r="56" spans="1:8" ht="15.95" customHeight="1" x14ac:dyDescent="0.25">
      <c r="A56" s="81"/>
      <c r="B56" s="81"/>
      <c r="C56" s="34"/>
      <c r="D56" s="34"/>
      <c r="E56" s="34"/>
      <c r="F56" s="34"/>
      <c r="G56" s="34"/>
    </row>
    <row r="57" spans="1:8" ht="15.95" customHeight="1" thickBot="1" x14ac:dyDescent="0.3">
      <c r="A57" s="33"/>
      <c r="B57" s="28"/>
      <c r="C57" s="35" t="str">
        <f>TT!$O$33</f>
        <v>◀ Newest</v>
      </c>
      <c r="D57" s="34"/>
      <c r="E57" s="34"/>
      <c r="F57" s="34"/>
      <c r="G57" s="34"/>
      <c r="H57" s="29"/>
    </row>
    <row r="58" spans="1:8" ht="15.95" customHeight="1" thickTop="1" x14ac:dyDescent="0.25"/>
  </sheetData>
  <mergeCells count="4">
    <mergeCell ref="A1:F1"/>
    <mergeCell ref="A2:F2"/>
    <mergeCell ref="A3:B3"/>
    <mergeCell ref="A6:B6"/>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K6"/>
  <sheetViews>
    <sheetView workbookViewId="0">
      <selection activeCell="K9" sqref="J9:K10"/>
    </sheetView>
  </sheetViews>
  <sheetFormatPr defaultColWidth="9.140625" defaultRowHeight="16.5" x14ac:dyDescent="0.3"/>
  <cols>
    <col min="1" max="16384" width="9.140625" style="9"/>
  </cols>
  <sheetData>
    <row r="1" spans="1:11" ht="39.950000000000003" customHeight="1" x14ac:dyDescent="0.55000000000000004">
      <c r="A1" s="105" t="str">
        <f>TT!$O$35</f>
        <v>Data Out (To Device)</v>
      </c>
      <c r="B1" s="105"/>
      <c r="C1" s="105"/>
      <c r="D1" s="105"/>
      <c r="E1" s="105"/>
      <c r="F1" s="105"/>
      <c r="G1" s="105"/>
      <c r="H1" s="105"/>
      <c r="I1" s="105"/>
      <c r="J1" s="105"/>
      <c r="K1" s="10" t="s">
        <v>163</v>
      </c>
    </row>
    <row r="2" spans="1:11" ht="39.950000000000003" customHeight="1" x14ac:dyDescent="0.3">
      <c r="A2" s="106" t="str">
        <f>TT!$O$36</f>
        <v>Data entered into the channels below will be sent to the currently connected device as a comma-delimited string.</v>
      </c>
      <c r="B2" s="106"/>
      <c r="C2" s="106"/>
      <c r="D2" s="106"/>
      <c r="E2" s="106"/>
      <c r="F2" s="106"/>
      <c r="G2" s="106"/>
      <c r="H2" s="106"/>
      <c r="I2" s="106"/>
      <c r="J2" s="106"/>
    </row>
    <row r="3" spans="1:11" ht="17.45" customHeight="1" x14ac:dyDescent="0.3"/>
    <row r="4" spans="1:11" s="83" customFormat="1" x14ac:dyDescent="0.3">
      <c r="A4" s="11" t="s">
        <v>164</v>
      </c>
    </row>
    <row r="5" spans="1:11" s="73" customFormat="1" ht="27" customHeight="1" thickBot="1" x14ac:dyDescent="0.35">
      <c r="A5" s="30">
        <v>0</v>
      </c>
      <c r="B5" s="85"/>
      <c r="C5" s="85"/>
      <c r="D5" s="85"/>
      <c r="E5" s="85"/>
      <c r="F5" s="84"/>
      <c r="G5" s="84"/>
      <c r="H5" s="84"/>
      <c r="I5" s="84"/>
      <c r="J5" s="84"/>
    </row>
    <row r="6" spans="1:11" ht="17.25" thickTop="1" x14ac:dyDescent="0.3"/>
  </sheetData>
  <mergeCells count="2">
    <mergeCell ref="A1:J1"/>
    <mergeCell ref="A2:J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E22"/>
  <sheetViews>
    <sheetView workbookViewId="0">
      <selection activeCell="B2" sqref="B2:D32"/>
    </sheetView>
  </sheetViews>
  <sheetFormatPr defaultColWidth="8.7109375" defaultRowHeight="16.5" x14ac:dyDescent="0.3"/>
  <cols>
    <col min="1" max="1" width="8.7109375" style="23"/>
    <col min="2" max="2" width="29.42578125" style="23" bestFit="1" customWidth="1"/>
    <col min="3" max="3" width="29.28515625" style="23" customWidth="1"/>
    <col min="4" max="4" width="22.140625" style="23" bestFit="1" customWidth="1"/>
    <col min="5" max="5" width="11.5703125" style="23" customWidth="1"/>
    <col min="6" max="6" width="12" style="23" customWidth="1"/>
    <col min="7" max="7" width="11.42578125" style="23" customWidth="1"/>
    <col min="8" max="8" width="15.85546875" style="23" bestFit="1" customWidth="1"/>
    <col min="9" max="9" width="12.42578125" style="23" bestFit="1" customWidth="1"/>
    <col min="10" max="10" width="11.7109375" style="23" bestFit="1" customWidth="1"/>
    <col min="11" max="16384" width="8.7109375" style="23"/>
  </cols>
  <sheetData>
    <row r="1" spans="1:4" x14ac:dyDescent="0.3">
      <c r="A1" s="41" t="str">
        <f ca="1">RIGHT(CELL("filename",A1),LEN(CELL("filename",A1))-FIND("]",CELL("filename",A1)))</f>
        <v>Control</v>
      </c>
    </row>
    <row r="2" spans="1:4" x14ac:dyDescent="0.3">
      <c r="B2" s="24"/>
    </row>
    <row r="8" spans="1:4" x14ac:dyDescent="0.3">
      <c r="B8" s="24"/>
    </row>
    <row r="14" spans="1:4" x14ac:dyDescent="0.3">
      <c r="C14" s="32"/>
    </row>
    <row r="15" spans="1:4" x14ac:dyDescent="0.3">
      <c r="C15" s="42"/>
      <c r="D15" s="43"/>
    </row>
    <row r="16" spans="1:4" x14ac:dyDescent="0.3">
      <c r="C16" s="42"/>
      <c r="D16" s="43"/>
    </row>
    <row r="22" spans="5:5" x14ac:dyDescent="0.3">
      <c r="E22" s="42"/>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H16"/>
  <sheetViews>
    <sheetView workbookViewId="0">
      <selection activeCell="M12" sqref="M12"/>
    </sheetView>
  </sheetViews>
  <sheetFormatPr defaultColWidth="9.140625" defaultRowHeight="16.5" x14ac:dyDescent="0.3"/>
  <cols>
    <col min="1" max="1" width="23.7109375" style="12" customWidth="1"/>
    <col min="2" max="2" width="0.140625" style="12" customWidth="1"/>
    <col min="3" max="3" width="20.7109375" style="12" customWidth="1"/>
    <col min="4" max="4" width="15.7109375" style="12" customWidth="1"/>
    <col min="5" max="16384" width="9.140625" style="12"/>
  </cols>
  <sheetData>
    <row r="1" spans="1:8" ht="39.950000000000003" customHeight="1" x14ac:dyDescent="0.55000000000000004">
      <c r="A1" s="107" t="str">
        <f>TT!$O$18</f>
        <v>Workbook Settings</v>
      </c>
      <c r="B1" s="107"/>
      <c r="C1" s="107"/>
      <c r="D1" s="107"/>
      <c r="E1" s="107"/>
      <c r="F1" s="107"/>
      <c r="G1" s="107"/>
      <c r="H1" s="13" t="s">
        <v>163</v>
      </c>
    </row>
    <row r="2" spans="1:8" ht="48.95" customHeight="1" x14ac:dyDescent="0.3">
      <c r="A2" s="108" t="str">
        <f>TT!$O$19</f>
        <v>Settings below will affect how data is read into the current workbook from data sources. Clear a field's contents to revert to its default setting.</v>
      </c>
      <c r="B2" s="108"/>
      <c r="C2" s="108"/>
      <c r="D2" s="108"/>
      <c r="E2" s="108"/>
      <c r="F2" s="108"/>
      <c r="G2" s="108"/>
    </row>
    <row r="3" spans="1:8" ht="4.5" hidden="1" customHeight="1" x14ac:dyDescent="0.3"/>
    <row r="4" spans="1:8" ht="24" hidden="1" customHeight="1" x14ac:dyDescent="0.3">
      <c r="A4" s="14" t="s">
        <v>165</v>
      </c>
      <c r="B4" s="15" t="s">
        <v>166</v>
      </c>
      <c r="C4" s="16"/>
      <c r="D4" s="17" t="s">
        <v>167</v>
      </c>
    </row>
    <row r="5" spans="1:8" ht="4.5" hidden="1" customHeight="1" x14ac:dyDescent="0.3"/>
    <row r="6" spans="1:8" ht="24" hidden="1" customHeight="1" x14ac:dyDescent="0.3">
      <c r="A6" s="14" t="s">
        <v>168</v>
      </c>
      <c r="B6" s="15" t="s">
        <v>169</v>
      </c>
      <c r="C6" s="16"/>
      <c r="D6" s="17" t="s">
        <v>170</v>
      </c>
    </row>
    <row r="7" spans="1:8" ht="4.5" customHeight="1" x14ac:dyDescent="0.3"/>
    <row r="8" spans="1:8" ht="24" customHeight="1" x14ac:dyDescent="0.3">
      <c r="A8" s="14" t="str">
        <f>TT!$O20</f>
        <v>Data interval (ms):</v>
      </c>
      <c r="B8" s="15" t="s">
        <v>171</v>
      </c>
      <c r="C8" s="16">
        <v>50</v>
      </c>
      <c r="D8" s="17" t="str">
        <f>TT!$O25</f>
        <v>Number of historical data rows to keep. (1 to 500)</v>
      </c>
    </row>
    <row r="9" spans="1:8" ht="4.5" customHeight="1" x14ac:dyDescent="0.3"/>
    <row r="10" spans="1:8" ht="24" customHeight="1" x14ac:dyDescent="0.3">
      <c r="A10" s="14" t="str">
        <f>TT!$O21</f>
        <v>Data rows:</v>
      </c>
      <c r="B10" s="15" t="s">
        <v>172</v>
      </c>
      <c r="C10" s="16">
        <v>1</v>
      </c>
      <c r="D10" s="17" t="str">
        <f>TT!$O26</f>
        <v>Number of data columns to read/write. (1 to 100)</v>
      </c>
    </row>
    <row r="11" spans="1:8" ht="4.5" customHeight="1" x14ac:dyDescent="0.3"/>
    <row r="12" spans="1:8" ht="24" customHeight="1" x14ac:dyDescent="0.3">
      <c r="A12" s="14" t="str">
        <f>TT!$O22</f>
        <v>Data channels:</v>
      </c>
      <c r="B12" s="15" t="s">
        <v>173</v>
      </c>
      <c r="C12" s="16"/>
      <c r="D12" s="17" t="str">
        <f>TT!$O27</f>
        <v>Minimum duration between data readings, in milliseconds. (10 to 10000)</v>
      </c>
    </row>
    <row r="13" spans="1:8" ht="4.5" customHeight="1" x14ac:dyDescent="0.3"/>
    <row r="14" spans="1:8" ht="24" customHeight="1" x14ac:dyDescent="0.3">
      <c r="A14" s="14" t="str">
        <f>TT!$O23</f>
        <v>Data Orientation:</v>
      </c>
      <c r="B14" s="15" t="s">
        <v>174</v>
      </c>
      <c r="C14" s="16"/>
      <c r="D14" s="17" t="str">
        <f>TT!$O28</f>
        <v>Sort historical data by newest first or last.</v>
      </c>
    </row>
    <row r="16" spans="1:8" ht="41.1" customHeight="1" x14ac:dyDescent="0.3">
      <c r="A16" s="109" t="str">
        <f>TT!$O24</f>
        <v>WARNING: Changing settings may result in the loss of content and/or custom formatting in the Data In and Data Out worksheets. Always save before changing values.</v>
      </c>
      <c r="B16" s="109"/>
      <c r="C16" s="109"/>
      <c r="D16" s="109"/>
      <c r="E16" s="109"/>
      <c r="F16" s="109"/>
      <c r="G16" s="109"/>
    </row>
  </sheetData>
  <protectedRanges>
    <protectedRange sqref="C8 C10 C12 C14" name="Range1"/>
  </protectedRanges>
  <mergeCells count="3">
    <mergeCell ref="A1:G1"/>
    <mergeCell ref="A2:G2"/>
    <mergeCell ref="A16:G16"/>
  </mergeCells>
  <dataValidations count="4">
    <dataValidation type="decimal" errorStyle="information" allowBlank="1" showInputMessage="1" prompt="Enter a whole number between 1 and 500." sqref="C8" xr:uid="{00000000-0002-0000-0B00-000000000000}">
      <formula1>1</formula1>
      <formula2>500</formula2>
    </dataValidation>
    <dataValidation type="decimal" errorStyle="information" allowBlank="1" showInputMessage="1" prompt="Enter a whole number between 1 and 100." sqref="C10" xr:uid="{00000000-0002-0000-0B00-000001000000}">
      <formula1>1</formula1>
      <formula2>100</formula2>
    </dataValidation>
    <dataValidation type="decimal" errorStyle="information" allowBlank="1" showInputMessage="1" prompt="Enter a whole number between 10 and 10000." sqref="C12" xr:uid="{00000000-0002-0000-0B00-000002000000}">
      <formula1>10</formula1>
      <formula2>10000</formula2>
    </dataValidation>
    <dataValidation type="list" errorStyle="information" allowBlank="1" showInputMessage="1" showErrorMessage="1" sqref="C14" xr:uid="{00000000-0002-0000-0B00-000003000000}">
      <formula1>"Newest first,Newest last"</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theme="9"/>
  </sheetPr>
  <dimension ref="A3:G56"/>
  <sheetViews>
    <sheetView topLeftCell="A9" workbookViewId="0">
      <selection activeCell="E41" sqref="E41"/>
    </sheetView>
  </sheetViews>
  <sheetFormatPr defaultColWidth="9.140625" defaultRowHeight="16.5" x14ac:dyDescent="0.3"/>
  <cols>
    <col min="1" max="1" width="18.85546875" style="1" customWidth="1"/>
    <col min="2" max="5" width="14.28515625" style="1" customWidth="1"/>
    <col min="6" max="13" width="9.140625" style="1"/>
    <col min="14" max="14" width="10.42578125" style="1" customWidth="1"/>
    <col min="15" max="15" width="9.140625" style="1"/>
    <col min="16" max="16" width="11.42578125" style="1" bestFit="1" customWidth="1"/>
    <col min="17" max="16384" width="9.140625" style="1"/>
  </cols>
  <sheetData>
    <row r="3" spans="1:2" x14ac:dyDescent="0.3">
      <c r="A3" s="2" t="s">
        <v>175</v>
      </c>
      <c r="B3" s="39" t="e">
        <f>Control_PPTReading1</f>
        <v>#NAME?</v>
      </c>
    </row>
    <row r="4" spans="1:2" x14ac:dyDescent="0.3">
      <c r="A4" s="2" t="s">
        <v>176</v>
      </c>
      <c r="B4" s="39" t="e">
        <f>Control_PPTReading2</f>
        <v>#NAME?</v>
      </c>
    </row>
    <row r="5" spans="1:2" x14ac:dyDescent="0.3">
      <c r="A5" s="2" t="s">
        <v>177</v>
      </c>
      <c r="B5" s="39" t="e">
        <f>TEXT(Control_PPTReading1,"0.0")</f>
        <v>#NAME?</v>
      </c>
    </row>
    <row r="6" spans="1:2" x14ac:dyDescent="0.3">
      <c r="A6" s="2" t="s">
        <v>178</v>
      </c>
      <c r="B6" s="39" t="e">
        <f>TEXT(Control_PPTReading2,"0.0")</f>
        <v>#NAME?</v>
      </c>
    </row>
    <row r="9" spans="1:2" x14ac:dyDescent="0.3">
      <c r="A9" s="7" t="e">
        <f>TT!#REF!</f>
        <v>#REF!</v>
      </c>
    </row>
    <row r="10" spans="1:2" x14ac:dyDescent="0.3">
      <c r="A10" s="5"/>
      <c r="B10" s="6" t="e">
        <f>TT!#REF!</f>
        <v>#REF!</v>
      </c>
    </row>
    <row r="11" spans="1:2" x14ac:dyDescent="0.3">
      <c r="A11" s="1" t="e">
        <f>TT!#REF!</f>
        <v>#REF!</v>
      </c>
      <c r="B11" s="1">
        <v>0</v>
      </c>
    </row>
    <row r="12" spans="1:2" x14ac:dyDescent="0.3">
      <c r="A12" s="1" t="e">
        <f>TT!#REF!</f>
        <v>#REF!</v>
      </c>
      <c r="B12" s="1">
        <v>40</v>
      </c>
    </row>
    <row r="13" spans="1:2" x14ac:dyDescent="0.3">
      <c r="A13" s="1" t="s">
        <v>179</v>
      </c>
      <c r="B13" s="1">
        <v>16</v>
      </c>
    </row>
    <row r="14" spans="1:2" x14ac:dyDescent="0.3">
      <c r="A14" s="1" t="e">
        <f>TT!#REF!</f>
        <v>#REF!</v>
      </c>
      <c r="B14" s="1">
        <f>(B12-B11)/B13</f>
        <v>2.5</v>
      </c>
    </row>
    <row r="18" spans="1:5" x14ac:dyDescent="0.3">
      <c r="A18" s="7" t="e">
        <f>TT!#REF!</f>
        <v>#REF!</v>
      </c>
    </row>
    <row r="19" spans="1:5" x14ac:dyDescent="0.3">
      <c r="A19" s="2" t="e">
        <f>TT!#REF!</f>
        <v>#REF!</v>
      </c>
    </row>
    <row r="20" spans="1:5" x14ac:dyDescent="0.3">
      <c r="A20" s="1" t="e">
        <f>TT!#REF!</f>
        <v>#REF!</v>
      </c>
    </row>
    <row r="21" spans="1:5" x14ac:dyDescent="0.3">
      <c r="A21" s="1" t="e">
        <f>TT!#REF!</f>
        <v>#REF!</v>
      </c>
      <c r="C21" s="2"/>
      <c r="D21" s="2"/>
      <c r="E21" s="2"/>
    </row>
    <row r="22" spans="1:5" x14ac:dyDescent="0.3">
      <c r="A22" s="4" t="e">
        <f>TT!#REF!</f>
        <v>#REF!</v>
      </c>
      <c r="B22" s="3" t="s">
        <v>180</v>
      </c>
      <c r="C22" s="3" t="s">
        <v>181</v>
      </c>
      <c r="D22" s="3" t="s">
        <v>182</v>
      </c>
    </row>
    <row r="23" spans="1:5" x14ac:dyDescent="0.3">
      <c r="A23" s="1" t="s">
        <v>183</v>
      </c>
      <c r="B23" s="1">
        <f>IF(A23=$A$23,$B$12,$B$14)</f>
        <v>40</v>
      </c>
      <c r="C23" s="1">
        <f>IF($A23=$A$23,$B$12,MAX(MIN($B$3-(ROW()-ROW($A$23)-1)*$B$14,$B$14),0))</f>
        <v>40</v>
      </c>
      <c r="D23" s="1">
        <f>IF($A23=$A$23,$B$12,MAX(MIN($B$4-(ROW()-ROW($A$23)-1)*$B$14,$B$14),0))</f>
        <v>40</v>
      </c>
    </row>
    <row r="24" spans="1:5" x14ac:dyDescent="0.3">
      <c r="A24" s="1" t="str">
        <f t="shared" ref="A24:A39" si="0">IF(A23=$A$23,0&amp;"-"&amp;$B$14,$B$14*(ROW()-ROW($A$23)-1)&amp;"-"&amp;$B$14*(ROW()-ROW($A$23)))</f>
        <v>0-2.5</v>
      </c>
      <c r="B24" s="1">
        <f t="shared" ref="B24:B39" si="1">IF(A24=$A$23,$B$12,$B$14)</f>
        <v>2.5</v>
      </c>
      <c r="C24" s="1" t="e">
        <f t="shared" ref="C24:C39" si="2">IF($A24=$A$23,$B$12,MAX(MIN($B$3-(ROW()-ROW($A$23)-1)*$B$14,$B$14),0))</f>
        <v>#NAME?</v>
      </c>
      <c r="D24" s="1" t="e">
        <f t="shared" ref="D24:D39" si="3">IF($A24=$A$23,$B$12,MAX(MIN($B$4-(ROW()-ROW($A$23)-1)*$B$14,$B$14),0))</f>
        <v>#NAME?</v>
      </c>
    </row>
    <row r="25" spans="1:5" x14ac:dyDescent="0.3">
      <c r="A25" s="1" t="str">
        <f t="shared" si="0"/>
        <v>2.5-5</v>
      </c>
      <c r="B25" s="1">
        <f t="shared" si="1"/>
        <v>2.5</v>
      </c>
      <c r="C25" s="1" t="e">
        <f t="shared" si="2"/>
        <v>#NAME?</v>
      </c>
      <c r="D25" s="1" t="e">
        <f t="shared" si="3"/>
        <v>#NAME?</v>
      </c>
    </row>
    <row r="26" spans="1:5" x14ac:dyDescent="0.3">
      <c r="A26" s="1" t="str">
        <f t="shared" si="0"/>
        <v>5-7.5</v>
      </c>
      <c r="B26" s="1">
        <f t="shared" si="1"/>
        <v>2.5</v>
      </c>
      <c r="C26" s="1" t="e">
        <f t="shared" si="2"/>
        <v>#NAME?</v>
      </c>
      <c r="D26" s="1" t="e">
        <f t="shared" si="3"/>
        <v>#NAME?</v>
      </c>
    </row>
    <row r="27" spans="1:5" x14ac:dyDescent="0.3">
      <c r="A27" s="1" t="str">
        <f t="shared" si="0"/>
        <v>7.5-10</v>
      </c>
      <c r="B27" s="1">
        <f t="shared" si="1"/>
        <v>2.5</v>
      </c>
      <c r="C27" s="1" t="e">
        <f t="shared" si="2"/>
        <v>#NAME?</v>
      </c>
      <c r="D27" s="1" t="e">
        <f t="shared" si="3"/>
        <v>#NAME?</v>
      </c>
    </row>
    <row r="28" spans="1:5" x14ac:dyDescent="0.3">
      <c r="A28" s="1" t="str">
        <f t="shared" si="0"/>
        <v>10-12.5</v>
      </c>
      <c r="B28" s="1">
        <f t="shared" si="1"/>
        <v>2.5</v>
      </c>
      <c r="C28" s="1" t="e">
        <f t="shared" si="2"/>
        <v>#NAME?</v>
      </c>
      <c r="D28" s="1" t="e">
        <f t="shared" si="3"/>
        <v>#NAME?</v>
      </c>
    </row>
    <row r="29" spans="1:5" x14ac:dyDescent="0.3">
      <c r="A29" s="1" t="str">
        <f t="shared" si="0"/>
        <v>12.5-15</v>
      </c>
      <c r="B29" s="1">
        <f t="shared" si="1"/>
        <v>2.5</v>
      </c>
      <c r="C29" s="1" t="e">
        <f t="shared" si="2"/>
        <v>#NAME?</v>
      </c>
      <c r="D29" s="1" t="e">
        <f t="shared" si="3"/>
        <v>#NAME?</v>
      </c>
    </row>
    <row r="30" spans="1:5" x14ac:dyDescent="0.3">
      <c r="A30" s="1" t="str">
        <f t="shared" si="0"/>
        <v>15-17.5</v>
      </c>
      <c r="B30" s="1">
        <f t="shared" si="1"/>
        <v>2.5</v>
      </c>
      <c r="C30" s="1" t="e">
        <f t="shared" si="2"/>
        <v>#NAME?</v>
      </c>
      <c r="D30" s="1" t="e">
        <f t="shared" si="3"/>
        <v>#NAME?</v>
      </c>
    </row>
    <row r="31" spans="1:5" x14ac:dyDescent="0.3">
      <c r="A31" s="1" t="str">
        <f t="shared" si="0"/>
        <v>17.5-20</v>
      </c>
      <c r="B31" s="1">
        <f t="shared" si="1"/>
        <v>2.5</v>
      </c>
      <c r="C31" s="1" t="e">
        <f t="shared" si="2"/>
        <v>#NAME?</v>
      </c>
      <c r="D31" s="1" t="e">
        <f t="shared" si="3"/>
        <v>#NAME?</v>
      </c>
    </row>
    <row r="32" spans="1:5" x14ac:dyDescent="0.3">
      <c r="A32" s="1" t="str">
        <f t="shared" si="0"/>
        <v>20-22.5</v>
      </c>
      <c r="B32" s="1">
        <f t="shared" si="1"/>
        <v>2.5</v>
      </c>
      <c r="C32" s="1" t="e">
        <f t="shared" si="2"/>
        <v>#NAME?</v>
      </c>
      <c r="D32" s="1" t="e">
        <f t="shared" si="3"/>
        <v>#NAME?</v>
      </c>
    </row>
    <row r="33" spans="1:4" x14ac:dyDescent="0.3">
      <c r="A33" s="1" t="str">
        <f t="shared" si="0"/>
        <v>22.5-25</v>
      </c>
      <c r="B33" s="1">
        <f t="shared" si="1"/>
        <v>2.5</v>
      </c>
      <c r="C33" s="1" t="e">
        <f t="shared" si="2"/>
        <v>#NAME?</v>
      </c>
      <c r="D33" s="1" t="e">
        <f t="shared" si="3"/>
        <v>#NAME?</v>
      </c>
    </row>
    <row r="34" spans="1:4" x14ac:dyDescent="0.3">
      <c r="A34" s="1" t="str">
        <f t="shared" si="0"/>
        <v>25-27.5</v>
      </c>
      <c r="B34" s="1">
        <f t="shared" si="1"/>
        <v>2.5</v>
      </c>
      <c r="C34" s="1" t="e">
        <f t="shared" si="2"/>
        <v>#NAME?</v>
      </c>
      <c r="D34" s="1" t="e">
        <f t="shared" si="3"/>
        <v>#NAME?</v>
      </c>
    </row>
    <row r="35" spans="1:4" x14ac:dyDescent="0.3">
      <c r="A35" s="1" t="str">
        <f t="shared" si="0"/>
        <v>27.5-30</v>
      </c>
      <c r="B35" s="1">
        <f t="shared" si="1"/>
        <v>2.5</v>
      </c>
      <c r="C35" s="1" t="e">
        <f t="shared" si="2"/>
        <v>#NAME?</v>
      </c>
      <c r="D35" s="1" t="e">
        <f t="shared" si="3"/>
        <v>#NAME?</v>
      </c>
    </row>
    <row r="36" spans="1:4" x14ac:dyDescent="0.3">
      <c r="A36" s="1" t="str">
        <f t="shared" si="0"/>
        <v>30-32.5</v>
      </c>
      <c r="B36" s="1">
        <f t="shared" si="1"/>
        <v>2.5</v>
      </c>
      <c r="C36" s="1" t="e">
        <f t="shared" si="2"/>
        <v>#NAME?</v>
      </c>
      <c r="D36" s="1" t="e">
        <f t="shared" si="3"/>
        <v>#NAME?</v>
      </c>
    </row>
    <row r="37" spans="1:4" x14ac:dyDescent="0.3">
      <c r="A37" s="1" t="str">
        <f t="shared" si="0"/>
        <v>32.5-35</v>
      </c>
      <c r="B37" s="1">
        <f t="shared" si="1"/>
        <v>2.5</v>
      </c>
      <c r="C37" s="1" t="e">
        <f t="shared" si="2"/>
        <v>#NAME?</v>
      </c>
      <c r="D37" s="1" t="e">
        <f t="shared" si="3"/>
        <v>#NAME?</v>
      </c>
    </row>
    <row r="38" spans="1:4" x14ac:dyDescent="0.3">
      <c r="A38" s="1" t="str">
        <f t="shared" si="0"/>
        <v>35-37.5</v>
      </c>
      <c r="B38" s="1">
        <f t="shared" si="1"/>
        <v>2.5</v>
      </c>
      <c r="C38" s="1" t="e">
        <f t="shared" si="2"/>
        <v>#NAME?</v>
      </c>
      <c r="D38" s="1" t="e">
        <f t="shared" si="3"/>
        <v>#NAME?</v>
      </c>
    </row>
    <row r="39" spans="1:4" x14ac:dyDescent="0.3">
      <c r="A39" s="1" t="str">
        <f t="shared" si="0"/>
        <v>37.5-40</v>
      </c>
      <c r="B39" s="1">
        <f t="shared" si="1"/>
        <v>2.5</v>
      </c>
      <c r="C39" s="1" t="e">
        <f t="shared" si="2"/>
        <v>#NAME?</v>
      </c>
      <c r="D39" s="1" t="e">
        <f t="shared" si="3"/>
        <v>#NAME?</v>
      </c>
    </row>
    <row r="40" spans="1:4" x14ac:dyDescent="0.3">
      <c r="A40" s="1" t="s">
        <v>184</v>
      </c>
      <c r="B40" s="1">
        <v>0</v>
      </c>
      <c r="C40" s="38" t="e">
        <f>C23-SUM(C$24:C$39)</f>
        <v>#NAME?</v>
      </c>
      <c r="D40" s="38" t="e">
        <f>D23-SUM(D$24:D$39)</f>
        <v>#NAME?</v>
      </c>
    </row>
    <row r="51" spans="1:7" x14ac:dyDescent="0.3">
      <c r="A51"/>
      <c r="B51"/>
      <c r="C51"/>
      <c r="D51"/>
      <c r="E51"/>
      <c r="F51"/>
      <c r="G51"/>
    </row>
    <row r="52" spans="1:7" x14ac:dyDescent="0.3">
      <c r="A52"/>
      <c r="B52"/>
      <c r="C52"/>
      <c r="D52"/>
      <c r="E52"/>
      <c r="F52"/>
      <c r="G52"/>
    </row>
    <row r="53" spans="1:7" x14ac:dyDescent="0.3">
      <c r="A53"/>
      <c r="B53"/>
      <c r="C53"/>
      <c r="D53"/>
      <c r="E53"/>
      <c r="F53"/>
      <c r="G53"/>
    </row>
    <row r="54" spans="1:7" x14ac:dyDescent="0.3">
      <c r="A54"/>
      <c r="B54"/>
      <c r="C54"/>
      <c r="D54"/>
      <c r="E54"/>
      <c r="F54"/>
      <c r="G54"/>
    </row>
    <row r="55" spans="1:7" x14ac:dyDescent="0.3">
      <c r="A55"/>
      <c r="B55"/>
      <c r="C55"/>
      <c r="D55"/>
      <c r="E55"/>
      <c r="F55"/>
      <c r="G55"/>
    </row>
    <row r="56" spans="1:7" x14ac:dyDescent="0.3">
      <c r="A56"/>
      <c r="B56"/>
      <c r="C56"/>
      <c r="D56"/>
      <c r="E56"/>
      <c r="F56"/>
      <c r="G56"/>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astSharedByUser xmlns="2e7b7dd0-ff9e-4fdf-9289-16a7cf533cc2" xsi:nil="true"/>
    <SharedWithUsers xmlns="2e7b7dd0-ff9e-4fdf-9289-16a7cf533cc2">
      <UserInfo>
        <DisplayName/>
        <AccountId xsi:nil="true"/>
        <AccountType/>
      </UserInfo>
    </SharedWithUsers>
    <LastSharedByTime xmlns="2e7b7dd0-ff9e-4fdf-9289-16a7cf533cc2" xsi:nil="true"/>
    <MediaServiceKeyPoints xmlns="8978a658-3d11-4a81-97af-d5b56c1fb361" xsi:nil="true"/>
    <lcf76f155ced4ddcb4097134ff3c332f xmlns="8978a658-3d11-4a81-97af-d5b56c1fb361">
      <Terms xmlns="http://schemas.microsoft.com/office/infopath/2007/PartnerControls"/>
    </lcf76f155ced4ddcb4097134ff3c332f>
    <Test3 xmlns="8978a658-3d11-4a81-97af-d5b56c1fb361" xsi:nil="true"/>
    <Notes_x0020_ xmlns="8978a658-3d11-4a81-97af-d5b56c1fb361" xsi:nil="true"/>
    <Test2 xmlns="8978a658-3d11-4a81-97af-d5b56c1fb361">true</Test2>
    <Details xmlns="8978a658-3d11-4a81-97af-d5b56c1fb361" xsi:nil="true"/>
    <dptest xmlns="8978a658-3d11-4a81-97af-d5b56c1fb361" xsi:nil="true"/>
    <Choice xmlns="8978a658-3d11-4a81-97af-d5b56c1fb361">false</Choice>
    <Sythesized_x0020_into_x0020_writeup_x003f_ xmlns="8978a658-3d11-4a81-97af-d5b56c1fb361">true</Sythesized_x0020_into_x0020_writeup_x003f_>
    <test0 xmlns="8978a658-3d11-4a81-97af-d5b56c1fb361">true</test0>
    <QFE xmlns="8978a658-3d11-4a81-97af-d5b56c1fb361">true</QFE>
    <Test xmlns="8978a658-3d11-4a81-97af-d5b56c1fb361">
      <UserInfo>
        <DisplayName/>
        <AccountId xsi:nil="true"/>
        <AccountType/>
      </UserInfo>
    </Test>
    <Industry xmlns="8978a658-3d11-4a81-97af-d5b56c1fb361" xsi:nil="true"/>
    <Segment xmlns="8978a658-3d11-4a81-97af-d5b56c1fb361" xsi:nil="true"/>
  </documentManagement>
</p:properties>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18E9A87F33DDDF47B4034F7640DF5146" ma:contentTypeVersion="45" ma:contentTypeDescription="Create a new document." ma:contentTypeScope="" ma:versionID="41e723560a91dc3452edee56834e3509">
  <xsd:schema xmlns:xsd="http://www.w3.org/2001/XMLSchema" xmlns:xs="http://www.w3.org/2001/XMLSchema" xmlns:p="http://schemas.microsoft.com/office/2006/metadata/properties" xmlns:ns1="http://schemas.microsoft.com/sharepoint/v3" xmlns:ns2="8978a658-3d11-4a81-97af-d5b56c1fb361" xmlns:ns3="2e7b7dd0-ff9e-4fdf-9289-16a7cf533cc2" targetNamespace="http://schemas.microsoft.com/office/2006/metadata/properties" ma:root="true" ma:fieldsID="c41b2b1758a9791051f689d39d60259d" ns1:_="" ns2:_="" ns3:_="">
    <xsd:import namespace="http://schemas.microsoft.com/sharepoint/v3"/>
    <xsd:import namespace="8978a658-3d11-4a81-97af-d5b56c1fb361"/>
    <xsd:import namespace="2e7b7dd0-ff9e-4fdf-9289-16a7cf533cc2"/>
    <xsd:element name="properties">
      <xsd:complexType>
        <xsd:sequence>
          <xsd:element name="documentManagement">
            <xsd:complexType>
              <xsd:all>
                <xsd:element ref="ns2:Notes_x0020_" minOccurs="0"/>
                <xsd:element ref="ns2:Sythesized_x0020_into_x0020_writeup_x003f_" minOccurs="0"/>
                <xsd:element ref="ns2:MediaServiceKeyPoints" minOccurs="0"/>
                <xsd:element ref="ns2:Details" minOccurs="0"/>
                <xsd:element ref="ns2:Industry" minOccurs="0"/>
                <xsd:element ref="ns2:Segment" minOccurs="0"/>
                <xsd:element ref="ns2:QFE" minOccurs="0"/>
                <xsd:element ref="ns2:test0" minOccurs="0"/>
                <xsd:element ref="ns2:Test" minOccurs="0"/>
                <xsd:element ref="ns2:Test2" minOccurs="0"/>
                <xsd:element ref="ns2:Test3" minOccurs="0"/>
                <xsd:element ref="ns2:dptest" minOccurs="0"/>
                <xsd:element ref="ns2:MediaServiceFastMetadata" minOccurs="0"/>
                <xsd:element ref="ns2:MediaServiceAutoTags" minOccurs="0"/>
                <xsd:element ref="ns2:MediaServiceDateTaken" minOccurs="0"/>
                <xsd:element ref="ns2:MediaServiceOCR" minOccurs="0"/>
                <xsd:element ref="ns2:MediaServiceLocation" minOccurs="0"/>
                <xsd:element ref="ns1:_ip_UnifiedCompliancePolicyUIAction" minOccurs="0"/>
                <xsd:element ref="ns3:LastSharedByUser" minOccurs="0"/>
                <xsd:element ref="ns3:LastSharedByTime" minOccurs="0"/>
                <xsd:element ref="ns2:Test3_x003a_Column4" minOccurs="0"/>
                <xsd:element ref="ns2:Test3_x003a_Column6" minOccurs="0"/>
                <xsd:element ref="ns2:Test3_x003a_Compliance_x0020_Asset_x0020_Id" minOccurs="0"/>
                <xsd:element ref="ns2:MediaServiceEventHashCode" minOccurs="0"/>
                <xsd:element ref="ns2:MediaServiceGenerationTime" minOccurs="0"/>
                <xsd:element ref="ns2:MediaServiceAutoKeyPoints" minOccurs="0"/>
                <xsd:element ref="ns2:MediaLengthInSeconds" minOccurs="0"/>
                <xsd:element ref="ns3:SharedWithUsers" minOccurs="0"/>
                <xsd:element ref="ns3:SharedWithDetails" minOccurs="0"/>
                <xsd:element ref="ns2:lcf76f155ced4ddcb4097134ff3c332f" minOccurs="0"/>
                <xsd:element ref="ns1:_ip_UnifiedCompliancePolicyProperties" minOccurs="0"/>
                <xsd:element ref="ns2:MediaServiceMetadata" minOccurs="0"/>
                <xsd:element ref="ns2:Choice"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UIAction" ma:index="20" nillable="true" ma:displayName="Unified Compliance Policy UI Action" ma:description="" ma:hidden="true" ma:internalName="_ip_UnifiedCompliancePolicyUIAction" ma:readOnly="false">
      <xsd:simpleType>
        <xsd:restriction base="dms:Text"/>
      </xsd:simpleType>
    </xsd:element>
    <xsd:element name="_ip_UnifiedCompliancePolicyProperties" ma:index="39" nillable="true" ma:displayName="Unified Compliance Policy Properties" ma:description="" ma:hidden="true" ma:internalName="_ip_UnifiedCompliancePolicyProperties"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78a658-3d11-4a81-97af-d5b56c1fb361" elementFormDefault="qualified">
    <xsd:import namespace="http://schemas.microsoft.com/office/2006/documentManagement/types"/>
    <xsd:import namespace="http://schemas.microsoft.com/office/infopath/2007/PartnerControls"/>
    <xsd:element name="Notes_x0020_" ma:index="2" nillable="true" ma:displayName="Notes " ma:format="Dropdown" ma:internalName="Notes_x0020_" ma:readOnly="false">
      <xsd:simpleType>
        <xsd:restriction base="dms:Note">
          <xsd:maxLength value="255"/>
        </xsd:restriction>
      </xsd:simpleType>
    </xsd:element>
    <xsd:element name="Sythesized_x0020_into_x0020_writeup_x003f_" ma:index="3" nillable="true" ma:displayName="Sythesized into writeup?" ma:default="1" ma:description="For John" ma:format="Dropdown" ma:internalName="Sythesized_x0020_into_x0020_writeup_x003f_" ma:readOnly="false">
      <xsd:simpleType>
        <xsd:restriction base="dms:Boolean"/>
      </xsd:simpleType>
    </xsd:element>
    <xsd:element name="MediaServiceKeyPoints" ma:index="4" nillable="true" ma:displayName="KeyPoints" ma:internalName="MediaServiceKeyPoints" ma:readOnly="false">
      <xsd:simpleType>
        <xsd:restriction base="dms:Note">
          <xsd:maxLength value="255"/>
        </xsd:restriction>
      </xsd:simpleType>
    </xsd:element>
    <xsd:element name="Details" ma:index="5" nillable="true" ma:displayName="Details" ma:format="Dropdown" ma:internalName="Details" ma:readOnly="false">
      <xsd:simpleType>
        <xsd:restriction base="dms:Note">
          <xsd:maxLength value="255"/>
        </xsd:restriction>
      </xsd:simpleType>
    </xsd:element>
    <xsd:element name="Industry" ma:index="6" nillable="true" ma:displayName="Industry" ma:internalName="Industry" ma:readOnly="false">
      <xsd:complexType>
        <xsd:complexContent>
          <xsd:extension base="dms:MultiChoiceFillIn">
            <xsd:sequence>
              <xsd:element name="Value" maxOccurs="unbounded" minOccurs="0" nillable="true">
                <xsd:simpleType>
                  <xsd:union memberTypes="dms:Text">
                    <xsd:simpleType>
                      <xsd:restriction base="dms:Choice">
                        <xsd:enumeration value="Accounting"/>
                        <xsd:enumeration value="Agriculture or Mining"/>
                        <xsd:enumeration value="Association or OtherNon- or Not-for-profit"/>
                        <xsd:enumeration value="Banking"/>
                        <xsd:enumeration value="Construction, Engineering, or Architecture"/>
                        <xsd:enumeration value="Consulting - IT Related"/>
                        <xsd:enumeration value="Consulting - Other"/>
                        <xsd:enumeration value="Digital Media"/>
                        <xsd:enumeration value="Education"/>
                        <xsd:enumeration value="Finance"/>
                        <xsd:enumeration value="Government"/>
                        <xsd:enumeration value="Healthcare (private sector) or Medical"/>
                        <xsd:enumeration value="Hospitality"/>
                        <xsd:enumeration value="Insurance"/>
                        <xsd:enumeration value="LegalServices"/>
                        <xsd:enumeration value="Manufacturing / Distribution"/>
                        <xsd:enumeration value="Market Research"/>
                        <xsd:enumeration value="Marketing, Advertising, PR"/>
                        <xsd:enumeration value="Other"/>
                        <xsd:enumeration value="Petroleum"/>
                        <xsd:enumeration value="Pharmaceuticals"/>
                        <xsd:enumeration value="Printing or Publishing"/>
                        <xsd:enumeration value="Real Estate"/>
                        <xsd:enumeration value="Research&amp; Development"/>
                        <xsd:enumeration value="Retail"/>
                        <xsd:enumeration value="Software Development"/>
                        <xsd:enumeration value="Technology"/>
                        <xsd:enumeration value="Telecommunications"/>
                        <xsd:enumeration value="Traditional Media"/>
                        <xsd:enumeration value="Transportation (Land, Sea, Air)"/>
                        <xsd:enumeration value="Travel &amp; Tourism"/>
                        <xsd:enumeration value="Utilities (Electric, Gas, etc.)"/>
                      </xsd:restriction>
                    </xsd:simpleType>
                  </xsd:union>
                </xsd:simpleType>
              </xsd:element>
            </xsd:sequence>
          </xsd:extension>
        </xsd:complexContent>
      </xsd:complexType>
    </xsd:element>
    <xsd:element name="Segment" ma:index="7" nillable="true" ma:displayName="Segment" ma:internalName="Segment" ma:readOnly="false">
      <xsd:complexType>
        <xsd:complexContent>
          <xsd:extension base="dms:MultiChoice">
            <xsd:sequence>
              <xsd:element name="Value" maxOccurs="unbounded" minOccurs="0" nillable="true">
                <xsd:simpleType>
                  <xsd:restriction base="dms:Choice">
                    <xsd:enumeration value="Full Stack Analyst"/>
                    <xsd:enumeration value="Unsettle Analyst"/>
                    <xsd:enumeration value="Steadfast Excel-er"/>
                    <xsd:enumeration value="&quot;Everyday&quot; Excel User"/>
                    <xsd:enumeration value="Information Gatherer"/>
                  </xsd:restriction>
                </xsd:simpleType>
              </xsd:element>
            </xsd:sequence>
          </xsd:extension>
        </xsd:complexContent>
      </xsd:complexType>
    </xsd:element>
    <xsd:element name="QFE" ma:index="8" nillable="true" ma:displayName="QFE" ma:default="1" ma:format="Dropdown" ma:internalName="QFE" ma:readOnly="false">
      <xsd:simpleType>
        <xsd:restriction base="dms:Boolean"/>
      </xsd:simpleType>
    </xsd:element>
    <xsd:element name="test0" ma:index="10" nillable="true" ma:displayName="test" ma:default="1" ma:format="Dropdown" ma:hidden="true" ma:internalName="test0" ma:readOnly="false">
      <xsd:simpleType>
        <xsd:restriction base="dms:Boolean"/>
      </xsd:simpleType>
    </xsd:element>
    <xsd:element name="Test" ma:index="11" nillable="true" ma:displayName="Test" ma:hidden="true" ma:list="UserInfo" ma:SharePointGroup="0" ma:internalName="Test"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2" ma:index="12" nillable="true" ma:displayName="Test2" ma:default="1" ma:hidden="true" ma:internalName="Test2" ma:readOnly="false">
      <xsd:simpleType>
        <xsd:restriction base="dms:Boolean"/>
      </xsd:simpleType>
    </xsd:element>
    <xsd:element name="Test3" ma:index="13" nillable="true" ma:displayName="Test3" ma:hidden="true" ma:list="{56fe87cb-74e0-4ce0-8f5a-8a063749ebbe}" ma:internalName="Test3" ma:readOnly="false" ma:showField="Title">
      <xsd:simpleType>
        <xsd:restriction base="dms:Lookup"/>
      </xsd:simpleType>
    </xsd:element>
    <xsd:element name="dptest" ma:index="14" nillable="true" ma:displayName="dptest" ma:description="Doc Prop Test" ma:hidden="true" ma:internalName="dptest" ma:readOnly="false">
      <xsd:simpleType>
        <xsd:restriction base="dms:Text">
          <xsd:maxLength value="255"/>
        </xsd:restriction>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AutoTags" ma:index="16" nillable="true" ma:displayName="MediaServiceAutoTags" ma:description="" ma:hidden="true" ma:internalName="MediaServiceAutoTags" ma:readOnly="true">
      <xsd:simpleType>
        <xsd:restriction base="dms:Text"/>
      </xsd:simpleType>
    </xsd:element>
    <xsd:element name="MediaServiceDateTaken" ma:index="17" nillable="true" ma:displayName="MediaServiceDateTaken" ma:description="" ma:hidden="true" ma:internalName="MediaServiceDateTaken" ma:readOnly="true">
      <xsd:simpleType>
        <xsd:restriction base="dms:Text"/>
      </xsd:simpleType>
    </xsd:element>
    <xsd:element name="MediaServiceOCR" ma:index="18" nillable="true" ma:displayName="MediaServiceOCR" ma:description="" ma:hidden="true" ma:internalName="MediaServiceOCR" ma:readOnly="true">
      <xsd:simpleType>
        <xsd:restriction base="dms:Note"/>
      </xsd:simpleType>
    </xsd:element>
    <xsd:element name="MediaServiceLocation" ma:index="19" nillable="true" ma:displayName="MediaServiceLocation" ma:hidden="true" ma:internalName="MediaServiceLocation" ma:readOnly="true">
      <xsd:simpleType>
        <xsd:restriction base="dms:Text"/>
      </xsd:simpleType>
    </xsd:element>
    <xsd:element name="Test3_x003a_Column4" ma:index="23" nillable="true" ma:displayName="Test3:Column4" ma:hidden="true" ma:list="{56fe87cb-74e0-4ce0-8f5a-8a063749ebbe}" ma:internalName="Test3_x003a_Column4" ma:readOnly="true" ma:showField="Column4" ma:web="2e7b7dd0-ff9e-4fdf-9289-16a7cf533cc2">
      <xsd:simpleType>
        <xsd:restriction base="dms:Lookup"/>
      </xsd:simpleType>
    </xsd:element>
    <xsd:element name="Test3_x003a_Column6" ma:index="24" nillable="true" ma:displayName="Test3:Column6" ma:hidden="true" ma:list="{56fe87cb-74e0-4ce0-8f5a-8a063749ebbe}" ma:internalName="Test3_x003a_Column6" ma:readOnly="true" ma:showField="Column6" ma:web="2e7b7dd0-ff9e-4fdf-9289-16a7cf533cc2">
      <xsd:simpleType>
        <xsd:restriction base="dms:Lookup"/>
      </xsd:simpleType>
    </xsd:element>
    <xsd:element name="Test3_x003a_Compliance_x0020_Asset_x0020_Id" ma:index="25" nillable="true" ma:displayName="Test3:Compliance Asset Id" ma:hidden="true" ma:list="{56fe87cb-74e0-4ce0-8f5a-8a063749ebbe}" ma:internalName="Test3_x003a_Compliance_x0020_Asset_x0020_Id" ma:readOnly="true" ma:showField="ComplianceAssetId" ma:web="2e7b7dd0-ff9e-4fdf-9289-16a7cf533cc2">
      <xsd:simpleType>
        <xsd:restriction base="dms:Lookup"/>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AutoKeyPoints" ma:index="30" nillable="true" ma:displayName="MediaServiceAutoKeyPoints" ma:hidden="true" ma:internalName="MediaServiceAutoKeyPoints" ma:readOnly="true">
      <xsd:simpleType>
        <xsd:restriction base="dms:Note"/>
      </xsd:simpleType>
    </xsd:element>
    <xsd:element name="MediaLengthInSeconds" ma:index="35" nillable="true" ma:displayName="Length (seconds)" ma:hidden="true" ma:internalName="MediaLengthInSeconds" ma:readOnly="true">
      <xsd:simpleType>
        <xsd:restriction base="dms:Unknown"/>
      </xsd:simpleType>
    </xsd:element>
    <xsd:element name="lcf76f155ced4ddcb4097134ff3c332f" ma:index="38"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Metadata" ma:index="40" nillable="true" ma:displayName="MediaServiceMetadata" ma:description="" ma:hidden="true" ma:internalName="MediaServiceMetadata" ma:readOnly="true">
      <xsd:simpleType>
        <xsd:restriction base="dms:Note"/>
      </xsd:simpleType>
    </xsd:element>
    <xsd:element name="Choice" ma:index="41" nillable="true" ma:displayName="Choice" ma:default="0" ma:format="Dropdown" ma:internalName="Choice">
      <xsd:simpleType>
        <xsd:restriction base="dms:Boolean"/>
      </xsd:simpleType>
    </xsd:element>
    <xsd:element name="MediaServiceSearchProperties" ma:index="42" nillable="true" ma:displayName="MediaServiceSearchProperties" ma:hidden="true" ma:internalName="MediaServiceSearchProperties" ma:readOnly="true">
      <xsd:simpleType>
        <xsd:restriction base="dms:Note"/>
      </xsd:simpleType>
    </xsd:element>
    <xsd:element name="MediaServiceDocTags" ma:index="43" nillable="true" ma:displayName="MediaServiceDocTags" ma:hidden="true" ma:internalName="MediaServiceDocTags" ma:readOnly="true">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e7b7dd0-ff9e-4fdf-9289-16a7cf533cc2" elementFormDefault="qualified">
    <xsd:import namespace="http://schemas.microsoft.com/office/2006/documentManagement/types"/>
    <xsd:import namespace="http://schemas.microsoft.com/office/infopath/2007/PartnerControls"/>
    <xsd:element name="LastSharedByUser" ma:index="21" nillable="true" ma:displayName="Last Shared By User" ma:description="" ma:hidden="true" ma:internalName="LastSharedByUser" ma:readOnly="true">
      <xsd:simpleType>
        <xsd:restriction base="dms:Note"/>
      </xsd:simpleType>
    </xsd:element>
    <xsd:element name="LastSharedByTime" ma:index="22" nillable="true" ma:displayName="Last Shared By Time" ma:description="" ma:hidden="true" ma:internalName="LastSharedByTime" ma:readOnly="true">
      <xsd:simpleType>
        <xsd:restriction base="dms:DateTime"/>
      </xsd:simpleType>
    </xsd:element>
    <xsd:element name="SharedWithUsers" ma:index="36"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0D44FECB-9D1A-41F8-83B6-ABE22CF276C7}">
  <ds:schemaRefs>
    <ds:schemaRef ds:uri="http://gemini/pivotcustomization/ManualCalcMode"/>
  </ds:schemaRefs>
</ds:datastoreItem>
</file>

<file path=customXml/itemProps2.xml><?xml version="1.0" encoding="utf-8"?>
<ds:datastoreItem xmlns:ds="http://schemas.openxmlformats.org/officeDocument/2006/customXml" ds:itemID="{AFD04D44-9664-44E3-AF7B-F1215C4B1218}">
  <ds:schemaRefs>
    <ds:schemaRef ds:uri="http://gemini/pivotcustomization/TableXML_FertilizerData"/>
  </ds:schemaRefs>
</ds:datastoreItem>
</file>

<file path=customXml/itemProps3.xml><?xml version="1.0" encoding="utf-8"?>
<ds:datastoreItem xmlns:ds="http://schemas.openxmlformats.org/officeDocument/2006/customXml" ds:itemID="{6D8B15C4-CDC2-4816-9504-9CA81A1314FF}">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03CCAD59-BAE1-4205-B755-8ADED2ACB1F3}">
  <ds:schemaRefs>
    <ds:schemaRef ds:uri="http://gemini/pivotcustomization/RelationshipAutoDetectionEnabled"/>
  </ds:schemaRefs>
</ds:datastoreItem>
</file>

<file path=customXml/itemProps5.xml><?xml version="1.0" encoding="utf-8"?>
<ds:datastoreItem xmlns:ds="http://schemas.openxmlformats.org/officeDocument/2006/customXml" ds:itemID="{4FB59A45-9EDC-448A-9D3D-A2236E2196A9}">
  <ds:schemaRefs>
    <ds:schemaRef ds:uri="http://gemini/pivotcustomization/LinkedTableUpdateMode"/>
  </ds:schemaRefs>
</ds:datastoreItem>
</file>

<file path=customXml/itemProps6.xml><?xml version="1.0" encoding="utf-8"?>
<ds:datastoreItem xmlns:ds="http://schemas.openxmlformats.org/officeDocument/2006/customXml" ds:itemID="{CEEA46C3-6DDE-4E15-BB54-068084BD8BAB}">
  <ds:schemaRefs>
    <ds:schemaRef ds:uri="http://gemini/pivotcustomization/ShowHidden"/>
  </ds:schemaRefs>
</ds:datastoreItem>
</file>

<file path=customXml/itemProps7.xml><?xml version="1.0" encoding="utf-8"?>
<ds:datastoreItem xmlns:ds="http://schemas.openxmlformats.org/officeDocument/2006/customXml" ds:itemID="{53CD5562-AA15-4B86-A499-F37567E2A22F}">
  <ds:schemaRefs>
    <ds:schemaRef ds:uri="http://gemini/pivotcustomization/TableWidget"/>
  </ds:schemaRefs>
</ds:datastoreItem>
</file>

<file path=customXml/itemProps8.xml><?xml version="1.0" encoding="utf-8"?>
<ds:datastoreItem xmlns:ds="http://schemas.openxmlformats.org/officeDocument/2006/customXml" ds:itemID="{1935134C-1503-496E-9F93-F93D497A1D78}">
  <ds:schemaRefs>
    <ds:schemaRef ds:uri="http://gemini/pivotcustomization/IsSandboxEmbedded"/>
  </ds:schemaRefs>
</ds:datastoreItem>
</file>

<file path=customXml/itemProps9.xml><?xml version="1.0" encoding="utf-8"?>
<ds:datastoreItem xmlns:ds="http://schemas.openxmlformats.org/officeDocument/2006/customXml" ds:itemID="{F4DE21A3-A208-457A-9E7E-B8499A17F865}">
  <ds:schemaRefs>
    <ds:schemaRef ds:uri="http://gemini/pivotcustomization/TableOrder"/>
  </ds:schemaRefs>
</ds:datastoreItem>
</file>

<file path=customXml/itemProps10.xml><?xml version="1.0" encoding="utf-8"?>
<ds:datastoreItem xmlns:ds="http://schemas.openxmlformats.org/officeDocument/2006/customXml" ds:itemID="{7AC0B0FF-DBBC-4BA6-A8C2-E40A2BABE157}">
  <ds:schemaRefs>
    <ds:schemaRef ds:uri="http://gemini/pivotcustomization/SandboxNonEmpty"/>
  </ds:schemaRefs>
</ds:datastoreItem>
</file>

<file path=customXml/itemProps11.xml><?xml version="1.0" encoding="utf-8"?>
<ds:datastoreItem xmlns:ds="http://schemas.openxmlformats.org/officeDocument/2006/customXml" ds:itemID="{923BFC55-34A7-470F-9392-71BE69CEFFCC}">
  <ds:schemaRefs>
    <ds:schemaRef ds:uri="http://schemas.microsoft.com/sharepoint/v3"/>
    <ds:schemaRef ds:uri="http://schemas.openxmlformats.org/package/2006/metadata/core-properties"/>
    <ds:schemaRef ds:uri="http://www.w3.org/XML/1998/namespace"/>
    <ds:schemaRef ds:uri="http://schemas.microsoft.com/office/2006/documentManagement/types"/>
    <ds:schemaRef ds:uri="http://purl.org/dc/dcmitype/"/>
    <ds:schemaRef ds:uri="230e9df3-be65-4c73-a93b-d1236ebd677e"/>
    <ds:schemaRef ds:uri="0a77edb2-677a-4e25-af34-ce22fd66382b"/>
    <ds:schemaRef ds:uri="http://purl.org/dc/terms/"/>
    <ds:schemaRef ds:uri="http://schemas.microsoft.com/office/infopath/2007/PartnerControls"/>
    <ds:schemaRef ds:uri="986dda66-e543-4de3-b77d-6be62524f3cf"/>
    <ds:schemaRef ds:uri="http://schemas.microsoft.com/office/2006/metadata/properties"/>
    <ds:schemaRef ds:uri="http://purl.org/dc/elements/1.1/"/>
  </ds:schemaRefs>
</ds:datastoreItem>
</file>

<file path=customXml/itemProps12.xml><?xml version="1.0" encoding="utf-8"?>
<ds:datastoreItem xmlns:ds="http://schemas.openxmlformats.org/officeDocument/2006/customXml" ds:itemID="{A844B61D-8472-415C-8916-B95F077EF47E}">
  <ds:schemaRefs>
    <ds:schemaRef ds:uri="http://gemini/pivotcustomization/MeasureGridState"/>
  </ds:schemaRefs>
</ds:datastoreItem>
</file>

<file path=customXml/itemProps13.xml><?xml version="1.0" encoding="utf-8"?>
<ds:datastoreItem xmlns:ds="http://schemas.openxmlformats.org/officeDocument/2006/customXml" ds:itemID="{2EEB4BCF-1AF1-4B4A-97E2-ABF44B89A8A4}">
  <ds:schemaRefs>
    <ds:schemaRef ds:uri="http://www.w3.org/2001/XMLSchema"/>
    <ds:schemaRef ds:uri="http://microsoft.data.visualization.Client.Excel/1.0"/>
  </ds:schemaRefs>
</ds:datastoreItem>
</file>

<file path=customXml/itemProps14.xml><?xml version="1.0" encoding="utf-8"?>
<ds:datastoreItem xmlns:ds="http://schemas.openxmlformats.org/officeDocument/2006/customXml" ds:itemID="{32D44BD3-0974-4C38-9280-892CE0E1492C}">
  <ds:schemaRefs>
    <ds:schemaRef ds:uri="http://gemini/pivotcustomization/ShowImplicitMeasures"/>
  </ds:schemaRefs>
</ds:datastoreItem>
</file>

<file path=customXml/itemProps15.xml><?xml version="1.0" encoding="utf-8"?>
<ds:datastoreItem xmlns:ds="http://schemas.openxmlformats.org/officeDocument/2006/customXml" ds:itemID="{68641255-DA1B-4A3B-B68D-89853976A0C2}">
  <ds:schemaRefs>
    <ds:schemaRef ds:uri="http://gemini/pivotcustomization/ErrorCache"/>
  </ds:schemaRefs>
</ds:datastoreItem>
</file>

<file path=customXml/itemProps16.xml><?xml version="1.0" encoding="utf-8"?>
<ds:datastoreItem xmlns:ds="http://schemas.openxmlformats.org/officeDocument/2006/customXml" ds:itemID="{B253603E-7828-4E8C-AC86-A5412FD86575}"/>
</file>

<file path=customXml/itemProps17.xml><?xml version="1.0" encoding="utf-8"?>
<ds:datastoreItem xmlns:ds="http://schemas.openxmlformats.org/officeDocument/2006/customXml" ds:itemID="{7F81881C-19DE-4C1F-870B-9D252CB49747}">
  <ds:schemaRefs>
    <ds:schemaRef ds:uri="http://gemini/pivotcustomization/FormulaBarState"/>
  </ds:schemaRefs>
</ds:datastoreItem>
</file>

<file path=customXml/itemProps18.xml><?xml version="1.0" encoding="utf-8"?>
<ds:datastoreItem xmlns:ds="http://schemas.openxmlformats.org/officeDocument/2006/customXml" ds:itemID="{5C0D0EE0-C77A-46CC-A270-60AB21DC5341}">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1E56B6EB-6870-4038-B3C1-8D0A97A37823}">
  <ds:schemaRefs>
    <ds:schemaRef ds:uri="http://schemas.microsoft.com/sharepoint/v3/contenttype/forms"/>
  </ds:schemaRefs>
</ds:datastoreItem>
</file>

<file path=customXml/itemProps20.xml><?xml version="1.0" encoding="utf-8"?>
<ds:datastoreItem xmlns:ds="http://schemas.openxmlformats.org/officeDocument/2006/customXml" ds:itemID="{A01B7D10-DDB2-45CA-BE7A-4061692DC322}">
  <ds:schemaRefs>
    <ds:schemaRef ds:uri="http://gemini/pivotcustomization/ClientWindowXML"/>
  </ds:schemaRefs>
</ds:datastoreItem>
</file>

<file path=customXml/itemProps21.xml><?xml version="1.0" encoding="utf-8"?>
<ds:datastoreItem xmlns:ds="http://schemas.openxmlformats.org/officeDocument/2006/customXml" ds:itemID="{1D885834-BC90-4250-84BD-55FCEBEDF9F8}">
  <ds:schemaRefs>
    <ds:schemaRef ds:uri="http://gemini/pivotcustomization/PowerPivotVersion"/>
  </ds:schemaRefs>
</ds:datastoreItem>
</file>

<file path=customXml/itemProps22.xml><?xml version="1.0" encoding="utf-8"?>
<ds:datastoreItem xmlns:ds="http://schemas.openxmlformats.org/officeDocument/2006/customXml" ds:itemID="{CB062EC4-D1B5-481F-B180-E7FCC141706F}">
  <ds:schemaRefs>
    <ds:schemaRef ds:uri="http://gemini/pivotcustomization/TableCountInSandbox"/>
  </ds:schemaRefs>
</ds:datastoreItem>
</file>

<file path=customXml/itemProps23.xml><?xml version="1.0" encoding="utf-8"?>
<ds:datastoreItem xmlns:ds="http://schemas.openxmlformats.org/officeDocument/2006/customXml" ds:itemID="{1BEAF6FE-38BF-4182-8266-3FDB70E6E48F}">
  <ds:schemaRefs>
    <ds:schemaRef ds:uri="http://gemini/pivotcustomization/Diagrams"/>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31</vt:i4>
      </vt:variant>
    </vt:vector>
  </HeadingPairs>
  <TitlesOfParts>
    <vt:vector size="41" baseType="lpstr">
      <vt:lpstr>Instructions</vt:lpstr>
      <vt:lpstr>TT</vt:lpstr>
      <vt:lpstr>Calib</vt:lpstr>
      <vt:lpstr>Salinity and conductivity</vt:lpstr>
      <vt:lpstr>Backend</vt:lpstr>
      <vt:lpstr>Data In</vt:lpstr>
      <vt:lpstr>Data Out</vt:lpstr>
      <vt:lpstr>Control</vt:lpstr>
      <vt:lpstr>Settings</vt:lpstr>
      <vt:lpstr>PPT</vt:lpstr>
      <vt:lpstr>Conduct_Exp1</vt:lpstr>
      <vt:lpstr>Conduct_Exp2</vt:lpstr>
      <vt:lpstr>DataChannelCountDefault</vt:lpstr>
      <vt:lpstr>DataChannelCountSetting</vt:lpstr>
      <vt:lpstr>DataDelayDefault</vt:lpstr>
      <vt:lpstr>DataDelaySetting</vt:lpstr>
      <vt:lpstr>DataIn_Conductivity</vt:lpstr>
      <vt:lpstr>DataIn_CurrentTime</vt:lpstr>
      <vt:lpstr>DataInVals</vt:lpstr>
      <vt:lpstr>DataOrientationDefault</vt:lpstr>
      <vt:lpstr>DataOrientationSetting</vt:lpstr>
      <vt:lpstr>DataRowCountDefault</vt:lpstr>
      <vt:lpstr>DataRowCountSetting</vt:lpstr>
      <vt:lpstr>EndingVal_Exp1</vt:lpstr>
      <vt:lpstr>EndingVal_Exp2</vt:lpstr>
      <vt:lpstr>ExpSelect</vt:lpstr>
      <vt:lpstr>LanguageSelect</vt:lpstr>
      <vt:lpstr>ResetCell</vt:lpstr>
      <vt:lpstr>SheetName_Backend</vt:lpstr>
      <vt:lpstr>SheetName_Control</vt:lpstr>
      <vt:lpstr>SheetName_Dash</vt:lpstr>
      <vt:lpstr>StartingTime_Exp1</vt:lpstr>
      <vt:lpstr>StartingTime_Exp2</vt:lpstr>
      <vt:lpstr>StartingVal_Exp1</vt:lpstr>
      <vt:lpstr>StartingVal_Exp2</vt:lpstr>
      <vt:lpstr>Time_Exp1</vt:lpstr>
      <vt:lpstr>Time_Exp2</vt:lpstr>
      <vt:lpstr>WorkbookNameDefault</vt:lpstr>
      <vt:lpstr>WorkbookNameSetting</vt:lpstr>
      <vt:lpstr>WorkbookVersionDefault</vt:lpstr>
      <vt:lpstr>WorkbookVersionSetting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2021-07-16T22:27:31Z</dcterms:created>
  <dcterms:modified xsi:type="dcterms:W3CDTF">2021-07-17T06:39:43Z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0x01010018E9A87F33DDDF47B4034F7640DF5146</vt:lpwstr>
  </property>
  <property fmtid="{D5CDD505-2E9C-101B-9397-08002B2CF9AE}" pid="3" name="MediaServiceImageTags">
    <vt:lpwstr/>
  </property>
  <property fmtid="{D5CDD505-2E9C-101B-9397-08002B2CF9AE}" pid="4" name="j1ddeb2b0f824d21b6864f26ba9a3bed">
    <vt:lpwstr/>
  </property>
  <property fmtid="{D5CDD505-2E9C-101B-9397-08002B2CF9AE}" pid="5" name="TaxCatchAll">
    <vt:lpwstr/>
  </property>
  <property fmtid="{D5CDD505-2E9C-101B-9397-08002B2CF9AE}" pid="6" name="Country">
    <vt:lpwstr/>
  </property>
</Properties>
</file>