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j\Documents\Allen Synthesis\Modules\Kompari\"/>
    </mc:Choice>
  </mc:AlternateContent>
  <xr:revisionPtr revIDLastSave="0" documentId="13_ncr:1_{75C4873B-FCFF-4750-87E9-4A2E0E722EC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1" l="1"/>
  <c r="N26" i="1"/>
  <c r="N24" i="1"/>
  <c r="L31" i="1"/>
  <c r="K4" i="1"/>
  <c r="L4" i="1" s="1"/>
  <c r="M4" i="1" s="1"/>
  <c r="N4" i="1" s="1"/>
  <c r="K16" i="1"/>
  <c r="L16" i="1" s="1"/>
  <c r="M16" i="1" s="1"/>
  <c r="N16" i="1" s="1"/>
  <c r="O16" i="1" s="1"/>
  <c r="H15" i="1"/>
  <c r="I15" i="1"/>
  <c r="G15" i="1"/>
  <c r="F15" i="1"/>
  <c r="K15" i="1"/>
  <c r="L15" i="1" s="1"/>
  <c r="M15" i="1" s="1"/>
  <c r="N15" i="1" s="1"/>
  <c r="O15" i="1" s="1"/>
  <c r="K3" i="1"/>
  <c r="L3" i="1" s="1"/>
  <c r="M3" i="1" s="1"/>
  <c r="N3" i="1" s="1"/>
  <c r="O3" i="1" s="1"/>
  <c r="K5" i="1"/>
  <c r="L5" i="1" s="1"/>
  <c r="M5" i="1" s="1"/>
  <c r="N5" i="1" s="1"/>
  <c r="O5" i="1" s="1"/>
  <c r="K6" i="1"/>
  <c r="L6" i="1" s="1"/>
  <c r="M6" i="1" s="1"/>
  <c r="N6" i="1" s="1"/>
  <c r="O6" i="1" s="1"/>
  <c r="K7" i="1"/>
  <c r="L7" i="1" s="1"/>
  <c r="M7" i="1" s="1"/>
  <c r="N7" i="1" s="1"/>
  <c r="O7" i="1" s="1"/>
  <c r="K8" i="1"/>
  <c r="L8" i="1" s="1"/>
  <c r="M8" i="1" s="1"/>
  <c r="N8" i="1" s="1"/>
  <c r="O8" i="1" s="1"/>
  <c r="K9" i="1"/>
  <c r="L9" i="1" s="1"/>
  <c r="M9" i="1" s="1"/>
  <c r="N9" i="1" s="1"/>
  <c r="O9" i="1" s="1"/>
  <c r="K10" i="1"/>
  <c r="L10" i="1" s="1"/>
  <c r="M10" i="1" s="1"/>
  <c r="N10" i="1" s="1"/>
  <c r="O10" i="1" s="1"/>
  <c r="K11" i="1"/>
  <c r="L11" i="1" s="1"/>
  <c r="M11" i="1" s="1"/>
  <c r="N11" i="1" s="1"/>
  <c r="O11" i="1" s="1"/>
  <c r="K12" i="1"/>
  <c r="L12" i="1" s="1"/>
  <c r="M12" i="1" s="1"/>
  <c r="N12" i="1" s="1"/>
  <c r="O12" i="1" s="1"/>
  <c r="K13" i="1"/>
  <c r="L13" i="1" s="1"/>
  <c r="M13" i="1" s="1"/>
  <c r="N13" i="1" s="1"/>
  <c r="O13" i="1" s="1"/>
  <c r="K14" i="1"/>
  <c r="L14" i="1" s="1"/>
  <c r="M14" i="1" s="1"/>
  <c r="N14" i="1" s="1"/>
  <c r="O14" i="1" s="1"/>
  <c r="K2" i="1"/>
  <c r="L2" i="1" s="1"/>
  <c r="M2" i="1" s="1"/>
  <c r="N2" i="1" s="1"/>
  <c r="O2" i="1" s="1"/>
  <c r="O4" i="1" l="1"/>
  <c r="L32" i="1" l="1"/>
  <c r="L33" i="1" s="1"/>
  <c r="O24" i="1" l="1"/>
</calcChain>
</file>

<file path=xl/sharedStrings.xml><?xml version="1.0" encoding="utf-8"?>
<sst xmlns="http://schemas.openxmlformats.org/spreadsheetml/2006/main" count="68" uniqueCount="64">
  <si>
    <t>c1, c2</t>
  </si>
  <si>
    <t>10u</t>
  </si>
  <si>
    <t>c3, c4</t>
  </si>
  <si>
    <t>100n</t>
  </si>
  <si>
    <t>r1, r2, r3, r4, r5, r6, 9, r10, 11, r12</t>
  </si>
  <si>
    <t>1k</t>
  </si>
  <si>
    <t>r8, r13, r14, r15</t>
  </si>
  <si>
    <t>r7</t>
  </si>
  <si>
    <t>4.7k</t>
  </si>
  <si>
    <t>d1, d2, d3</t>
  </si>
  <si>
    <t>u1</t>
  </si>
  <si>
    <t>tl074</t>
  </si>
  <si>
    <t>diode</t>
  </si>
  <si>
    <t>dip14 socket</t>
  </si>
  <si>
    <t>sw1</t>
  </si>
  <si>
    <t>submintog</t>
  </si>
  <si>
    <t>led1, led2, led3</t>
  </si>
  <si>
    <t>flat top</t>
  </si>
  <si>
    <t>j1, j2, j3</t>
  </si>
  <si>
    <t>thonkiconn</t>
  </si>
  <si>
    <t>j3</t>
  </si>
  <si>
    <t>powerhead</t>
  </si>
  <si>
    <t>p1, p2, p3</t>
  </si>
  <si>
    <t>100k</t>
  </si>
  <si>
    <t>https://cpc.farnell.com/unbranded/np16v106m5x11/capacitor-n-p-10uf-16v/dp/CA05945?st=10000nf%20capacitor</t>
  </si>
  <si>
    <t>25+</t>
  </si>
  <si>
    <t>100+</t>
  </si>
  <si>
    <t>500+</t>
  </si>
  <si>
    <t>https://cpc.farnell.com/vishay/k104k15x7rf53l2/capacitor-0-1uf-50v-radial/dp/CA06802?st=capacitor%20100n</t>
  </si>
  <si>
    <t>1+</t>
  </si>
  <si>
    <t>components</t>
  </si>
  <si>
    <t>value</t>
  </si>
  <si>
    <t>quantity</t>
  </si>
  <si>
    <t>link</t>
  </si>
  <si>
    <t>per pack</t>
  </si>
  <si>
    <t>https://cpc.farnell.com/unbranded/mf25-1k/resistor-0-25w-1-1k/dp/RE03722?st=resistors</t>
  </si>
  <si>
    <t>https://cpc.farnell.com/unbranded/mf25-100k/resistor-0-25w-1-100k/dp/RE03724?st=100k</t>
  </si>
  <si>
    <t>https://cpc.farnell.com/unbranded/mf25-4k7/resistor-0-25w-1-4k7/dp/RE03757?st=resistor%204.7k</t>
  </si>
  <si>
    <t>https://cpc.farnell.com/diodes-inc/1n4001-t/diode-rectifier-50v-1a-do-41/dp/SC17786?st=1n4001</t>
  </si>
  <si>
    <t>https://cpc.farnell.com/texas-instruments/tl074cn/op-amp-3mhz-13v-us-dip-14/dp/SC17182?st=tl074</t>
  </si>
  <si>
    <t>https://cpc.farnell.com/multicomp/2227mc-14-03-f1/socket-ic-dil-tube-34-14way/dp/SC15342?st=ic%20socket%2014%20way</t>
  </si>
  <si>
    <t>https://www.thonk.co.uk/shop/sub-mini-toggle-switches/</t>
  </si>
  <si>
    <t>https://cpc.farnell.com/kingbright/l-424idt/led-flat-top-3mm-he-red/dp/SC11543?st=red%20led%203mm</t>
  </si>
  <si>
    <t>https://www.thonk.co.uk/shop/thonkiconn/</t>
  </si>
  <si>
    <t>https://cpc.farnell.com/amphenol/t821110a1s100ceu/header-vertical-2-54mm-10way/dp/CN16426?st=shrouded%20header%2010%20way</t>
  </si>
  <si>
    <t>https://www.thonk.co.uk/shop/ttpots/</t>
  </si>
  <si>
    <t>batch size</t>
  </si>
  <si>
    <t>quantity in batch</t>
  </si>
  <si>
    <t>packs required</t>
  </si>
  <si>
    <t>price band</t>
  </si>
  <si>
    <t>price</t>
  </si>
  <si>
    <t>price per pack</t>
  </si>
  <si>
    <t>total</t>
  </si>
  <si>
    <t>per module</t>
  </si>
  <si>
    <t>pcb</t>
  </si>
  <si>
    <t>jlc</t>
  </si>
  <si>
    <t>panel</t>
  </si>
  <si>
    <t>meface</t>
  </si>
  <si>
    <t>meface shipping</t>
  </si>
  <si>
    <t xml:space="preserve">sell for </t>
  </si>
  <si>
    <t>gross</t>
  </si>
  <si>
    <t>net</t>
  </si>
  <si>
    <t>net per module</t>
  </si>
  <si>
    <t>panel+pcb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</si>
</sst>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5">
    <xf numFmtId="0" fontId="0" fillId="0" borderId="0" xfId="0"/>
    <xf numFmtId="44" fontId="2" fillId="2" borderId="1" xfId="1" applyFont="1" applyFill="1" applyBorder="1"/>
    <xf numFmtId="44" fontId="0" fillId="0" borderId="0" xfId="1" applyFont="1"/>
    <xf numFmtId="44" fontId="0" fillId="0" borderId="0" xfId="0" applyNumberFormat="1"/>
    <xf numFmtId="44" fontId="2" fillId="2" borderId="1" xfId="2" applyNumberFormat="1"/>
  </cellXfs>
  <cellStyles count="3"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 per module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Sheet1!$Q$28:$Q$37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Sheet1!$R$28:$R$37</c:f>
              <c:numCache>
                <c:formatCode>General</c:formatCode>
                <c:ptCount val="10"/>
                <c:pt idx="0">
                  <c:v>17.86</c:v>
                </c:pt>
                <c:pt idx="1">
                  <c:v>12.65</c:v>
                </c:pt>
                <c:pt idx="2">
                  <c:v>10.91</c:v>
                </c:pt>
                <c:pt idx="3">
                  <c:v>10.039999999999999</c:v>
                </c:pt>
                <c:pt idx="4">
                  <c:v>9.52</c:v>
                </c:pt>
                <c:pt idx="5">
                  <c:v>9.3699999999999992</c:v>
                </c:pt>
                <c:pt idx="6">
                  <c:v>9.09</c:v>
                </c:pt>
                <c:pt idx="7">
                  <c:v>8.8800000000000008</c:v>
                </c:pt>
                <c:pt idx="8">
                  <c:v>8.57</c:v>
                </c:pt>
                <c:pt idx="9">
                  <c:v>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88-4630-B29F-BB9A2F82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24719"/>
        <c:axId val="1901646943"/>
      </c:lineChart>
      <c:catAx>
        <c:axId val="182592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46943"/>
        <c:crosses val="autoZero"/>
        <c:auto val="1"/>
        <c:lblAlgn val="ctr"/>
        <c:lblOffset val="100"/>
        <c:noMultiLvlLbl val="0"/>
      </c:catAx>
      <c:valAx>
        <c:axId val="19016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2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400050</xdr:colOff>
      <xdr:row>24</xdr:row>
      <xdr:rowOff>23812</xdr:rowOff>
    </xdr:from>
    <xdr:to>
      <xdr:col>26</xdr:col>
      <xdr:colOff>95250</xdr:colOff>
      <xdr:row>38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4653D-A4E3-4537-AC3D-017042AFE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topLeftCell="A10" workbookViewId="0">
      <selection activeCell="O33" sqref="O33"/>
    </sheetView>
  </sheetViews>
  <sheetFormatPr defaultRowHeight="15" x14ac:dyDescent="0.25"/>
  <cols>
    <col min="2" max="2" width="12" bestFit="1" customWidth="1"/>
    <col min="11" max="11" width="16.7109375" customWidth="1"/>
    <col min="12" max="12" width="17.7109375" customWidth="1"/>
    <col min="13" max="13" width="15.42578125" customWidth="1"/>
    <col min="14" max="14" width="16.28515625" customWidth="1"/>
    <col min="15" max="15" width="12.42578125" customWidth="1"/>
  </cols>
  <sheetData>
    <row r="1" spans="1:15" x14ac:dyDescent="0.25">
      <c r="A1" t="s">
        <v>30</v>
      </c>
      <c r="B1" t="s">
        <v>31</v>
      </c>
      <c r="C1" t="s">
        <v>32</v>
      </c>
      <c r="D1" t="s">
        <v>34</v>
      </c>
      <c r="E1" t="s">
        <v>33</v>
      </c>
      <c r="F1" t="s">
        <v>29</v>
      </c>
      <c r="G1" t="s">
        <v>25</v>
      </c>
      <c r="H1" t="s">
        <v>26</v>
      </c>
      <c r="I1" t="s">
        <v>27</v>
      </c>
      <c r="K1" t="s">
        <v>47</v>
      </c>
      <c r="L1" t="s">
        <v>48</v>
      </c>
      <c r="M1" t="s">
        <v>49</v>
      </c>
      <c r="N1" t="s">
        <v>51</v>
      </c>
      <c r="O1" t="s">
        <v>50</v>
      </c>
    </row>
    <row r="2" spans="1:15" x14ac:dyDescent="0.25">
      <c r="A2" t="s">
        <v>0</v>
      </c>
      <c r="B2" t="s">
        <v>1</v>
      </c>
      <c r="C2">
        <v>2</v>
      </c>
      <c r="D2">
        <v>1</v>
      </c>
      <c r="E2" t="s">
        <v>24</v>
      </c>
      <c r="F2">
        <v>0.05</v>
      </c>
      <c r="G2">
        <v>0.05</v>
      </c>
      <c r="H2">
        <v>0.04</v>
      </c>
      <c r="I2">
        <v>0.02</v>
      </c>
      <c r="K2">
        <f>C2*$M$24</f>
        <v>20</v>
      </c>
      <c r="L2">
        <f>CEILING((K2/D2),1)</f>
        <v>20</v>
      </c>
      <c r="M2">
        <f t="shared" ref="M2:M16" si="0">IF(L2&gt;24,IF(L2&gt;99,IF(L2&gt;499,500,100),25),1)</f>
        <v>1</v>
      </c>
      <c r="N2">
        <f>IF(M2&gt;24,IF(M2&gt;99,IF(M2&gt;499,I2,H2),G2),F2)</f>
        <v>0.05</v>
      </c>
      <c r="O2">
        <f>N2*L2</f>
        <v>1</v>
      </c>
    </row>
    <row r="3" spans="1:15" x14ac:dyDescent="0.25">
      <c r="A3" t="s">
        <v>2</v>
      </c>
      <c r="B3" t="s">
        <v>3</v>
      </c>
      <c r="C3">
        <v>2</v>
      </c>
      <c r="D3">
        <v>1</v>
      </c>
      <c r="E3" t="s">
        <v>28</v>
      </c>
      <c r="F3">
        <v>0.08</v>
      </c>
      <c r="G3">
        <v>0.08</v>
      </c>
      <c r="H3">
        <v>0.05</v>
      </c>
      <c r="I3">
        <v>0.05</v>
      </c>
      <c r="K3">
        <f t="shared" ref="K3:K16" si="1">C3*$M$24</f>
        <v>20</v>
      </c>
      <c r="L3">
        <f t="shared" ref="L3:L16" si="2">CEILING((K3/D3),1)</f>
        <v>20</v>
      </c>
      <c r="M3">
        <f t="shared" si="0"/>
        <v>1</v>
      </c>
      <c r="N3">
        <f t="shared" ref="N3:N14" si="3">IF(M3&gt;24,IF(M3&gt;99,IF(M3&gt;499,I3,H3),G3),F3)</f>
        <v>0.08</v>
      </c>
      <c r="O3">
        <f t="shared" ref="O3:O14" si="4">N3*L3</f>
        <v>1.6</v>
      </c>
    </row>
    <row r="4" spans="1:15" x14ac:dyDescent="0.25">
      <c r="A4" t="s">
        <v>4</v>
      </c>
      <c r="B4" t="s">
        <v>23</v>
      </c>
      <c r="C4">
        <v>10</v>
      </c>
      <c r="D4">
        <v>50</v>
      </c>
      <c r="E4" t="s">
        <v>36</v>
      </c>
      <c r="F4">
        <v>1.19</v>
      </c>
      <c r="G4">
        <v>1.19</v>
      </c>
      <c r="H4">
        <v>0.73</v>
      </c>
      <c r="I4">
        <v>0.73</v>
      </c>
      <c r="K4">
        <f>C4*$M$24</f>
        <v>100</v>
      </c>
      <c r="L4">
        <f>CEILING((K4/D4),1)</f>
        <v>2</v>
      </c>
      <c r="M4">
        <f>IF(L4&gt;24,IF(L4&gt;99,IF(L4&gt;499,500,100),25),1)</f>
        <v>1</v>
      </c>
      <c r="N4">
        <f>IF(M4&gt;24,IF(M4&gt;99,IF(M4&gt;499,I4,H4),G4),F4)</f>
        <v>1.19</v>
      </c>
      <c r="O4">
        <f t="shared" si="4"/>
        <v>2.38</v>
      </c>
    </row>
    <row r="5" spans="1:15" x14ac:dyDescent="0.25">
      <c r="A5" t="s">
        <v>6</v>
      </c>
      <c r="B5" t="s">
        <v>5</v>
      </c>
      <c r="C5">
        <v>4</v>
      </c>
      <c r="D5">
        <v>50</v>
      </c>
      <c r="E5" t="s">
        <v>35</v>
      </c>
      <c r="F5">
        <v>1.19</v>
      </c>
      <c r="G5">
        <v>1.19</v>
      </c>
      <c r="H5">
        <v>0.88</v>
      </c>
      <c r="I5">
        <v>0.88</v>
      </c>
      <c r="K5">
        <f t="shared" si="1"/>
        <v>40</v>
      </c>
      <c r="L5">
        <f t="shared" si="2"/>
        <v>1</v>
      </c>
      <c r="M5">
        <f t="shared" si="0"/>
        <v>1</v>
      </c>
      <c r="N5">
        <f t="shared" si="3"/>
        <v>1.19</v>
      </c>
      <c r="O5">
        <f t="shared" si="4"/>
        <v>1.19</v>
      </c>
    </row>
    <row r="6" spans="1:15" x14ac:dyDescent="0.25">
      <c r="A6" t="s">
        <v>7</v>
      </c>
      <c r="B6" t="s">
        <v>8</v>
      </c>
      <c r="C6">
        <v>1</v>
      </c>
      <c r="D6">
        <v>50</v>
      </c>
      <c r="E6" t="s">
        <v>37</v>
      </c>
      <c r="F6">
        <v>1.19</v>
      </c>
      <c r="G6">
        <v>1.19</v>
      </c>
      <c r="H6">
        <v>0.88</v>
      </c>
      <c r="I6">
        <v>0.88</v>
      </c>
      <c r="K6">
        <f t="shared" si="1"/>
        <v>10</v>
      </c>
      <c r="L6">
        <f t="shared" si="2"/>
        <v>1</v>
      </c>
      <c r="M6">
        <f t="shared" si="0"/>
        <v>1</v>
      </c>
      <c r="N6">
        <f t="shared" si="3"/>
        <v>1.19</v>
      </c>
      <c r="O6">
        <f t="shared" si="4"/>
        <v>1.19</v>
      </c>
    </row>
    <row r="7" spans="1:15" x14ac:dyDescent="0.25">
      <c r="A7" t="s">
        <v>9</v>
      </c>
      <c r="B7" t="s">
        <v>12</v>
      </c>
      <c r="C7">
        <v>3</v>
      </c>
      <c r="D7">
        <v>1</v>
      </c>
      <c r="E7" t="s">
        <v>38</v>
      </c>
      <c r="F7">
        <v>0.06</v>
      </c>
      <c r="G7">
        <v>0.04</v>
      </c>
      <c r="H7">
        <v>0.02</v>
      </c>
      <c r="I7">
        <v>0.02</v>
      </c>
      <c r="K7">
        <f t="shared" si="1"/>
        <v>30</v>
      </c>
      <c r="L7">
        <f t="shared" si="2"/>
        <v>30</v>
      </c>
      <c r="M7">
        <f t="shared" si="0"/>
        <v>25</v>
      </c>
      <c r="N7">
        <f t="shared" si="3"/>
        <v>0.04</v>
      </c>
      <c r="O7">
        <f t="shared" si="4"/>
        <v>1.2</v>
      </c>
    </row>
    <row r="8" spans="1:15" x14ac:dyDescent="0.25">
      <c r="A8" t="s">
        <v>10</v>
      </c>
      <c r="B8" t="s">
        <v>11</v>
      </c>
      <c r="C8">
        <v>1</v>
      </c>
      <c r="D8">
        <v>1</v>
      </c>
      <c r="E8" t="s">
        <v>39</v>
      </c>
      <c r="F8">
        <v>0.61</v>
      </c>
      <c r="G8">
        <v>0.53</v>
      </c>
      <c r="H8">
        <v>0.53</v>
      </c>
      <c r="I8">
        <v>0.53</v>
      </c>
      <c r="K8">
        <f t="shared" si="1"/>
        <v>10</v>
      </c>
      <c r="L8">
        <f t="shared" si="2"/>
        <v>10</v>
      </c>
      <c r="M8">
        <f t="shared" si="0"/>
        <v>1</v>
      </c>
      <c r="N8">
        <f t="shared" si="3"/>
        <v>0.61</v>
      </c>
      <c r="O8">
        <f t="shared" si="4"/>
        <v>6.1</v>
      </c>
    </row>
    <row r="9" spans="1:15" x14ac:dyDescent="0.25">
      <c r="A9" t="s">
        <v>10</v>
      </c>
      <c r="B9" t="s">
        <v>13</v>
      </c>
      <c r="C9">
        <v>1</v>
      </c>
      <c r="D9">
        <v>34</v>
      </c>
      <c r="E9" t="s">
        <v>40</v>
      </c>
      <c r="F9">
        <v>6.86</v>
      </c>
      <c r="G9">
        <v>6.24</v>
      </c>
      <c r="H9">
        <v>5.72</v>
      </c>
      <c r="I9">
        <v>5.72</v>
      </c>
      <c r="K9">
        <f t="shared" si="1"/>
        <v>10</v>
      </c>
      <c r="L9">
        <f t="shared" si="2"/>
        <v>1</v>
      </c>
      <c r="M9">
        <f t="shared" si="0"/>
        <v>1</v>
      </c>
      <c r="N9">
        <f t="shared" si="3"/>
        <v>6.86</v>
      </c>
      <c r="O9">
        <f t="shared" si="4"/>
        <v>6.86</v>
      </c>
    </row>
    <row r="10" spans="1:15" x14ac:dyDescent="0.25">
      <c r="A10" t="s">
        <v>14</v>
      </c>
      <c r="B10" t="s">
        <v>15</v>
      </c>
      <c r="C10">
        <v>1</v>
      </c>
      <c r="D10">
        <v>1</v>
      </c>
      <c r="E10" t="s">
        <v>41</v>
      </c>
      <c r="F10">
        <v>1.36</v>
      </c>
      <c r="G10">
        <v>1.36</v>
      </c>
      <c r="H10">
        <v>1.36</v>
      </c>
      <c r="I10">
        <v>1.36</v>
      </c>
      <c r="K10">
        <f t="shared" si="1"/>
        <v>10</v>
      </c>
      <c r="L10">
        <f t="shared" si="2"/>
        <v>10</v>
      </c>
      <c r="M10">
        <f t="shared" si="0"/>
        <v>1</v>
      </c>
      <c r="N10">
        <f t="shared" si="3"/>
        <v>1.36</v>
      </c>
      <c r="O10">
        <f t="shared" si="4"/>
        <v>13.600000000000001</v>
      </c>
    </row>
    <row r="11" spans="1:15" x14ac:dyDescent="0.25">
      <c r="A11" t="s">
        <v>16</v>
      </c>
      <c r="B11" t="s">
        <v>17</v>
      </c>
      <c r="C11">
        <v>3</v>
      </c>
      <c r="D11">
        <v>1</v>
      </c>
      <c r="E11" t="s">
        <v>42</v>
      </c>
      <c r="F11">
        <v>0.08</v>
      </c>
      <c r="G11">
        <v>0.08</v>
      </c>
      <c r="H11">
        <v>7.0000000000000007E-2</v>
      </c>
      <c r="I11">
        <v>7.0000000000000007E-2</v>
      </c>
      <c r="K11">
        <f t="shared" si="1"/>
        <v>30</v>
      </c>
      <c r="L11">
        <f t="shared" si="2"/>
        <v>30</v>
      </c>
      <c r="M11">
        <f t="shared" si="0"/>
        <v>25</v>
      </c>
      <c r="N11">
        <f t="shared" si="3"/>
        <v>0.08</v>
      </c>
      <c r="O11">
        <f t="shared" si="4"/>
        <v>2.4</v>
      </c>
    </row>
    <row r="12" spans="1:15" x14ac:dyDescent="0.25">
      <c r="A12" t="s">
        <v>18</v>
      </c>
      <c r="B12" t="s">
        <v>19</v>
      </c>
      <c r="C12">
        <v>3</v>
      </c>
      <c r="D12">
        <v>1</v>
      </c>
      <c r="E12" t="s">
        <v>43</v>
      </c>
      <c r="F12">
        <v>0.46</v>
      </c>
      <c r="G12">
        <v>0.46</v>
      </c>
      <c r="H12">
        <v>0.41</v>
      </c>
      <c r="I12">
        <v>0.36</v>
      </c>
      <c r="K12">
        <f t="shared" si="1"/>
        <v>30</v>
      </c>
      <c r="L12">
        <f t="shared" si="2"/>
        <v>30</v>
      </c>
      <c r="M12">
        <f t="shared" si="0"/>
        <v>25</v>
      </c>
      <c r="N12">
        <f t="shared" si="3"/>
        <v>0.46</v>
      </c>
      <c r="O12">
        <f t="shared" si="4"/>
        <v>13.8</v>
      </c>
    </row>
    <row r="13" spans="1:15" x14ac:dyDescent="0.25">
      <c r="A13" t="s">
        <v>20</v>
      </c>
      <c r="B13" t="s">
        <v>21</v>
      </c>
      <c r="C13">
        <v>1</v>
      </c>
      <c r="D13">
        <v>1</v>
      </c>
      <c r="E13" t="s">
        <v>44</v>
      </c>
      <c r="F13">
        <v>0.22</v>
      </c>
      <c r="G13">
        <v>0.17</v>
      </c>
      <c r="H13">
        <v>0.14000000000000001</v>
      </c>
      <c r="I13">
        <v>0.14000000000000001</v>
      </c>
      <c r="K13">
        <f t="shared" si="1"/>
        <v>10</v>
      </c>
      <c r="L13">
        <f t="shared" si="2"/>
        <v>10</v>
      </c>
      <c r="M13">
        <f t="shared" si="0"/>
        <v>1</v>
      </c>
      <c r="N13">
        <f t="shared" si="3"/>
        <v>0.22</v>
      </c>
      <c r="O13">
        <f t="shared" si="4"/>
        <v>2.2000000000000002</v>
      </c>
    </row>
    <row r="14" spans="1:15" x14ac:dyDescent="0.25">
      <c r="A14" t="s">
        <v>22</v>
      </c>
      <c r="B14" t="s">
        <v>23</v>
      </c>
      <c r="C14">
        <v>3</v>
      </c>
      <c r="D14">
        <v>1</v>
      </c>
      <c r="E14" t="s">
        <v>45</v>
      </c>
      <c r="F14">
        <v>1.06</v>
      </c>
      <c r="G14">
        <v>1.03</v>
      </c>
      <c r="H14">
        <v>0.87</v>
      </c>
      <c r="I14">
        <v>0.87</v>
      </c>
      <c r="K14">
        <f t="shared" si="1"/>
        <v>30</v>
      </c>
      <c r="L14">
        <f t="shared" si="2"/>
        <v>30</v>
      </c>
      <c r="M14">
        <f t="shared" si="0"/>
        <v>25</v>
      </c>
      <c r="N14">
        <f t="shared" si="3"/>
        <v>1.03</v>
      </c>
      <c r="O14">
        <f t="shared" si="4"/>
        <v>30.900000000000002</v>
      </c>
    </row>
    <row r="15" spans="1:15" x14ac:dyDescent="0.25">
      <c r="A15" t="s">
        <v>54</v>
      </c>
      <c r="B15" t="s">
        <v>54</v>
      </c>
      <c r="C15">
        <v>1</v>
      </c>
      <c r="D15">
        <v>1</v>
      </c>
      <c r="E15" t="s">
        <v>55</v>
      </c>
      <c r="F15">
        <f>8.09/5</f>
        <v>1.6179999999999999</v>
      </c>
      <c r="G15">
        <f>17.89/25</f>
        <v>0.71560000000000001</v>
      </c>
      <c r="H15">
        <f t="shared" ref="H15:I15" si="5">17.89/25</f>
        <v>0.71560000000000001</v>
      </c>
      <c r="I15">
        <f t="shared" si="5"/>
        <v>0.71560000000000001</v>
      </c>
      <c r="K15">
        <f t="shared" si="1"/>
        <v>10</v>
      </c>
      <c r="L15">
        <f t="shared" si="2"/>
        <v>10</v>
      </c>
      <c r="M15">
        <f t="shared" si="0"/>
        <v>1</v>
      </c>
      <c r="N15">
        <f>IF(M15&gt;24,IF(M15&gt;99,IF(M15&gt;499,I15,H15),G15),F15)</f>
        <v>1.6179999999999999</v>
      </c>
      <c r="O15">
        <f>N15*L15</f>
        <v>16.18</v>
      </c>
    </row>
    <row r="16" spans="1:15" x14ac:dyDescent="0.25">
      <c r="A16" t="s">
        <v>56</v>
      </c>
      <c r="B16" t="s">
        <v>56</v>
      </c>
      <c r="C16">
        <v>1</v>
      </c>
      <c r="D16">
        <v>1</v>
      </c>
      <c r="E16" t="s">
        <v>57</v>
      </c>
      <c r="F16">
        <v>7.2</v>
      </c>
      <c r="G16">
        <v>7.2</v>
      </c>
      <c r="H16">
        <v>7.2</v>
      </c>
      <c r="I16">
        <v>7.2</v>
      </c>
      <c r="K16">
        <f t="shared" si="1"/>
        <v>10</v>
      </c>
      <c r="L16">
        <f t="shared" si="2"/>
        <v>10</v>
      </c>
      <c r="M16">
        <f t="shared" si="0"/>
        <v>1</v>
      </c>
      <c r="N16">
        <f>IF(M16&gt;24,IF(M16&gt;99,IF(M16&gt;499,I16,H16),G16),F16)</f>
        <v>7.2</v>
      </c>
      <c r="O16">
        <f>N16*L16</f>
        <v>72</v>
      </c>
    </row>
    <row r="23" spans="11:18" x14ac:dyDescent="0.25">
      <c r="M23" t="s">
        <v>46</v>
      </c>
      <c r="N23" t="s">
        <v>52</v>
      </c>
      <c r="O23" t="s">
        <v>53</v>
      </c>
    </row>
    <row r="24" spans="11:18" x14ac:dyDescent="0.25">
      <c r="M24">
        <v>10</v>
      </c>
      <c r="N24" s="1">
        <f>SUM($O$2:$O$16,$L$27)</f>
        <v>177.10000000000002</v>
      </c>
      <c r="O24" s="1">
        <f>N24/M24</f>
        <v>17.71</v>
      </c>
    </row>
    <row r="25" spans="11:18" x14ac:dyDescent="0.25">
      <c r="N25" t="s">
        <v>63</v>
      </c>
    </row>
    <row r="26" spans="11:18" x14ac:dyDescent="0.25">
      <c r="N26" s="4">
        <f>SUM(O15:O16,L27)</f>
        <v>92.68</v>
      </c>
      <c r="O26" s="4">
        <f>N26/M24</f>
        <v>9.2680000000000007</v>
      </c>
    </row>
    <row r="27" spans="11:18" x14ac:dyDescent="0.25">
      <c r="K27" t="s">
        <v>58</v>
      </c>
      <c r="L27" s="2">
        <v>4.5</v>
      </c>
    </row>
    <row r="28" spans="11:18" x14ac:dyDescent="0.25">
      <c r="Q28">
        <v>1</v>
      </c>
      <c r="R28">
        <v>17.86</v>
      </c>
    </row>
    <row r="29" spans="11:18" x14ac:dyDescent="0.25">
      <c r="Q29">
        <v>2</v>
      </c>
      <c r="R29">
        <v>12.65</v>
      </c>
    </row>
    <row r="30" spans="11:18" x14ac:dyDescent="0.25">
      <c r="K30" t="s">
        <v>59</v>
      </c>
      <c r="L30" s="2">
        <v>35</v>
      </c>
      <c r="Q30">
        <v>3</v>
      </c>
      <c r="R30">
        <v>10.91</v>
      </c>
    </row>
    <row r="31" spans="11:18" x14ac:dyDescent="0.25">
      <c r="K31" t="s">
        <v>60</v>
      </c>
      <c r="L31" s="3">
        <f>L30*M24</f>
        <v>350</v>
      </c>
      <c r="Q31">
        <v>4</v>
      </c>
      <c r="R31">
        <v>10.039999999999999</v>
      </c>
    </row>
    <row r="32" spans="11:18" x14ac:dyDescent="0.25">
      <c r="K32" t="s">
        <v>61</v>
      </c>
      <c r="L32" s="3">
        <f>L31-N24</f>
        <v>172.89999999999998</v>
      </c>
      <c r="Q32">
        <v>5</v>
      </c>
      <c r="R32">
        <v>9.52</v>
      </c>
    </row>
    <row r="33" spans="11:18" x14ac:dyDescent="0.25">
      <c r="K33" t="s">
        <v>62</v>
      </c>
      <c r="L33" s="3">
        <f>L32/M24</f>
        <v>17.29</v>
      </c>
      <c r="Q33">
        <v>6</v>
      </c>
      <c r="R33">
        <v>9.3699999999999992</v>
      </c>
    </row>
    <row r="34" spans="11:18" x14ac:dyDescent="0.25">
      <c r="Q34">
        <v>7</v>
      </c>
      <c r="R34">
        <v>9.09</v>
      </c>
    </row>
    <row r="35" spans="11:18" x14ac:dyDescent="0.25">
      <c r="Q35">
        <v>8</v>
      </c>
      <c r="R35">
        <v>8.8800000000000008</v>
      </c>
    </row>
    <row r="36" spans="11:18" x14ac:dyDescent="0.25">
      <c r="Q36">
        <v>9</v>
      </c>
      <c r="R36">
        <v>8.57</v>
      </c>
    </row>
    <row r="37" spans="11:18" x14ac:dyDescent="0.25">
      <c r="Q37">
        <v>10</v>
      </c>
      <c r="R37">
        <v>8.44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Allen</dc:creator>
  <cp:lastModifiedBy>Rory Allen</cp:lastModifiedBy>
  <dcterms:created xsi:type="dcterms:W3CDTF">2022-11-09T14:51:46Z</dcterms:created>
  <dcterms:modified xsi:type="dcterms:W3CDTF">2022-11-16T16:00:21Z</dcterms:modified>
</cp:coreProperties>
</file>