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EC00D0CB-AB5C-4EFF-8525-434DDF51E441}" xr6:coauthVersionLast="47" xr6:coauthVersionMax="47" xr10:uidLastSave="{00000000-0000-0000-0000-000000000000}"/>
  <bookViews>
    <workbookView xWindow="-110" yWindow="-110" windowWidth="19420" windowHeight="11020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BU70" i="1"/>
  <c r="BV70" i="1"/>
  <c r="BW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BX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BY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BZ70" i="1"/>
  <c r="CA70" i="1"/>
  <c r="I70" i="1"/>
  <c r="H70" i="1"/>
  <c r="E70" i="1"/>
  <c r="F70" i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</calcChain>
</file>

<file path=xl/sharedStrings.xml><?xml version="1.0" encoding="utf-8"?>
<sst xmlns="http://schemas.openxmlformats.org/spreadsheetml/2006/main" count="122" uniqueCount="122">
  <si>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</si>
  <si>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</si>
  <si>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</si>
  <si>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</si>
  <si>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</si>
  <si>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</si>
  <si>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</si>
  <si>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</si>
  <si>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</si>
  <si>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</si>
  <si>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</si>
  <si>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</si>
  <si>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</si>
  <si>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</si>
  <si>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</si>
  <si>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</si>
  <si>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</si>
  <si>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</si>
  <si>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</si>
  <si>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</si>
  <si>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</si>
  <si>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</si>
  <si>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</si>
  <si>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</si>
  <si>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</si>
  <si>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</si>
  <si>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</si>
  <si>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</si>
  <si>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</si>
  <si>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</si>
  <si>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</si>
  <si>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</si>
  <si>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</si>
  <si>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</si>
  <si>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</si>
  <si>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</si>
  <si>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</si>
  <si>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</si>
  <si>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</si>
  <si>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</si>
  <si>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</si>
  <si>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</si>
  <si>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</si>
  <si>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</si>
  <si>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</si>
  <si>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</si>
  <si>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</si>
  <si>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</si>
  <si>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</si>
  <si>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</si>
  <si>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</si>
  <si>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</si>
  <si>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</si>
  <si>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</si>
  <si>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</si>
  <si>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</si>
  <si>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</si>
  <si>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</si>
  <si>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</si>
  <si>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</si>
  <si>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</si>
  <si>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</si>
  <si>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</si>
  <si>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</si>
  <si>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</si>
  <si>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</si>
  <si>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</si>
  <si>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</si>
  <si>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</si>
  <si>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</si>
  <si>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</si>
  <si>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</si>
  <si>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Dag 69</t>
  </si>
  <si>
    <t>Dag 70</t>
  </si>
  <si>
    <t>Dag 71</t>
  </si>
  <si>
    <t>Dag 72</t>
  </si>
  <si>
    <t>Dag 73</t>
  </si>
  <si>
    <t>Dag 74</t>
  </si>
  <si>
    <t>Dag 75</t>
  </si>
  <si>
    <t>Index Hoofdpagina</t>
  </si>
  <si>
    <t>MySQL Database</t>
  </si>
  <si>
    <t>GPS-Locatie Map</t>
  </si>
  <si>
    <t>Resp. Design &amp; CSS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</si>
  <si>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</si>
  <si>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</si>
  <si>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</si>
  <si>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</si>
  <si>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</si>
  <si>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</si>
  <si>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</si>
  <si>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</si>
  <si>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</si>
  <si>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</si>
  <si>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</si>
  <si>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</si>
  <si>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</si>
  <si>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</si>
  <si>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</si>
  <si>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</si>
  <si>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</si>
  <si>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</si>
  <si>
    <t>OOP Code</t>
  </si>
  <si>
    <t>Favicon</t>
  </si>
  <si>
    <t>Makkelijk Ontwerp</t>
  </si>
  <si>
    <t>Inlog Formulier</t>
  </si>
  <si>
    <t>Klachten Formulier</t>
  </si>
  <si>
    <t>Admin Interface</t>
  </si>
  <si>
    <t>GDPR Wetgeving</t>
  </si>
  <si>
    <t>Data Bewaar Limiet</t>
  </si>
  <si>
    <t>Zoekfilters</t>
  </si>
  <si>
    <t>Use Case Diagram</t>
  </si>
  <si>
    <t>ERD</t>
  </si>
  <si>
    <t>Wireframes</t>
  </si>
  <si>
    <t>Class Diagram</t>
  </si>
  <si>
    <t>Definition of Done</t>
  </si>
  <si>
    <t>Definition of Fun</t>
  </si>
  <si>
    <t>Display Gebruiker</t>
  </si>
  <si>
    <t>Navigatie Balk</t>
  </si>
  <si>
    <t>Registratie Formulier</t>
  </si>
  <si>
    <t>Afgerond</t>
  </si>
  <si>
    <t>Bezig…</t>
  </si>
  <si>
    <t>Veiligheidstaken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</si>
</sst>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6" fontId="8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9" fillId="7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FFCCFF"/>
      <color rgb="FF9999FF"/>
      <color rgb="FFCCFFCC"/>
      <color rgb="FF66FF66"/>
      <color rgb="FFFFFF99"/>
      <color rgb="FF333399"/>
      <color rgb="FFCCCCFF"/>
      <color rgb="FF3333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60</c:v>
                </c:pt>
                <c:pt idx="5">
                  <c:v>59.7</c:v>
                </c:pt>
                <c:pt idx="6">
                  <c:v>59.7</c:v>
                </c:pt>
                <c:pt idx="7">
                  <c:v>56.7</c:v>
                </c:pt>
                <c:pt idx="8">
                  <c:v>49.5</c:v>
                </c:pt>
                <c:pt idx="9">
                  <c:v>49.5</c:v>
                </c:pt>
                <c:pt idx="10">
                  <c:v>49.5</c:v>
                </c:pt>
                <c:pt idx="11">
                  <c:v>45.5</c:v>
                </c:pt>
                <c:pt idx="12">
                  <c:v>37</c:v>
                </c:pt>
                <c:pt idx="13">
                  <c:v>26</c:v>
                </c:pt>
                <c:pt idx="14">
                  <c:v>26</c:v>
                </c:pt>
                <c:pt idx="15">
                  <c:v>24</c:v>
                </c:pt>
                <c:pt idx="16">
                  <c:v>27</c:v>
                </c:pt>
                <c:pt idx="17">
                  <c:v>24</c:v>
                </c:pt>
                <c:pt idx="18">
                  <c:v>21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10.5</c:v>
                </c:pt>
                <c:pt idx="30">
                  <c:v>11.5</c:v>
                </c:pt>
                <c:pt idx="31">
                  <c:v>11.5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7</c:v>
                </c:pt>
                <c:pt idx="37">
                  <c:v>11</c:v>
                </c:pt>
                <c:pt idx="38">
                  <c:v>6</c:v>
                </c:pt>
                <c:pt idx="39">
                  <c:v>6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</xdr:colOff>
      <xdr:row>39</xdr:row>
      <xdr:rowOff>166370</xdr:rowOff>
    </xdr:from>
    <xdr:to>
      <xdr:col>18</xdr:col>
      <xdr:colOff>425450</xdr:colOff>
      <xdr:row>60</xdr:row>
      <xdr:rowOff>172720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2:CA70"/>
  <sheetViews>
    <sheetView tabSelected="1" topLeftCell="AZ1" zoomScaleNormal="100" workbookViewId="0">
      <selection activeCell="BK7" sqref="BK7"/>
    </sheetView>
  </sheetViews>
  <sheetFormatPr defaultRowHeight="14.5" x14ac:dyDescent="0.35"/>
  <cols>
    <col min="2" max="2" width="10.1796875" customWidth="1"/>
    <col min="3" max="3" width="18.1796875" customWidth="1"/>
    <col min="4" max="4" width="15.54296875" customWidth="1"/>
    <col min="5" max="5" width="10.1796875" bestFit="1" customWidth="1"/>
    <col min="6" max="6" width="10.08984375" bestFit="1" customWidth="1"/>
  </cols>
  <sheetData>
    <row r="2" spans="2:79" ht="15.5" customHeight="1" x14ac:dyDescent="0.35"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</row>
    <row r="3" spans="2:79" x14ac:dyDescent="0.3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</row>
    <row r="4" spans="2:79" x14ac:dyDescent="0.35">
      <c r="B4" s="22" t="s">
        <v>1</v>
      </c>
      <c r="C4" s="22" t="s">
        <v>2</v>
      </c>
      <c r="D4" s="10" t="s">
        <v>99</v>
      </c>
      <c r="E4" s="9">
        <v>45243</v>
      </c>
      <c r="F4" s="9">
        <v>45244</v>
      </c>
      <c r="G4" s="9">
        <v>45245</v>
      </c>
      <c r="H4" s="9">
        <v>45246</v>
      </c>
      <c r="I4" s="9">
        <v>45247</v>
      </c>
      <c r="J4" s="9">
        <v>45248</v>
      </c>
      <c r="K4" s="9">
        <v>45249</v>
      </c>
      <c r="L4" s="9">
        <v>45250</v>
      </c>
      <c r="M4" s="9">
        <v>45251</v>
      </c>
      <c r="N4" s="9">
        <v>45252</v>
      </c>
      <c r="O4" s="9">
        <v>45253</v>
      </c>
      <c r="P4" s="9">
        <v>45254</v>
      </c>
      <c r="Q4" s="9">
        <v>45255</v>
      </c>
      <c r="R4" s="9">
        <v>45256</v>
      </c>
      <c r="S4" s="9">
        <v>45257</v>
      </c>
      <c r="T4" s="9">
        <v>45258</v>
      </c>
      <c r="U4" s="9">
        <v>45259</v>
      </c>
      <c r="V4" s="9">
        <v>45260</v>
      </c>
      <c r="W4" s="9">
        <v>45261</v>
      </c>
      <c r="X4" s="9">
        <v>45262</v>
      </c>
      <c r="Y4" s="9">
        <v>45263</v>
      </c>
      <c r="Z4" s="9">
        <v>45264</v>
      </c>
      <c r="AA4" s="9">
        <v>45265</v>
      </c>
      <c r="AB4" s="9">
        <v>45266</v>
      </c>
      <c r="AC4" s="9">
        <v>45267</v>
      </c>
      <c r="AD4" s="9">
        <v>45268</v>
      </c>
      <c r="AE4" s="9">
        <v>45269</v>
      </c>
      <c r="AF4" s="9">
        <v>45270</v>
      </c>
      <c r="AG4" s="9">
        <v>45271</v>
      </c>
      <c r="AH4" s="9">
        <v>45272</v>
      </c>
      <c r="AI4" s="9">
        <v>45273</v>
      </c>
      <c r="AJ4" s="9">
        <v>45274</v>
      </c>
      <c r="AK4" s="9">
        <v>45275</v>
      </c>
      <c r="AL4" s="9">
        <v>45276</v>
      </c>
      <c r="AM4" s="9">
        <v>45277</v>
      </c>
      <c r="AN4" s="9">
        <v>45278</v>
      </c>
      <c r="AO4" s="9">
        <v>45279</v>
      </c>
      <c r="AP4" s="9">
        <v>45280</v>
      </c>
      <c r="AQ4" s="9">
        <v>45281</v>
      </c>
      <c r="AR4" s="9">
        <v>45282</v>
      </c>
      <c r="AS4" s="9">
        <v>45283</v>
      </c>
      <c r="AT4" s="9">
        <v>45284</v>
      </c>
      <c r="AU4" s="9">
        <v>45285</v>
      </c>
      <c r="AV4" s="9">
        <v>45286</v>
      </c>
      <c r="AW4" s="9">
        <v>45287</v>
      </c>
      <c r="AX4" s="9">
        <v>45288</v>
      </c>
      <c r="AY4" s="9">
        <v>45289</v>
      </c>
      <c r="AZ4" s="9">
        <v>45290</v>
      </c>
      <c r="BA4" s="9">
        <v>45291</v>
      </c>
      <c r="BB4" s="9">
        <v>45292</v>
      </c>
      <c r="BC4" s="9">
        <v>45293</v>
      </c>
      <c r="BD4" s="9">
        <v>45294</v>
      </c>
      <c r="BE4" s="9">
        <v>45295</v>
      </c>
      <c r="BF4" s="9">
        <v>45296</v>
      </c>
      <c r="BG4" s="9">
        <v>45297</v>
      </c>
      <c r="BH4" s="9">
        <v>45298</v>
      </c>
      <c r="BI4" s="9">
        <v>45299</v>
      </c>
      <c r="BJ4" s="9">
        <v>45300</v>
      </c>
      <c r="BK4" s="9">
        <v>45301</v>
      </c>
      <c r="BL4" s="9">
        <v>45302</v>
      </c>
      <c r="BM4" s="9">
        <v>45303</v>
      </c>
      <c r="BN4" s="9">
        <v>45304</v>
      </c>
      <c r="BO4" s="9">
        <v>45305</v>
      </c>
      <c r="BP4" s="9">
        <v>45306</v>
      </c>
      <c r="BQ4" s="9">
        <v>45307</v>
      </c>
      <c r="BR4" s="9">
        <v>45308</v>
      </c>
      <c r="BS4" s="9">
        <v>45309</v>
      </c>
      <c r="BT4" s="9">
        <v>45310</v>
      </c>
      <c r="BU4" s="9">
        <v>45311</v>
      </c>
      <c r="BV4" s="9">
        <v>45312</v>
      </c>
      <c r="BW4" s="9">
        <v>45313</v>
      </c>
      <c r="BX4" s="9">
        <v>45314</v>
      </c>
      <c r="BY4" s="9">
        <v>45315</v>
      </c>
      <c r="BZ4" s="9">
        <v>45316</v>
      </c>
      <c r="CA4" s="9">
        <v>45317</v>
      </c>
    </row>
    <row r="5" spans="2:79" x14ac:dyDescent="0.35">
      <c r="B5" s="22"/>
      <c r="C5" s="22"/>
      <c r="D5" s="8" t="s">
        <v>17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 t="s">
        <v>59</v>
      </c>
      <c r="BI5" s="8" t="s">
        <v>60</v>
      </c>
      <c r="BJ5" s="8" t="s">
        <v>61</v>
      </c>
      <c r="BK5" s="8" t="s">
        <v>62</v>
      </c>
      <c r="BL5" s="8" t="s">
        <v>63</v>
      </c>
      <c r="BM5" s="8" t="s">
        <v>64</v>
      </c>
      <c r="BN5" s="8" t="s">
        <v>65</v>
      </c>
      <c r="BO5" s="8" t="s">
        <v>66</v>
      </c>
      <c r="BP5" s="8" t="s">
        <v>67</v>
      </c>
      <c r="BQ5" s="8" t="s">
        <v>68</v>
      </c>
      <c r="BR5" s="8" t="s">
        <v>69</v>
      </c>
      <c r="BS5" s="8" t="s">
        <v>70</v>
      </c>
      <c r="BT5" s="8" t="s">
        <v>71</v>
      </c>
      <c r="BU5" s="8" t="s">
        <v>72</v>
      </c>
      <c r="BV5" s="8" t="s">
        <v>73</v>
      </c>
      <c r="BW5" s="8" t="s">
        <v>74</v>
      </c>
      <c r="BX5" s="8" t="s">
        <v>75</v>
      </c>
      <c r="BY5" s="8" t="s">
        <v>76</v>
      </c>
      <c r="BZ5" s="8" t="s">
        <v>77</v>
      </c>
      <c r="CA5" s="8" t="s">
        <v>78</v>
      </c>
    </row>
    <row r="6" spans="2:79" x14ac:dyDescent="0.35">
      <c r="B6" s="5">
        <v>1</v>
      </c>
      <c r="C6" s="14" t="s">
        <v>79</v>
      </c>
      <c r="D6" s="13">
        <v>2</v>
      </c>
      <c r="E6" s="1"/>
      <c r="F6" s="1"/>
      <c r="G6" s="1"/>
      <c r="H6" s="1"/>
      <c r="I6" s="1"/>
      <c r="J6" s="1"/>
      <c r="K6" s="1">
        <v>1</v>
      </c>
      <c r="L6" s="1">
        <v>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2:79" x14ac:dyDescent="0.35">
      <c r="B7" s="5">
        <v>2</v>
      </c>
      <c r="C7" s="14" t="s">
        <v>82</v>
      </c>
      <c r="D7" s="13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>
        <v>1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>
        <v>1</v>
      </c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2:79" x14ac:dyDescent="0.35">
      <c r="B8" s="5">
        <v>3</v>
      </c>
      <c r="C8" s="2" t="s">
        <v>80</v>
      </c>
      <c r="D8" s="1">
        <v>1</v>
      </c>
      <c r="E8" s="1"/>
      <c r="F8" s="1"/>
      <c r="G8" s="1"/>
      <c r="H8" s="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2:79" x14ac:dyDescent="0.35">
      <c r="B9" s="5">
        <v>4</v>
      </c>
      <c r="C9" s="14" t="s">
        <v>100</v>
      </c>
      <c r="D9" s="13">
        <v>1</v>
      </c>
      <c r="E9" s="1"/>
      <c r="F9" s="1"/>
      <c r="G9" s="1"/>
      <c r="H9" s="1"/>
      <c r="I9" s="1"/>
      <c r="J9" s="1"/>
      <c r="K9" s="1"/>
      <c r="L9" s="1"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2:79" x14ac:dyDescent="0.35">
      <c r="B10" s="5">
        <v>5</v>
      </c>
      <c r="C10" s="14" t="s">
        <v>101</v>
      </c>
      <c r="D10" s="13">
        <v>0.5</v>
      </c>
      <c r="E10" s="1"/>
      <c r="F10" s="1"/>
      <c r="G10" s="1"/>
      <c r="H10" s="1">
        <v>0.5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2:79" x14ac:dyDescent="0.35">
      <c r="B11" s="5">
        <v>6</v>
      </c>
      <c r="C11" s="14" t="s">
        <v>116</v>
      </c>
      <c r="D11" s="13">
        <v>0.5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0.5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2:79" x14ac:dyDescent="0.35">
      <c r="B12" s="5">
        <v>7</v>
      </c>
      <c r="C12" s="14" t="s">
        <v>81</v>
      </c>
      <c r="D12" s="13">
        <v>4</v>
      </c>
      <c r="E12" s="1"/>
      <c r="F12" s="1"/>
      <c r="G12" s="1"/>
      <c r="H12" s="1"/>
      <c r="I12" s="1"/>
      <c r="J12" s="1"/>
      <c r="K12" s="1"/>
      <c r="L12" s="1">
        <v>1</v>
      </c>
      <c r="M12" s="1"/>
      <c r="N12" s="1"/>
      <c r="O12" s="1"/>
      <c r="P12" s="1"/>
      <c r="Q12" s="1">
        <v>2</v>
      </c>
      <c r="R12" s="1"/>
      <c r="S12" s="1"/>
      <c r="T12" s="1">
        <v>-1</v>
      </c>
      <c r="U12" s="1">
        <v>1</v>
      </c>
      <c r="V12" s="1">
        <v>1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2:79" x14ac:dyDescent="0.35">
      <c r="B13" s="5">
        <v>8</v>
      </c>
      <c r="C13" s="14" t="s">
        <v>117</v>
      </c>
      <c r="D13" s="13">
        <v>2</v>
      </c>
      <c r="E13" s="1"/>
      <c r="F13" s="1"/>
      <c r="G13" s="1"/>
      <c r="H13" s="1"/>
      <c r="I13" s="1"/>
      <c r="J13" s="1"/>
      <c r="K13" s="1">
        <v>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2:79" x14ac:dyDescent="0.35">
      <c r="B14" s="5">
        <v>9</v>
      </c>
      <c r="C14" s="14" t="s">
        <v>83</v>
      </c>
      <c r="D14" s="13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1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2:79" x14ac:dyDescent="0.35">
      <c r="B15" s="5">
        <v>10</v>
      </c>
      <c r="C15" s="14" t="s">
        <v>84</v>
      </c>
      <c r="D15" s="13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2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2:79" x14ac:dyDescent="0.35">
      <c r="B16" s="5">
        <v>11</v>
      </c>
      <c r="C16" s="14" t="s">
        <v>85</v>
      </c>
      <c r="D16" s="13">
        <v>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2:79" x14ac:dyDescent="0.35">
      <c r="B17" s="5">
        <v>12</v>
      </c>
      <c r="C17" s="14" t="s">
        <v>86</v>
      </c>
      <c r="D17" s="13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6">
        <v>1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1"/>
      <c r="AN17" s="1">
        <v>1</v>
      </c>
      <c r="AO17" s="16">
        <v>-2</v>
      </c>
      <c r="AP17" s="16"/>
      <c r="AQ17" s="16"/>
      <c r="AR17" s="1">
        <v>2</v>
      </c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spans="2:79" x14ac:dyDescent="0.35">
      <c r="B18" s="5">
        <v>13</v>
      </c>
      <c r="C18" s="14" t="s">
        <v>87</v>
      </c>
      <c r="D18" s="13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6">
        <v>1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1"/>
      <c r="AN18" s="1">
        <v>1</v>
      </c>
      <c r="AO18" s="16">
        <v>-2</v>
      </c>
      <c r="AP18" s="16"/>
      <c r="AQ18" s="16"/>
      <c r="AR18" s="1">
        <v>2</v>
      </c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</row>
    <row r="19" spans="2:79" x14ac:dyDescent="0.35">
      <c r="B19" s="5">
        <v>14</v>
      </c>
      <c r="C19" s="14" t="s">
        <v>88</v>
      </c>
      <c r="D19" s="13"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2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2:79" x14ac:dyDescent="0.35">
      <c r="B20" s="5">
        <v>15</v>
      </c>
      <c r="C20" s="18" t="s">
        <v>94</v>
      </c>
      <c r="D20" s="13">
        <v>3</v>
      </c>
      <c r="E20" s="1"/>
      <c r="F20" s="1"/>
      <c r="G20" s="1"/>
      <c r="H20" s="1"/>
      <c r="I20" s="1"/>
      <c r="J20" s="1"/>
      <c r="K20" s="1"/>
      <c r="L20" s="1">
        <v>3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2:79" x14ac:dyDescent="0.35">
      <c r="B21" s="5">
        <v>16</v>
      </c>
      <c r="C21" s="14" t="s">
        <v>89</v>
      </c>
      <c r="D21" s="13">
        <v>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">
        <v>2</v>
      </c>
      <c r="R21" s="11"/>
      <c r="S21" s="11"/>
      <c r="T21" s="16">
        <v>-1</v>
      </c>
      <c r="U21" s="1">
        <v>1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</row>
    <row r="22" spans="2:79" x14ac:dyDescent="0.35">
      <c r="B22" s="5">
        <v>17</v>
      </c>
      <c r="C22" s="14" t="s">
        <v>90</v>
      </c>
      <c r="D22" s="13">
        <v>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">
        <v>2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2:79" x14ac:dyDescent="0.35">
      <c r="B23" s="5">
        <v>18</v>
      </c>
      <c r="C23" s="14" t="s">
        <v>91</v>
      </c>
      <c r="D23" s="13">
        <v>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">
        <v>2</v>
      </c>
      <c r="R23" s="11"/>
      <c r="S23" s="11"/>
      <c r="T23" s="16">
        <v>-1</v>
      </c>
      <c r="U23" s="1">
        <v>1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2:79" x14ac:dyDescent="0.35">
      <c r="B24" s="5">
        <v>19</v>
      </c>
      <c r="C24" s="14" t="s">
        <v>92</v>
      </c>
      <c r="D24" s="13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">
        <v>2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2:79" x14ac:dyDescent="0.35">
      <c r="B25" s="5">
        <v>20</v>
      </c>
      <c r="C25" s="14" t="s">
        <v>93</v>
      </c>
      <c r="D25" s="13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">
        <v>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v>1</v>
      </c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2:79" x14ac:dyDescent="0.35">
      <c r="B26" s="5">
        <v>21</v>
      </c>
      <c r="C26" s="14" t="s">
        <v>95</v>
      </c>
      <c r="D26" s="13">
        <v>1</v>
      </c>
      <c r="E26" s="1"/>
      <c r="F26" s="1"/>
      <c r="G26" s="1">
        <v>0.5</v>
      </c>
      <c r="H26" s="1"/>
      <c r="I26" s="1">
        <v>0.3</v>
      </c>
      <c r="J26" s="1"/>
      <c r="K26" s="1"/>
      <c r="L26" s="1">
        <v>0.2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2:79" x14ac:dyDescent="0.35">
      <c r="B27" s="5">
        <v>22</v>
      </c>
      <c r="C27" s="2" t="s">
        <v>96</v>
      </c>
      <c r="D27" s="13">
        <v>1</v>
      </c>
      <c r="E27" s="1"/>
      <c r="F27" s="1"/>
      <c r="G27" s="1"/>
      <c r="H27" s="1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2:79" x14ac:dyDescent="0.35">
      <c r="B28" s="5">
        <v>23</v>
      </c>
      <c r="C28" s="14" t="s">
        <v>102</v>
      </c>
      <c r="D28" s="13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1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2:79" x14ac:dyDescent="0.35">
      <c r="B29" s="5">
        <v>24</v>
      </c>
      <c r="C29" s="14" t="s">
        <v>103</v>
      </c>
      <c r="D29" s="13"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v>1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2:79" x14ac:dyDescent="0.35">
      <c r="B30" s="5">
        <v>25</v>
      </c>
      <c r="C30" s="14" t="s">
        <v>104</v>
      </c>
      <c r="D30" s="13">
        <v>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>
        <v>1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2:79" x14ac:dyDescent="0.35">
      <c r="B31" s="5">
        <v>26</v>
      </c>
      <c r="C31" s="14" t="s">
        <v>118</v>
      </c>
      <c r="D31" s="13">
        <v>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>
        <v>1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2:79" x14ac:dyDescent="0.35">
      <c r="B32" s="5">
        <v>27</v>
      </c>
      <c r="C32" s="14" t="s">
        <v>105</v>
      </c>
      <c r="D32" s="13">
        <v>1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>
        <v>1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</row>
    <row r="33" spans="2:79" x14ac:dyDescent="0.35">
      <c r="B33" s="5">
        <v>28</v>
      </c>
      <c r="C33" s="1" t="s">
        <v>106</v>
      </c>
      <c r="D33" s="13">
        <v>5</v>
      </c>
      <c r="E33" s="1"/>
      <c r="F33" s="1"/>
      <c r="G33" s="1"/>
      <c r="H33" s="1"/>
      <c r="I33" s="1"/>
      <c r="J33" s="1"/>
      <c r="K33" s="1"/>
      <c r="L33" s="16">
        <v>1</v>
      </c>
      <c r="M33" s="1"/>
      <c r="N33" s="1"/>
      <c r="O33" s="1"/>
      <c r="P33" s="1"/>
      <c r="Q33" s="1"/>
      <c r="R33" s="1"/>
      <c r="S33" s="16">
        <v>1</v>
      </c>
      <c r="T33" s="1"/>
      <c r="U33" s="1"/>
      <c r="V33" s="16">
        <v>1</v>
      </c>
      <c r="W33" s="1"/>
      <c r="X33" s="1"/>
      <c r="Y33" s="1"/>
      <c r="Z33" s="1"/>
      <c r="AA33" s="1"/>
      <c r="AB33" s="1"/>
      <c r="AC33" s="1"/>
      <c r="AD33" s="16">
        <v>1</v>
      </c>
      <c r="AE33" s="1"/>
      <c r="AF33" s="1"/>
      <c r="AG33" s="1"/>
      <c r="AH33" s="1"/>
      <c r="AI33" s="1"/>
      <c r="AJ33" s="1">
        <v>1</v>
      </c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2:79" x14ac:dyDescent="0.35">
      <c r="B34" s="5">
        <v>29</v>
      </c>
      <c r="C34" s="17" t="s">
        <v>107</v>
      </c>
      <c r="D34" s="13">
        <v>3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">
        <v>3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2:79" x14ac:dyDescent="0.35">
      <c r="B35" s="5">
        <v>30</v>
      </c>
      <c r="C35" s="17" t="s">
        <v>108</v>
      </c>
      <c r="D35" s="13">
        <v>2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">
        <v>2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2:79" x14ac:dyDescent="0.35">
      <c r="B36" s="5">
        <v>31</v>
      </c>
      <c r="C36" s="1" t="s">
        <v>112</v>
      </c>
      <c r="D36" s="13">
        <v>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>
        <v>1</v>
      </c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2:79" x14ac:dyDescent="0.35">
      <c r="B37" s="5">
        <v>32</v>
      </c>
      <c r="C37" s="1" t="s">
        <v>109</v>
      </c>
      <c r="D37" s="13">
        <v>3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">
        <v>2</v>
      </c>
      <c r="W37" s="1"/>
      <c r="X37" s="1"/>
      <c r="Y37" s="1">
        <v>1</v>
      </c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2:79" x14ac:dyDescent="0.35">
      <c r="B38" s="5">
        <v>33</v>
      </c>
      <c r="C38" s="16" t="s">
        <v>110</v>
      </c>
      <c r="D38" s="15">
        <v>1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">
        <v>1</v>
      </c>
      <c r="T38" s="1"/>
      <c r="U38" s="1"/>
      <c r="V38" s="16">
        <v>-1</v>
      </c>
      <c r="W38" s="1">
        <v>1</v>
      </c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6">
        <v>-1</v>
      </c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2:79" x14ac:dyDescent="0.35">
      <c r="B39" s="5">
        <v>34</v>
      </c>
      <c r="C39" s="1" t="s">
        <v>113</v>
      </c>
      <c r="D39" s="13">
        <v>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6">
        <v>0.5</v>
      </c>
      <c r="AH39" s="1"/>
      <c r="AI39" s="1"/>
      <c r="AJ39" s="1">
        <v>0.5</v>
      </c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2:79" x14ac:dyDescent="0.35">
      <c r="B40" s="5">
        <v>35</v>
      </c>
      <c r="C40" s="1" t="s">
        <v>111</v>
      </c>
      <c r="D40" s="13">
        <v>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">
        <v>1</v>
      </c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2:79" x14ac:dyDescent="0.35">
      <c r="B41" s="5">
        <v>36</v>
      </c>
      <c r="C41" s="1" t="s">
        <v>114</v>
      </c>
      <c r="D41" s="13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">
        <v>1</v>
      </c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2:79" x14ac:dyDescent="0.35">
      <c r="B42" s="5">
        <v>37</v>
      </c>
      <c r="C42" s="1" t="s">
        <v>115</v>
      </c>
      <c r="D42" s="13">
        <v>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">
        <v>1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2:79" x14ac:dyDescent="0.35">
      <c r="B43" s="5">
        <v>38</v>
      </c>
      <c r="C43" s="11"/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2:79" x14ac:dyDescent="0.35">
      <c r="B44" s="5">
        <v>39</v>
      </c>
      <c r="C44" s="1" t="s">
        <v>119</v>
      </c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2:79" x14ac:dyDescent="0.35">
      <c r="B45" s="5">
        <v>40</v>
      </c>
      <c r="C45" s="16" t="s">
        <v>120</v>
      </c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2:79" x14ac:dyDescent="0.35">
      <c r="B46" s="5">
        <v>41</v>
      </c>
      <c r="C46" s="17" t="s">
        <v>121</v>
      </c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2:79" x14ac:dyDescent="0.35">
      <c r="B47" s="5">
        <v>42</v>
      </c>
      <c r="C47" s="11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2:79" x14ac:dyDescent="0.35">
      <c r="B48" s="5">
        <v>43</v>
      </c>
      <c r="C48" s="11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2:79" x14ac:dyDescent="0.35">
      <c r="B49" s="5">
        <v>44</v>
      </c>
      <c r="C49" s="11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2:79" x14ac:dyDescent="0.35">
      <c r="B50" s="5">
        <v>45</v>
      </c>
      <c r="C50" s="11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2:79" x14ac:dyDescent="0.35">
      <c r="B51" s="5">
        <v>46</v>
      </c>
      <c r="C51" s="11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2:79" x14ac:dyDescent="0.35">
      <c r="B52" s="5">
        <v>47</v>
      </c>
      <c r="C52" s="11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2:79" x14ac:dyDescent="0.35">
      <c r="B53" s="5">
        <v>48</v>
      </c>
      <c r="C53" s="11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2:79" x14ac:dyDescent="0.35">
      <c r="B54" s="5">
        <v>49</v>
      </c>
      <c r="C54" s="11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2:79" x14ac:dyDescent="0.35">
      <c r="B55" s="5">
        <v>50</v>
      </c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2:79" x14ac:dyDescent="0.35">
      <c r="B56" s="5">
        <v>51</v>
      </c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2:79" x14ac:dyDescent="0.35">
      <c r="B57" s="5">
        <v>52</v>
      </c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2:79" x14ac:dyDescent="0.35">
      <c r="B58" s="5">
        <v>53</v>
      </c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2:79" x14ac:dyDescent="0.35">
      <c r="B59" s="5">
        <v>54</v>
      </c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2:79" x14ac:dyDescent="0.35">
      <c r="B60" s="5">
        <v>55</v>
      </c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2:79" x14ac:dyDescent="0.35">
      <c r="B61" s="5">
        <v>56</v>
      </c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2:79" x14ac:dyDescent="0.35">
      <c r="B62" s="5">
        <v>57</v>
      </c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2:79" x14ac:dyDescent="0.35">
      <c r="B63" s="5">
        <v>58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2:79" x14ac:dyDescent="0.35">
      <c r="B64" s="5">
        <v>59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2:79" x14ac:dyDescent="0.35">
      <c r="B65" s="5">
        <v>60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2:79" x14ac:dyDescent="0.35">
      <c r="B66" s="5">
        <v>61</v>
      </c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2:79" x14ac:dyDescent="0.35">
      <c r="B67" s="5">
        <v>62</v>
      </c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2:79" x14ac:dyDescent="0.35">
      <c r="B68" s="5">
        <v>63</v>
      </c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2:79" ht="15.5" x14ac:dyDescent="0.35">
      <c r="B69" s="21" t="s">
        <v>98</v>
      </c>
      <c r="C69" s="21"/>
      <c r="D69" s="6">
        <f>SUM(D6:D68)</f>
        <v>63</v>
      </c>
      <c r="E69" s="7">
        <f t="shared" ref="E69:P69" si="0">D69-SUM(E6:E68)</f>
        <v>63</v>
      </c>
      <c r="F69" s="7">
        <f t="shared" si="0"/>
        <v>63</v>
      </c>
      <c r="G69" s="7">
        <f t="shared" si="0"/>
        <v>62.5</v>
      </c>
      <c r="H69" s="7">
        <f t="shared" si="0"/>
        <v>60</v>
      </c>
      <c r="I69" s="7">
        <f t="shared" si="0"/>
        <v>59.7</v>
      </c>
      <c r="J69" s="7">
        <f t="shared" si="0"/>
        <v>59.7</v>
      </c>
      <c r="K69" s="7">
        <f t="shared" si="0"/>
        <v>56.7</v>
      </c>
      <c r="L69" s="7">
        <f t="shared" si="0"/>
        <v>49.5</v>
      </c>
      <c r="M69" s="7">
        <f t="shared" si="0"/>
        <v>49.5</v>
      </c>
      <c r="N69" s="7">
        <f t="shared" si="0"/>
        <v>49.5</v>
      </c>
      <c r="O69" s="7">
        <f t="shared" si="0"/>
        <v>45.5</v>
      </c>
      <c r="P69" s="7">
        <f t="shared" si="0"/>
        <v>37</v>
      </c>
      <c r="Q69" s="7">
        <f t="shared" ref="Q69:AV69" si="1">P69-SUM(Q6:Q68)</f>
        <v>26</v>
      </c>
      <c r="R69" s="7">
        <f t="shared" si="1"/>
        <v>26</v>
      </c>
      <c r="S69" s="7">
        <f t="shared" si="1"/>
        <v>24</v>
      </c>
      <c r="T69" s="7">
        <f t="shared" si="1"/>
        <v>27</v>
      </c>
      <c r="U69" s="7">
        <f t="shared" si="1"/>
        <v>24</v>
      </c>
      <c r="V69" s="7">
        <f t="shared" si="1"/>
        <v>21</v>
      </c>
      <c r="W69" s="7">
        <f t="shared" si="1"/>
        <v>17</v>
      </c>
      <c r="X69" s="7">
        <f t="shared" si="1"/>
        <v>17</v>
      </c>
      <c r="Y69" s="7">
        <f t="shared" si="1"/>
        <v>16</v>
      </c>
      <c r="Z69" s="7">
        <f t="shared" si="1"/>
        <v>14</v>
      </c>
      <c r="AA69" s="7">
        <f t="shared" si="1"/>
        <v>14</v>
      </c>
      <c r="AB69" s="7">
        <f t="shared" si="1"/>
        <v>14</v>
      </c>
      <c r="AC69" s="7">
        <f t="shared" si="1"/>
        <v>14</v>
      </c>
      <c r="AD69" s="7">
        <f t="shared" si="1"/>
        <v>11</v>
      </c>
      <c r="AE69" s="7">
        <f t="shared" si="1"/>
        <v>11</v>
      </c>
      <c r="AF69" s="7">
        <f t="shared" si="1"/>
        <v>11</v>
      </c>
      <c r="AG69" s="7">
        <f t="shared" si="1"/>
        <v>10.5</v>
      </c>
      <c r="AH69" s="7">
        <f t="shared" si="1"/>
        <v>11.5</v>
      </c>
      <c r="AI69" s="7">
        <f t="shared" si="1"/>
        <v>11.5</v>
      </c>
      <c r="AJ69" s="7">
        <f t="shared" si="1"/>
        <v>10</v>
      </c>
      <c r="AK69" s="7">
        <f t="shared" si="1"/>
        <v>10</v>
      </c>
      <c r="AL69" s="7">
        <f t="shared" si="1"/>
        <v>10</v>
      </c>
      <c r="AM69" s="7">
        <f t="shared" si="1"/>
        <v>10</v>
      </c>
      <c r="AN69" s="7">
        <f t="shared" si="1"/>
        <v>7</v>
      </c>
      <c r="AO69" s="7">
        <f t="shared" si="1"/>
        <v>11</v>
      </c>
      <c r="AP69" s="7">
        <f t="shared" si="1"/>
        <v>6</v>
      </c>
      <c r="AQ69" s="7">
        <f t="shared" si="1"/>
        <v>6</v>
      </c>
      <c r="AR69" s="7">
        <f t="shared" si="1"/>
        <v>2</v>
      </c>
      <c r="AS69" s="7">
        <f t="shared" si="1"/>
        <v>2</v>
      </c>
      <c r="AT69" s="7">
        <f t="shared" si="1"/>
        <v>2</v>
      </c>
      <c r="AU69" s="7">
        <f t="shared" si="1"/>
        <v>2</v>
      </c>
      <c r="AV69" s="7">
        <f t="shared" si="1"/>
        <v>2</v>
      </c>
      <c r="AW69" s="7">
        <f t="shared" ref="AW69:CA69" si="2">AV69-SUM(AW6:AW68)</f>
        <v>2</v>
      </c>
      <c r="AX69" s="7">
        <f t="shared" si="2"/>
        <v>2</v>
      </c>
      <c r="AY69" s="7">
        <f t="shared" si="2"/>
        <v>2</v>
      </c>
      <c r="AZ69" s="7">
        <f t="shared" si="2"/>
        <v>2</v>
      </c>
      <c r="BA69" s="7">
        <f t="shared" si="2"/>
        <v>2</v>
      </c>
      <c r="BB69" s="7">
        <f t="shared" si="2"/>
        <v>2</v>
      </c>
      <c r="BC69" s="7">
        <f t="shared" si="2"/>
        <v>2</v>
      </c>
      <c r="BD69" s="7">
        <f t="shared" si="2"/>
        <v>2</v>
      </c>
      <c r="BE69" s="7">
        <f t="shared" si="2"/>
        <v>2</v>
      </c>
      <c r="BF69" s="7">
        <f t="shared" si="2"/>
        <v>2</v>
      </c>
      <c r="BG69" s="7">
        <f t="shared" si="2"/>
        <v>2</v>
      </c>
      <c r="BH69" s="7">
        <f t="shared" si="2"/>
        <v>2</v>
      </c>
      <c r="BI69" s="7">
        <f t="shared" si="2"/>
        <v>2</v>
      </c>
      <c r="BJ69" s="7">
        <f t="shared" si="2"/>
        <v>2</v>
      </c>
      <c r="BK69" s="7">
        <f t="shared" si="2"/>
        <v>2</v>
      </c>
      <c r="BL69" s="7">
        <f t="shared" si="2"/>
        <v>2</v>
      </c>
      <c r="BM69" s="7">
        <f t="shared" si="2"/>
        <v>1</v>
      </c>
      <c r="BN69" s="7">
        <f t="shared" si="2"/>
        <v>1</v>
      </c>
      <c r="BO69" s="7">
        <f t="shared" si="2"/>
        <v>1</v>
      </c>
      <c r="BP69" s="7">
        <f t="shared" si="2"/>
        <v>1</v>
      </c>
      <c r="BQ69" s="7">
        <f t="shared" si="2"/>
        <v>1</v>
      </c>
      <c r="BR69" s="7">
        <f t="shared" si="2"/>
        <v>1</v>
      </c>
      <c r="BS69" s="7">
        <f t="shared" si="2"/>
        <v>1</v>
      </c>
      <c r="BT69" s="7">
        <f t="shared" si="2"/>
        <v>1</v>
      </c>
      <c r="BU69" s="7">
        <f t="shared" si="2"/>
        <v>1</v>
      </c>
      <c r="BV69" s="7">
        <f t="shared" si="2"/>
        <v>1</v>
      </c>
      <c r="BW69" s="7">
        <f t="shared" si="2"/>
        <v>1</v>
      </c>
      <c r="BX69" s="7">
        <f t="shared" si="2"/>
        <v>1</v>
      </c>
      <c r="BY69" s="7">
        <f t="shared" si="2"/>
        <v>1</v>
      </c>
      <c r="BZ69" s="7">
        <f t="shared" si="2"/>
        <v>1</v>
      </c>
      <c r="CA69" s="7">
        <f t="shared" si="2"/>
        <v>1</v>
      </c>
    </row>
    <row r="70" spans="2:79" ht="15.5" x14ac:dyDescent="0.35">
      <c r="B70" s="20" t="s">
        <v>97</v>
      </c>
      <c r="C70" s="20"/>
      <c r="D70" s="3">
        <f>SUM(D6:D68)</f>
        <v>63</v>
      </c>
      <c r="E70" s="4">
        <f>$D$70-($D$70/63*1)</f>
        <v>62</v>
      </c>
      <c r="F70" s="4">
        <f>$D$70-($D$70/63*2)</f>
        <v>61</v>
      </c>
      <c r="G70" s="4">
        <f>$D$70-($D$70/63*3)</f>
        <v>60</v>
      </c>
      <c r="H70" s="4">
        <f>$D$70-($D$70/63*4)</f>
        <v>59</v>
      </c>
      <c r="I70" s="4">
        <f>$D$70-($D$70/63*5)</f>
        <v>58</v>
      </c>
      <c r="J70" s="4">
        <f>$D$70-($D$70/63*6)</f>
        <v>57</v>
      </c>
      <c r="K70" s="4">
        <f>$D$70-($D$70/63*7)</f>
        <v>56</v>
      </c>
      <c r="L70" s="4">
        <f>$D$70-($D$70/63*8)</f>
        <v>55</v>
      </c>
      <c r="M70" s="4">
        <f>$D$70-($D$70/63*9)</f>
        <v>54</v>
      </c>
      <c r="N70" s="4">
        <f>$D$70-($D$70/63*10)</f>
        <v>53</v>
      </c>
      <c r="O70" s="4">
        <f>$D$70-($D$70/63*11)</f>
        <v>52</v>
      </c>
      <c r="P70" s="4">
        <f>$D$70-($D$70/63*12)</f>
        <v>51</v>
      </c>
      <c r="Q70" s="4">
        <f>$D$70-($D$70/63*13)</f>
        <v>50</v>
      </c>
      <c r="R70" s="4">
        <f>$D$70-($D$70/63*14)</f>
        <v>49</v>
      </c>
      <c r="S70" s="4">
        <f>$D$70-($D$70/63*15)</f>
        <v>48</v>
      </c>
      <c r="T70" s="4">
        <f>$D$70-($D$70/63*16)</f>
        <v>47</v>
      </c>
      <c r="U70" s="4">
        <f>$D$70-($D$70/63*17)</f>
        <v>46</v>
      </c>
      <c r="V70" s="4">
        <f>$D$70-($D$70/63*18)</f>
        <v>45</v>
      </c>
      <c r="W70" s="4">
        <f>$D$70-($D$70/63*19)</f>
        <v>44</v>
      </c>
      <c r="X70" s="4">
        <f>$D$70-($D$70/63*20)</f>
        <v>43</v>
      </c>
      <c r="Y70" s="4">
        <f>$D$70-($D$70/63*21)</f>
        <v>42</v>
      </c>
      <c r="Z70" s="4">
        <f>$D$70-($D$70/63*22)</f>
        <v>41</v>
      </c>
      <c r="AA70" s="4">
        <f>$D$70-($D$70/63*23)</f>
        <v>40</v>
      </c>
      <c r="AB70" s="4">
        <f>$D$70-($D$70/63*24)</f>
        <v>39</v>
      </c>
      <c r="AC70" s="4">
        <f>$D$70-($D$70/63*25)</f>
        <v>38</v>
      </c>
      <c r="AD70" s="4">
        <f>$D$70-($D$70/63*26)</f>
        <v>37</v>
      </c>
      <c r="AE70" s="4">
        <f>$D$70-($D$70/63*27)</f>
        <v>36</v>
      </c>
      <c r="AF70" s="4">
        <f>$D$70-($D$70/63*28)</f>
        <v>35</v>
      </c>
      <c r="AG70" s="4">
        <f>$D$70-($D$70/63*29)</f>
        <v>34</v>
      </c>
      <c r="AH70" s="4">
        <f>$D$70-($D$70/63*30)</f>
        <v>33</v>
      </c>
      <c r="AI70" s="4">
        <f>$D$70-($D$70/63*31)</f>
        <v>32</v>
      </c>
      <c r="AJ70" s="4">
        <f>$D$70-($D$70/63*32)</f>
        <v>31</v>
      </c>
      <c r="AK70" s="4">
        <f>$D$70-($D$70/63*33)</f>
        <v>30</v>
      </c>
      <c r="AL70" s="4">
        <f>$D$70-($D$70/63*34)</f>
        <v>29</v>
      </c>
      <c r="AM70" s="4">
        <f>$D$70-($D$70/63*35)</f>
        <v>28</v>
      </c>
      <c r="AN70" s="4">
        <f>$D$70-($D$70/63*36)</f>
        <v>27</v>
      </c>
      <c r="AO70" s="4">
        <f>$D$70-($D$70/63*37)</f>
        <v>26</v>
      </c>
      <c r="AP70" s="4">
        <f>$D$70-($D$70/63*38)</f>
        <v>25</v>
      </c>
      <c r="AQ70" s="4">
        <f>$D$70-($D$70/63*39)</f>
        <v>24</v>
      </c>
      <c r="AR70" s="4">
        <f>$D$70-($D$70/63*40)</f>
        <v>23</v>
      </c>
      <c r="AS70" s="4">
        <f>$D$70-($D$70/63*41)</f>
        <v>22</v>
      </c>
      <c r="AT70" s="4">
        <f>$D$70-($D$70/63*42)</f>
        <v>21</v>
      </c>
      <c r="AU70" s="4">
        <f>$D$70-($D$70/63*43)</f>
        <v>20</v>
      </c>
      <c r="AV70" s="4">
        <f>$D$70-($D$70/63*44)</f>
        <v>19</v>
      </c>
      <c r="AW70" s="4">
        <f>$D$70-($D$70/63*45)</f>
        <v>18</v>
      </c>
      <c r="AX70" s="4">
        <f>$D$70-($D$70/63*46)</f>
        <v>17</v>
      </c>
      <c r="AY70" s="4">
        <f>$D$70-($D$70/63*47)</f>
        <v>16</v>
      </c>
      <c r="AZ70" s="4">
        <f>$D$70-($D$70/63*48)</f>
        <v>15</v>
      </c>
      <c r="BA70" s="4">
        <f>$D$70-($D$70/63*49)</f>
        <v>14</v>
      </c>
      <c r="BB70" s="4">
        <f>$D$70-($D$70/63*50)</f>
        <v>13</v>
      </c>
      <c r="BC70" s="4">
        <f>$D$70-($D$70/63*51)</f>
        <v>12</v>
      </c>
      <c r="BD70" s="4">
        <f>$D$70-($D$70/63*52)</f>
        <v>11</v>
      </c>
      <c r="BE70" s="4">
        <f>$D$70-($D$70/63*53)</f>
        <v>10</v>
      </c>
      <c r="BF70" s="4">
        <f>$D$70-($D$70/63*54)</f>
        <v>9</v>
      </c>
      <c r="BG70" s="4">
        <f>$D$70-($D$70/63*55)</f>
        <v>8</v>
      </c>
      <c r="BH70" s="4">
        <f>$D$70-($D$70/63*56)</f>
        <v>7</v>
      </c>
      <c r="BI70" s="4">
        <f>$D$70-($D$70/63*57)</f>
        <v>6</v>
      </c>
      <c r="BJ70" s="4">
        <f>$D$70-($D$70/63*58)</f>
        <v>5</v>
      </c>
      <c r="BK70" s="4">
        <f>$D$70-($D$70/63*59)</f>
        <v>4</v>
      </c>
      <c r="BL70" s="4">
        <f>$D$70-($D$70/63*60)</f>
        <v>3</v>
      </c>
      <c r="BM70" s="4">
        <f>$D$70-($D$70/63*61)</f>
        <v>2</v>
      </c>
      <c r="BN70" s="4">
        <f>$D$70-($D$70/63*62)</f>
        <v>1</v>
      </c>
      <c r="BO70" s="4">
        <f t="shared" ref="BO70:CA70" si="3">$D$70-($D$70/63*63)</f>
        <v>0</v>
      </c>
      <c r="BP70" s="4">
        <f t="shared" si="3"/>
        <v>0</v>
      </c>
      <c r="BQ70" s="4">
        <f t="shared" si="3"/>
        <v>0</v>
      </c>
      <c r="BR70" s="4">
        <f t="shared" si="3"/>
        <v>0</v>
      </c>
      <c r="BS70" s="4">
        <f t="shared" si="3"/>
        <v>0</v>
      </c>
      <c r="BT70" s="4">
        <f t="shared" si="3"/>
        <v>0</v>
      </c>
      <c r="BU70" s="4">
        <f t="shared" si="3"/>
        <v>0</v>
      </c>
      <c r="BV70" s="4">
        <f t="shared" si="3"/>
        <v>0</v>
      </c>
      <c r="BW70" s="4">
        <f t="shared" si="3"/>
        <v>0</v>
      </c>
      <c r="BX70" s="4">
        <f t="shared" si="3"/>
        <v>0</v>
      </c>
      <c r="BY70" s="4">
        <f t="shared" si="3"/>
        <v>0</v>
      </c>
      <c r="BZ70" s="4">
        <f t="shared" si="3"/>
        <v>0</v>
      </c>
      <c r="CA70" s="4">
        <f t="shared" si="3"/>
        <v>0</v>
      </c>
    </row>
  </sheetData>
  <mergeCells count="6">
    <mergeCell ref="P2:CA3"/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2023-11-16T08:27:11Z</dcterms:created>
  <dcterms:modified xsi:type="dcterms:W3CDTF">2024-01-14T20:29:25Z</dcterms:modified>
</cp:coreProperties>
</file>