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enProjects\PWC-OLS\"/>
    </mc:Choice>
  </mc:AlternateContent>
  <xr:revisionPtr revIDLastSave="0" documentId="13_ncr:1_{782021B3-68B3-43B8-8F7D-5AA813D903F4}" xr6:coauthVersionLast="47" xr6:coauthVersionMax="47" xr10:uidLastSave="{00000000-0000-0000-0000-000000000000}"/>
  <bookViews>
    <workbookView xWindow="120" yWindow="10" windowWidth="19200" windowHeight="11240" firstSheet="1" activeTab="7" xr2:uid="{726BA5CB-03EF-4BFF-90D1-A26922DC8445}"/>
  </bookViews>
  <sheets>
    <sheet name="Level Calibrations" sheetId="1" r:id="rId1"/>
    <sheet name="Cal New 6-18" sheetId="3" r:id="rId2"/>
    <sheet name="PWM" sheetId="4" r:id="rId3"/>
    <sheet name="3092 I-source" sheetId="6" r:id="rId4"/>
    <sheet name="Juml" sheetId="5" r:id="rId5"/>
    <sheet name="Cal_4-30" sheetId="2" r:id="rId6"/>
    <sheet name="Sheet1" sheetId="7" r:id="rId7"/>
    <sheet name="TU5" sheetId="8" r:id="rId8"/>
  </sheets>
  <definedNames>
    <definedName name="_xlchart.v1.0" hidden="1">'TU5'!$M$91:$M$210</definedName>
    <definedName name="_xlchart.v1.1" hidden="1">'TU5'!$N$91:$N$210</definedName>
    <definedName name="_xlchart.v1.2" hidden="1">'TU5'!$K$91:$K$210</definedName>
    <definedName name="_xlchart.v1.3" hidden="1">'TU5'!$L$91:$L$210</definedName>
    <definedName name="LKe">'Level Calibrations'!$D$2</definedName>
    <definedName name="LKf">'Level Calibrations'!$D$3</definedName>
    <definedName name="LMe">'Level Calibrations'!$E$2</definedName>
    <definedName name="LMf">'Level Calibrations'!$E$3</definedName>
    <definedName name="LSe">'Level Calibrations'!$C$2</definedName>
    <definedName name="LSf">'Level Calibrations'!$C$3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8" l="1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41" i="8"/>
  <c r="Y14" i="8"/>
  <c r="Y13" i="8"/>
  <c r="Y12" i="8"/>
  <c r="F87" i="8" s="1"/>
  <c r="H87" i="8" s="1"/>
  <c r="Y11" i="8"/>
  <c r="F86" i="8" s="1"/>
  <c r="I86" i="8" s="1"/>
  <c r="Y10" i="8"/>
  <c r="F85" i="8" s="1"/>
  <c r="H85" i="8" s="1"/>
  <c r="Y9" i="8"/>
  <c r="F84" i="8" s="1"/>
  <c r="Y8" i="8"/>
  <c r="F83" i="8" s="1"/>
  <c r="H83" i="8" s="1"/>
  <c r="Y7" i="8"/>
  <c r="F82" i="8" s="1"/>
  <c r="H82" i="8" s="1"/>
  <c r="Y6" i="8"/>
  <c r="F81" i="8" s="1"/>
  <c r="H81" i="8" s="1"/>
  <c r="Y5" i="8"/>
  <c r="F80" i="8" s="1"/>
  <c r="H80" i="8" s="1"/>
  <c r="Y4" i="8"/>
  <c r="F79" i="8" s="1"/>
  <c r="H79" i="8" s="1"/>
  <c r="Y3" i="8"/>
  <c r="F78" i="8" s="1"/>
  <c r="H78" i="8" s="1"/>
  <c r="Y2" i="8"/>
  <c r="V14" i="8"/>
  <c r="V13" i="8"/>
  <c r="F75" i="8" s="1"/>
  <c r="H75" i="8" s="1"/>
  <c r="V12" i="8"/>
  <c r="F74" i="8" s="1"/>
  <c r="V11" i="8"/>
  <c r="F73" i="8" s="1"/>
  <c r="I73" i="8" s="1"/>
  <c r="V10" i="8"/>
  <c r="F72" i="8" s="1"/>
  <c r="J72" i="8" s="1"/>
  <c r="V9" i="8"/>
  <c r="F71" i="8" s="1"/>
  <c r="H71" i="8" s="1"/>
  <c r="V8" i="8"/>
  <c r="F70" i="8" s="1"/>
  <c r="V7" i="8"/>
  <c r="F69" i="8" s="1"/>
  <c r="H69" i="8" s="1"/>
  <c r="V6" i="8"/>
  <c r="F68" i="8" s="1"/>
  <c r="H68" i="8" s="1"/>
  <c r="V5" i="8"/>
  <c r="F67" i="8" s="1"/>
  <c r="H67" i="8" s="1"/>
  <c r="V4" i="8"/>
  <c r="F66" i="8" s="1"/>
  <c r="H66" i="8" s="1"/>
  <c r="V3" i="8"/>
  <c r="V2" i="8"/>
  <c r="Q14" i="8"/>
  <c r="Q13" i="8"/>
  <c r="Q12" i="8"/>
  <c r="F62" i="8" s="1"/>
  <c r="J62" i="8" s="1"/>
  <c r="Q11" i="8"/>
  <c r="F61" i="8" s="1"/>
  <c r="I61" i="8" s="1"/>
  <c r="Q10" i="8"/>
  <c r="F60" i="8" s="1"/>
  <c r="I60" i="8" s="1"/>
  <c r="Q9" i="8"/>
  <c r="F59" i="8" s="1"/>
  <c r="H59" i="8" s="1"/>
  <c r="Q8" i="8"/>
  <c r="F58" i="8" s="1"/>
  <c r="H58" i="8" s="1"/>
  <c r="Q7" i="8"/>
  <c r="F57" i="8" s="1"/>
  <c r="J57" i="8" s="1"/>
  <c r="Q6" i="8"/>
  <c r="F56" i="8" s="1"/>
  <c r="H56" i="8" s="1"/>
  <c r="Q5" i="8"/>
  <c r="F55" i="8" s="1"/>
  <c r="Q4" i="8"/>
  <c r="F54" i="8" s="1"/>
  <c r="H54" i="8" s="1"/>
  <c r="Q3" i="8"/>
  <c r="F53" i="8" s="1"/>
  <c r="H53" i="8" s="1"/>
  <c r="Q2" i="8"/>
  <c r="N3" i="8"/>
  <c r="N4" i="8"/>
  <c r="F41" i="8" s="1"/>
  <c r="N5" i="8"/>
  <c r="F42" i="8" s="1"/>
  <c r="H42" i="8" s="1"/>
  <c r="N6" i="8"/>
  <c r="F43" i="8" s="1"/>
  <c r="J43" i="8" s="1"/>
  <c r="N7" i="8"/>
  <c r="F44" i="8" s="1"/>
  <c r="J44" i="8" s="1"/>
  <c r="N8" i="8"/>
  <c r="F45" i="8" s="1"/>
  <c r="H45" i="8" s="1"/>
  <c r="N9" i="8"/>
  <c r="F46" i="8" s="1"/>
  <c r="H46" i="8" s="1"/>
  <c r="N10" i="8"/>
  <c r="F47" i="8" s="1"/>
  <c r="J47" i="8" s="1"/>
  <c r="N11" i="8"/>
  <c r="F48" i="8" s="1"/>
  <c r="J48" i="8" s="1"/>
  <c r="N12" i="8"/>
  <c r="F49" i="8" s="1"/>
  <c r="N13" i="8"/>
  <c r="F50" i="8" s="1"/>
  <c r="H50" i="8" s="1"/>
  <c r="N14" i="8"/>
  <c r="N2" i="8"/>
  <c r="J2" i="7"/>
  <c r="J3" i="7"/>
  <c r="N12" i="7"/>
  <c r="M2" i="7"/>
  <c r="N2" i="7" s="1"/>
  <c r="M4" i="7"/>
  <c r="N4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11" i="7"/>
  <c r="N11" i="7" s="1"/>
  <c r="M3" i="7"/>
  <c r="N3" i="7" s="1"/>
  <c r="K3" i="7"/>
  <c r="L3" i="7"/>
  <c r="K4" i="7"/>
  <c r="L4" i="7"/>
  <c r="J8" i="7"/>
  <c r="J4" i="7"/>
  <c r="K5" i="7" s="1"/>
  <c r="L5" i="7" s="1"/>
  <c r="I27" i="7"/>
  <c r="I28" i="7"/>
  <c r="I26" i="7"/>
  <c r="D27" i="7"/>
  <c r="D28" i="7"/>
  <c r="D26" i="7"/>
  <c r="I22" i="7"/>
  <c r="I23" i="7"/>
  <c r="I21" i="7"/>
  <c r="D22" i="7"/>
  <c r="D23" i="7"/>
  <c r="D21" i="7"/>
  <c r="I16" i="7"/>
  <c r="I17" i="7"/>
  <c r="I18" i="7"/>
  <c r="I15" i="7"/>
  <c r="D16" i="7"/>
  <c r="D17" i="7"/>
  <c r="D18" i="7"/>
  <c r="D15" i="7"/>
  <c r="I3" i="7"/>
  <c r="I4" i="7"/>
  <c r="I5" i="7"/>
  <c r="I6" i="7"/>
  <c r="I7" i="7"/>
  <c r="I8" i="7"/>
  <c r="I9" i="7"/>
  <c r="I10" i="7"/>
  <c r="I11" i="7"/>
  <c r="I2" i="7"/>
  <c r="D9" i="7"/>
  <c r="D3" i="7"/>
  <c r="D4" i="7"/>
  <c r="D5" i="7"/>
  <c r="D6" i="7"/>
  <c r="D7" i="7"/>
  <c r="D8" i="7"/>
  <c r="D10" i="7"/>
  <c r="D11" i="7"/>
  <c r="D12" i="7"/>
  <c r="D2" i="7"/>
  <c r="G6" i="6"/>
  <c r="E6" i="6"/>
  <c r="D6" i="6"/>
  <c r="F30" i="4"/>
  <c r="E30" i="4"/>
  <c r="G30" i="4" s="1"/>
  <c r="G29" i="4"/>
  <c r="F29" i="4"/>
  <c r="E29" i="4"/>
  <c r="F28" i="4"/>
  <c r="E28" i="4"/>
  <c r="G28" i="4" s="1"/>
  <c r="F27" i="4"/>
  <c r="E27" i="4"/>
  <c r="G27" i="4" s="1"/>
  <c r="D10" i="4"/>
  <c r="D11" i="4"/>
  <c r="D12" i="4"/>
  <c r="D13" i="4"/>
  <c r="D14" i="4"/>
  <c r="D15" i="4"/>
  <c r="D16" i="4"/>
  <c r="D17" i="4"/>
  <c r="D18" i="4"/>
  <c r="D19" i="4"/>
  <c r="D20" i="4"/>
  <c r="D9" i="4"/>
  <c r="D7" i="4"/>
  <c r="E6" i="4"/>
  <c r="F7" i="4"/>
  <c r="D3" i="4"/>
  <c r="E3" i="4"/>
  <c r="E2" i="4"/>
  <c r="D2" i="4"/>
  <c r="O4" i="1"/>
  <c r="O5" i="1"/>
  <c r="O6" i="1"/>
  <c r="O7" i="1"/>
  <c r="O3" i="1"/>
  <c r="D5" i="1"/>
  <c r="E3" i="2"/>
  <c r="E4" i="2"/>
  <c r="E5" i="2"/>
  <c r="E6" i="2"/>
  <c r="E2" i="2"/>
  <c r="D13" i="1"/>
  <c r="D14" i="1"/>
  <c r="D12" i="1"/>
  <c r="I87" i="8" l="1"/>
  <c r="H47" i="8"/>
  <c r="H62" i="8"/>
  <c r="H61" i="8"/>
  <c r="H60" i="8"/>
  <c r="J60" i="8"/>
  <c r="I48" i="8"/>
  <c r="H48" i="8"/>
  <c r="L48" i="8" s="1"/>
  <c r="J79" i="8"/>
  <c r="I79" i="8"/>
  <c r="J58" i="8"/>
  <c r="J78" i="8"/>
  <c r="I78" i="8"/>
  <c r="H73" i="8"/>
  <c r="I44" i="8"/>
  <c r="I62" i="8"/>
  <c r="H44" i="8"/>
  <c r="J61" i="8"/>
  <c r="L61" i="8" s="1"/>
  <c r="H57" i="8"/>
  <c r="H43" i="8"/>
  <c r="K43" i="8" s="1"/>
  <c r="K48" i="8"/>
  <c r="J75" i="8"/>
  <c r="I75" i="8"/>
  <c r="L75" i="8" s="1"/>
  <c r="I58" i="8"/>
  <c r="L58" i="8" s="1"/>
  <c r="J46" i="8"/>
  <c r="J56" i="8"/>
  <c r="I43" i="8"/>
  <c r="J87" i="8"/>
  <c r="J73" i="8"/>
  <c r="I46" i="8"/>
  <c r="I57" i="8"/>
  <c r="I56" i="8"/>
  <c r="J42" i="8"/>
  <c r="I42" i="8"/>
  <c r="L42" i="8" s="1"/>
  <c r="I47" i="8"/>
  <c r="H86" i="8"/>
  <c r="I72" i="8"/>
  <c r="J85" i="8"/>
  <c r="H72" i="8"/>
  <c r="H84" i="8"/>
  <c r="I84" i="8"/>
  <c r="J84" i="8"/>
  <c r="J71" i="8"/>
  <c r="J83" i="8"/>
  <c r="H70" i="8"/>
  <c r="I70" i="8"/>
  <c r="J70" i="8"/>
  <c r="I85" i="8"/>
  <c r="I41" i="8"/>
  <c r="J41" i="8"/>
  <c r="H41" i="8"/>
  <c r="H49" i="8"/>
  <c r="I49" i="8"/>
  <c r="J49" i="8"/>
  <c r="I71" i="8"/>
  <c r="I83" i="8"/>
  <c r="K83" i="8" s="1"/>
  <c r="J69" i="8"/>
  <c r="J54" i="8"/>
  <c r="I69" i="8"/>
  <c r="I54" i="8"/>
  <c r="J82" i="8"/>
  <c r="I82" i="8"/>
  <c r="J68" i="8"/>
  <c r="J53" i="8"/>
  <c r="I68" i="8"/>
  <c r="K68" i="8" s="1"/>
  <c r="I53" i="8"/>
  <c r="J81" i="8"/>
  <c r="L62" i="8"/>
  <c r="H74" i="8"/>
  <c r="I74" i="8"/>
  <c r="J74" i="8"/>
  <c r="J86" i="8"/>
  <c r="I81" i="8"/>
  <c r="J67" i="8"/>
  <c r="J50" i="8"/>
  <c r="H55" i="8"/>
  <c r="I55" i="8"/>
  <c r="J55" i="8"/>
  <c r="I67" i="8"/>
  <c r="I50" i="8"/>
  <c r="K50" i="8" s="1"/>
  <c r="J80" i="8"/>
  <c r="J66" i="8"/>
  <c r="J59" i="8"/>
  <c r="J45" i="8"/>
  <c r="I80" i="8"/>
  <c r="I66" i="8"/>
  <c r="I59" i="8"/>
  <c r="I45" i="8"/>
  <c r="K11" i="7"/>
  <c r="L11" i="7" s="1"/>
  <c r="K10" i="7"/>
  <c r="L10" i="7" s="1"/>
  <c r="K7" i="7"/>
  <c r="L7" i="7" s="1"/>
  <c r="K9" i="7"/>
  <c r="L9" i="7" s="1"/>
  <c r="K8" i="7"/>
  <c r="L8" i="7" s="1"/>
  <c r="K2" i="7"/>
  <c r="L2" i="7" s="1"/>
  <c r="L12" i="7" s="1"/>
  <c r="K6" i="7"/>
  <c r="L6" i="7" s="1"/>
  <c r="B7" i="4"/>
  <c r="A7" i="4" s="1"/>
  <c r="A4" i="4" s="1"/>
  <c r="H2" i="4"/>
  <c r="H3" i="4"/>
  <c r="F3" i="4"/>
  <c r="G3" i="4" s="1"/>
  <c r="F2" i="4"/>
  <c r="G2" i="4" s="1"/>
  <c r="D6" i="1"/>
  <c r="Q4" i="1" s="1"/>
  <c r="Q6" i="1"/>
  <c r="Q5" i="1"/>
  <c r="Q3" i="1"/>
  <c r="Q7" i="1"/>
  <c r="D16" i="1"/>
  <c r="D10" i="1"/>
  <c r="K79" i="8" l="1"/>
  <c r="K80" i="8"/>
  <c r="L47" i="8"/>
  <c r="L56" i="8"/>
  <c r="L87" i="8"/>
  <c r="L57" i="8"/>
  <c r="L44" i="8"/>
  <c r="L79" i="8"/>
  <c r="K78" i="8"/>
  <c r="K44" i="8"/>
  <c r="M44" i="8" s="1"/>
  <c r="L60" i="8"/>
  <c r="K82" i="8"/>
  <c r="K62" i="8"/>
  <c r="M62" i="8" s="1"/>
  <c r="K66" i="8"/>
  <c r="L54" i="8"/>
  <c r="K46" i="8"/>
  <c r="L78" i="8"/>
  <c r="K75" i="8"/>
  <c r="M75" i="8" s="1"/>
  <c r="K69" i="8"/>
  <c r="K58" i="8"/>
  <c r="M58" i="8" s="1"/>
  <c r="K60" i="8"/>
  <c r="L46" i="8"/>
  <c r="L85" i="8"/>
  <c r="K73" i="8"/>
  <c r="K47" i="8"/>
  <c r="L67" i="8"/>
  <c r="K57" i="8"/>
  <c r="M48" i="8"/>
  <c r="K54" i="8"/>
  <c r="L66" i="8"/>
  <c r="L81" i="8"/>
  <c r="K61" i="8"/>
  <c r="M61" i="8" s="1"/>
  <c r="L71" i="8"/>
  <c r="K56" i="8"/>
  <c r="M56" i="8" s="1"/>
  <c r="L73" i="8"/>
  <c r="K53" i="8"/>
  <c r="K85" i="8"/>
  <c r="K87" i="8"/>
  <c r="K67" i="8"/>
  <c r="L50" i="8"/>
  <c r="M50" i="8" s="1"/>
  <c r="K59" i="8"/>
  <c r="K42" i="8"/>
  <c r="M42" i="8" s="1"/>
  <c r="K45" i="8"/>
  <c r="K71" i="8"/>
  <c r="M79" i="8"/>
  <c r="L43" i="8"/>
  <c r="M43" i="8" s="1"/>
  <c r="L69" i="8"/>
  <c r="K81" i="8"/>
  <c r="K74" i="8"/>
  <c r="L74" i="8"/>
  <c r="L45" i="8"/>
  <c r="K70" i="8"/>
  <c r="L70" i="8"/>
  <c r="L80" i="8"/>
  <c r="K86" i="8"/>
  <c r="L86" i="8"/>
  <c r="K49" i="8"/>
  <c r="L49" i="8"/>
  <c r="L68" i="8"/>
  <c r="M68" i="8" s="1"/>
  <c r="L41" i="8"/>
  <c r="K41" i="8"/>
  <c r="L83" i="8"/>
  <c r="M83" i="8" s="1"/>
  <c r="L82" i="8"/>
  <c r="K55" i="8"/>
  <c r="L55" i="8"/>
  <c r="L53" i="8"/>
  <c r="L59" i="8"/>
  <c r="K84" i="8"/>
  <c r="L84" i="8"/>
  <c r="K72" i="8"/>
  <c r="L72" i="8"/>
  <c r="B4" i="4"/>
  <c r="D27" i="1"/>
  <c r="C27" i="1" s="1"/>
  <c r="D21" i="1"/>
  <c r="C21" i="1" s="1"/>
  <c r="D23" i="1"/>
  <c r="C23" i="1" s="1"/>
  <c r="D24" i="1"/>
  <c r="C24" i="1" s="1"/>
  <c r="D26" i="1"/>
  <c r="C26" i="1" s="1"/>
  <c r="D25" i="1"/>
  <c r="C25" i="1" s="1"/>
  <c r="D9" i="1"/>
  <c r="D20" i="1"/>
  <c r="C20" i="1" s="1"/>
  <c r="D22" i="1"/>
  <c r="C22" i="1" s="1"/>
  <c r="M82" i="8" l="1"/>
  <c r="M57" i="8"/>
  <c r="M87" i="8"/>
  <c r="M80" i="8"/>
  <c r="M54" i="8"/>
  <c r="M78" i="8"/>
  <c r="M47" i="8"/>
  <c r="M46" i="8"/>
  <c r="M66" i="8"/>
  <c r="M71" i="8"/>
  <c r="M69" i="8"/>
  <c r="M67" i="8"/>
  <c r="M73" i="8"/>
  <c r="M60" i="8"/>
  <c r="M85" i="8"/>
  <c r="M53" i="8"/>
  <c r="M59" i="8"/>
  <c r="M81" i="8"/>
  <c r="M45" i="8"/>
  <c r="M41" i="8"/>
  <c r="M72" i="8"/>
  <c r="M49" i="8"/>
  <c r="M55" i="8"/>
  <c r="M74" i="8"/>
  <c r="M84" i="8"/>
  <c r="M86" i="8"/>
  <c r="M70" i="8"/>
  <c r="E4" i="4"/>
  <c r="D4" i="4"/>
  <c r="F4" i="4" l="1"/>
  <c r="G4" i="4" s="1"/>
  <c r="H4" i="4"/>
</calcChain>
</file>

<file path=xl/sharedStrings.xml><?xml version="1.0" encoding="utf-8"?>
<sst xmlns="http://schemas.openxmlformats.org/spreadsheetml/2006/main" count="398" uniqueCount="91">
  <si>
    <t>M</t>
  </si>
  <si>
    <t>Scaling</t>
  </si>
  <si>
    <t>B</t>
  </si>
  <si>
    <t>Correction</t>
  </si>
  <si>
    <t>Corrected</t>
  </si>
  <si>
    <t>Measured</t>
  </si>
  <si>
    <t>Scaled</t>
  </si>
  <si>
    <t>LSf</t>
  </si>
  <si>
    <t>LKf</t>
  </si>
  <si>
    <t>LMf</t>
  </si>
  <si>
    <t>LSe</t>
  </si>
  <si>
    <t>LKe</t>
  </si>
  <si>
    <t>Empty (Low)</t>
  </si>
  <si>
    <t>Full (High)</t>
  </si>
  <si>
    <t>Y (scaled to corr)</t>
  </si>
  <si>
    <t>X (Corr to scaled)</t>
  </si>
  <si>
    <t>Input</t>
  </si>
  <si>
    <t>Response</t>
  </si>
  <si>
    <t>Mc</t>
  </si>
  <si>
    <t>LMe</t>
  </si>
  <si>
    <t>LK (key raw)</t>
  </si>
  <si>
    <t>Lse</t>
  </si>
  <si>
    <t>Key Measure</t>
  </si>
  <si>
    <t>Empty</t>
  </si>
  <si>
    <t>Full</t>
  </si>
  <si>
    <t>SP</t>
  </si>
  <si>
    <t>PV</t>
  </si>
  <si>
    <t>Lk (Raw)</t>
  </si>
  <si>
    <t>Lm</t>
  </si>
  <si>
    <t>error</t>
  </si>
  <si>
    <t>Lk</t>
  </si>
  <si>
    <t>Pve</t>
  </si>
  <si>
    <t>R2</t>
  </si>
  <si>
    <t>C</t>
  </si>
  <si>
    <t>Ton</t>
  </si>
  <si>
    <t>Toff</t>
  </si>
  <si>
    <t>Period</t>
  </si>
  <si>
    <t xml:space="preserve">Frequency </t>
  </si>
  <si>
    <t>Duty Cycle</t>
  </si>
  <si>
    <t>R1</t>
  </si>
  <si>
    <t>Rsub</t>
  </si>
  <si>
    <t>Ton = R1 + R2</t>
  </si>
  <si>
    <t>T = R1 +2R2</t>
  </si>
  <si>
    <t>DC</t>
  </si>
  <si>
    <t>Creep</t>
  </si>
  <si>
    <t>Slow</t>
  </si>
  <si>
    <t>Fast</t>
  </si>
  <si>
    <t>Stop</t>
  </si>
  <si>
    <t>Iout =10uA *(Rset/Rout+1)</t>
  </si>
  <si>
    <t>Rset</t>
  </si>
  <si>
    <t>Rout</t>
  </si>
  <si>
    <t>Iout</t>
  </si>
  <si>
    <t>Ratio</t>
  </si>
  <si>
    <t>ratio =  R1/(R1+R2)</t>
  </si>
  <si>
    <t>Ohm M A</t>
  </si>
  <si>
    <t xml:space="preserve">Volt M A </t>
  </si>
  <si>
    <t>Q M A</t>
  </si>
  <si>
    <t>Level &gt;2.24" Ch B no transition</t>
  </si>
  <si>
    <t>TU6 Meter 2</t>
  </si>
  <si>
    <t>TU6  Meter 1</t>
  </si>
  <si>
    <t>TU6 Meter 1</t>
  </si>
  <si>
    <t xml:space="preserve">MyTU Meter 1 </t>
  </si>
  <si>
    <t xml:space="preserve">MyTU 2 </t>
  </si>
  <si>
    <t>MyTU Meter 2</t>
  </si>
  <si>
    <t>Aohm Lo</t>
  </si>
  <si>
    <t>Aohm Hi</t>
  </si>
  <si>
    <t>A Fill Lo</t>
  </si>
  <si>
    <t>A Fill Hi</t>
  </si>
  <si>
    <t>A Drain Lo</t>
  </si>
  <si>
    <t>A Drain Hi</t>
  </si>
  <si>
    <t>Bohm Lo</t>
  </si>
  <si>
    <t>Bohm Hi</t>
  </si>
  <si>
    <t>B Fill Lo</t>
  </si>
  <si>
    <t>B Fill Hi</t>
  </si>
  <si>
    <t>B Drain Lo</t>
  </si>
  <si>
    <t>B Drain Hi</t>
  </si>
  <si>
    <t>Spec</t>
  </si>
  <si>
    <t>Run 1</t>
  </si>
  <si>
    <t>Run 2</t>
  </si>
  <si>
    <t>Run 3</t>
  </si>
  <si>
    <t>D1</t>
  </si>
  <si>
    <t>D2</t>
  </si>
  <si>
    <t>D3</t>
  </si>
  <si>
    <t>Max</t>
  </si>
  <si>
    <t>Min</t>
  </si>
  <si>
    <t>Max-Min</t>
  </si>
  <si>
    <t>ChA Fill</t>
  </si>
  <si>
    <t>ChA Drain</t>
  </si>
  <si>
    <t>ChB Fill</t>
  </si>
  <si>
    <t>ChB Drain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</si>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</sst>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00"/>
    <numFmt numFmtId="166" formatCode="_(* #,##0_);_(* \(#,##0\);_(* &quot;-&quot;??_);_(@_)"/>
    <numFmt numFmtId="167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1" fontId="0" fillId="0" borderId="0" xfId="0" applyNumberFormat="1"/>
    <xf numFmtId="43" fontId="0" fillId="0" borderId="0" xfId="1" applyFont="1"/>
    <xf numFmtId="166" fontId="0" fillId="0" borderId="0" xfId="1" applyNumberFormat="1" applyFont="1"/>
    <xf numFmtId="167" fontId="0" fillId="0" borderId="0" xfId="0" applyNumberFormat="1"/>
    <xf numFmtId="9" fontId="0" fillId="0" borderId="0" xfId="2" applyFont="1"/>
    <xf numFmtId="3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 New 6-18'!$B$1</c:f>
              <c:strCache>
                <c:ptCount val="1"/>
                <c:pt idx="0">
                  <c:v>Lm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348556430446188"/>
                  <c:y val="2.8516331291921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New 6-18'!$A$2:$A$7</c:f>
              <c:numCache>
                <c:formatCode>General</c:formatCode>
                <c:ptCount val="6"/>
                <c:pt idx="0">
                  <c:v>4.7195</c:v>
                </c:pt>
                <c:pt idx="1">
                  <c:v>5.3540999999999999</c:v>
                </c:pt>
                <c:pt idx="2">
                  <c:v>5.7796000000000003</c:v>
                </c:pt>
                <c:pt idx="3">
                  <c:v>6.4389000000000003</c:v>
                </c:pt>
                <c:pt idx="4">
                  <c:v>7.0039999999999996</c:v>
                </c:pt>
                <c:pt idx="5">
                  <c:v>4.0781999999999998</c:v>
                </c:pt>
              </c:numCache>
            </c:numRef>
          </c:xVal>
          <c:yVal>
            <c:numRef>
              <c:f>'Cal New 6-18'!$B$2:$B$7</c:f>
              <c:numCache>
                <c:formatCode>General</c:formatCode>
                <c:ptCount val="6"/>
                <c:pt idx="0">
                  <c:v>4.9020000000000001</c:v>
                </c:pt>
                <c:pt idx="1">
                  <c:v>4.2690000000000001</c:v>
                </c:pt>
                <c:pt idx="2">
                  <c:v>3.84</c:v>
                </c:pt>
                <c:pt idx="3">
                  <c:v>3.1890000000000001</c:v>
                </c:pt>
                <c:pt idx="4">
                  <c:v>2.6190000000000002</c:v>
                </c:pt>
                <c:pt idx="5">
                  <c:v>5.5419999999999998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5-4EDF-9014-4BC2D02F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171919"/>
        <c:axId val="1239173839"/>
      </c:scatterChart>
      <c:valAx>
        <c:axId val="123917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3839"/>
        <c:crosses val="autoZero"/>
        <c:crossBetween val="midCat"/>
      </c:valAx>
      <c:valAx>
        <c:axId val="12391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14260717410325E-2"/>
          <c:y val="0.19486111111111112"/>
          <c:w val="0.84905796150481194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 M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Sheet1!$C$2:$C$12</c:f>
              <c:numCache>
                <c:formatCode>0.000</c:formatCode>
                <c:ptCount val="11"/>
                <c:pt idx="0">
                  <c:v>0.59199999999999997</c:v>
                </c:pt>
                <c:pt idx="1">
                  <c:v>1.165</c:v>
                </c:pt>
                <c:pt idx="2">
                  <c:v>1.734</c:v>
                </c:pt>
                <c:pt idx="3">
                  <c:v>2.3170000000000002</c:v>
                </c:pt>
                <c:pt idx="4">
                  <c:v>2.879</c:v>
                </c:pt>
                <c:pt idx="5">
                  <c:v>3.452</c:v>
                </c:pt>
                <c:pt idx="6">
                  <c:v>4.0369999999999999</c:v>
                </c:pt>
                <c:pt idx="7">
                  <c:v>4.5990000000000002</c:v>
                </c:pt>
                <c:pt idx="8">
                  <c:v>5.1710000000000003</c:v>
                </c:pt>
                <c:pt idx="9">
                  <c:v>5.7640000000000002</c:v>
                </c:pt>
                <c:pt idx="10">
                  <c:v>6.34</c:v>
                </c:pt>
              </c:numCache>
            </c:numRef>
          </c:xVal>
          <c:yVal>
            <c:numRef>
              <c:f>Sheet1!$A$2:$A$12</c:f>
              <c:numCache>
                <c:formatCode>General</c:formatCode>
                <c:ptCount val="11"/>
                <c:pt idx="0">
                  <c:v>103.5</c:v>
                </c:pt>
                <c:pt idx="1">
                  <c:v>203</c:v>
                </c:pt>
                <c:pt idx="2">
                  <c:v>305.10000000000002</c:v>
                </c:pt>
                <c:pt idx="3">
                  <c:v>403.4</c:v>
                </c:pt>
                <c:pt idx="4">
                  <c:v>504.9</c:v>
                </c:pt>
                <c:pt idx="5">
                  <c:v>603.20000000000005</c:v>
                </c:pt>
                <c:pt idx="6">
                  <c:v>706.7</c:v>
                </c:pt>
                <c:pt idx="7">
                  <c:v>804.2</c:v>
                </c:pt>
                <c:pt idx="8">
                  <c:v>906.7</c:v>
                </c:pt>
                <c:pt idx="9">
                  <c:v>1008.2</c:v>
                </c:pt>
                <c:pt idx="10">
                  <c:v>1111.8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0-4F53-8FB0-67B04721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86112"/>
        <c:axId val="513587072"/>
      </c:scatterChart>
      <c:valAx>
        <c:axId val="5135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7072"/>
        <c:crosses val="autoZero"/>
        <c:crossBetween val="midCat"/>
      </c:valAx>
      <c:valAx>
        <c:axId val="5135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14260717410325E-2"/>
          <c:y val="0.19486111111111112"/>
          <c:w val="0.84905796150481194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Q M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Sheet1!$H$2:$H$11</c:f>
              <c:numCache>
                <c:formatCode>0.000</c:formatCode>
                <c:ptCount val="10"/>
                <c:pt idx="0">
                  <c:v>0.58199999999999996</c:v>
                </c:pt>
                <c:pt idx="1">
                  <c:v>1.1559999999999999</c:v>
                </c:pt>
                <c:pt idx="2">
                  <c:v>1.7290000000000001</c:v>
                </c:pt>
                <c:pt idx="3">
                  <c:v>2.3029999999999999</c:v>
                </c:pt>
                <c:pt idx="4">
                  <c:v>2.879</c:v>
                </c:pt>
                <c:pt idx="5">
                  <c:v>3.4529999999999998</c:v>
                </c:pt>
                <c:pt idx="6">
                  <c:v>4.0229999999999997</c:v>
                </c:pt>
                <c:pt idx="7">
                  <c:v>4.5970000000000004</c:v>
                </c:pt>
                <c:pt idx="8">
                  <c:v>5.17</c:v>
                </c:pt>
                <c:pt idx="9">
                  <c:v>5.7460000000000004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101</c:v>
                </c:pt>
                <c:pt idx="1">
                  <c:v>201.3</c:v>
                </c:pt>
                <c:pt idx="2">
                  <c:v>301.5</c:v>
                </c:pt>
                <c:pt idx="3">
                  <c:v>401.7</c:v>
                </c:pt>
                <c:pt idx="4">
                  <c:v>502.2</c:v>
                </c:pt>
                <c:pt idx="5">
                  <c:v>602.4</c:v>
                </c:pt>
                <c:pt idx="6">
                  <c:v>702.7</c:v>
                </c:pt>
                <c:pt idx="7">
                  <c:v>803.1</c:v>
                </c:pt>
                <c:pt idx="8">
                  <c:v>903.4</c:v>
                </c:pt>
                <c:pt idx="9">
                  <c:v>1003.7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BF-401C-B2FD-945EDADF5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86112"/>
        <c:axId val="513587072"/>
      </c:scatterChart>
      <c:valAx>
        <c:axId val="5135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7072"/>
        <c:crosses val="autoZero"/>
        <c:crossBetween val="midCat"/>
      </c:valAx>
      <c:valAx>
        <c:axId val="5135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'TU5'!$E$138</c:f>
              <c:strCache>
                <c:ptCount val="1"/>
                <c:pt idx="0">
                  <c:v>ChB Fill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'TU5'!$E$139:$E$148</c:f>
              <c:numCache>
                <c:formatCode>0.0000</c:formatCode>
                <c:ptCount val="10"/>
                <c:pt idx="0">
                  <c:v>1.7666666666666941E-2</c:v>
                </c:pt>
                <c:pt idx="1">
                  <c:v>4.6666666666661527E-3</c:v>
                </c:pt>
                <c:pt idx="2">
                  <c:v>3.3333333333285253E-4</c:v>
                </c:pt>
                <c:pt idx="3">
                  <c:v>7.3333333333325257E-3</c:v>
                </c:pt>
                <c:pt idx="4">
                  <c:v>-1.3333333333322983E-3</c:v>
                </c:pt>
                <c:pt idx="5">
                  <c:v>-1.1000000000000121E-2</c:v>
                </c:pt>
                <c:pt idx="6">
                  <c:v>-2.0333333333333314E-2</c:v>
                </c:pt>
                <c:pt idx="7">
                  <c:v>-9.9999999999997868E-3</c:v>
                </c:pt>
                <c:pt idx="8">
                  <c:v>1.000000000000334E-3</c:v>
                </c:pt>
                <c:pt idx="9">
                  <c:v>-1.4000000000000234E-2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9-44F7-AD41-AE64421F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200639"/>
        <c:axId val="1268202079"/>
      </c:barChart>
      <c:catAx>
        <c:axId val="126820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02079"/>
        <c:crosses val="autoZero"/>
        <c:auto val="1"/>
        <c:lblAlgn val="ctr"/>
        <c:lblOffset val="100"/>
        <c:noMultiLvlLbl val="0"/>
      </c:catAx>
      <c:valAx>
        <c:axId val="12682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'TU5'!$F$138</c:f>
              <c:strCache>
                <c:ptCount val="1"/>
                <c:pt idx="0">
                  <c:v>ChB Drain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'TU5'!$F$139:$F$148</c:f>
              <c:numCache>
                <c:formatCode>0.0000</c:formatCode>
                <c:ptCount val="10"/>
                <c:pt idx="0">
                  <c:v>-1.7666666666666941E-2</c:v>
                </c:pt>
                <c:pt idx="1">
                  <c:v>-2.3333333333333428E-2</c:v>
                </c:pt>
                <c:pt idx="2">
                  <c:v>-1.7666666666666053E-2</c:v>
                </c:pt>
                <c:pt idx="3">
                  <c:v>-2.3333333333334316E-2</c:v>
                </c:pt>
                <c:pt idx="4">
                  <c:v>-1.2666666666667936E-2</c:v>
                </c:pt>
                <c:pt idx="5">
                  <c:v>-3.1666666666667176E-2</c:v>
                </c:pt>
                <c:pt idx="6">
                  <c:v>2.2000000000000242E-2</c:v>
                </c:pt>
                <c:pt idx="7">
                  <c:v>-3.0999999999999694E-2</c:v>
                </c:pt>
                <c:pt idx="8">
                  <c:v>-2.6333333333333542E-2</c:v>
                </c:pt>
                <c:pt idx="9">
                  <c:v>-2.9333333333333211E-2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3-4C8C-91AC-48F80661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869519"/>
        <c:axId val="1327868559"/>
      </c:barChart>
      <c:catAx>
        <c:axId val="132786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868559"/>
        <c:crosses val="autoZero"/>
        <c:auto val="1"/>
        <c:lblAlgn val="ctr"/>
        <c:lblOffset val="100"/>
        <c:noMultiLvlLbl val="0"/>
      </c:catAx>
      <c:valAx>
        <c:axId val="132786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86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'TU5'!$C$138</c:f>
              <c:strCache>
                <c:ptCount val="1"/>
                <c:pt idx="0">
                  <c:v>ChA Fill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'TU5'!$C$139:$C$148</c:f>
              <c:numCache>
                <c:formatCode>0.0000</c:formatCode>
                <c:ptCount val="10"/>
                <c:pt idx="0">
                  <c:v>-1.4333333333332199E-2</c:v>
                </c:pt>
                <c:pt idx="1">
                  <c:v>1.1333333333333862E-2</c:v>
                </c:pt>
                <c:pt idx="2">
                  <c:v>7.0000000000005613E-3</c:v>
                </c:pt>
                <c:pt idx="3">
                  <c:v>1.3666666666666494E-2</c:v>
                </c:pt>
                <c:pt idx="4">
                  <c:v>9.3333333333340818E-3</c:v>
                </c:pt>
                <c:pt idx="5">
                  <c:v>9.6666666666669343E-3</c:v>
                </c:pt>
                <c:pt idx="6">
                  <c:v>-4.0000000000004476E-3</c:v>
                </c:pt>
                <c:pt idx="7">
                  <c:v>-6.6666666666668206E-3</c:v>
                </c:pt>
                <c:pt idx="8">
                  <c:v>1.6000000000000014E-2</c:v>
                </c:pt>
                <c:pt idx="9">
                  <c:v>-3.7333333333333218E-2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6-4861-8279-C24A63CA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692495"/>
        <c:axId val="1254692975"/>
      </c:barChart>
      <c:catAx>
        <c:axId val="125469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92975"/>
        <c:crosses val="autoZero"/>
        <c:auto val="1"/>
        <c:lblAlgn val="ctr"/>
        <c:lblOffset val="100"/>
        <c:noMultiLvlLbl val="0"/>
      </c:catAx>
      <c:valAx>
        <c:axId val="12546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9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'TU5'!$D$138</c:f>
              <c:strCache>
                <c:ptCount val="1"/>
                <c:pt idx="0">
                  <c:v>ChA Drain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'TU5'!$D$139:$D$148</c:f>
              <c:numCache>
                <c:formatCode>0.0000</c:formatCode>
                <c:ptCount val="10"/>
                <c:pt idx="0">
                  <c:v>1.9666666666667609E-2</c:v>
                </c:pt>
                <c:pt idx="1">
                  <c:v>3.3333333333285253E-4</c:v>
                </c:pt>
                <c:pt idx="2">
                  <c:v>-1.4333333333333087E-2</c:v>
                </c:pt>
                <c:pt idx="3">
                  <c:v>-1.5666666666665385E-2</c:v>
                </c:pt>
                <c:pt idx="4">
                  <c:v>7.3333333333325257E-3</c:v>
                </c:pt>
                <c:pt idx="5">
                  <c:v>-1.2333333333333307E-2</c:v>
                </c:pt>
                <c:pt idx="6">
                  <c:v>-2.9666666666666508E-2</c:v>
                </c:pt>
                <c:pt idx="7">
                  <c:v>-3.0000000000000249E-2</c:v>
                </c:pt>
                <c:pt idx="8">
                  <c:v>4.0000000000004476E-3</c:v>
                </c:pt>
                <c:pt idx="9">
                  <c:v>-3.3333333333329662E-3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6-4AF8-9780-208662AD3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722719"/>
        <c:axId val="1260723199"/>
      </c:barChart>
      <c:catAx>
        <c:axId val="1260722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23199"/>
        <c:crosses val="autoZero"/>
        <c:auto val="1"/>
        <c:lblAlgn val="ctr"/>
        <c:lblOffset val="100"/>
        <c:noMultiLvlLbl val="0"/>
      </c:catAx>
      <c:valAx>
        <c:axId val="126072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2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Deviation from Spec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Deviation from Spec </a:t>
          </a:r>
        </a:p>
      </cx:txPr>
    </cx:title>
    <cx:plotArea>
      <cx:plotAreaRegion>
        <cx:series layoutId="boxWhisker" uniqueId="{521ADEB5-2600-4327-A538-5060E2A0A74B}">
          <cx:spPr>
            <a:solidFill>
              <a:schemeClr val="accent2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0</xdr:row>
      <xdr:rowOff>355600</xdr:rowOff>
    </xdr:from>
    <xdr:to>
      <xdr:col>9</xdr:col>
      <xdr:colOff>336548</xdr:colOff>
      <xdr:row>3</xdr:row>
      <xdr:rowOff>44450</xdr:rowOff>
    </xdr:to>
    <xdr:sp macro="" textlink="">
      <xdr:nvSpPr>
        <xdr:cNvPr id="2" name="Double Brace 1">
          <a:extLst>
            <a:ext uri="{FF2B5EF4-FFF2-40B4-BE49-F238E27FC236}">
              <a16:creationId xmlns:a16="http://schemas.microsoft.com/office/drawing/2014/main" id="{3012EA31-BE64-B67F-10A7-F8366417AFA0}"/>
            </a:ext>
          </a:extLst>
        </xdr:cNvPr>
        <xdr:cNvSpPr/>
      </xdr:nvSpPr>
      <xdr:spPr>
        <a:xfrm flipH="1">
          <a:off x="4483099" y="355600"/>
          <a:ext cx="1593849" cy="425450"/>
        </a:xfrm>
        <a:prstGeom prst="brace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285750</xdr:colOff>
      <xdr:row>3</xdr:row>
      <xdr:rowOff>146050</xdr:rowOff>
    </xdr:from>
    <xdr:to>
      <xdr:col>7</xdr:col>
      <xdr:colOff>279400</xdr:colOff>
      <xdr:row>10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66BD3B-A20B-EEC9-8DA0-57B2B854AF63}"/>
            </a:ext>
          </a:extLst>
        </xdr:cNvPr>
        <xdr:cNvSpPr txBox="1"/>
      </xdr:nvSpPr>
      <xdr:spPr>
        <a:xfrm>
          <a:off x="2914650" y="882650"/>
          <a:ext cx="188595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 = (Lmf -Lme) /  (LKf -LKe)</a:t>
          </a:r>
        </a:p>
        <a:p>
          <a:r>
            <a:rPr lang="en-US" sz="1100"/>
            <a:t>B = Lme - M * LKe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LK = M * LS +  B</a:t>
          </a:r>
        </a:p>
        <a:p>
          <a:r>
            <a:rPr lang="en-US" sz="1100"/>
            <a:t>LS = (LK</a:t>
          </a:r>
          <a:r>
            <a:rPr lang="en-US" sz="1100" baseline="0"/>
            <a:t> - B) / LK</a:t>
          </a:r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m</a:t>
          </a:r>
        </a:p>
      </xdr:txBody>
    </xdr:sp>
    <xdr:clientData/>
  </xdr:twoCellAnchor>
  <xdr:twoCellAnchor>
    <xdr:from>
      <xdr:col>4</xdr:col>
      <xdr:colOff>342900</xdr:colOff>
      <xdr:row>10</xdr:row>
      <xdr:rowOff>177800</xdr:rowOff>
    </xdr:from>
    <xdr:to>
      <xdr:col>7</xdr:col>
      <xdr:colOff>336550</xdr:colOff>
      <xdr:row>16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1700C7-D9DE-4D42-A412-7EF6079556B8}"/>
            </a:ext>
          </a:extLst>
        </xdr:cNvPr>
        <xdr:cNvSpPr txBox="1"/>
      </xdr:nvSpPr>
      <xdr:spPr>
        <a:xfrm>
          <a:off x="2971800" y="2203450"/>
          <a:ext cx="1885950" cy="107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Mc = (LMf -LMe) /  (LSf -LSe)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LKc = (LK-LKe) * Mc + LMe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8</xdr:col>
      <xdr:colOff>546100</xdr:colOff>
      <xdr:row>8</xdr:row>
      <xdr:rowOff>177800</xdr:rowOff>
    </xdr:from>
    <xdr:to>
      <xdr:col>12</xdr:col>
      <xdr:colOff>438150</xdr:colOff>
      <xdr:row>17</xdr:row>
      <xdr:rowOff>25400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A8ADF55-F49A-65E8-FC5C-A3C46BFB74C1}"/>
            </a:ext>
          </a:extLst>
        </xdr:cNvPr>
        <xdr:cNvSpPr txBox="1"/>
      </xdr:nvSpPr>
      <xdr:spPr>
        <a:xfrm>
          <a:off x="5676900" y="1835150"/>
          <a:ext cx="294005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Set the LSe</a:t>
          </a:r>
          <a:r>
            <a:rPr lang="en-US" sz="1100" baseline="0"/>
            <a:t> and LKe in C2 &amp; D2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the LSf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LKf in C3 &amp; D3</a:t>
          </a:r>
          <a:endParaRPr lang="en-US">
            <a:effectLst/>
          </a:endParaRPr>
        </a:p>
        <a:p>
          <a:endParaRPr lang="en-US" sz="1100"/>
        </a:p>
        <a:p>
          <a:r>
            <a:rPr lang="en-US" sz="1100"/>
            <a:t>Set the Tank</a:t>
          </a:r>
          <a:r>
            <a:rPr lang="en-US" sz="1100" baseline="0"/>
            <a:t> </a:t>
          </a:r>
          <a:r>
            <a:rPr lang="en-US" sz="1100"/>
            <a:t>level to LKe</a:t>
          </a:r>
          <a:r>
            <a:rPr lang="en-US" sz="1100" baseline="0"/>
            <a:t>  then enter LMe into E2</a:t>
          </a:r>
        </a:p>
        <a:p>
          <a:r>
            <a:rPr lang="en-US" sz="1100" baseline="0"/>
            <a:t>Set the Tank Level to LKf  then enter LMf into E3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0</xdr:row>
      <xdr:rowOff>6</xdr:rowOff>
    </xdr:from>
    <xdr:to>
      <xdr:col>12</xdr:col>
      <xdr:colOff>320675</xdr:colOff>
      <xdr:row>14</xdr:row>
      <xdr:rowOff>165106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07B51-9FDB-95CC-A936-6F0F2649A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2</xdr:row>
      <xdr:rowOff>95249</xdr:rowOff>
    </xdr:from>
    <xdr:to>
      <xdr:col>18</xdr:col>
      <xdr:colOff>399559</xdr:colOff>
      <xdr:row>17</xdr:row>
      <xdr:rowOff>161924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528E42-9419-00C4-7866-EA6B1D397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9425" y="476249"/>
          <a:ext cx="4600084" cy="292417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16</xdr:row>
      <xdr:rowOff>47754</xdr:rowOff>
    </xdr:from>
    <xdr:to>
      <xdr:col>18</xdr:col>
      <xdr:colOff>552450</xdr:colOff>
      <xdr:row>33</xdr:row>
      <xdr:rowOff>55828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753EFF-703F-C806-B0A7-3032F5EEB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50" y="3095754"/>
          <a:ext cx="3638550" cy="3246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240631</xdr:colOff>
      <xdr:row>13</xdr:row>
      <xdr:rowOff>86900</xdr:rowOff>
    </xdr:from>
    <xdr:to>
      <xdr:col>7</xdr:col>
      <xdr:colOff>554789</xdr:colOff>
      <xdr:row>28</xdr:row>
      <xdr:rowOff>22732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7E25F-83BC-AC94-AFA2-D21EFEFD3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541420</xdr:colOff>
      <xdr:row>2</xdr:row>
      <xdr:rowOff>160421</xdr:rowOff>
    </xdr:from>
    <xdr:to>
      <xdr:col>22</xdr:col>
      <xdr:colOff>247315</xdr:colOff>
      <xdr:row>17</xdr:row>
      <xdr:rowOff>96253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0FFAD7-82C3-4513-8808-8E3257FA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327025</xdr:colOff>
      <xdr:row>195</xdr:row>
      <xdr:rowOff>88900</xdr:rowOff>
    </xdr:from>
    <xdr:to>
      <xdr:col>17</xdr:col>
      <xdr:colOff>22225</xdr:colOff>
      <xdr:row>210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EAE3E25-6E82-C282-50C6-89397214A7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4225" y="35998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146</xdr:row>
      <xdr:rowOff>95250</xdr:rowOff>
    </xdr:from>
    <xdr:to>
      <xdr:col>8</xdr:col>
      <xdr:colOff>285750</xdr:colOff>
      <xdr:row>161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39893B2-D403-5EC7-34B1-81068838D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250825</xdr:colOff>
      <xdr:row>146</xdr:row>
      <xdr:rowOff>133350</xdr:rowOff>
    </xdr:from>
    <xdr:to>
      <xdr:col>15</xdr:col>
      <xdr:colOff>555625</xdr:colOff>
      <xdr:row>161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1C14A5E-D57F-96D6-B970-0D86518DD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568325</xdr:colOff>
      <xdr:row>131</xdr:row>
      <xdr:rowOff>139700</xdr:rowOff>
    </xdr:from>
    <xdr:to>
      <xdr:col>8</xdr:col>
      <xdr:colOff>244475</xdr:colOff>
      <xdr:row>146</xdr:row>
      <xdr:rowOff>120650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A30795B-C7EE-A32E-F3FA-6F65172E8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257175</xdr:colOff>
      <xdr:row>131</xdr:row>
      <xdr:rowOff>152400</xdr:rowOff>
    </xdr:from>
    <xdr:to>
      <xdr:col>15</xdr:col>
      <xdr:colOff>561975</xdr:colOff>
      <xdr:row>146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980F605-83E8-1C5D-BA97-63BB9934D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A94E-7FD5-4678-9436-02C8EAFB1FBB}">
  <dimension ref="A1:Q27"/>
  <sheetViews>
    <sheetView topLeftCell="B1" workbookViewId="0">
      <selection activeCell="O12" sqref="O12"/>
    </sheetView>
  </sheetViews>
  <sheetFormatPr defaultRowHeight="14.5" x14ac:dyDescent="0.35"/>
  <cols>
    <col min="2" max="2" width="10.54296875" customWidth="1"/>
    <col min="3" max="6" width="9.1796875" style="1" customWidth="1"/>
  </cols>
  <sheetData>
    <row r="1" spans="2:17" x14ac:dyDescent="0.35">
      <c r="C1" s="1" t="s">
        <v>25</v>
      </c>
      <c r="D1" s="1" t="s">
        <v>30</v>
      </c>
      <c r="E1" s="1" t="s">
        <v>28</v>
      </c>
    </row>
    <row r="2" spans="2:17" x14ac:dyDescent="0.35">
      <c r="B2" t="s">
        <v>12</v>
      </c>
      <c r="C2" s="7">
        <v>8.5</v>
      </c>
      <c r="D2" s="7">
        <v>1.111</v>
      </c>
      <c r="E2" s="7">
        <v>8.48</v>
      </c>
      <c r="H2" t="s">
        <v>10</v>
      </c>
      <c r="I2" t="s">
        <v>11</v>
      </c>
      <c r="J2" t="s">
        <v>19</v>
      </c>
      <c r="L2" s="4" t="s">
        <v>25</v>
      </c>
      <c r="M2" s="4" t="s">
        <v>27</v>
      </c>
      <c r="N2" s="4" t="s">
        <v>28</v>
      </c>
      <c r="O2" s="4" t="s">
        <v>29</v>
      </c>
      <c r="P2" s="4" t="s">
        <v>26</v>
      </c>
      <c r="Q2" s="4" t="s">
        <v>31</v>
      </c>
    </row>
    <row r="3" spans="2:17" x14ac:dyDescent="0.35">
      <c r="B3" t="s">
        <v>13</v>
      </c>
      <c r="C3" s="7">
        <v>2</v>
      </c>
      <c r="D3" s="7">
        <v>7.6539999999999999</v>
      </c>
      <c r="E3" s="7">
        <v>1.903</v>
      </c>
      <c r="H3" t="s">
        <v>7</v>
      </c>
      <c r="I3" t="s">
        <v>8</v>
      </c>
      <c r="J3" t="s">
        <v>9</v>
      </c>
      <c r="K3" t="s">
        <v>23</v>
      </c>
      <c r="L3">
        <v>8.5</v>
      </c>
      <c r="M3" s="6">
        <v>1.1105</v>
      </c>
      <c r="N3" s="6">
        <v>8.48</v>
      </c>
      <c r="O3" s="6">
        <f>N3-Q3</f>
        <v>-5.0259819654741023E-4</v>
      </c>
      <c r="P3" s="6">
        <v>8.5050000000000008</v>
      </c>
      <c r="Q3" s="5">
        <f>$D$5*M3+$D$6</f>
        <v>8.4805025981965478</v>
      </c>
    </row>
    <row r="4" spans="2:17" x14ac:dyDescent="0.35">
      <c r="L4">
        <v>7</v>
      </c>
      <c r="M4" s="6">
        <v>2.6190000000000002</v>
      </c>
      <c r="N4" s="6">
        <v>6.9660000000000002</v>
      </c>
      <c r="O4" s="6">
        <f>N4-Q4</f>
        <v>1.8361607825152504E-3</v>
      </c>
      <c r="P4" s="6">
        <v>7.0140000000000002</v>
      </c>
      <c r="Q4" s="5">
        <f>$D$5*M4+$D$6</f>
        <v>6.9641638392174849</v>
      </c>
    </row>
    <row r="5" spans="2:17" x14ac:dyDescent="0.35">
      <c r="B5" t="s">
        <v>1</v>
      </c>
      <c r="C5" s="1" t="s">
        <v>0</v>
      </c>
      <c r="D5" s="1">
        <f>(E3-E2)/(D3-D2)</f>
        <v>-1.0051963930918539</v>
      </c>
      <c r="L5">
        <v>5</v>
      </c>
      <c r="M5" s="6">
        <v>4.6319999999999997</v>
      </c>
      <c r="N5" s="6">
        <v>4.9400000000000004</v>
      </c>
      <c r="O5" s="6">
        <f>N5-Q5</f>
        <v>-7.0349992358309521E-4</v>
      </c>
      <c r="P5" s="6">
        <v>5.0129999999999999</v>
      </c>
      <c r="Q5" s="5">
        <f>$D$5*M5+$D$6</f>
        <v>4.9407034999235835</v>
      </c>
    </row>
    <row r="6" spans="2:17" x14ac:dyDescent="0.35">
      <c r="C6" s="1" t="s">
        <v>2</v>
      </c>
      <c r="D6" s="1">
        <f>E2-D5*D2</f>
        <v>9.5967731927250508</v>
      </c>
      <c r="L6">
        <v>3</v>
      </c>
      <c r="M6" s="6">
        <v>6.6449999999999996</v>
      </c>
      <c r="N6" s="6">
        <v>2.915</v>
      </c>
      <c r="O6" s="6">
        <f>N6-Q6</f>
        <v>-2.243160629681995E-3</v>
      </c>
      <c r="P6" s="6">
        <v>3.0129999999999999</v>
      </c>
      <c r="Q6" s="5">
        <f>$D$5*M6+$D$6</f>
        <v>2.917243160629682</v>
      </c>
    </row>
    <row r="7" spans="2:17" x14ac:dyDescent="0.35">
      <c r="K7" t="s">
        <v>24</v>
      </c>
      <c r="L7">
        <v>2</v>
      </c>
      <c r="M7" s="6">
        <v>7.6520000000000001</v>
      </c>
      <c r="N7" s="6">
        <v>1.903</v>
      </c>
      <c r="O7" s="6">
        <f>N7-Q7</f>
        <v>-2.0103927861847559E-3</v>
      </c>
      <c r="P7" s="6">
        <v>2.0129999999999999</v>
      </c>
      <c r="Q7" s="5">
        <f>$D$5*M7+$D$6</f>
        <v>1.9050103927861848</v>
      </c>
    </row>
    <row r="8" spans="2:17" x14ac:dyDescent="0.35">
      <c r="C8" s="1" t="s">
        <v>16</v>
      </c>
      <c r="D8" s="1" t="s">
        <v>17</v>
      </c>
    </row>
    <row r="9" spans="2:17" x14ac:dyDescent="0.35">
      <c r="B9" t="s">
        <v>15</v>
      </c>
      <c r="C9" s="2">
        <v>2.5</v>
      </c>
      <c r="D9" s="1">
        <f>D5*C9+D6</f>
        <v>7.083782209995416</v>
      </c>
    </row>
    <row r="10" spans="2:17" x14ac:dyDescent="0.35">
      <c r="B10" t="s">
        <v>14</v>
      </c>
      <c r="C10" s="2">
        <v>8.5</v>
      </c>
      <c r="D10" s="1">
        <f>(C10-D6)/D5</f>
        <v>1.0911033906036198</v>
      </c>
    </row>
    <row r="12" spans="2:17" x14ac:dyDescent="0.35">
      <c r="B12" t="s">
        <v>3</v>
      </c>
      <c r="C12" s="1" t="s">
        <v>18</v>
      </c>
      <c r="D12" s="1">
        <f>(E3-E2)/(C3-C2)</f>
        <v>1.0118461538461538</v>
      </c>
    </row>
    <row r="13" spans="2:17" x14ac:dyDescent="0.35">
      <c r="C13" s="1" t="s">
        <v>21</v>
      </c>
      <c r="D13" s="1">
        <f>C2</f>
        <v>8.5</v>
      </c>
    </row>
    <row r="14" spans="2:17" x14ac:dyDescent="0.35">
      <c r="C14" s="1" t="s">
        <v>19</v>
      </c>
      <c r="D14" s="1">
        <f>E2</f>
        <v>8.48</v>
      </c>
    </row>
    <row r="15" spans="2:17" x14ac:dyDescent="0.35">
      <c r="C15" s="1" t="s">
        <v>5</v>
      </c>
      <c r="D15" s="1" t="s">
        <v>4</v>
      </c>
      <c r="E15" s="1" t="s">
        <v>6</v>
      </c>
    </row>
    <row r="16" spans="2:17" x14ac:dyDescent="0.35">
      <c r="B16" t="s">
        <v>20</v>
      </c>
      <c r="C16" s="1">
        <v>8.1999999999999993</v>
      </c>
      <c r="D16" s="1">
        <f>(C16-D2)*D5+E2</f>
        <v>1.3541627693718485</v>
      </c>
    </row>
    <row r="19" spans="1:4" x14ac:dyDescent="0.35">
      <c r="B19" t="s">
        <v>22</v>
      </c>
      <c r="C19" s="1" t="s">
        <v>4</v>
      </c>
      <c r="D19" s="1" t="s">
        <v>6</v>
      </c>
    </row>
    <row r="20" spans="1:4" x14ac:dyDescent="0.35">
      <c r="A20" t="s">
        <v>23</v>
      </c>
      <c r="B20">
        <v>1</v>
      </c>
      <c r="C20" s="3">
        <f>(D20-$D$13)*$D$12+$D$14</f>
        <v>8.5726616324903908</v>
      </c>
      <c r="D20" s="3">
        <f>B20*$D$5+$D$6</f>
        <v>8.5915767996331969</v>
      </c>
    </row>
    <row r="21" spans="1:4" x14ac:dyDescent="0.35">
      <c r="B21" s="2">
        <v>1.1195999999999999</v>
      </c>
      <c r="C21" s="3">
        <f t="shared" ref="C21:C27" si="0">(D21-$D$13)*$D$12+$D$14</f>
        <v>8.451015981626874</v>
      </c>
      <c r="D21" s="3">
        <f t="shared" ref="D21:D27" si="1">B21*$D$5+$D$6</f>
        <v>8.471355311019412</v>
      </c>
    </row>
    <row r="22" spans="1:4" x14ac:dyDescent="0.35">
      <c r="B22">
        <v>3</v>
      </c>
      <c r="C22" s="3">
        <f t="shared" si="0"/>
        <v>6.5384534240703527</v>
      </c>
      <c r="D22" s="3">
        <f t="shared" si="1"/>
        <v>6.581184013449489</v>
      </c>
    </row>
    <row r="23" spans="1:4" x14ac:dyDescent="0.35">
      <c r="B23">
        <v>4</v>
      </c>
      <c r="C23" s="3">
        <f t="shared" si="0"/>
        <v>5.5213493198603336</v>
      </c>
      <c r="D23" s="3">
        <f t="shared" si="1"/>
        <v>5.5759876203576351</v>
      </c>
    </row>
    <row r="24" spans="1:4" x14ac:dyDescent="0.35">
      <c r="B24">
        <v>5</v>
      </c>
      <c r="C24" s="3">
        <f t="shared" si="0"/>
        <v>4.5042452156503145</v>
      </c>
      <c r="D24" s="3">
        <f t="shared" si="1"/>
        <v>4.5707912272657811</v>
      </c>
    </row>
    <row r="25" spans="1:4" x14ac:dyDescent="0.35">
      <c r="B25">
        <v>6</v>
      </c>
      <c r="C25" s="3">
        <f t="shared" si="0"/>
        <v>3.4871411114402955</v>
      </c>
      <c r="D25" s="3">
        <f t="shared" si="1"/>
        <v>3.5655948341739272</v>
      </c>
    </row>
    <row r="26" spans="1:4" x14ac:dyDescent="0.35">
      <c r="B26" s="2">
        <v>7.6657999999999999</v>
      </c>
      <c r="C26" s="3">
        <f t="shared" si="0"/>
        <v>1.7928490946472468</v>
      </c>
      <c r="D26" s="3">
        <f t="shared" si="1"/>
        <v>1.8911386825615173</v>
      </c>
    </row>
    <row r="27" spans="1:4" x14ac:dyDescent="0.35">
      <c r="A27" t="s">
        <v>24</v>
      </c>
      <c r="B27">
        <v>8</v>
      </c>
      <c r="C27" s="3">
        <f t="shared" si="0"/>
        <v>1.4529329030202573</v>
      </c>
      <c r="D27" s="3">
        <f t="shared" si="1"/>
        <v>1.5552020479902193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8230-A6A4-489E-9116-8D7FE61726C4}">
  <dimension ref="A1:B7"/>
  <sheetViews>
    <sheetView workbookViewId="0">
      <selection activeCell="G26" sqref="G26"/>
    </sheetView>
  </sheetViews>
  <sheetFormatPr defaultRowHeight="14.5" x14ac:dyDescent="0.35"/>
  <sheetData>
    <row r="1" spans="1:2" x14ac:dyDescent="0.35">
      <c r="A1" t="s">
        <v>30</v>
      </c>
      <c r="B1" t="s">
        <v>28</v>
      </c>
    </row>
    <row r="2" spans="1:2" x14ac:dyDescent="0.35">
      <c r="A2">
        <v>4.7195</v>
      </c>
      <c r="B2">
        <v>4.9020000000000001</v>
      </c>
    </row>
    <row r="3" spans="1:2" x14ac:dyDescent="0.35">
      <c r="A3">
        <v>5.3540999999999999</v>
      </c>
      <c r="B3">
        <v>4.2690000000000001</v>
      </c>
    </row>
    <row r="4" spans="1:2" x14ac:dyDescent="0.35">
      <c r="A4">
        <v>5.7796000000000003</v>
      </c>
      <c r="B4">
        <v>3.84</v>
      </c>
    </row>
    <row r="5" spans="1:2" x14ac:dyDescent="0.35">
      <c r="A5">
        <v>6.4389000000000003</v>
      </c>
      <c r="B5">
        <v>3.1890000000000001</v>
      </c>
    </row>
    <row r="6" spans="1:2" x14ac:dyDescent="0.35">
      <c r="A6">
        <v>7.0039999999999996</v>
      </c>
      <c r="B6">
        <v>2.6190000000000002</v>
      </c>
    </row>
    <row r="7" spans="1:2" x14ac:dyDescent="0.35">
      <c r="A7">
        <v>4.0781999999999998</v>
      </c>
      <c r="B7">
        <v>5.5419999999999998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4F14-13A4-4C34-95A2-5D594844CE43}">
  <dimension ref="A1:H31"/>
  <sheetViews>
    <sheetView zoomScaleNormal="100" workbookViewId="0">
      <selection activeCell="C2" sqref="C2"/>
    </sheetView>
  </sheetViews>
  <sheetFormatPr defaultRowHeight="14.5" x14ac:dyDescent="0.35"/>
  <cols>
    <col min="1" max="1" width="9.26953125" bestFit="1" customWidth="1"/>
    <col min="2" max="2" width="10.54296875" bestFit="1" customWidth="1"/>
    <col min="3" max="3" width="10.1796875" bestFit="1" customWidth="1"/>
    <col min="4" max="4" width="10.54296875" bestFit="1" customWidth="1"/>
    <col min="7" max="7" width="12.54296875" style="10" bestFit="1" customWidth="1"/>
  </cols>
  <sheetData>
    <row r="1" spans="1:8" x14ac:dyDescent="0.35">
      <c r="A1" t="s">
        <v>39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s="10" t="s">
        <v>37</v>
      </c>
      <c r="H1" t="s">
        <v>38</v>
      </c>
    </row>
    <row r="2" spans="1:8" x14ac:dyDescent="0.35">
      <c r="A2" s="8">
        <v>1000</v>
      </c>
      <c r="B2" s="8">
        <v>10000</v>
      </c>
      <c r="C2" s="8">
        <v>1.0000000000000001E-9</v>
      </c>
      <c r="D2" s="8">
        <f>0.693*(A2+B2)*$C$2</f>
        <v>7.6229999999999997E-6</v>
      </c>
      <c r="E2" s="8">
        <f>0.693*B2*$C$2</f>
        <v>6.9299999999999997E-6</v>
      </c>
      <c r="F2" s="8">
        <f>D2+E2</f>
        <v>1.4552999999999999E-5</v>
      </c>
      <c r="G2" s="10">
        <f>1/F2</f>
        <v>68714.354428640145</v>
      </c>
      <c r="H2" s="11">
        <f>D2/(D2+E2)*100</f>
        <v>52.380952380952387</v>
      </c>
    </row>
    <row r="3" spans="1:8" x14ac:dyDescent="0.35">
      <c r="A3" s="8">
        <v>10000</v>
      </c>
      <c r="B3" s="8">
        <v>100000</v>
      </c>
      <c r="C3" s="8"/>
      <c r="D3" s="8">
        <f>0.693*(A3+B3)*$C$2</f>
        <v>7.6230000000000007E-5</v>
      </c>
      <c r="E3" s="8">
        <f>0.693*B3*$C$2</f>
        <v>6.9300000000000004E-5</v>
      </c>
      <c r="F3" s="8">
        <f>D3+E3</f>
        <v>1.4553E-4</v>
      </c>
      <c r="G3" s="10">
        <f>1/F3</f>
        <v>6871.4354428640145</v>
      </c>
      <c r="H3" s="11">
        <f>D3/(D3+E3)*100</f>
        <v>52.380952380952387</v>
      </c>
    </row>
    <row r="4" spans="1:8" x14ac:dyDescent="0.35">
      <c r="A4" s="8">
        <f>A7</f>
        <v>28799.999999999996</v>
      </c>
      <c r="B4" s="8">
        <f>B7</f>
        <v>28799.999999999996</v>
      </c>
      <c r="C4" s="8"/>
      <c r="D4" s="8">
        <f>0.693*(A4+B4)*$C$2</f>
        <v>3.9916799999999997E-5</v>
      </c>
      <c r="E4" s="8">
        <f>0.693*B4*$C$2</f>
        <v>1.9958399999999999E-5</v>
      </c>
      <c r="F4" s="8">
        <f>D4+E4</f>
        <v>5.9875199999999992E-5</v>
      </c>
      <c r="G4" s="10">
        <f>1/F4</f>
        <v>16701.405590294482</v>
      </c>
      <c r="H4" s="11">
        <f>D4/(D4+E4)*100</f>
        <v>66.666666666666671</v>
      </c>
    </row>
    <row r="6" spans="1:8" x14ac:dyDescent="0.35">
      <c r="A6">
        <v>2</v>
      </c>
      <c r="D6" t="s">
        <v>40</v>
      </c>
      <c r="E6" s="8">
        <f>1/C2</f>
        <v>999999999.99999988</v>
      </c>
    </row>
    <row r="7" spans="1:8" x14ac:dyDescent="0.35">
      <c r="A7" s="8">
        <f>D7-B7</f>
        <v>28799.999999999996</v>
      </c>
      <c r="B7" s="8">
        <f>D7/A6</f>
        <v>28799.999999999996</v>
      </c>
      <c r="D7" s="9">
        <f>1.44/G7/$C$2</f>
        <v>57599.999999999993</v>
      </c>
      <c r="F7" s="8">
        <f>1/G7</f>
        <v>4.0000000000000003E-5</v>
      </c>
      <c r="G7" s="10">
        <v>25000</v>
      </c>
    </row>
    <row r="9" spans="1:8" x14ac:dyDescent="0.35">
      <c r="A9">
        <v>0</v>
      </c>
      <c r="B9">
        <v>100</v>
      </c>
      <c r="D9" s="12">
        <f>(A9+B9)/(A9+2*B9)</f>
        <v>0.5</v>
      </c>
    </row>
    <row r="10" spans="1:8" x14ac:dyDescent="0.35">
      <c r="A10">
        <v>10</v>
      </c>
      <c r="B10">
        <v>100</v>
      </c>
      <c r="D10" s="12">
        <f t="shared" ref="D10:D20" si="0">(A10+B10)/(A10+2*B10)</f>
        <v>0.52380952380952384</v>
      </c>
    </row>
    <row r="11" spans="1:8" x14ac:dyDescent="0.35">
      <c r="A11">
        <v>50</v>
      </c>
      <c r="B11">
        <v>100</v>
      </c>
      <c r="D11" s="12">
        <f t="shared" si="0"/>
        <v>0.6</v>
      </c>
    </row>
    <row r="12" spans="1:8" x14ac:dyDescent="0.35">
      <c r="A12">
        <v>90</v>
      </c>
      <c r="B12">
        <v>100</v>
      </c>
      <c r="D12" s="12">
        <f t="shared" si="0"/>
        <v>0.65517241379310343</v>
      </c>
    </row>
    <row r="13" spans="1:8" x14ac:dyDescent="0.35">
      <c r="A13">
        <v>130</v>
      </c>
      <c r="B13">
        <v>100</v>
      </c>
      <c r="D13" s="12">
        <f t="shared" si="0"/>
        <v>0.69696969696969702</v>
      </c>
    </row>
    <row r="14" spans="1:8" x14ac:dyDescent="0.35">
      <c r="A14">
        <v>170</v>
      </c>
      <c r="B14">
        <v>100</v>
      </c>
      <c r="D14" s="12">
        <f t="shared" si="0"/>
        <v>0.72972972972972971</v>
      </c>
    </row>
    <row r="15" spans="1:8" x14ac:dyDescent="0.35">
      <c r="A15">
        <v>210</v>
      </c>
      <c r="B15">
        <v>100</v>
      </c>
      <c r="D15" s="12">
        <f t="shared" si="0"/>
        <v>0.75609756097560976</v>
      </c>
    </row>
    <row r="16" spans="1:8" x14ac:dyDescent="0.35">
      <c r="A16">
        <v>250</v>
      </c>
      <c r="B16">
        <v>100</v>
      </c>
      <c r="D16" s="12">
        <f t="shared" si="0"/>
        <v>0.77777777777777779</v>
      </c>
    </row>
    <row r="17" spans="1:7" x14ac:dyDescent="0.35">
      <c r="A17">
        <v>290</v>
      </c>
      <c r="B17">
        <v>100</v>
      </c>
      <c r="D17" s="12">
        <f t="shared" si="0"/>
        <v>0.79591836734693877</v>
      </c>
    </row>
    <row r="18" spans="1:7" x14ac:dyDescent="0.35">
      <c r="A18">
        <v>330</v>
      </c>
      <c r="B18">
        <v>100</v>
      </c>
      <c r="D18" s="12">
        <f t="shared" si="0"/>
        <v>0.81132075471698117</v>
      </c>
    </row>
    <row r="19" spans="1:7" x14ac:dyDescent="0.35">
      <c r="A19">
        <v>370</v>
      </c>
      <c r="B19">
        <v>100</v>
      </c>
      <c r="D19" s="12">
        <f t="shared" si="0"/>
        <v>0.82456140350877194</v>
      </c>
    </row>
    <row r="20" spans="1:7" x14ac:dyDescent="0.35">
      <c r="A20">
        <v>100000000</v>
      </c>
      <c r="B20">
        <v>100</v>
      </c>
      <c r="D20" s="12">
        <f t="shared" si="0"/>
        <v>0.99999900000200004</v>
      </c>
    </row>
    <row r="25" spans="1:7" x14ac:dyDescent="0.35">
      <c r="G25"/>
    </row>
    <row r="26" spans="1:7" x14ac:dyDescent="0.35">
      <c r="C26" t="s">
        <v>39</v>
      </c>
      <c r="D26" t="s">
        <v>32</v>
      </c>
      <c r="E26" t="s">
        <v>41</v>
      </c>
      <c r="F26" t="s">
        <v>42</v>
      </c>
      <c r="G26" t="s">
        <v>43</v>
      </c>
    </row>
    <row r="27" spans="1:7" x14ac:dyDescent="0.35">
      <c r="B27" t="s">
        <v>44</v>
      </c>
      <c r="C27" s="13">
        <v>10000</v>
      </c>
      <c r="D27">
        <v>2200</v>
      </c>
      <c r="E27" s="13">
        <f>C27+D27</f>
        <v>12200</v>
      </c>
      <c r="F27">
        <f>C27+2*D27</f>
        <v>14400</v>
      </c>
      <c r="G27">
        <f>E27/F27</f>
        <v>0.84722222222222221</v>
      </c>
    </row>
    <row r="28" spans="1:7" x14ac:dyDescent="0.35">
      <c r="B28" t="s">
        <v>45</v>
      </c>
      <c r="C28">
        <v>750</v>
      </c>
      <c r="D28">
        <v>10000</v>
      </c>
      <c r="E28" s="13">
        <f>C28+D28</f>
        <v>10750</v>
      </c>
      <c r="F28">
        <f>C28+2*D28</f>
        <v>20750</v>
      </c>
      <c r="G28">
        <f>E28/F28</f>
        <v>0.51807228915662651</v>
      </c>
    </row>
    <row r="29" spans="1:7" x14ac:dyDescent="0.35">
      <c r="B29" t="s">
        <v>46</v>
      </c>
      <c r="C29">
        <v>0</v>
      </c>
      <c r="D29">
        <v>4777</v>
      </c>
      <c r="E29" s="13">
        <f>C29+D29</f>
        <v>4777</v>
      </c>
      <c r="F29">
        <f>C29+2*D29</f>
        <v>9554</v>
      </c>
      <c r="G29">
        <f>E29/F29</f>
        <v>0.5</v>
      </c>
    </row>
    <row r="30" spans="1:7" x14ac:dyDescent="0.35">
      <c r="B30" t="s">
        <v>47</v>
      </c>
      <c r="C30">
        <v>4700</v>
      </c>
      <c r="E30" s="13">
        <f>C30+D30</f>
        <v>4700</v>
      </c>
      <c r="F30">
        <f>C30+2*D30</f>
        <v>4700</v>
      </c>
      <c r="G30">
        <f>E30/F30</f>
        <v>1</v>
      </c>
    </row>
    <row r="31" spans="1:7" x14ac:dyDescent="0.35">
      <c r="G3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64E4-5102-4DB7-8EE3-2F288C2743C0}">
  <dimension ref="B3:G6"/>
  <sheetViews>
    <sheetView topLeftCell="A3" workbookViewId="0">
      <selection activeCell="B7" sqref="B7"/>
    </sheetView>
  </sheetViews>
  <sheetFormatPr defaultRowHeight="14.5" x14ac:dyDescent="0.35"/>
  <sheetData>
    <row r="3" spans="2:7" x14ac:dyDescent="0.35">
      <c r="B3" t="s">
        <v>48</v>
      </c>
      <c r="E3" t="s">
        <v>53</v>
      </c>
    </row>
    <row r="5" spans="2:7" x14ac:dyDescent="0.35">
      <c r="B5" t="s">
        <v>51</v>
      </c>
      <c r="C5" t="s">
        <v>49</v>
      </c>
      <c r="D5" t="s">
        <v>50</v>
      </c>
      <c r="E5" t="s">
        <v>52</v>
      </c>
      <c r="F5" t="s">
        <v>39</v>
      </c>
      <c r="G5" t="s">
        <v>32</v>
      </c>
    </row>
    <row r="6" spans="2:7" x14ac:dyDescent="0.35">
      <c r="B6">
        <v>8.0000000000000002E-3</v>
      </c>
      <c r="C6">
        <v>20000</v>
      </c>
      <c r="D6">
        <f>0.00001/(B6-0.00001)*C6</f>
        <v>25.031289111389238</v>
      </c>
      <c r="E6">
        <f>9/(0.014*1200)</f>
        <v>0.5357142857142857</v>
      </c>
      <c r="F6" s="8">
        <v>5600000</v>
      </c>
      <c r="G6" s="8">
        <f>F6/E6-F6</f>
        <v>4853333.333333334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B20C-4981-41FD-AD8F-C57648615C1B}">
  <dimension ref="A1"/>
  <sheetViews>
    <sheetView workbookViewId="0">
      <selection activeCell="F21" sqref="F21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EE94-87B5-4FED-946A-4BC9514D2347}">
  <dimension ref="A1:E6"/>
  <sheetViews>
    <sheetView workbookViewId="0">
      <selection activeCell="I5" sqref="I5"/>
    </sheetView>
  </sheetViews>
  <sheetFormatPr defaultRowHeight="14.5" x14ac:dyDescent="0.35"/>
  <sheetData>
    <row r="1" spans="1:5" x14ac:dyDescent="0.3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</row>
    <row r="2" spans="1:5" x14ac:dyDescent="0.35">
      <c r="A2">
        <v>8.5</v>
      </c>
      <c r="B2" s="6">
        <v>8.5050000000000008</v>
      </c>
      <c r="C2" s="6">
        <v>1.1105</v>
      </c>
      <c r="D2" s="6">
        <v>8.48</v>
      </c>
      <c r="E2" s="6">
        <f>D2-B2</f>
        <v>-2.5000000000000355E-2</v>
      </c>
    </row>
    <row r="3" spans="1:5" x14ac:dyDescent="0.35">
      <c r="A3">
        <v>7</v>
      </c>
      <c r="B3" s="6">
        <v>7.0140000000000002</v>
      </c>
      <c r="C3" s="6">
        <v>2.6190000000000002</v>
      </c>
      <c r="D3" s="6">
        <v>6.9660000000000002</v>
      </c>
      <c r="E3" s="6">
        <f>D3-B3</f>
        <v>-4.8000000000000043E-2</v>
      </c>
    </row>
    <row r="4" spans="1:5" x14ac:dyDescent="0.35">
      <c r="A4">
        <v>5</v>
      </c>
      <c r="B4" s="6">
        <v>5.0129999999999999</v>
      </c>
      <c r="C4" s="6">
        <v>4.6319999999999997</v>
      </c>
      <c r="D4" s="6">
        <v>4.9400000000000004</v>
      </c>
      <c r="E4" s="6">
        <f>D4-B4</f>
        <v>-7.299999999999951E-2</v>
      </c>
    </row>
    <row r="5" spans="1:5" x14ac:dyDescent="0.35">
      <c r="A5">
        <v>3</v>
      </c>
      <c r="B5" s="6">
        <v>3.0129999999999999</v>
      </c>
      <c r="C5" s="6">
        <v>6.6449999999999996</v>
      </c>
      <c r="D5" s="6">
        <v>2.915</v>
      </c>
      <c r="E5" s="6">
        <f>D5-B5</f>
        <v>-9.7999999999999865E-2</v>
      </c>
    </row>
    <row r="6" spans="1:5" x14ac:dyDescent="0.35">
      <c r="A6">
        <v>2</v>
      </c>
      <c r="B6" s="6">
        <v>2.0129999999999999</v>
      </c>
      <c r="C6" s="6">
        <v>7.6520000000000001</v>
      </c>
      <c r="D6" s="6">
        <v>1.903</v>
      </c>
      <c r="E6" s="6">
        <f>D6-B6</f>
        <v>-0.10999999999999988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070D-6CA3-464D-AAE0-EBDCE6599541}">
  <dimension ref="A1:N28"/>
  <sheetViews>
    <sheetView zoomScale="95" workbookViewId="0">
      <selection activeCell="N2" sqref="N2"/>
    </sheetView>
  </sheetViews>
  <sheetFormatPr defaultRowHeight="14.5" x14ac:dyDescent="0.35"/>
  <cols>
    <col min="14" max="14" width="9.26953125" bestFit="1" customWidth="1"/>
  </cols>
  <sheetData>
    <row r="1" spans="1:14" x14ac:dyDescent="0.35">
      <c r="A1" t="s">
        <v>54</v>
      </c>
      <c r="B1" t="s">
        <v>55</v>
      </c>
      <c r="C1" t="s">
        <v>56</v>
      </c>
      <c r="D1" t="s">
        <v>59</v>
      </c>
      <c r="F1" t="s">
        <v>54</v>
      </c>
      <c r="G1" t="s">
        <v>55</v>
      </c>
      <c r="H1" t="s">
        <v>56</v>
      </c>
      <c r="I1" t="s">
        <v>60</v>
      </c>
    </row>
    <row r="2" spans="1:14" x14ac:dyDescent="0.35">
      <c r="A2">
        <v>103.5</v>
      </c>
      <c r="B2" s="5">
        <v>0.58799999999999997</v>
      </c>
      <c r="C2" s="6">
        <v>0.59199999999999997</v>
      </c>
      <c r="D2" s="5">
        <f>B2-C2</f>
        <v>-4.0000000000000036E-3</v>
      </c>
      <c r="F2">
        <v>101</v>
      </c>
      <c r="G2" s="5">
        <v>0.57799999999999996</v>
      </c>
      <c r="H2" s="6">
        <v>0.58199999999999996</v>
      </c>
      <c r="I2" s="5">
        <f>G2-H2</f>
        <v>-4.0000000000000036E-3</v>
      </c>
      <c r="J2">
        <f>(F2-F10)/(H2-H10)</f>
        <v>174.89102005231038</v>
      </c>
      <c r="K2">
        <f t="shared" ref="K2:K11" si="0">H2*$J$3-$J$4</f>
        <v>100.95629629629633</v>
      </c>
      <c r="L2" s="14">
        <f t="shared" ref="L2:L11" si="1">F2-K2</f>
        <v>4.3703703703670271E-2</v>
      </c>
      <c r="M2">
        <f>H2*$J$5-$J$6</f>
        <v>100.85675999999999</v>
      </c>
      <c r="N2" s="14">
        <f>F2-M2</f>
        <v>0.14324000000000581</v>
      </c>
    </row>
    <row r="3" spans="1:14" x14ac:dyDescent="0.35">
      <c r="A3">
        <v>203</v>
      </c>
      <c r="B3" s="5">
        <v>1.1620999999999999</v>
      </c>
      <c r="C3" s="6">
        <v>1.165</v>
      </c>
      <c r="D3" s="5">
        <f t="shared" ref="D3:D12" si="2">B3-C3</f>
        <v>-2.9000000000001247E-3</v>
      </c>
      <c r="F3">
        <v>201.3</v>
      </c>
      <c r="G3" s="5">
        <v>1.1519999999999999</v>
      </c>
      <c r="H3" s="6">
        <v>1.1559999999999999</v>
      </c>
      <c r="I3" s="5">
        <f t="shared" ref="I3:I11" si="3">G3-H3</f>
        <v>-4.0000000000000036E-3</v>
      </c>
      <c r="J3">
        <f>(F3-F11)/(H3-H11)</f>
        <v>174.81481481481481</v>
      </c>
      <c r="K3">
        <f t="shared" si="0"/>
        <v>201.3</v>
      </c>
      <c r="L3" s="14">
        <f t="shared" si="1"/>
        <v>0</v>
      </c>
      <c r="M3">
        <f>H3*$J$5-$J$6</f>
        <v>201.23787999999999</v>
      </c>
      <c r="N3" s="14">
        <f>F3-M3</f>
        <v>6.2120000000021491E-2</v>
      </c>
    </row>
    <row r="4" spans="1:14" x14ac:dyDescent="0.35">
      <c r="A4">
        <v>305.10000000000002</v>
      </c>
      <c r="B4" s="5">
        <v>1.73081</v>
      </c>
      <c r="C4" s="6">
        <v>1.734</v>
      </c>
      <c r="D4" s="5">
        <f t="shared" si="2"/>
        <v>-3.1900000000000261E-3</v>
      </c>
      <c r="F4">
        <v>301.5</v>
      </c>
      <c r="G4" s="5">
        <v>1.7261</v>
      </c>
      <c r="H4" s="6">
        <v>1.7290000000000001</v>
      </c>
      <c r="I4" s="5">
        <f t="shared" si="3"/>
        <v>-2.9000000000001247E-3</v>
      </c>
      <c r="J4">
        <f>J3*H3-F3</f>
        <v>0.78592592592588062</v>
      </c>
      <c r="K4">
        <f t="shared" si="0"/>
        <v>301.46888888888896</v>
      </c>
      <c r="L4" s="14">
        <f t="shared" si="1"/>
        <v>3.111111111104492E-2</v>
      </c>
      <c r="M4">
        <f t="shared" ref="M4:M11" si="4">H4*$J$5-$J$6</f>
        <v>301.44412</v>
      </c>
      <c r="N4" s="14">
        <f t="shared" ref="N4:N11" si="5">F4-M4</f>
        <v>5.5880000000001928E-2</v>
      </c>
    </row>
    <row r="5" spans="1:14" x14ac:dyDescent="0.35">
      <c r="A5">
        <v>403.4</v>
      </c>
      <c r="B5" s="5">
        <v>2.3134999999999999</v>
      </c>
      <c r="C5" s="6">
        <v>2.3170000000000002</v>
      </c>
      <c r="D5" s="5">
        <f t="shared" si="2"/>
        <v>-3.5000000000002807E-3</v>
      </c>
      <c r="F5">
        <v>401.7</v>
      </c>
      <c r="G5" s="5">
        <v>2.2999999999999998</v>
      </c>
      <c r="H5" s="6">
        <v>2.3029999999999999</v>
      </c>
      <c r="I5" s="5">
        <f t="shared" si="3"/>
        <v>-3.0000000000001137E-3</v>
      </c>
      <c r="J5">
        <v>174.88</v>
      </c>
      <c r="K5">
        <f t="shared" si="0"/>
        <v>401.81259259259264</v>
      </c>
      <c r="L5" s="14">
        <f t="shared" si="1"/>
        <v>-0.11259259259264809</v>
      </c>
      <c r="M5">
        <f t="shared" si="4"/>
        <v>401.82523999999995</v>
      </c>
      <c r="N5" s="14">
        <f t="shared" si="5"/>
        <v>-0.12523999999996249</v>
      </c>
    </row>
    <row r="6" spans="1:14" x14ac:dyDescent="0.35">
      <c r="A6">
        <v>504.9</v>
      </c>
      <c r="B6" s="5">
        <v>2.8740000000000001</v>
      </c>
      <c r="C6" s="6">
        <v>2.879</v>
      </c>
      <c r="D6" s="5">
        <f t="shared" si="2"/>
        <v>-4.9999999999998934E-3</v>
      </c>
      <c r="F6">
        <v>502.2</v>
      </c>
      <c r="G6" s="5">
        <v>2.8773</v>
      </c>
      <c r="H6" s="6">
        <v>2.879</v>
      </c>
      <c r="I6" s="5">
        <f t="shared" si="3"/>
        <v>-1.7000000000000348E-3</v>
      </c>
      <c r="J6">
        <v>0.9234</v>
      </c>
      <c r="K6">
        <f t="shared" si="0"/>
        <v>502.50592592592596</v>
      </c>
      <c r="L6" s="14">
        <f t="shared" si="1"/>
        <v>-0.30592592592597612</v>
      </c>
      <c r="M6">
        <f t="shared" si="4"/>
        <v>502.55611999999996</v>
      </c>
      <c r="N6" s="14">
        <f t="shared" si="5"/>
        <v>-0.35611999999997579</v>
      </c>
    </row>
    <row r="7" spans="1:14" x14ac:dyDescent="0.35">
      <c r="A7">
        <v>603.20000000000005</v>
      </c>
      <c r="B7" s="5">
        <v>3.4476</v>
      </c>
      <c r="C7" s="6">
        <v>3.452</v>
      </c>
      <c r="D7" s="5">
        <f t="shared" si="2"/>
        <v>-4.3999999999999595E-3</v>
      </c>
      <c r="F7">
        <v>602.4</v>
      </c>
      <c r="G7" s="5">
        <v>3.4477000000000002</v>
      </c>
      <c r="H7" s="6">
        <v>3.4529999999999998</v>
      </c>
      <c r="I7" s="5">
        <f t="shared" si="3"/>
        <v>-5.2999999999996383E-3</v>
      </c>
      <c r="K7">
        <f t="shared" si="0"/>
        <v>602.84962962962959</v>
      </c>
      <c r="L7" s="14">
        <f t="shared" si="1"/>
        <v>-0.44962962962961228</v>
      </c>
      <c r="M7">
        <f t="shared" si="4"/>
        <v>602.93723999999997</v>
      </c>
      <c r="N7" s="14">
        <f t="shared" si="5"/>
        <v>-0.53723999999999705</v>
      </c>
    </row>
    <row r="8" spans="1:14" x14ac:dyDescent="0.35">
      <c r="A8">
        <v>706.7</v>
      </c>
      <c r="B8" s="5">
        <v>4.0445000000000002</v>
      </c>
      <c r="C8" s="6">
        <v>4.0369999999999999</v>
      </c>
      <c r="D8" s="5">
        <f t="shared" si="2"/>
        <v>7.5000000000002842E-3</v>
      </c>
      <c r="F8">
        <v>702.7</v>
      </c>
      <c r="G8" s="5">
        <v>4.0197000000000003</v>
      </c>
      <c r="H8" s="6">
        <v>4.0229999999999997</v>
      </c>
      <c r="I8" s="5">
        <f t="shared" si="3"/>
        <v>-3.2999999999994145E-3</v>
      </c>
      <c r="J8">
        <f>(F6-J7)/F6</f>
        <v>1</v>
      </c>
      <c r="K8">
        <f t="shared" si="0"/>
        <v>702.49407407407409</v>
      </c>
      <c r="L8" s="14">
        <f t="shared" si="1"/>
        <v>0.20592592592595338</v>
      </c>
      <c r="M8">
        <f t="shared" si="4"/>
        <v>702.61883999999986</v>
      </c>
      <c r="N8" s="14">
        <f t="shared" si="5"/>
        <v>8.1160000000181753E-2</v>
      </c>
    </row>
    <row r="9" spans="1:14" x14ac:dyDescent="0.35">
      <c r="A9">
        <v>804.2</v>
      </c>
      <c r="B9" s="5">
        <v>4.5936000000000003</v>
      </c>
      <c r="C9" s="6">
        <v>4.5990000000000002</v>
      </c>
      <c r="D9" s="5">
        <f>B9-C9</f>
        <v>-5.3999999999998494E-3</v>
      </c>
      <c r="F9">
        <v>803.1</v>
      </c>
      <c r="G9" s="5">
        <v>4.5936000000000003</v>
      </c>
      <c r="H9" s="6">
        <v>4.5970000000000004</v>
      </c>
      <c r="I9" s="5">
        <f t="shared" si="3"/>
        <v>-3.4000000000000696E-3</v>
      </c>
      <c r="K9">
        <f t="shared" si="0"/>
        <v>802.83777777777789</v>
      </c>
      <c r="L9" s="14">
        <f t="shared" si="1"/>
        <v>0.26222222222213531</v>
      </c>
      <c r="M9">
        <f t="shared" si="4"/>
        <v>802.99995999999999</v>
      </c>
      <c r="N9" s="14">
        <f t="shared" si="5"/>
        <v>0.10004000000003543</v>
      </c>
    </row>
    <row r="10" spans="1:14" x14ac:dyDescent="0.35">
      <c r="A10">
        <v>906.7</v>
      </c>
      <c r="B10" s="5">
        <v>5.1753999999999998</v>
      </c>
      <c r="C10" s="6">
        <v>5.1710000000000003</v>
      </c>
      <c r="D10" s="5">
        <f t="shared" si="2"/>
        <v>4.3999999999995154E-3</v>
      </c>
      <c r="F10">
        <v>903.4</v>
      </c>
      <c r="G10" s="5">
        <v>5.1661000000000001</v>
      </c>
      <c r="H10" s="6">
        <v>5.17</v>
      </c>
      <c r="I10" s="5">
        <f t="shared" si="3"/>
        <v>-3.8999999999997925E-3</v>
      </c>
      <c r="K10">
        <f t="shared" si="0"/>
        <v>903.00666666666666</v>
      </c>
      <c r="L10" s="14">
        <f t="shared" si="1"/>
        <v>0.39333333333331666</v>
      </c>
      <c r="M10">
        <f t="shared" si="4"/>
        <v>903.20619999999997</v>
      </c>
      <c r="N10" s="14">
        <f t="shared" si="5"/>
        <v>0.19380000000001019</v>
      </c>
    </row>
    <row r="11" spans="1:14" x14ac:dyDescent="0.35">
      <c r="A11">
        <v>1008.2</v>
      </c>
      <c r="B11" s="5">
        <v>5.7530000000000001</v>
      </c>
      <c r="C11" s="6">
        <v>5.7640000000000002</v>
      </c>
      <c r="D11" s="5">
        <f t="shared" si="2"/>
        <v>-1.1000000000000121E-2</v>
      </c>
      <c r="F11">
        <v>1003.7</v>
      </c>
      <c r="G11" s="5">
        <v>5.74</v>
      </c>
      <c r="H11" s="6">
        <v>5.7460000000000004</v>
      </c>
      <c r="I11" s="5">
        <f t="shared" si="3"/>
        <v>-6.0000000000002274E-3</v>
      </c>
      <c r="K11">
        <f t="shared" si="0"/>
        <v>1003.7</v>
      </c>
      <c r="L11" s="14">
        <f t="shared" si="1"/>
        <v>0</v>
      </c>
      <c r="M11">
        <f t="shared" si="4"/>
        <v>1003.93708</v>
      </c>
      <c r="N11" s="14">
        <f t="shared" si="5"/>
        <v>-0.23707999999999174</v>
      </c>
    </row>
    <row r="12" spans="1:14" x14ac:dyDescent="0.35">
      <c r="A12">
        <v>1111.8</v>
      </c>
      <c r="B12" s="5">
        <v>6.3339999999999996</v>
      </c>
      <c r="C12" s="6">
        <v>6.34</v>
      </c>
      <c r="D12" s="5">
        <f t="shared" si="2"/>
        <v>-6.0000000000002274E-3</v>
      </c>
      <c r="F12">
        <v>1003.7</v>
      </c>
      <c r="G12" s="5">
        <v>5.74</v>
      </c>
      <c r="H12" s="6">
        <v>5.7469999999999999</v>
      </c>
      <c r="I12" t="s">
        <v>57</v>
      </c>
      <c r="L12" s="14">
        <f>_xlfn.STDEV.P(L2:L11)^2 *COUNTA(L2:L11)</f>
        <v>0.57672515775031974</v>
      </c>
      <c r="M12" s="14"/>
      <c r="N12" s="14">
        <f>_xlfn.STDEV.P(N2:N11)^2 *COUNTA(N2:N11)</f>
        <v>0.53062221824005229</v>
      </c>
    </row>
    <row r="14" spans="1:14" x14ac:dyDescent="0.35">
      <c r="A14" t="s">
        <v>54</v>
      </c>
      <c r="B14" t="s">
        <v>55</v>
      </c>
      <c r="C14" t="s">
        <v>56</v>
      </c>
      <c r="D14" t="s">
        <v>58</v>
      </c>
      <c r="F14" t="s">
        <v>54</v>
      </c>
      <c r="G14" t="s">
        <v>55</v>
      </c>
      <c r="H14" t="s">
        <v>56</v>
      </c>
      <c r="I14" t="s">
        <v>58</v>
      </c>
    </row>
    <row r="15" spans="1:14" x14ac:dyDescent="0.35">
      <c r="A15">
        <v>103.2</v>
      </c>
      <c r="B15">
        <v>0.59099999999999997</v>
      </c>
      <c r="C15">
        <v>0.59599999999999997</v>
      </c>
      <c r="D15">
        <f>B15-C15</f>
        <v>-5.0000000000000044E-3</v>
      </c>
      <c r="F15">
        <v>101.1</v>
      </c>
      <c r="G15">
        <v>0.57699999999999996</v>
      </c>
      <c r="H15">
        <v>0.58199999999999996</v>
      </c>
      <c r="I15">
        <f>G15-H15</f>
        <v>-5.0000000000000044E-3</v>
      </c>
    </row>
    <row r="16" spans="1:14" x14ac:dyDescent="0.35">
      <c r="A16">
        <v>404</v>
      </c>
      <c r="B16">
        <v>2.3079999999999998</v>
      </c>
      <c r="C16">
        <v>2.3119999999999998</v>
      </c>
      <c r="D16">
        <f>B16-C16</f>
        <v>-4.0000000000000036E-3</v>
      </c>
      <c r="F16">
        <v>401.8</v>
      </c>
      <c r="G16">
        <v>2.298</v>
      </c>
      <c r="H16">
        <v>2.302</v>
      </c>
      <c r="I16">
        <f>G16-H16</f>
        <v>-4.0000000000000036E-3</v>
      </c>
    </row>
    <row r="17" spans="1:9" x14ac:dyDescent="0.35">
      <c r="A17">
        <v>705</v>
      </c>
      <c r="B17">
        <v>4.024</v>
      </c>
      <c r="C17">
        <v>4.0309999999999997</v>
      </c>
      <c r="D17">
        <f>B17-C17</f>
        <v>-6.9999999999996732E-3</v>
      </c>
      <c r="F17">
        <v>703</v>
      </c>
      <c r="G17">
        <v>4.0170000000000003</v>
      </c>
      <c r="H17">
        <v>4.0229999999999997</v>
      </c>
      <c r="I17">
        <f>G17-H17</f>
        <v>-5.9999999999993392E-3</v>
      </c>
    </row>
    <row r="18" spans="1:9" x14ac:dyDescent="0.35">
      <c r="A18">
        <v>1006</v>
      </c>
      <c r="B18">
        <v>5.7409999999999997</v>
      </c>
      <c r="C18">
        <v>5.7519999999999998</v>
      </c>
      <c r="D18">
        <f>B18-C18</f>
        <v>-1.1000000000000121E-2</v>
      </c>
      <c r="F18">
        <v>1004</v>
      </c>
      <c r="G18">
        <v>5.7359999999999998</v>
      </c>
      <c r="H18">
        <v>5.7469999999999999</v>
      </c>
      <c r="I18">
        <f>G18-H18</f>
        <v>-1.1000000000000121E-2</v>
      </c>
    </row>
    <row r="20" spans="1:9" x14ac:dyDescent="0.35">
      <c r="A20" t="s">
        <v>54</v>
      </c>
      <c r="B20" t="s">
        <v>55</v>
      </c>
      <c r="C20" t="s">
        <v>56</v>
      </c>
      <c r="D20" t="s">
        <v>61</v>
      </c>
      <c r="F20" t="s">
        <v>54</v>
      </c>
      <c r="G20" t="s">
        <v>55</v>
      </c>
      <c r="H20" t="s">
        <v>56</v>
      </c>
      <c r="I20" t="s">
        <v>61</v>
      </c>
    </row>
    <row r="21" spans="1:9" x14ac:dyDescent="0.35">
      <c r="A21">
        <v>301.2</v>
      </c>
      <c r="B21">
        <v>1.7215</v>
      </c>
      <c r="C21" s="6">
        <v>1.724</v>
      </c>
      <c r="D21">
        <f>B21-C21</f>
        <v>-2.4999999999999467E-3</v>
      </c>
      <c r="F21">
        <v>200.4</v>
      </c>
      <c r="G21">
        <v>1.1473</v>
      </c>
      <c r="H21">
        <v>1.151</v>
      </c>
      <c r="I21" s="5">
        <f>G21-H21</f>
        <v>-3.7000000000000366E-3</v>
      </c>
    </row>
    <row r="22" spans="1:9" x14ac:dyDescent="0.35">
      <c r="A22">
        <v>501.8</v>
      </c>
      <c r="B22">
        <v>2.8645999999999998</v>
      </c>
      <c r="C22" s="6">
        <v>2.87</v>
      </c>
      <c r="D22">
        <f>B22-C22</f>
        <v>-5.4000000000002935E-3</v>
      </c>
      <c r="F22">
        <v>499.7</v>
      </c>
      <c r="G22">
        <v>2.8580000000000001</v>
      </c>
      <c r="H22">
        <v>2.8639999999999999</v>
      </c>
      <c r="I22" s="5">
        <f>G22-H22</f>
        <v>-5.9999999999997833E-3</v>
      </c>
    </row>
    <row r="23" spans="1:9" x14ac:dyDescent="0.35">
      <c r="A23">
        <v>901.4</v>
      </c>
      <c r="B23">
        <v>5.1487999999999996</v>
      </c>
      <c r="C23" s="6">
        <v>5.1539999999999999</v>
      </c>
      <c r="D23">
        <f>B23-C23</f>
        <v>-5.2000000000003155E-3</v>
      </c>
      <c r="F23">
        <v>899.4</v>
      </c>
      <c r="G23">
        <v>5.1440000000000001</v>
      </c>
      <c r="H23">
        <v>5.149</v>
      </c>
      <c r="I23" s="5">
        <f>G23-H23</f>
        <v>-4.9999999999998934E-3</v>
      </c>
    </row>
    <row r="25" spans="1:9" x14ac:dyDescent="0.35">
      <c r="A25" t="s">
        <v>54</v>
      </c>
      <c r="B25" t="s">
        <v>55</v>
      </c>
      <c r="C25" t="s">
        <v>56</v>
      </c>
      <c r="D25" t="s">
        <v>62</v>
      </c>
      <c r="F25" t="s">
        <v>54</v>
      </c>
      <c r="G25" t="s">
        <v>55</v>
      </c>
      <c r="H25" t="s">
        <v>56</v>
      </c>
      <c r="I25" t="s">
        <v>63</v>
      </c>
    </row>
    <row r="26" spans="1:9" x14ac:dyDescent="0.35">
      <c r="A26">
        <v>301.3</v>
      </c>
      <c r="B26">
        <v>1.7150000000000001</v>
      </c>
      <c r="C26">
        <v>1.7190000000000001</v>
      </c>
      <c r="D26">
        <f>B26-C26</f>
        <v>-4.0000000000000036E-3</v>
      </c>
      <c r="F26">
        <v>200.5</v>
      </c>
      <c r="G26">
        <v>1.147</v>
      </c>
      <c r="H26">
        <v>1.1519999999999999</v>
      </c>
      <c r="I26">
        <f>G26-H26</f>
        <v>-4.9999999999998934E-3</v>
      </c>
    </row>
    <row r="27" spans="1:9" x14ac:dyDescent="0.35">
      <c r="A27">
        <v>501.2</v>
      </c>
      <c r="B27">
        <v>2.8580000000000001</v>
      </c>
      <c r="C27">
        <v>2.8650000000000002</v>
      </c>
      <c r="D27">
        <f>B27-C27</f>
        <v>-7.0000000000001172E-3</v>
      </c>
      <c r="F27">
        <v>499.7</v>
      </c>
      <c r="G27">
        <v>2.8580000000000001</v>
      </c>
      <c r="H27">
        <v>2.8559999999999999</v>
      </c>
      <c r="I27">
        <f>G27-H27</f>
        <v>2.0000000000002238E-3</v>
      </c>
    </row>
    <row r="28" spans="1:9" x14ac:dyDescent="0.35">
      <c r="A28">
        <v>901</v>
      </c>
      <c r="B28">
        <v>5.1449999999999996</v>
      </c>
      <c r="C28">
        <v>5.1520000000000001</v>
      </c>
      <c r="D28">
        <f>B28-C28</f>
        <v>-7.0000000000005613E-3</v>
      </c>
      <c r="F28">
        <v>899</v>
      </c>
      <c r="G28">
        <v>5.141</v>
      </c>
      <c r="H28">
        <v>5.15</v>
      </c>
      <c r="I28">
        <f>G28-H28</f>
        <v>-9.0000000000003411E-3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56B2-B3CA-41A3-B01F-E2D3945E563F}">
  <dimension ref="A1:Y235"/>
  <sheetViews>
    <sheetView tabSelected="1" topLeftCell="A139" workbookViewId="0">
      <selection activeCell="Q154" sqref="Q154"/>
    </sheetView>
  </sheetViews>
  <sheetFormatPr defaultRowHeight="14.5" x14ac:dyDescent="0.35"/>
  <cols>
    <col min="3" max="3" width="9" bestFit="1" customWidth="1"/>
  </cols>
  <sheetData>
    <row r="1" spans="2:25" x14ac:dyDescent="0.35">
      <c r="C1">
        <v>7.641</v>
      </c>
      <c r="F1">
        <v>7.3609999999999998</v>
      </c>
      <c r="J1" t="s">
        <v>64</v>
      </c>
      <c r="K1" t="s">
        <v>65</v>
      </c>
      <c r="L1" t="s">
        <v>66</v>
      </c>
      <c r="M1" t="s">
        <v>67</v>
      </c>
      <c r="O1" t="s">
        <v>68</v>
      </c>
      <c r="P1" t="s">
        <v>69</v>
      </c>
      <c r="R1" t="s">
        <v>70</v>
      </c>
      <c r="S1" t="s">
        <v>71</v>
      </c>
      <c r="T1" t="s">
        <v>72</v>
      </c>
      <c r="U1" t="s">
        <v>73</v>
      </c>
      <c r="W1" t="s">
        <v>74</v>
      </c>
      <c r="X1" t="s">
        <v>75</v>
      </c>
    </row>
    <row r="2" spans="2:25" x14ac:dyDescent="0.35">
      <c r="B2">
        <v>7.516</v>
      </c>
      <c r="C2">
        <v>7.1749999999999998</v>
      </c>
      <c r="D2">
        <v>7.3090000000000002</v>
      </c>
      <c r="F2">
        <v>6.9089999999999998</v>
      </c>
      <c r="J2">
        <v>98</v>
      </c>
      <c r="K2">
        <v>102</v>
      </c>
      <c r="L2">
        <v>8.5</v>
      </c>
      <c r="M2">
        <v>8.5</v>
      </c>
      <c r="N2">
        <f>(L2+M2)/2</f>
        <v>8.5</v>
      </c>
      <c r="O2">
        <v>8.5</v>
      </c>
      <c r="P2">
        <v>8.5</v>
      </c>
      <c r="Q2">
        <f>(O2+P2)/2</f>
        <v>8.5</v>
      </c>
      <c r="R2">
        <v>98</v>
      </c>
      <c r="S2">
        <v>102</v>
      </c>
      <c r="T2">
        <v>8.5</v>
      </c>
      <c r="U2">
        <v>8.5</v>
      </c>
      <c r="V2">
        <f>(T2+U2)/2</f>
        <v>8.5</v>
      </c>
      <c r="W2">
        <v>8.5</v>
      </c>
      <c r="X2">
        <v>8.5</v>
      </c>
      <c r="Y2">
        <f>(W2+X2)/2</f>
        <v>8.5</v>
      </c>
    </row>
    <row r="3" spans="2:25" x14ac:dyDescent="0.35">
      <c r="B3">
        <v>7.0750000000000002</v>
      </c>
      <c r="C3">
        <v>6.6749999999999998</v>
      </c>
      <c r="D3">
        <v>6.8490000000000002</v>
      </c>
      <c r="F3">
        <v>6.4429999999999996</v>
      </c>
      <c r="J3">
        <v>98</v>
      </c>
      <c r="K3">
        <v>102</v>
      </c>
      <c r="L3">
        <v>7.91</v>
      </c>
      <c r="M3">
        <v>8.01</v>
      </c>
      <c r="N3">
        <f t="shared" ref="N3:N14" si="0">(L3+M3)/2</f>
        <v>7.96</v>
      </c>
      <c r="O3">
        <v>7.55</v>
      </c>
      <c r="P3">
        <v>7.65</v>
      </c>
      <c r="Q3">
        <f t="shared" ref="Q3:Q14" si="1">(O3+P3)/2</f>
        <v>7.6</v>
      </c>
      <c r="R3">
        <v>98</v>
      </c>
      <c r="S3">
        <v>102</v>
      </c>
      <c r="T3">
        <v>7.6849999999999996</v>
      </c>
      <c r="U3">
        <v>7.7850000000000001</v>
      </c>
      <c r="V3">
        <f t="shared" ref="V3:V14" si="2">(T3+U3)/2</f>
        <v>7.7349999999999994</v>
      </c>
      <c r="W3">
        <v>7.3250000000000002</v>
      </c>
      <c r="X3">
        <v>7.4249999999999998</v>
      </c>
      <c r="Y3">
        <f t="shared" ref="Y3:Y14" si="3">(W3+X3)/2</f>
        <v>7.375</v>
      </c>
    </row>
    <row r="4" spans="2:25" x14ac:dyDescent="0.35">
      <c r="B4">
        <v>6.6109999999999998</v>
      </c>
      <c r="C4">
        <v>6.2380000000000004</v>
      </c>
      <c r="D4">
        <v>6.3879999999999999</v>
      </c>
      <c r="F4">
        <v>5.9969999999999999</v>
      </c>
      <c r="J4">
        <v>197</v>
      </c>
      <c r="K4">
        <v>203</v>
      </c>
      <c r="L4">
        <v>7.46</v>
      </c>
      <c r="M4">
        <v>7.56</v>
      </c>
      <c r="N4">
        <f t="shared" si="0"/>
        <v>7.51</v>
      </c>
      <c r="O4">
        <v>7.1</v>
      </c>
      <c r="P4">
        <v>7.2</v>
      </c>
      <c r="Q4">
        <f t="shared" si="1"/>
        <v>7.15</v>
      </c>
      <c r="R4">
        <v>197</v>
      </c>
      <c r="S4">
        <v>203</v>
      </c>
      <c r="T4">
        <v>7.2350000000000003</v>
      </c>
      <c r="U4">
        <v>7.335</v>
      </c>
      <c r="V4">
        <f t="shared" si="2"/>
        <v>7.2850000000000001</v>
      </c>
      <c r="W4">
        <v>6.875</v>
      </c>
      <c r="X4">
        <v>6.9749999999999996</v>
      </c>
      <c r="Y4">
        <f t="shared" si="3"/>
        <v>6.9249999999999998</v>
      </c>
    </row>
    <row r="5" spans="2:25" x14ac:dyDescent="0.35">
      <c r="B5">
        <v>6.1719999999999997</v>
      </c>
      <c r="C5">
        <v>5.8460000000000001</v>
      </c>
      <c r="D5">
        <v>5.9409999999999998</v>
      </c>
      <c r="F5">
        <v>5.56</v>
      </c>
      <c r="J5">
        <v>296</v>
      </c>
      <c r="K5">
        <v>304</v>
      </c>
      <c r="L5">
        <v>7.01</v>
      </c>
      <c r="M5">
        <v>7.11</v>
      </c>
      <c r="N5">
        <f t="shared" si="0"/>
        <v>7.0600000000000005</v>
      </c>
      <c r="O5">
        <v>6.65</v>
      </c>
      <c r="P5">
        <v>6.75</v>
      </c>
      <c r="Q5">
        <f t="shared" si="1"/>
        <v>6.7</v>
      </c>
      <c r="R5">
        <v>296</v>
      </c>
      <c r="S5">
        <v>304</v>
      </c>
      <c r="T5">
        <v>6.7850000000000001</v>
      </c>
      <c r="U5">
        <v>6.8849999999999998</v>
      </c>
      <c r="V5">
        <f t="shared" si="2"/>
        <v>6.835</v>
      </c>
      <c r="W5">
        <v>6.4249999999999998</v>
      </c>
      <c r="X5">
        <v>6.5250000000000004</v>
      </c>
      <c r="Y5">
        <f t="shared" si="3"/>
        <v>6.4749999999999996</v>
      </c>
    </row>
    <row r="6" spans="2:25" x14ac:dyDescent="0.35">
      <c r="B6">
        <v>5.7210000000000001</v>
      </c>
      <c r="C6">
        <v>5.3319999999999999</v>
      </c>
      <c r="D6">
        <v>5.4880000000000004</v>
      </c>
      <c r="F6">
        <v>5.08</v>
      </c>
      <c r="J6">
        <v>395</v>
      </c>
      <c r="K6">
        <v>405</v>
      </c>
      <c r="L6">
        <v>6.56</v>
      </c>
      <c r="M6">
        <v>6.66</v>
      </c>
      <c r="N6">
        <f t="shared" si="0"/>
        <v>6.6099999999999994</v>
      </c>
      <c r="O6">
        <v>6.2</v>
      </c>
      <c r="P6">
        <v>6.3</v>
      </c>
      <c r="Q6">
        <f t="shared" si="1"/>
        <v>6.25</v>
      </c>
      <c r="R6">
        <v>395</v>
      </c>
      <c r="S6">
        <v>405</v>
      </c>
      <c r="T6">
        <v>6.335</v>
      </c>
      <c r="U6">
        <v>6.4349999999999996</v>
      </c>
      <c r="V6">
        <f t="shared" si="2"/>
        <v>6.3849999999999998</v>
      </c>
      <c r="W6">
        <v>5.9749999999999996</v>
      </c>
      <c r="X6">
        <v>6.0750000000000002</v>
      </c>
      <c r="Y6">
        <f t="shared" si="3"/>
        <v>6.0250000000000004</v>
      </c>
    </row>
    <row r="7" spans="2:25" x14ac:dyDescent="0.35">
      <c r="B7">
        <v>5.2750000000000004</v>
      </c>
      <c r="C7">
        <v>4.8680000000000003</v>
      </c>
      <c r="D7">
        <v>5.024</v>
      </c>
      <c r="F7">
        <v>4.649</v>
      </c>
      <c r="J7">
        <v>494</v>
      </c>
      <c r="K7">
        <v>506</v>
      </c>
      <c r="L7">
        <v>6.11</v>
      </c>
      <c r="M7">
        <v>6.21</v>
      </c>
      <c r="N7">
        <f t="shared" si="0"/>
        <v>6.16</v>
      </c>
      <c r="O7">
        <v>5.75</v>
      </c>
      <c r="P7">
        <v>5.85</v>
      </c>
      <c r="Q7">
        <f t="shared" si="1"/>
        <v>5.8</v>
      </c>
      <c r="R7">
        <v>494</v>
      </c>
      <c r="S7">
        <v>506</v>
      </c>
      <c r="T7">
        <v>5.8849999999999998</v>
      </c>
      <c r="U7">
        <v>5.9850000000000003</v>
      </c>
      <c r="V7">
        <f t="shared" si="2"/>
        <v>5.9350000000000005</v>
      </c>
      <c r="W7">
        <v>5.5250000000000004</v>
      </c>
      <c r="X7">
        <v>5.625</v>
      </c>
      <c r="Y7">
        <f t="shared" si="3"/>
        <v>5.5750000000000002</v>
      </c>
    </row>
    <row r="8" spans="2:25" x14ac:dyDescent="0.35">
      <c r="B8">
        <v>4.806</v>
      </c>
      <c r="C8">
        <v>4.4109999999999996</v>
      </c>
      <c r="D8">
        <v>4.5250000000000004</v>
      </c>
      <c r="F8">
        <v>4.1929999999999996</v>
      </c>
      <c r="J8">
        <v>593</v>
      </c>
      <c r="K8">
        <v>607</v>
      </c>
      <c r="L8">
        <v>5.66</v>
      </c>
      <c r="M8">
        <v>5.76</v>
      </c>
      <c r="N8">
        <f t="shared" si="0"/>
        <v>5.71</v>
      </c>
      <c r="O8">
        <v>5.3</v>
      </c>
      <c r="P8">
        <v>5.4</v>
      </c>
      <c r="Q8">
        <f t="shared" si="1"/>
        <v>5.35</v>
      </c>
      <c r="R8">
        <v>593</v>
      </c>
      <c r="S8">
        <v>607</v>
      </c>
      <c r="T8">
        <v>5.4349999999999996</v>
      </c>
      <c r="U8">
        <v>5.5350000000000001</v>
      </c>
      <c r="V8">
        <f t="shared" si="2"/>
        <v>5.4849999999999994</v>
      </c>
      <c r="W8">
        <v>5.0750000000000002</v>
      </c>
      <c r="X8">
        <v>5.1749999999999998</v>
      </c>
      <c r="Y8">
        <f t="shared" si="3"/>
        <v>5.125</v>
      </c>
    </row>
    <row r="9" spans="2:25" x14ac:dyDescent="0.35">
      <c r="B9">
        <v>4.3380000000000001</v>
      </c>
      <c r="C9">
        <v>4.0179999999999998</v>
      </c>
      <c r="D9">
        <v>4.1280000000000001</v>
      </c>
      <c r="F9">
        <v>3.7330000000000001</v>
      </c>
      <c r="J9">
        <v>692</v>
      </c>
      <c r="K9">
        <v>708</v>
      </c>
      <c r="L9">
        <v>5.21</v>
      </c>
      <c r="M9">
        <v>5.31</v>
      </c>
      <c r="N9">
        <f t="shared" si="0"/>
        <v>5.26</v>
      </c>
      <c r="O9">
        <v>4.8499999999999996</v>
      </c>
      <c r="P9">
        <v>4.95</v>
      </c>
      <c r="Q9">
        <f t="shared" si="1"/>
        <v>4.9000000000000004</v>
      </c>
      <c r="R9">
        <v>692</v>
      </c>
      <c r="S9">
        <v>708</v>
      </c>
      <c r="T9">
        <v>4.9850000000000003</v>
      </c>
      <c r="U9">
        <v>5.085</v>
      </c>
      <c r="V9">
        <f t="shared" si="2"/>
        <v>5.0350000000000001</v>
      </c>
      <c r="W9">
        <v>4.625</v>
      </c>
      <c r="X9">
        <v>4.7249999999999996</v>
      </c>
      <c r="Y9">
        <f t="shared" si="3"/>
        <v>4.6749999999999998</v>
      </c>
    </row>
    <row r="10" spans="2:25" x14ac:dyDescent="0.35">
      <c r="B10">
        <v>3.9169999999999998</v>
      </c>
      <c r="C10">
        <v>3.5990000000000002</v>
      </c>
      <c r="D10">
        <v>3.6819999999999999</v>
      </c>
      <c r="F10">
        <v>3.2930000000000001</v>
      </c>
      <c r="J10">
        <v>791</v>
      </c>
      <c r="K10">
        <v>809</v>
      </c>
      <c r="L10">
        <v>4.76</v>
      </c>
      <c r="M10">
        <v>4.8600000000000003</v>
      </c>
      <c r="N10">
        <f t="shared" si="0"/>
        <v>4.8100000000000005</v>
      </c>
      <c r="O10">
        <v>4.4000000000000004</v>
      </c>
      <c r="P10">
        <v>4.5</v>
      </c>
      <c r="Q10">
        <f t="shared" si="1"/>
        <v>4.45</v>
      </c>
      <c r="R10">
        <v>791</v>
      </c>
      <c r="S10">
        <v>809</v>
      </c>
      <c r="T10">
        <v>4.5350000000000001</v>
      </c>
      <c r="U10">
        <v>4.6349999999999998</v>
      </c>
      <c r="V10">
        <f t="shared" si="2"/>
        <v>4.585</v>
      </c>
      <c r="W10">
        <v>4.1749999999999998</v>
      </c>
      <c r="X10">
        <v>4.2750000000000004</v>
      </c>
      <c r="Y10">
        <f t="shared" si="3"/>
        <v>4.2249999999999996</v>
      </c>
    </row>
    <row r="11" spans="2:25" x14ac:dyDescent="0.35">
      <c r="B11">
        <v>3.419</v>
      </c>
      <c r="D11">
        <v>3.2250000000000001</v>
      </c>
      <c r="J11">
        <v>890</v>
      </c>
      <c r="K11">
        <v>910</v>
      </c>
      <c r="L11">
        <v>4.3099999999999996</v>
      </c>
      <c r="M11">
        <v>4.41</v>
      </c>
      <c r="N11">
        <f t="shared" si="0"/>
        <v>4.3599999999999994</v>
      </c>
      <c r="O11">
        <v>3.95</v>
      </c>
      <c r="P11">
        <v>4.05</v>
      </c>
      <c r="Q11">
        <f t="shared" si="1"/>
        <v>4</v>
      </c>
      <c r="R11">
        <v>890</v>
      </c>
      <c r="S11">
        <v>910</v>
      </c>
      <c r="T11">
        <v>4.085</v>
      </c>
      <c r="U11">
        <v>4.1849999999999996</v>
      </c>
      <c r="V11">
        <f t="shared" si="2"/>
        <v>4.1349999999999998</v>
      </c>
      <c r="W11">
        <v>3.7250000000000001</v>
      </c>
      <c r="X11">
        <v>3.8250000000000002</v>
      </c>
      <c r="Y11">
        <f t="shared" si="3"/>
        <v>3.7750000000000004</v>
      </c>
    </row>
    <row r="12" spans="2:25" x14ac:dyDescent="0.35">
      <c r="J12">
        <v>989</v>
      </c>
      <c r="K12">
        <v>1011</v>
      </c>
      <c r="L12">
        <v>3.86</v>
      </c>
      <c r="M12">
        <v>3.96</v>
      </c>
      <c r="N12">
        <f t="shared" si="0"/>
        <v>3.91</v>
      </c>
      <c r="O12">
        <v>3.5</v>
      </c>
      <c r="P12">
        <v>3.6</v>
      </c>
      <c r="Q12">
        <f t="shared" si="1"/>
        <v>3.55</v>
      </c>
      <c r="R12">
        <v>989</v>
      </c>
      <c r="S12">
        <v>1011</v>
      </c>
      <c r="T12">
        <v>3.6349999999999998</v>
      </c>
      <c r="U12">
        <v>3.7349999999999999</v>
      </c>
      <c r="V12">
        <f t="shared" si="2"/>
        <v>3.6849999999999996</v>
      </c>
      <c r="W12">
        <v>3.2749999999999999</v>
      </c>
      <c r="X12">
        <v>3.375</v>
      </c>
      <c r="Y12">
        <f t="shared" si="3"/>
        <v>3.3250000000000002</v>
      </c>
    </row>
    <row r="13" spans="2:25" x14ac:dyDescent="0.35">
      <c r="J13">
        <v>1088</v>
      </c>
      <c r="K13">
        <v>1112</v>
      </c>
      <c r="L13">
        <v>3.41</v>
      </c>
      <c r="M13">
        <v>3.51</v>
      </c>
      <c r="N13">
        <f t="shared" si="0"/>
        <v>3.46</v>
      </c>
      <c r="O13">
        <v>3.05</v>
      </c>
      <c r="P13">
        <v>3.15</v>
      </c>
      <c r="Q13">
        <f t="shared" si="1"/>
        <v>3.0999999999999996</v>
      </c>
      <c r="R13">
        <v>1088</v>
      </c>
      <c r="S13">
        <v>1112</v>
      </c>
      <c r="T13">
        <v>3.1850000000000001</v>
      </c>
      <c r="U13">
        <v>3.2850000000000001</v>
      </c>
      <c r="V13">
        <f t="shared" si="2"/>
        <v>3.2350000000000003</v>
      </c>
      <c r="W13">
        <v>2.8250000000000002</v>
      </c>
      <c r="X13">
        <v>2.9249999999999998</v>
      </c>
      <c r="Y13">
        <f t="shared" si="3"/>
        <v>2.875</v>
      </c>
    </row>
    <row r="14" spans="2:25" x14ac:dyDescent="0.35">
      <c r="C14">
        <v>7.5990000000000002</v>
      </c>
      <c r="F14">
        <v>7.3570000000000002</v>
      </c>
      <c r="J14">
        <v>1088</v>
      </c>
      <c r="K14">
        <v>1112</v>
      </c>
      <c r="L14">
        <v>2.5</v>
      </c>
      <c r="M14">
        <v>2.5</v>
      </c>
      <c r="N14">
        <f t="shared" si="0"/>
        <v>2.5</v>
      </c>
      <c r="O14">
        <v>2.5</v>
      </c>
      <c r="P14">
        <v>2.5</v>
      </c>
      <c r="Q14">
        <f t="shared" si="1"/>
        <v>2.5</v>
      </c>
      <c r="R14">
        <v>1088</v>
      </c>
      <c r="S14">
        <v>1112</v>
      </c>
      <c r="T14">
        <v>2.5</v>
      </c>
      <c r="U14">
        <v>2.5</v>
      </c>
      <c r="V14">
        <f t="shared" si="2"/>
        <v>2.5</v>
      </c>
      <c r="W14">
        <v>2.5</v>
      </c>
      <c r="X14">
        <v>2.5</v>
      </c>
      <c r="Y14">
        <f t="shared" si="3"/>
        <v>2.5</v>
      </c>
    </row>
    <row r="15" spans="2:25" x14ac:dyDescent="0.35">
      <c r="B15">
        <v>7.4649999999999999</v>
      </c>
      <c r="C15">
        <v>7.1340000000000003</v>
      </c>
      <c r="D15">
        <v>7.2960000000000003</v>
      </c>
      <c r="F15">
        <v>6.8929999999999998</v>
      </c>
    </row>
    <row r="16" spans="2:25" x14ac:dyDescent="0.35">
      <c r="B16">
        <v>7.08</v>
      </c>
      <c r="C16">
        <v>6.6840000000000002</v>
      </c>
      <c r="D16">
        <v>6.8369999999999997</v>
      </c>
      <c r="F16">
        <v>6.4660000000000002</v>
      </c>
    </row>
    <row r="17" spans="2:6" x14ac:dyDescent="0.35">
      <c r="B17">
        <v>6.6120000000000001</v>
      </c>
      <c r="C17">
        <v>6.234</v>
      </c>
      <c r="D17">
        <v>6.375</v>
      </c>
      <c r="F17">
        <v>6.0019999999999998</v>
      </c>
    </row>
    <row r="18" spans="2:6" x14ac:dyDescent="0.35">
      <c r="B18">
        <v>6.1719999999999997</v>
      </c>
      <c r="C18">
        <v>5.7839999999999998</v>
      </c>
      <c r="D18">
        <v>5.9429999999999996</v>
      </c>
      <c r="F18">
        <v>5.569</v>
      </c>
    </row>
    <row r="19" spans="2:6" x14ac:dyDescent="0.35">
      <c r="B19">
        <v>5.7060000000000004</v>
      </c>
      <c r="C19">
        <v>5.3410000000000002</v>
      </c>
      <c r="D19">
        <v>5.4710000000000001</v>
      </c>
      <c r="F19">
        <v>5.0970000000000004</v>
      </c>
    </row>
    <row r="20" spans="2:6" x14ac:dyDescent="0.35">
      <c r="B20">
        <v>5.266</v>
      </c>
      <c r="C20">
        <v>4.8710000000000004</v>
      </c>
      <c r="D20">
        <v>5.016</v>
      </c>
      <c r="F20">
        <v>4.7850000000000001</v>
      </c>
    </row>
    <row r="21" spans="2:6" x14ac:dyDescent="0.35">
      <c r="B21">
        <v>4.8070000000000004</v>
      </c>
      <c r="C21">
        <v>4.4260000000000002</v>
      </c>
      <c r="D21">
        <v>4.5880000000000001</v>
      </c>
      <c r="F21">
        <v>4.1970000000000001</v>
      </c>
    </row>
    <row r="22" spans="2:6" x14ac:dyDescent="0.35">
      <c r="B22">
        <v>4.3620000000000001</v>
      </c>
      <c r="C22">
        <v>4</v>
      </c>
      <c r="D22">
        <v>4.125</v>
      </c>
      <c r="F22">
        <v>3.754</v>
      </c>
    </row>
    <row r="23" spans="2:6" x14ac:dyDescent="0.35">
      <c r="B23">
        <v>3.9220000000000002</v>
      </c>
      <c r="C23">
        <v>3.5289999999999999</v>
      </c>
      <c r="D23">
        <v>3.68</v>
      </c>
      <c r="F23">
        <v>3.3</v>
      </c>
    </row>
    <row r="24" spans="2:6" x14ac:dyDescent="0.35">
      <c r="B24">
        <v>3.419</v>
      </c>
      <c r="D24">
        <v>3.2149999999999999</v>
      </c>
    </row>
    <row r="27" spans="2:6" x14ac:dyDescent="0.35">
      <c r="C27">
        <v>7.6189999999999998</v>
      </c>
      <c r="F27">
        <v>7.3540000000000001</v>
      </c>
    </row>
    <row r="28" spans="2:6" x14ac:dyDescent="0.35">
      <c r="B28">
        <v>7.5060000000000002</v>
      </c>
      <c r="C28">
        <v>7.1420000000000003</v>
      </c>
      <c r="D28">
        <v>7.3029999999999999</v>
      </c>
      <c r="F28">
        <v>6.9029999999999996</v>
      </c>
    </row>
    <row r="29" spans="2:6" x14ac:dyDescent="0.35">
      <c r="B29">
        <v>7.0590000000000002</v>
      </c>
      <c r="C29">
        <v>6.6980000000000004</v>
      </c>
      <c r="D29">
        <v>6.8330000000000002</v>
      </c>
      <c r="F29">
        <v>6.4630000000000001</v>
      </c>
    </row>
    <row r="30" spans="2:6" x14ac:dyDescent="0.35">
      <c r="B30">
        <v>6.6280000000000001</v>
      </c>
      <c r="C30">
        <v>6.2309999999999999</v>
      </c>
      <c r="D30">
        <v>6.3929999999999998</v>
      </c>
      <c r="F30">
        <v>6.0060000000000002</v>
      </c>
    </row>
    <row r="31" spans="2:6" x14ac:dyDescent="0.35">
      <c r="B31">
        <v>6.1769999999999996</v>
      </c>
      <c r="C31">
        <v>5.7919999999999998</v>
      </c>
      <c r="D31">
        <v>5.9429999999999996</v>
      </c>
      <c r="F31">
        <v>5.5579999999999998</v>
      </c>
    </row>
    <row r="32" spans="2:6" x14ac:dyDescent="0.35">
      <c r="B32">
        <v>5.7309999999999999</v>
      </c>
      <c r="C32">
        <v>5.34</v>
      </c>
      <c r="D32">
        <v>5.492</v>
      </c>
      <c r="F32">
        <v>5.1029999999999998</v>
      </c>
    </row>
    <row r="33" spans="1:13" x14ac:dyDescent="0.35">
      <c r="B33">
        <v>5.2679999999999998</v>
      </c>
      <c r="C33">
        <v>4.8719999999999999</v>
      </c>
      <c r="D33">
        <v>5.032</v>
      </c>
      <c r="F33">
        <v>4.657</v>
      </c>
    </row>
    <row r="34" spans="1:13" x14ac:dyDescent="0.35">
      <c r="B34">
        <v>4.8049999999999997</v>
      </c>
      <c r="C34">
        <v>4.423</v>
      </c>
      <c r="D34">
        <v>4.5810000000000004</v>
      </c>
      <c r="F34">
        <v>4.1920000000000002</v>
      </c>
    </row>
    <row r="35" spans="1:13" x14ac:dyDescent="0.35">
      <c r="B35">
        <v>4.3600000000000003</v>
      </c>
      <c r="C35">
        <v>3.9940000000000002</v>
      </c>
      <c r="D35">
        <v>4.1219999999999999</v>
      </c>
      <c r="F35">
        <v>3.7589999999999999</v>
      </c>
    </row>
    <row r="36" spans="1:13" x14ac:dyDescent="0.35">
      <c r="B36">
        <v>3.9390000000000001</v>
      </c>
      <c r="C36">
        <v>3.512</v>
      </c>
      <c r="D36">
        <v>3.6960000000000002</v>
      </c>
      <c r="F36">
        <v>3.294</v>
      </c>
    </row>
    <row r="37" spans="1:13" x14ac:dyDescent="0.35">
      <c r="B37">
        <v>3.43</v>
      </c>
      <c r="D37">
        <v>3.2229999999999999</v>
      </c>
    </row>
    <row r="39" spans="1:13" s="4" customFormat="1" x14ac:dyDescent="0.35">
      <c r="B39" s="15" t="s">
        <v>77</v>
      </c>
      <c r="C39" s="15" t="s">
        <v>78</v>
      </c>
      <c r="D39" s="15" t="s">
        <v>79</v>
      </c>
      <c r="E39" s="15" t="s">
        <v>90</v>
      </c>
      <c r="F39" s="15" t="s">
        <v>76</v>
      </c>
      <c r="G39" s="15"/>
      <c r="H39" s="15" t="s">
        <v>80</v>
      </c>
      <c r="I39" s="15" t="s">
        <v>81</v>
      </c>
      <c r="J39" s="15" t="s">
        <v>82</v>
      </c>
      <c r="K39" s="15" t="s">
        <v>83</v>
      </c>
      <c r="L39" s="15" t="s">
        <v>84</v>
      </c>
      <c r="M39" s="15" t="s">
        <v>85</v>
      </c>
    </row>
    <row r="40" spans="1:13" s="4" customFormat="1" x14ac:dyDescent="0.35">
      <c r="B40" s="15" t="s">
        <v>86</v>
      </c>
    </row>
    <row r="41" spans="1:13" x14ac:dyDescent="0.35">
      <c r="A41" s="15" t="s">
        <v>86</v>
      </c>
      <c r="B41">
        <v>7.516</v>
      </c>
      <c r="C41">
        <v>7.4649999999999999</v>
      </c>
      <c r="D41">
        <v>7.5060000000000002</v>
      </c>
      <c r="E41">
        <f>AVERAGE(B41:D41)</f>
        <v>7.4956666666666676</v>
      </c>
      <c r="F41">
        <f>N4</f>
        <v>7.51</v>
      </c>
      <c r="G41">
        <f>E41-F41</f>
        <v>-1.4333333333332199E-2</v>
      </c>
      <c r="H41">
        <f>B41-$F41</f>
        <v>6.0000000000002274E-3</v>
      </c>
      <c r="I41">
        <f>C41-$F41</f>
        <v>-4.4999999999999929E-2</v>
      </c>
      <c r="J41">
        <f>D41-$F41</f>
        <v>-3.9999999999995595E-3</v>
      </c>
      <c r="K41">
        <f>MAX(H41:J41)</f>
        <v>6.0000000000002274E-3</v>
      </c>
      <c r="L41">
        <f>MIN(H41:J41)</f>
        <v>-4.4999999999999929E-2</v>
      </c>
      <c r="M41" s="6">
        <f>K41-L41</f>
        <v>5.1000000000000156E-2</v>
      </c>
    </row>
    <row r="42" spans="1:13" x14ac:dyDescent="0.35">
      <c r="A42" s="15" t="s">
        <v>86</v>
      </c>
      <c r="B42">
        <v>7.0750000000000002</v>
      </c>
      <c r="C42">
        <v>7.08</v>
      </c>
      <c r="D42">
        <v>7.0590000000000002</v>
      </c>
      <c r="E42">
        <f t="shared" ref="E42:E87" si="4">AVERAGE(B42:D42)</f>
        <v>7.0713333333333344</v>
      </c>
      <c r="F42">
        <f t="shared" ref="F42:F50" si="5">N5</f>
        <v>7.0600000000000005</v>
      </c>
      <c r="G42">
        <f t="shared" ref="G42:G105" si="6">E42-F42</f>
        <v>1.1333333333333862E-2</v>
      </c>
      <c r="H42">
        <f t="shared" ref="H42:H87" si="7">B42-$F42</f>
        <v>1.499999999999968E-2</v>
      </c>
      <c r="I42">
        <f t="shared" ref="I42:I87" si="8">C42-$F42</f>
        <v>1.9999999999999574E-2</v>
      </c>
      <c r="J42">
        <f t="shared" ref="J42:J87" si="9">D42-$F42</f>
        <v>-1.000000000000334E-3</v>
      </c>
      <c r="K42">
        <f t="shared" ref="K42:K87" si="10">MAX(H42:J42)</f>
        <v>1.9999999999999574E-2</v>
      </c>
      <c r="L42">
        <f t="shared" ref="L42:L87" si="11">MIN(H42:J42)</f>
        <v>-1.000000000000334E-3</v>
      </c>
      <c r="M42" s="6">
        <f t="shared" ref="M42:M87" si="12">K42-L42</f>
        <v>2.0999999999999908E-2</v>
      </c>
    </row>
    <row r="43" spans="1:13" x14ac:dyDescent="0.35">
      <c r="A43" s="15" t="s">
        <v>86</v>
      </c>
      <c r="B43">
        <v>6.6109999999999998</v>
      </c>
      <c r="C43">
        <v>6.6120000000000001</v>
      </c>
      <c r="D43">
        <v>6.6280000000000001</v>
      </c>
      <c r="E43">
        <f t="shared" si="4"/>
        <v>6.617</v>
      </c>
      <c r="F43">
        <f t="shared" si="5"/>
        <v>6.6099999999999994</v>
      </c>
      <c r="G43">
        <f t="shared" si="6"/>
        <v>7.0000000000005613E-3</v>
      </c>
      <c r="H43">
        <f t="shared" si="7"/>
        <v>1.000000000000334E-3</v>
      </c>
      <c r="I43">
        <f t="shared" si="8"/>
        <v>2.0000000000006679E-3</v>
      </c>
      <c r="J43">
        <f t="shared" si="9"/>
        <v>1.8000000000000682E-2</v>
      </c>
      <c r="K43">
        <f t="shared" si="10"/>
        <v>1.8000000000000682E-2</v>
      </c>
      <c r="L43">
        <f t="shared" si="11"/>
        <v>1.000000000000334E-3</v>
      </c>
      <c r="M43" s="6">
        <f t="shared" si="12"/>
        <v>1.7000000000000348E-2</v>
      </c>
    </row>
    <row r="44" spans="1:13" x14ac:dyDescent="0.35">
      <c r="A44" s="15" t="s">
        <v>86</v>
      </c>
      <c r="B44">
        <v>6.1719999999999997</v>
      </c>
      <c r="C44">
        <v>6.1719999999999997</v>
      </c>
      <c r="D44">
        <v>6.1769999999999996</v>
      </c>
      <c r="E44">
        <f t="shared" si="4"/>
        <v>6.1736666666666666</v>
      </c>
      <c r="F44">
        <f t="shared" si="5"/>
        <v>6.16</v>
      </c>
      <c r="G44">
        <f t="shared" si="6"/>
        <v>1.3666666666666494E-2</v>
      </c>
      <c r="H44">
        <f t="shared" si="7"/>
        <v>1.1999999999999567E-2</v>
      </c>
      <c r="I44">
        <f t="shared" si="8"/>
        <v>1.1999999999999567E-2</v>
      </c>
      <c r="J44">
        <f t="shared" si="9"/>
        <v>1.699999999999946E-2</v>
      </c>
      <c r="K44">
        <f t="shared" si="10"/>
        <v>1.699999999999946E-2</v>
      </c>
      <c r="L44">
        <f t="shared" si="11"/>
        <v>1.1999999999999567E-2</v>
      </c>
      <c r="M44" s="6">
        <f t="shared" si="12"/>
        <v>4.9999999999998934E-3</v>
      </c>
    </row>
    <row r="45" spans="1:13" x14ac:dyDescent="0.35">
      <c r="A45" s="15" t="s">
        <v>86</v>
      </c>
      <c r="B45">
        <v>5.7210000000000001</v>
      </c>
      <c r="C45">
        <v>5.7060000000000004</v>
      </c>
      <c r="D45">
        <v>5.7309999999999999</v>
      </c>
      <c r="E45">
        <f t="shared" si="4"/>
        <v>5.719333333333334</v>
      </c>
      <c r="F45">
        <f t="shared" si="5"/>
        <v>5.71</v>
      </c>
      <c r="G45">
        <f t="shared" si="6"/>
        <v>9.3333333333340818E-3</v>
      </c>
      <c r="H45">
        <f t="shared" si="7"/>
        <v>1.1000000000000121E-2</v>
      </c>
      <c r="I45">
        <f t="shared" si="8"/>
        <v>-3.9999999999995595E-3</v>
      </c>
      <c r="J45">
        <f t="shared" si="9"/>
        <v>2.0999999999999908E-2</v>
      </c>
      <c r="K45">
        <f t="shared" si="10"/>
        <v>2.0999999999999908E-2</v>
      </c>
      <c r="L45">
        <f t="shared" si="11"/>
        <v>-3.9999999999995595E-3</v>
      </c>
      <c r="M45" s="6">
        <f t="shared" si="12"/>
        <v>2.4999999999999467E-2</v>
      </c>
    </row>
    <row r="46" spans="1:13" x14ac:dyDescent="0.35">
      <c r="A46" s="15" t="s">
        <v>86</v>
      </c>
      <c r="B46">
        <v>5.2750000000000004</v>
      </c>
      <c r="C46">
        <v>5.266</v>
      </c>
      <c r="D46">
        <v>5.2679999999999998</v>
      </c>
      <c r="E46">
        <f t="shared" si="4"/>
        <v>5.2696666666666667</v>
      </c>
      <c r="F46">
        <f t="shared" si="5"/>
        <v>5.26</v>
      </c>
      <c r="G46">
        <f t="shared" si="6"/>
        <v>9.6666666666669343E-3</v>
      </c>
      <c r="H46">
        <f t="shared" si="7"/>
        <v>1.5000000000000568E-2</v>
      </c>
      <c r="I46">
        <f t="shared" si="8"/>
        <v>6.0000000000002274E-3</v>
      </c>
      <c r="J46">
        <f t="shared" si="9"/>
        <v>8.0000000000000071E-3</v>
      </c>
      <c r="K46">
        <f t="shared" si="10"/>
        <v>1.5000000000000568E-2</v>
      </c>
      <c r="L46">
        <f t="shared" si="11"/>
        <v>6.0000000000002274E-3</v>
      </c>
      <c r="M46" s="6">
        <f t="shared" si="12"/>
        <v>9.0000000000003411E-3</v>
      </c>
    </row>
    <row r="47" spans="1:13" x14ac:dyDescent="0.35">
      <c r="A47" s="15" t="s">
        <v>86</v>
      </c>
      <c r="B47">
        <v>4.806</v>
      </c>
      <c r="C47">
        <v>4.8070000000000004</v>
      </c>
      <c r="D47">
        <v>4.8049999999999997</v>
      </c>
      <c r="E47">
        <f t="shared" si="4"/>
        <v>4.806</v>
      </c>
      <c r="F47">
        <f t="shared" si="5"/>
        <v>4.8100000000000005</v>
      </c>
      <c r="G47">
        <f t="shared" si="6"/>
        <v>-4.0000000000004476E-3</v>
      </c>
      <c r="H47">
        <f t="shared" si="7"/>
        <v>-4.0000000000004476E-3</v>
      </c>
      <c r="I47">
        <f t="shared" si="8"/>
        <v>-3.0000000000001137E-3</v>
      </c>
      <c r="J47">
        <f t="shared" si="9"/>
        <v>-5.0000000000007816E-3</v>
      </c>
      <c r="K47">
        <f t="shared" si="10"/>
        <v>-3.0000000000001137E-3</v>
      </c>
      <c r="L47">
        <f t="shared" si="11"/>
        <v>-5.0000000000007816E-3</v>
      </c>
      <c r="M47" s="6">
        <f t="shared" si="12"/>
        <v>2.0000000000006679E-3</v>
      </c>
    </row>
    <row r="48" spans="1:13" x14ac:dyDescent="0.35">
      <c r="A48" s="15" t="s">
        <v>86</v>
      </c>
      <c r="B48">
        <v>4.3380000000000001</v>
      </c>
      <c r="C48">
        <v>4.3620000000000001</v>
      </c>
      <c r="D48">
        <v>4.3600000000000003</v>
      </c>
      <c r="E48">
        <f t="shared" si="4"/>
        <v>4.3533333333333326</v>
      </c>
      <c r="F48">
        <f t="shared" si="5"/>
        <v>4.3599999999999994</v>
      </c>
      <c r="G48">
        <f t="shared" si="6"/>
        <v>-6.6666666666668206E-3</v>
      </c>
      <c r="H48">
        <f t="shared" si="7"/>
        <v>-2.1999999999999353E-2</v>
      </c>
      <c r="I48">
        <f t="shared" si="8"/>
        <v>2.0000000000006679E-3</v>
      </c>
      <c r="J48">
        <f t="shared" si="9"/>
        <v>0</v>
      </c>
      <c r="K48">
        <f t="shared" si="10"/>
        <v>2.0000000000006679E-3</v>
      </c>
      <c r="L48">
        <f t="shared" si="11"/>
        <v>-2.1999999999999353E-2</v>
      </c>
      <c r="M48" s="6">
        <f t="shared" si="12"/>
        <v>2.4000000000000021E-2</v>
      </c>
    </row>
    <row r="49" spans="1:13" x14ac:dyDescent="0.35">
      <c r="A49" s="15" t="s">
        <v>86</v>
      </c>
      <c r="B49">
        <v>3.9169999999999998</v>
      </c>
      <c r="C49">
        <v>3.9220000000000002</v>
      </c>
      <c r="D49">
        <v>3.9390000000000001</v>
      </c>
      <c r="E49">
        <f t="shared" si="4"/>
        <v>3.9260000000000002</v>
      </c>
      <c r="F49">
        <f t="shared" si="5"/>
        <v>3.91</v>
      </c>
      <c r="G49">
        <f t="shared" si="6"/>
        <v>1.6000000000000014E-2</v>
      </c>
      <c r="H49">
        <f t="shared" si="7"/>
        <v>6.9999999999996732E-3</v>
      </c>
      <c r="I49">
        <f t="shared" si="8"/>
        <v>1.2000000000000011E-2</v>
      </c>
      <c r="J49">
        <f t="shared" si="9"/>
        <v>2.8999999999999915E-2</v>
      </c>
      <c r="K49">
        <f t="shared" si="10"/>
        <v>2.8999999999999915E-2</v>
      </c>
      <c r="L49">
        <f t="shared" si="11"/>
        <v>6.9999999999996732E-3</v>
      </c>
      <c r="M49" s="6">
        <f t="shared" si="12"/>
        <v>2.2000000000000242E-2</v>
      </c>
    </row>
    <row r="50" spans="1:13" x14ac:dyDescent="0.35">
      <c r="A50" s="15" t="s">
        <v>86</v>
      </c>
      <c r="B50">
        <v>3.419</v>
      </c>
      <c r="C50">
        <v>3.419</v>
      </c>
      <c r="D50">
        <v>3.43</v>
      </c>
      <c r="E50">
        <f t="shared" si="4"/>
        <v>3.4226666666666667</v>
      </c>
      <c r="F50">
        <f t="shared" si="5"/>
        <v>3.46</v>
      </c>
      <c r="G50">
        <f t="shared" si="6"/>
        <v>-3.7333333333333218E-2</v>
      </c>
      <c r="H50">
        <f t="shared" si="7"/>
        <v>-4.0999999999999925E-2</v>
      </c>
      <c r="I50">
        <f t="shared" si="8"/>
        <v>-4.0999999999999925E-2</v>
      </c>
      <c r="J50">
        <f t="shared" si="9"/>
        <v>-2.9999999999999805E-2</v>
      </c>
      <c r="K50">
        <f t="shared" si="10"/>
        <v>-2.9999999999999805E-2</v>
      </c>
      <c r="L50">
        <f t="shared" si="11"/>
        <v>-4.0999999999999925E-2</v>
      </c>
      <c r="M50" s="6">
        <f t="shared" si="12"/>
        <v>1.1000000000000121E-2</v>
      </c>
    </row>
    <row r="51" spans="1:13" x14ac:dyDescent="0.35">
      <c r="E51" t="e">
        <f t="shared" si="4"/>
        <v>#DIV/0!</v>
      </c>
      <c r="G51" t="e">
        <f t="shared" si="6"/>
        <v>#DIV/0!</v>
      </c>
      <c r="M51" s="6"/>
    </row>
    <row r="52" spans="1:13" s="4" customFormat="1" x14ac:dyDescent="0.35">
      <c r="B52" s="15" t="s">
        <v>87</v>
      </c>
      <c r="E52" t="e">
        <f t="shared" si="4"/>
        <v>#DIV/0!</v>
      </c>
      <c r="G52" t="e">
        <f t="shared" si="6"/>
        <v>#DIV/0!</v>
      </c>
    </row>
    <row r="53" spans="1:13" x14ac:dyDescent="0.35">
      <c r="A53" s="15" t="s">
        <v>87</v>
      </c>
      <c r="B53">
        <v>7.641</v>
      </c>
      <c r="C53">
        <v>7.5990000000000002</v>
      </c>
      <c r="D53">
        <v>7.6189999999999998</v>
      </c>
      <c r="E53">
        <f t="shared" si="4"/>
        <v>7.6196666666666673</v>
      </c>
      <c r="F53">
        <f>Q3</f>
        <v>7.6</v>
      </c>
      <c r="G53">
        <f t="shared" si="6"/>
        <v>1.9666666666667609E-2</v>
      </c>
      <c r="H53">
        <f t="shared" si="7"/>
        <v>4.1000000000000369E-2</v>
      </c>
      <c r="I53">
        <f t="shared" si="8"/>
        <v>-9.9999999999944578E-4</v>
      </c>
      <c r="J53">
        <f t="shared" si="9"/>
        <v>1.9000000000000128E-2</v>
      </c>
      <c r="K53">
        <f t="shared" si="10"/>
        <v>4.1000000000000369E-2</v>
      </c>
      <c r="L53">
        <f t="shared" si="11"/>
        <v>-9.9999999999944578E-4</v>
      </c>
      <c r="M53" s="6">
        <f t="shared" si="12"/>
        <v>4.1999999999999815E-2</v>
      </c>
    </row>
    <row r="54" spans="1:13" x14ac:dyDescent="0.35">
      <c r="A54" s="15" t="s">
        <v>87</v>
      </c>
      <c r="B54">
        <v>7.1749999999999998</v>
      </c>
      <c r="C54">
        <v>7.1340000000000003</v>
      </c>
      <c r="D54">
        <v>7.1420000000000003</v>
      </c>
      <c r="E54">
        <f t="shared" si="4"/>
        <v>7.1503333333333332</v>
      </c>
      <c r="F54">
        <f t="shared" ref="F54:F62" si="13">Q4</f>
        <v>7.15</v>
      </c>
      <c r="G54">
        <f t="shared" si="6"/>
        <v>3.3333333333285253E-4</v>
      </c>
      <c r="H54">
        <f t="shared" si="7"/>
        <v>2.4999999999999467E-2</v>
      </c>
      <c r="I54">
        <f t="shared" si="8"/>
        <v>-1.6000000000000014E-2</v>
      </c>
      <c r="J54">
        <f t="shared" si="9"/>
        <v>-8.0000000000000071E-3</v>
      </c>
      <c r="K54">
        <f t="shared" si="10"/>
        <v>2.4999999999999467E-2</v>
      </c>
      <c r="L54">
        <f t="shared" si="11"/>
        <v>-1.6000000000000014E-2</v>
      </c>
      <c r="M54" s="6">
        <f t="shared" si="12"/>
        <v>4.0999999999999481E-2</v>
      </c>
    </row>
    <row r="55" spans="1:13" x14ac:dyDescent="0.35">
      <c r="A55" s="15" t="s">
        <v>87</v>
      </c>
      <c r="B55">
        <v>6.6749999999999998</v>
      </c>
      <c r="C55">
        <v>6.6840000000000002</v>
      </c>
      <c r="D55">
        <v>6.6980000000000004</v>
      </c>
      <c r="E55">
        <f t="shared" si="4"/>
        <v>6.6856666666666671</v>
      </c>
      <c r="F55">
        <f t="shared" si="13"/>
        <v>6.7</v>
      </c>
      <c r="G55">
        <f t="shared" si="6"/>
        <v>-1.4333333333333087E-2</v>
      </c>
      <c r="H55">
        <f t="shared" si="7"/>
        <v>-2.5000000000000355E-2</v>
      </c>
      <c r="I55">
        <f t="shared" si="8"/>
        <v>-1.6000000000000014E-2</v>
      </c>
      <c r="J55">
        <f t="shared" si="9"/>
        <v>-1.9999999999997797E-3</v>
      </c>
      <c r="K55">
        <f t="shared" si="10"/>
        <v>-1.9999999999997797E-3</v>
      </c>
      <c r="L55">
        <f t="shared" si="11"/>
        <v>-2.5000000000000355E-2</v>
      </c>
      <c r="M55" s="6">
        <f t="shared" si="12"/>
        <v>2.3000000000000576E-2</v>
      </c>
    </row>
    <row r="56" spans="1:13" x14ac:dyDescent="0.35">
      <c r="A56" s="15" t="s">
        <v>87</v>
      </c>
      <c r="B56">
        <v>6.2380000000000004</v>
      </c>
      <c r="C56">
        <v>6.234</v>
      </c>
      <c r="D56">
        <v>6.2309999999999999</v>
      </c>
      <c r="E56">
        <f t="shared" si="4"/>
        <v>6.2343333333333346</v>
      </c>
      <c r="F56">
        <f t="shared" si="13"/>
        <v>6.25</v>
      </c>
      <c r="G56">
        <f t="shared" si="6"/>
        <v>-1.5666666666665385E-2</v>
      </c>
      <c r="H56">
        <f t="shared" si="7"/>
        <v>-1.1999999999999567E-2</v>
      </c>
      <c r="I56">
        <f t="shared" si="8"/>
        <v>-1.6000000000000014E-2</v>
      </c>
      <c r="J56">
        <f t="shared" si="9"/>
        <v>-1.9000000000000128E-2</v>
      </c>
      <c r="K56">
        <f t="shared" si="10"/>
        <v>-1.1999999999999567E-2</v>
      </c>
      <c r="L56">
        <f t="shared" si="11"/>
        <v>-1.9000000000000128E-2</v>
      </c>
      <c r="M56" s="6">
        <f t="shared" si="12"/>
        <v>7.0000000000005613E-3</v>
      </c>
    </row>
    <row r="57" spans="1:13" x14ac:dyDescent="0.35">
      <c r="A57" s="15" t="s">
        <v>87</v>
      </c>
      <c r="B57">
        <v>5.8460000000000001</v>
      </c>
      <c r="C57">
        <v>5.7839999999999998</v>
      </c>
      <c r="D57">
        <v>5.7919999999999998</v>
      </c>
      <c r="E57">
        <f t="shared" si="4"/>
        <v>5.8073333333333323</v>
      </c>
      <c r="F57">
        <f t="shared" si="13"/>
        <v>5.8</v>
      </c>
      <c r="G57">
        <f t="shared" si="6"/>
        <v>7.3333333333325257E-3</v>
      </c>
      <c r="H57">
        <f t="shared" si="7"/>
        <v>4.6000000000000263E-2</v>
      </c>
      <c r="I57">
        <f t="shared" si="8"/>
        <v>-1.6000000000000014E-2</v>
      </c>
      <c r="J57">
        <f t="shared" si="9"/>
        <v>-8.0000000000000071E-3</v>
      </c>
      <c r="K57">
        <f t="shared" si="10"/>
        <v>4.6000000000000263E-2</v>
      </c>
      <c r="L57">
        <f t="shared" si="11"/>
        <v>-1.6000000000000014E-2</v>
      </c>
      <c r="M57" s="6">
        <f t="shared" si="12"/>
        <v>6.2000000000000277E-2</v>
      </c>
    </row>
    <row r="58" spans="1:13" x14ac:dyDescent="0.35">
      <c r="A58" s="15" t="s">
        <v>87</v>
      </c>
      <c r="B58">
        <v>5.3319999999999999</v>
      </c>
      <c r="C58">
        <v>5.3410000000000002</v>
      </c>
      <c r="D58">
        <v>5.34</v>
      </c>
      <c r="E58">
        <f t="shared" si="4"/>
        <v>5.3376666666666663</v>
      </c>
      <c r="F58">
        <f t="shared" si="13"/>
        <v>5.35</v>
      </c>
      <c r="G58">
        <f t="shared" si="6"/>
        <v>-1.2333333333333307E-2</v>
      </c>
      <c r="H58">
        <f t="shared" si="7"/>
        <v>-1.7999999999999794E-2</v>
      </c>
      <c r="I58">
        <f t="shared" si="8"/>
        <v>-8.9999999999994529E-3</v>
      </c>
      <c r="J58">
        <f t="shared" si="9"/>
        <v>-9.9999999999997868E-3</v>
      </c>
      <c r="K58">
        <f t="shared" si="10"/>
        <v>-8.9999999999994529E-3</v>
      </c>
      <c r="L58">
        <f t="shared" si="11"/>
        <v>-1.7999999999999794E-2</v>
      </c>
      <c r="M58" s="6">
        <f t="shared" si="12"/>
        <v>9.0000000000003411E-3</v>
      </c>
    </row>
    <row r="59" spans="1:13" x14ac:dyDescent="0.35">
      <c r="A59" s="15" t="s">
        <v>87</v>
      </c>
      <c r="B59">
        <v>4.8680000000000003</v>
      </c>
      <c r="C59">
        <v>4.8710000000000004</v>
      </c>
      <c r="D59">
        <v>4.8719999999999999</v>
      </c>
      <c r="E59">
        <f t="shared" si="4"/>
        <v>4.8703333333333338</v>
      </c>
      <c r="F59">
        <f t="shared" si="13"/>
        <v>4.9000000000000004</v>
      </c>
      <c r="G59">
        <f t="shared" si="6"/>
        <v>-2.9666666666666508E-2</v>
      </c>
      <c r="H59">
        <f t="shared" si="7"/>
        <v>-3.2000000000000028E-2</v>
      </c>
      <c r="I59">
        <f t="shared" si="8"/>
        <v>-2.8999999999999915E-2</v>
      </c>
      <c r="J59">
        <f t="shared" si="9"/>
        <v>-2.8000000000000469E-2</v>
      </c>
      <c r="K59">
        <f t="shared" si="10"/>
        <v>-2.8000000000000469E-2</v>
      </c>
      <c r="L59">
        <f t="shared" si="11"/>
        <v>-3.2000000000000028E-2</v>
      </c>
      <c r="M59" s="6">
        <f t="shared" si="12"/>
        <v>3.9999999999995595E-3</v>
      </c>
    </row>
    <row r="60" spans="1:13" x14ac:dyDescent="0.35">
      <c r="A60" s="15" t="s">
        <v>87</v>
      </c>
      <c r="B60">
        <v>4.4109999999999996</v>
      </c>
      <c r="C60">
        <v>4.4260000000000002</v>
      </c>
      <c r="D60">
        <v>4.423</v>
      </c>
      <c r="E60">
        <f t="shared" si="4"/>
        <v>4.42</v>
      </c>
      <c r="F60">
        <f t="shared" si="13"/>
        <v>4.45</v>
      </c>
      <c r="G60">
        <f t="shared" si="6"/>
        <v>-3.0000000000000249E-2</v>
      </c>
      <c r="H60">
        <f t="shared" si="7"/>
        <v>-3.900000000000059E-2</v>
      </c>
      <c r="I60">
        <f t="shared" si="8"/>
        <v>-2.4000000000000021E-2</v>
      </c>
      <c r="J60">
        <f t="shared" si="9"/>
        <v>-2.7000000000000135E-2</v>
      </c>
      <c r="K60">
        <f t="shared" si="10"/>
        <v>-2.4000000000000021E-2</v>
      </c>
      <c r="L60">
        <f t="shared" si="11"/>
        <v>-3.900000000000059E-2</v>
      </c>
      <c r="M60" s="6">
        <f t="shared" si="12"/>
        <v>1.5000000000000568E-2</v>
      </c>
    </row>
    <row r="61" spans="1:13" x14ac:dyDescent="0.35">
      <c r="A61" s="15" t="s">
        <v>87</v>
      </c>
      <c r="B61">
        <v>4.0179999999999998</v>
      </c>
      <c r="C61">
        <v>4</v>
      </c>
      <c r="D61">
        <v>3.9940000000000002</v>
      </c>
      <c r="E61">
        <f t="shared" si="4"/>
        <v>4.0040000000000004</v>
      </c>
      <c r="F61">
        <f t="shared" si="13"/>
        <v>4</v>
      </c>
      <c r="G61">
        <f t="shared" si="6"/>
        <v>4.0000000000004476E-3</v>
      </c>
      <c r="H61">
        <f t="shared" si="7"/>
        <v>1.7999999999999794E-2</v>
      </c>
      <c r="I61">
        <f t="shared" si="8"/>
        <v>0</v>
      </c>
      <c r="J61">
        <f t="shared" si="9"/>
        <v>-5.9999999999997833E-3</v>
      </c>
      <c r="K61">
        <f t="shared" si="10"/>
        <v>1.7999999999999794E-2</v>
      </c>
      <c r="L61">
        <f t="shared" si="11"/>
        <v>-5.9999999999997833E-3</v>
      </c>
      <c r="M61" s="6">
        <f t="shared" si="12"/>
        <v>2.3999999999999577E-2</v>
      </c>
    </row>
    <row r="62" spans="1:13" x14ac:dyDescent="0.35">
      <c r="A62" s="15" t="s">
        <v>87</v>
      </c>
      <c r="B62">
        <v>3.5990000000000002</v>
      </c>
      <c r="C62">
        <v>3.5289999999999999</v>
      </c>
      <c r="D62">
        <v>3.512</v>
      </c>
      <c r="E62">
        <f t="shared" si="4"/>
        <v>3.5466666666666669</v>
      </c>
      <c r="F62">
        <f t="shared" si="13"/>
        <v>3.55</v>
      </c>
      <c r="G62">
        <f t="shared" si="6"/>
        <v>-3.3333333333329662E-3</v>
      </c>
      <c r="H62">
        <f t="shared" si="7"/>
        <v>4.9000000000000377E-2</v>
      </c>
      <c r="I62">
        <f t="shared" si="8"/>
        <v>-2.0999999999999908E-2</v>
      </c>
      <c r="J62">
        <f t="shared" si="9"/>
        <v>-3.7999999999999812E-2</v>
      </c>
      <c r="K62">
        <f t="shared" si="10"/>
        <v>4.9000000000000377E-2</v>
      </c>
      <c r="L62">
        <f t="shared" si="11"/>
        <v>-3.7999999999999812E-2</v>
      </c>
      <c r="M62" s="6">
        <f t="shared" si="12"/>
        <v>8.7000000000000188E-2</v>
      </c>
    </row>
    <row r="63" spans="1:13" x14ac:dyDescent="0.35">
      <c r="E63" t="e">
        <f t="shared" si="4"/>
        <v>#DIV/0!</v>
      </c>
      <c r="G63" t="e">
        <f t="shared" si="6"/>
        <v>#DIV/0!</v>
      </c>
      <c r="M63" s="6"/>
    </row>
    <row r="64" spans="1:13" s="4" customFormat="1" x14ac:dyDescent="0.35">
      <c r="B64" s="15" t="s">
        <v>77</v>
      </c>
      <c r="C64" s="15" t="s">
        <v>78</v>
      </c>
      <c r="D64" s="15" t="s">
        <v>79</v>
      </c>
      <c r="E64" t="e">
        <f t="shared" si="4"/>
        <v>#DIV/0!</v>
      </c>
      <c r="F64" s="15" t="s">
        <v>76</v>
      </c>
      <c r="G64" t="e">
        <f t="shared" si="6"/>
        <v>#DIV/0!</v>
      </c>
      <c r="H64" s="15" t="s">
        <v>80</v>
      </c>
      <c r="I64" s="15" t="s">
        <v>81</v>
      </c>
      <c r="J64" s="15" t="s">
        <v>82</v>
      </c>
      <c r="K64" s="15" t="s">
        <v>83</v>
      </c>
      <c r="L64" s="15" t="s">
        <v>84</v>
      </c>
      <c r="M64" s="15" t="s">
        <v>85</v>
      </c>
    </row>
    <row r="65" spans="1:13" s="4" customFormat="1" x14ac:dyDescent="0.35">
      <c r="B65" s="15" t="s">
        <v>88</v>
      </c>
      <c r="E65" t="e">
        <f t="shared" si="4"/>
        <v>#DIV/0!</v>
      </c>
      <c r="G65" t="e">
        <f t="shared" si="6"/>
        <v>#DIV/0!</v>
      </c>
    </row>
    <row r="66" spans="1:13" x14ac:dyDescent="0.35">
      <c r="A66" s="15" t="s">
        <v>88</v>
      </c>
      <c r="B66">
        <v>7.3090000000000002</v>
      </c>
      <c r="C66">
        <v>7.2960000000000003</v>
      </c>
      <c r="D66">
        <v>7.3029999999999999</v>
      </c>
      <c r="E66">
        <f t="shared" si="4"/>
        <v>7.3026666666666671</v>
      </c>
      <c r="F66">
        <f>V4</f>
        <v>7.2850000000000001</v>
      </c>
      <c r="G66">
        <f t="shared" si="6"/>
        <v>1.7666666666666941E-2</v>
      </c>
      <c r="H66">
        <f t="shared" si="7"/>
        <v>2.4000000000000021E-2</v>
      </c>
      <c r="I66">
        <f t="shared" si="8"/>
        <v>1.1000000000000121E-2</v>
      </c>
      <c r="J66">
        <f t="shared" si="9"/>
        <v>1.7999999999999794E-2</v>
      </c>
      <c r="K66">
        <f t="shared" si="10"/>
        <v>2.4000000000000021E-2</v>
      </c>
      <c r="L66">
        <f t="shared" si="11"/>
        <v>1.1000000000000121E-2</v>
      </c>
      <c r="M66" s="6">
        <f t="shared" si="12"/>
        <v>1.2999999999999901E-2</v>
      </c>
    </row>
    <row r="67" spans="1:13" x14ac:dyDescent="0.35">
      <c r="A67" s="15" t="s">
        <v>88</v>
      </c>
      <c r="B67">
        <v>6.8490000000000002</v>
      </c>
      <c r="C67">
        <v>6.8369999999999997</v>
      </c>
      <c r="D67">
        <v>6.8330000000000002</v>
      </c>
      <c r="E67">
        <f t="shared" si="4"/>
        <v>6.8396666666666661</v>
      </c>
      <c r="F67">
        <f t="shared" ref="F67:F75" si="14">V5</f>
        <v>6.835</v>
      </c>
      <c r="G67">
        <f t="shared" si="6"/>
        <v>4.6666666666661527E-3</v>
      </c>
      <c r="H67">
        <f t="shared" si="7"/>
        <v>1.4000000000000234E-2</v>
      </c>
      <c r="I67">
        <f t="shared" si="8"/>
        <v>1.9999999999997797E-3</v>
      </c>
      <c r="J67">
        <f t="shared" si="9"/>
        <v>-1.9999999999997797E-3</v>
      </c>
      <c r="K67">
        <f t="shared" si="10"/>
        <v>1.4000000000000234E-2</v>
      </c>
      <c r="L67">
        <f t="shared" si="11"/>
        <v>-1.9999999999997797E-3</v>
      </c>
      <c r="M67" s="6">
        <f t="shared" si="12"/>
        <v>1.6000000000000014E-2</v>
      </c>
    </row>
    <row r="68" spans="1:13" x14ac:dyDescent="0.35">
      <c r="A68" s="15" t="s">
        <v>88</v>
      </c>
      <c r="B68">
        <v>6.3879999999999999</v>
      </c>
      <c r="C68">
        <v>6.375</v>
      </c>
      <c r="D68">
        <v>6.3929999999999998</v>
      </c>
      <c r="E68">
        <f t="shared" si="4"/>
        <v>6.3853333333333326</v>
      </c>
      <c r="F68">
        <f t="shared" si="14"/>
        <v>6.3849999999999998</v>
      </c>
      <c r="G68">
        <f t="shared" si="6"/>
        <v>3.3333333333285253E-4</v>
      </c>
      <c r="H68">
        <f t="shared" si="7"/>
        <v>3.0000000000001137E-3</v>
      </c>
      <c r="I68">
        <f t="shared" si="8"/>
        <v>-9.9999999999997868E-3</v>
      </c>
      <c r="J68">
        <f t="shared" si="9"/>
        <v>8.0000000000000071E-3</v>
      </c>
      <c r="K68">
        <f t="shared" si="10"/>
        <v>8.0000000000000071E-3</v>
      </c>
      <c r="L68">
        <f t="shared" si="11"/>
        <v>-9.9999999999997868E-3</v>
      </c>
      <c r="M68" s="6">
        <f t="shared" si="12"/>
        <v>1.7999999999999794E-2</v>
      </c>
    </row>
    <row r="69" spans="1:13" x14ac:dyDescent="0.35">
      <c r="A69" s="15" t="s">
        <v>88</v>
      </c>
      <c r="B69">
        <v>5.9409999999999998</v>
      </c>
      <c r="C69">
        <v>5.9429999999999996</v>
      </c>
      <c r="D69">
        <v>5.9429999999999996</v>
      </c>
      <c r="E69">
        <f t="shared" si="4"/>
        <v>5.942333333333333</v>
      </c>
      <c r="F69">
        <f t="shared" si="14"/>
        <v>5.9350000000000005</v>
      </c>
      <c r="G69">
        <f t="shared" si="6"/>
        <v>7.3333333333325257E-3</v>
      </c>
      <c r="H69">
        <f t="shared" si="7"/>
        <v>5.9999999999993392E-3</v>
      </c>
      <c r="I69">
        <f t="shared" si="8"/>
        <v>7.9999999999991189E-3</v>
      </c>
      <c r="J69">
        <f t="shared" si="9"/>
        <v>7.9999999999991189E-3</v>
      </c>
      <c r="K69">
        <f t="shared" si="10"/>
        <v>7.9999999999991189E-3</v>
      </c>
      <c r="L69">
        <f t="shared" si="11"/>
        <v>5.9999999999993392E-3</v>
      </c>
      <c r="M69" s="6">
        <f t="shared" si="12"/>
        <v>1.9999999999997797E-3</v>
      </c>
    </row>
    <row r="70" spans="1:13" x14ac:dyDescent="0.35">
      <c r="A70" s="15" t="s">
        <v>88</v>
      </c>
      <c r="B70">
        <v>5.4880000000000004</v>
      </c>
      <c r="C70">
        <v>5.4710000000000001</v>
      </c>
      <c r="D70">
        <v>5.492</v>
      </c>
      <c r="E70">
        <f t="shared" si="4"/>
        <v>5.4836666666666671</v>
      </c>
      <c r="F70">
        <f t="shared" si="14"/>
        <v>5.4849999999999994</v>
      </c>
      <c r="G70">
        <f t="shared" si="6"/>
        <v>-1.3333333333322983E-3</v>
      </c>
      <c r="H70">
        <f t="shared" si="7"/>
        <v>3.0000000000010019E-3</v>
      </c>
      <c r="I70">
        <f t="shared" si="8"/>
        <v>-1.3999999999999346E-2</v>
      </c>
      <c r="J70">
        <f t="shared" si="9"/>
        <v>7.0000000000005613E-3</v>
      </c>
      <c r="K70">
        <f t="shared" si="10"/>
        <v>7.0000000000005613E-3</v>
      </c>
      <c r="L70">
        <f t="shared" si="11"/>
        <v>-1.3999999999999346E-2</v>
      </c>
      <c r="M70" s="6">
        <f t="shared" si="12"/>
        <v>2.0999999999999908E-2</v>
      </c>
    </row>
    <row r="71" spans="1:13" x14ac:dyDescent="0.35">
      <c r="A71" s="15" t="s">
        <v>88</v>
      </c>
      <c r="B71">
        <v>5.024</v>
      </c>
      <c r="C71">
        <v>5.016</v>
      </c>
      <c r="D71">
        <v>5.032</v>
      </c>
      <c r="E71">
        <f t="shared" si="4"/>
        <v>5.024</v>
      </c>
      <c r="F71">
        <f t="shared" si="14"/>
        <v>5.0350000000000001</v>
      </c>
      <c r="G71">
        <f t="shared" si="6"/>
        <v>-1.1000000000000121E-2</v>
      </c>
      <c r="H71">
        <f t="shared" si="7"/>
        <v>-1.1000000000000121E-2</v>
      </c>
      <c r="I71">
        <f t="shared" si="8"/>
        <v>-1.9000000000000128E-2</v>
      </c>
      <c r="J71">
        <f t="shared" si="9"/>
        <v>-3.0000000000001137E-3</v>
      </c>
      <c r="K71">
        <f t="shared" si="10"/>
        <v>-3.0000000000001137E-3</v>
      </c>
      <c r="L71">
        <f t="shared" si="11"/>
        <v>-1.9000000000000128E-2</v>
      </c>
      <c r="M71" s="6">
        <f t="shared" si="12"/>
        <v>1.6000000000000014E-2</v>
      </c>
    </row>
    <row r="72" spans="1:13" x14ac:dyDescent="0.35">
      <c r="A72" s="15" t="s">
        <v>88</v>
      </c>
      <c r="B72">
        <v>4.5250000000000004</v>
      </c>
      <c r="C72">
        <v>4.5880000000000001</v>
      </c>
      <c r="D72">
        <v>4.5810000000000004</v>
      </c>
      <c r="E72">
        <f t="shared" si="4"/>
        <v>4.5646666666666667</v>
      </c>
      <c r="F72">
        <f t="shared" si="14"/>
        <v>4.585</v>
      </c>
      <c r="G72">
        <f t="shared" si="6"/>
        <v>-2.0333333333333314E-2</v>
      </c>
      <c r="H72">
        <f t="shared" si="7"/>
        <v>-5.9999999999999609E-2</v>
      </c>
      <c r="I72">
        <f t="shared" si="8"/>
        <v>3.0000000000001137E-3</v>
      </c>
      <c r="J72">
        <f t="shared" si="9"/>
        <v>-3.9999999999995595E-3</v>
      </c>
      <c r="K72">
        <f t="shared" si="10"/>
        <v>3.0000000000001137E-3</v>
      </c>
      <c r="L72">
        <f t="shared" si="11"/>
        <v>-5.9999999999999609E-2</v>
      </c>
      <c r="M72" s="6">
        <f t="shared" si="12"/>
        <v>6.2999999999999723E-2</v>
      </c>
    </row>
    <row r="73" spans="1:13" x14ac:dyDescent="0.35">
      <c r="A73" s="15" t="s">
        <v>88</v>
      </c>
      <c r="B73">
        <v>4.1280000000000001</v>
      </c>
      <c r="C73">
        <v>4.125</v>
      </c>
      <c r="D73">
        <v>4.1219999999999999</v>
      </c>
      <c r="E73">
        <f t="shared" si="4"/>
        <v>4.125</v>
      </c>
      <c r="F73">
        <f t="shared" si="14"/>
        <v>4.1349999999999998</v>
      </c>
      <c r="G73">
        <f t="shared" si="6"/>
        <v>-9.9999999999997868E-3</v>
      </c>
      <c r="H73">
        <f t="shared" si="7"/>
        <v>-6.9999999999996732E-3</v>
      </c>
      <c r="I73">
        <f t="shared" si="8"/>
        <v>-9.9999999999997868E-3</v>
      </c>
      <c r="J73">
        <f t="shared" si="9"/>
        <v>-1.2999999999999901E-2</v>
      </c>
      <c r="K73">
        <f t="shared" si="10"/>
        <v>-6.9999999999996732E-3</v>
      </c>
      <c r="L73">
        <f t="shared" si="11"/>
        <v>-1.2999999999999901E-2</v>
      </c>
      <c r="M73" s="6">
        <f t="shared" si="12"/>
        <v>6.0000000000002274E-3</v>
      </c>
    </row>
    <row r="74" spans="1:13" x14ac:dyDescent="0.35">
      <c r="A74" s="15" t="s">
        <v>88</v>
      </c>
      <c r="B74">
        <v>3.6819999999999999</v>
      </c>
      <c r="C74">
        <v>3.68</v>
      </c>
      <c r="D74">
        <v>3.6960000000000002</v>
      </c>
      <c r="E74">
        <f t="shared" si="4"/>
        <v>3.6859999999999999</v>
      </c>
      <c r="F74">
        <f t="shared" si="14"/>
        <v>3.6849999999999996</v>
      </c>
      <c r="G74">
        <f t="shared" si="6"/>
        <v>1.000000000000334E-3</v>
      </c>
      <c r="H74">
        <f t="shared" si="7"/>
        <v>-2.9999999999996696E-3</v>
      </c>
      <c r="I74">
        <f t="shared" si="8"/>
        <v>-4.9999999999994493E-3</v>
      </c>
      <c r="J74">
        <f t="shared" si="9"/>
        <v>1.1000000000000565E-2</v>
      </c>
      <c r="K74">
        <f t="shared" si="10"/>
        <v>1.1000000000000565E-2</v>
      </c>
      <c r="L74">
        <f t="shared" si="11"/>
        <v>-4.9999999999994493E-3</v>
      </c>
      <c r="M74" s="6">
        <f t="shared" si="12"/>
        <v>1.6000000000000014E-2</v>
      </c>
    </row>
    <row r="75" spans="1:13" x14ac:dyDescent="0.35">
      <c r="A75" s="15" t="s">
        <v>88</v>
      </c>
      <c r="B75">
        <v>3.2250000000000001</v>
      </c>
      <c r="C75">
        <v>3.2149999999999999</v>
      </c>
      <c r="D75">
        <v>3.2229999999999999</v>
      </c>
      <c r="E75">
        <f t="shared" si="4"/>
        <v>3.2210000000000001</v>
      </c>
      <c r="F75">
        <f t="shared" si="14"/>
        <v>3.2350000000000003</v>
      </c>
      <c r="G75">
        <f t="shared" si="6"/>
        <v>-1.4000000000000234E-2</v>
      </c>
      <c r="H75">
        <f t="shared" si="7"/>
        <v>-1.0000000000000231E-2</v>
      </c>
      <c r="I75">
        <f t="shared" si="8"/>
        <v>-2.0000000000000462E-2</v>
      </c>
      <c r="J75">
        <f t="shared" si="9"/>
        <v>-1.2000000000000455E-2</v>
      </c>
      <c r="K75">
        <f t="shared" si="10"/>
        <v>-1.0000000000000231E-2</v>
      </c>
      <c r="L75">
        <f t="shared" si="11"/>
        <v>-2.0000000000000462E-2</v>
      </c>
      <c r="M75" s="6">
        <f t="shared" si="12"/>
        <v>1.0000000000000231E-2</v>
      </c>
    </row>
    <row r="76" spans="1:13" x14ac:dyDescent="0.35">
      <c r="E76" t="e">
        <f t="shared" si="4"/>
        <v>#DIV/0!</v>
      </c>
      <c r="G76" t="e">
        <f t="shared" si="6"/>
        <v>#DIV/0!</v>
      </c>
      <c r="M76" s="6"/>
    </row>
    <row r="77" spans="1:13" x14ac:dyDescent="0.35">
      <c r="B77" s="15" t="s">
        <v>89</v>
      </c>
      <c r="E77" t="e">
        <f t="shared" si="4"/>
        <v>#DIV/0!</v>
      </c>
      <c r="G77" t="e">
        <f t="shared" si="6"/>
        <v>#DIV/0!</v>
      </c>
      <c r="M77" s="6"/>
    </row>
    <row r="78" spans="1:13" x14ac:dyDescent="0.35">
      <c r="A78" s="15" t="s">
        <v>89</v>
      </c>
      <c r="B78">
        <v>7.3609999999999998</v>
      </c>
      <c r="C78">
        <v>7.3570000000000002</v>
      </c>
      <c r="D78">
        <v>7.3540000000000001</v>
      </c>
      <c r="E78">
        <f t="shared" si="4"/>
        <v>7.3573333333333331</v>
      </c>
      <c r="F78">
        <f>Y3</f>
        <v>7.375</v>
      </c>
      <c r="G78">
        <f t="shared" si="6"/>
        <v>-1.7666666666666941E-2</v>
      </c>
      <c r="H78">
        <f t="shared" si="7"/>
        <v>-1.4000000000000234E-2</v>
      </c>
      <c r="I78">
        <f t="shared" si="8"/>
        <v>-1.7999999999999794E-2</v>
      </c>
      <c r="J78">
        <f t="shared" si="9"/>
        <v>-2.0999999999999908E-2</v>
      </c>
      <c r="K78">
        <f t="shared" si="10"/>
        <v>-1.4000000000000234E-2</v>
      </c>
      <c r="L78">
        <f t="shared" si="11"/>
        <v>-2.0999999999999908E-2</v>
      </c>
      <c r="M78" s="6">
        <f t="shared" si="12"/>
        <v>6.9999999999996732E-3</v>
      </c>
    </row>
    <row r="79" spans="1:13" x14ac:dyDescent="0.35">
      <c r="A79" s="15" t="s">
        <v>89</v>
      </c>
      <c r="B79">
        <v>6.9089999999999998</v>
      </c>
      <c r="C79">
        <v>6.8929999999999998</v>
      </c>
      <c r="D79">
        <v>6.9029999999999996</v>
      </c>
      <c r="E79">
        <f t="shared" si="4"/>
        <v>6.9016666666666664</v>
      </c>
      <c r="F79">
        <f t="shared" ref="F79:F87" si="15">Y4</f>
        <v>6.9249999999999998</v>
      </c>
      <c r="G79">
        <f t="shared" si="6"/>
        <v>-2.3333333333333428E-2</v>
      </c>
      <c r="H79">
        <f t="shared" si="7"/>
        <v>-1.6000000000000014E-2</v>
      </c>
      <c r="I79">
        <f t="shared" si="8"/>
        <v>-3.2000000000000028E-2</v>
      </c>
      <c r="J79">
        <f t="shared" si="9"/>
        <v>-2.2000000000000242E-2</v>
      </c>
      <c r="K79">
        <f t="shared" si="10"/>
        <v>-1.6000000000000014E-2</v>
      </c>
      <c r="L79">
        <f t="shared" si="11"/>
        <v>-3.2000000000000028E-2</v>
      </c>
      <c r="M79" s="6">
        <f t="shared" si="12"/>
        <v>1.6000000000000014E-2</v>
      </c>
    </row>
    <row r="80" spans="1:13" x14ac:dyDescent="0.35">
      <c r="A80" s="15" t="s">
        <v>89</v>
      </c>
      <c r="B80">
        <v>6.4429999999999996</v>
      </c>
      <c r="C80">
        <v>6.4660000000000002</v>
      </c>
      <c r="D80">
        <v>6.4630000000000001</v>
      </c>
      <c r="E80">
        <f t="shared" si="4"/>
        <v>6.4573333333333336</v>
      </c>
      <c r="F80">
        <f t="shared" si="15"/>
        <v>6.4749999999999996</v>
      </c>
      <c r="G80">
        <f t="shared" si="6"/>
        <v>-1.7666666666666053E-2</v>
      </c>
      <c r="H80">
        <f t="shared" si="7"/>
        <v>-3.2000000000000028E-2</v>
      </c>
      <c r="I80">
        <f t="shared" si="8"/>
        <v>-8.9999999999994529E-3</v>
      </c>
      <c r="J80">
        <f t="shared" si="9"/>
        <v>-1.1999999999999567E-2</v>
      </c>
      <c r="K80">
        <f t="shared" si="10"/>
        <v>-8.9999999999994529E-3</v>
      </c>
      <c r="L80">
        <f t="shared" si="11"/>
        <v>-3.2000000000000028E-2</v>
      </c>
      <c r="M80" s="6">
        <f t="shared" si="12"/>
        <v>2.3000000000000576E-2</v>
      </c>
    </row>
    <row r="81" spans="1:14" x14ac:dyDescent="0.35">
      <c r="A81" s="15" t="s">
        <v>89</v>
      </c>
      <c r="B81">
        <v>5.9969999999999999</v>
      </c>
      <c r="C81">
        <v>6.0019999999999998</v>
      </c>
      <c r="D81">
        <v>6.0060000000000002</v>
      </c>
      <c r="E81">
        <f t="shared" si="4"/>
        <v>6.001666666666666</v>
      </c>
      <c r="F81">
        <f t="shared" si="15"/>
        <v>6.0250000000000004</v>
      </c>
      <c r="G81">
        <f t="shared" si="6"/>
        <v>-2.3333333333334316E-2</v>
      </c>
      <c r="H81">
        <f t="shared" si="7"/>
        <v>-2.8000000000000469E-2</v>
      </c>
      <c r="I81">
        <f t="shared" si="8"/>
        <v>-2.3000000000000576E-2</v>
      </c>
      <c r="J81">
        <f t="shared" si="9"/>
        <v>-1.9000000000000128E-2</v>
      </c>
      <c r="K81">
        <f t="shared" si="10"/>
        <v>-1.9000000000000128E-2</v>
      </c>
      <c r="L81">
        <f t="shared" si="11"/>
        <v>-2.8000000000000469E-2</v>
      </c>
      <c r="M81" s="6">
        <f t="shared" si="12"/>
        <v>9.0000000000003411E-3</v>
      </c>
    </row>
    <row r="82" spans="1:14" x14ac:dyDescent="0.35">
      <c r="A82" s="15" t="s">
        <v>89</v>
      </c>
      <c r="B82">
        <v>5.56</v>
      </c>
      <c r="C82">
        <v>5.569</v>
      </c>
      <c r="D82">
        <v>5.5579999999999998</v>
      </c>
      <c r="E82">
        <f t="shared" si="4"/>
        <v>5.5623333333333322</v>
      </c>
      <c r="F82">
        <f t="shared" si="15"/>
        <v>5.5750000000000002</v>
      </c>
      <c r="G82">
        <f t="shared" si="6"/>
        <v>-1.2666666666667936E-2</v>
      </c>
      <c r="H82">
        <f t="shared" si="7"/>
        <v>-1.5000000000000568E-2</v>
      </c>
      <c r="I82">
        <f t="shared" si="8"/>
        <v>-6.0000000000002274E-3</v>
      </c>
      <c r="J82">
        <f t="shared" si="9"/>
        <v>-1.7000000000000348E-2</v>
      </c>
      <c r="K82">
        <f t="shared" si="10"/>
        <v>-6.0000000000002274E-3</v>
      </c>
      <c r="L82">
        <f t="shared" si="11"/>
        <v>-1.7000000000000348E-2</v>
      </c>
      <c r="M82" s="6">
        <f t="shared" si="12"/>
        <v>1.1000000000000121E-2</v>
      </c>
    </row>
    <row r="83" spans="1:14" x14ac:dyDescent="0.35">
      <c r="A83" s="15" t="s">
        <v>89</v>
      </c>
      <c r="B83">
        <v>5.08</v>
      </c>
      <c r="C83">
        <v>5.0970000000000004</v>
      </c>
      <c r="D83">
        <v>5.1029999999999998</v>
      </c>
      <c r="E83">
        <f t="shared" si="4"/>
        <v>5.0933333333333328</v>
      </c>
      <c r="F83">
        <f t="shared" si="15"/>
        <v>5.125</v>
      </c>
      <c r="G83">
        <f t="shared" si="6"/>
        <v>-3.1666666666667176E-2</v>
      </c>
      <c r="H83">
        <f t="shared" si="7"/>
        <v>-4.4999999999999929E-2</v>
      </c>
      <c r="I83">
        <f t="shared" si="8"/>
        <v>-2.7999999999999581E-2</v>
      </c>
      <c r="J83">
        <f t="shared" si="9"/>
        <v>-2.2000000000000242E-2</v>
      </c>
      <c r="K83">
        <f t="shared" si="10"/>
        <v>-2.2000000000000242E-2</v>
      </c>
      <c r="L83">
        <f t="shared" si="11"/>
        <v>-4.4999999999999929E-2</v>
      </c>
      <c r="M83" s="6">
        <f t="shared" si="12"/>
        <v>2.2999999999999687E-2</v>
      </c>
    </row>
    <row r="84" spans="1:14" x14ac:dyDescent="0.35">
      <c r="A84" s="15" t="s">
        <v>89</v>
      </c>
      <c r="B84">
        <v>4.649</v>
      </c>
      <c r="C84">
        <v>4.7850000000000001</v>
      </c>
      <c r="D84">
        <v>4.657</v>
      </c>
      <c r="E84">
        <f t="shared" si="4"/>
        <v>4.6970000000000001</v>
      </c>
      <c r="F84">
        <f t="shared" si="15"/>
        <v>4.6749999999999998</v>
      </c>
      <c r="G84">
        <f t="shared" si="6"/>
        <v>2.2000000000000242E-2</v>
      </c>
      <c r="H84">
        <f t="shared" si="7"/>
        <v>-2.5999999999999801E-2</v>
      </c>
      <c r="I84">
        <f t="shared" si="8"/>
        <v>0.11000000000000032</v>
      </c>
      <c r="J84">
        <f t="shared" si="9"/>
        <v>-1.7999999999999794E-2</v>
      </c>
      <c r="K84">
        <f t="shared" si="10"/>
        <v>0.11000000000000032</v>
      </c>
      <c r="L84">
        <f t="shared" si="11"/>
        <v>-2.5999999999999801E-2</v>
      </c>
      <c r="M84" s="6">
        <f t="shared" si="12"/>
        <v>0.13600000000000012</v>
      </c>
    </row>
    <row r="85" spans="1:14" x14ac:dyDescent="0.35">
      <c r="A85" s="15" t="s">
        <v>89</v>
      </c>
      <c r="B85">
        <v>4.1929999999999996</v>
      </c>
      <c r="C85">
        <v>4.1970000000000001</v>
      </c>
      <c r="D85">
        <v>4.1920000000000002</v>
      </c>
      <c r="E85">
        <f t="shared" si="4"/>
        <v>4.194</v>
      </c>
      <c r="F85">
        <f t="shared" si="15"/>
        <v>4.2249999999999996</v>
      </c>
      <c r="G85">
        <f t="shared" si="6"/>
        <v>-3.0999999999999694E-2</v>
      </c>
      <c r="H85">
        <f t="shared" si="7"/>
        <v>-3.2000000000000028E-2</v>
      </c>
      <c r="I85">
        <f t="shared" si="8"/>
        <v>-2.7999999999999581E-2</v>
      </c>
      <c r="J85">
        <f t="shared" si="9"/>
        <v>-3.2999999999999474E-2</v>
      </c>
      <c r="K85">
        <f t="shared" si="10"/>
        <v>-2.7999999999999581E-2</v>
      </c>
      <c r="L85">
        <f t="shared" si="11"/>
        <v>-3.2999999999999474E-2</v>
      </c>
      <c r="M85" s="6">
        <f t="shared" si="12"/>
        <v>4.9999999999998934E-3</v>
      </c>
    </row>
    <row r="86" spans="1:14" x14ac:dyDescent="0.35">
      <c r="A86" s="15" t="s">
        <v>89</v>
      </c>
      <c r="B86">
        <v>3.7330000000000001</v>
      </c>
      <c r="C86">
        <v>3.754</v>
      </c>
      <c r="D86">
        <v>3.7589999999999999</v>
      </c>
      <c r="E86">
        <f t="shared" si="4"/>
        <v>3.7486666666666668</v>
      </c>
      <c r="F86">
        <f t="shared" si="15"/>
        <v>3.7750000000000004</v>
      </c>
      <c r="G86">
        <f t="shared" si="6"/>
        <v>-2.6333333333333542E-2</v>
      </c>
      <c r="H86">
        <f t="shared" si="7"/>
        <v>-4.2000000000000259E-2</v>
      </c>
      <c r="I86">
        <f t="shared" si="8"/>
        <v>-2.1000000000000352E-2</v>
      </c>
      <c r="J86">
        <f t="shared" si="9"/>
        <v>-1.6000000000000458E-2</v>
      </c>
      <c r="K86">
        <f t="shared" si="10"/>
        <v>-1.6000000000000458E-2</v>
      </c>
      <c r="L86">
        <f t="shared" si="11"/>
        <v>-4.2000000000000259E-2</v>
      </c>
      <c r="M86" s="6">
        <f t="shared" si="12"/>
        <v>2.5999999999999801E-2</v>
      </c>
    </row>
    <row r="87" spans="1:14" x14ac:dyDescent="0.35">
      <c r="A87" s="15" t="s">
        <v>89</v>
      </c>
      <c r="B87">
        <v>3.2930000000000001</v>
      </c>
      <c r="C87">
        <v>3.3</v>
      </c>
      <c r="D87">
        <v>3.294</v>
      </c>
      <c r="E87">
        <f t="shared" si="4"/>
        <v>3.295666666666667</v>
      </c>
      <c r="F87">
        <f t="shared" si="15"/>
        <v>3.3250000000000002</v>
      </c>
      <c r="G87">
        <f t="shared" si="6"/>
        <v>-2.9333333333333211E-2</v>
      </c>
      <c r="H87">
        <f t="shared" si="7"/>
        <v>-3.2000000000000028E-2</v>
      </c>
      <c r="I87">
        <f t="shared" si="8"/>
        <v>-2.5000000000000355E-2</v>
      </c>
      <c r="J87">
        <f t="shared" si="9"/>
        <v>-3.1000000000000139E-2</v>
      </c>
      <c r="K87">
        <f t="shared" si="10"/>
        <v>-2.5000000000000355E-2</v>
      </c>
      <c r="L87">
        <f t="shared" si="11"/>
        <v>-3.2000000000000028E-2</v>
      </c>
      <c r="M87" s="6">
        <f t="shared" si="12"/>
        <v>6.9999999999996732E-3</v>
      </c>
    </row>
    <row r="88" spans="1:14" x14ac:dyDescent="0.35">
      <c r="G88">
        <f t="shared" si="6"/>
        <v>0</v>
      </c>
    </row>
    <row r="89" spans="1:14" x14ac:dyDescent="0.35">
      <c r="G89">
        <f t="shared" si="6"/>
        <v>0</v>
      </c>
      <c r="I89" s="6"/>
      <c r="J89" s="6"/>
      <c r="K89" s="6"/>
    </row>
    <row r="90" spans="1:14" x14ac:dyDescent="0.35">
      <c r="D90" t="s">
        <v>80</v>
      </c>
      <c r="F90" t="s">
        <v>81</v>
      </c>
      <c r="G90" t="e">
        <f t="shared" si="6"/>
        <v>#VALUE!</v>
      </c>
      <c r="H90" t="s">
        <v>82</v>
      </c>
      <c r="I90" s="6" t="s">
        <v>83</v>
      </c>
      <c r="J90" s="6" t="s">
        <v>84</v>
      </c>
      <c r="K90" s="6" t="s">
        <v>85</v>
      </c>
    </row>
    <row r="91" spans="1:14" x14ac:dyDescent="0.35">
      <c r="C91" t="s">
        <v>86</v>
      </c>
      <c r="D91">
        <v>6.0000000000002274E-3</v>
      </c>
      <c r="F91">
        <v>-4.4999999999999929E-2</v>
      </c>
      <c r="G91">
        <f t="shared" si="6"/>
        <v>4.4999999999999929E-2</v>
      </c>
      <c r="H91">
        <v>-3.9999999999995595E-3</v>
      </c>
      <c r="I91">
        <v>6.0000000000002274E-3</v>
      </c>
      <c r="J91">
        <v>-4.4999999999999929E-2</v>
      </c>
      <c r="K91">
        <v>5.1000000000000156E-2</v>
      </c>
      <c r="M91" t="s">
        <v>86</v>
      </c>
      <c r="N91">
        <v>6.0000000000002274E-3</v>
      </c>
    </row>
    <row r="92" spans="1:14" x14ac:dyDescent="0.35">
      <c r="C92" t="s">
        <v>86</v>
      </c>
      <c r="D92">
        <v>1.499999999999968E-2</v>
      </c>
      <c r="F92">
        <v>1.9999999999999574E-2</v>
      </c>
      <c r="G92">
        <f t="shared" si="6"/>
        <v>-1.9999999999999574E-2</v>
      </c>
      <c r="H92">
        <v>-1.000000000000334E-3</v>
      </c>
      <c r="I92">
        <v>1.9999999999999574E-2</v>
      </c>
      <c r="J92">
        <v>-1.000000000000334E-3</v>
      </c>
      <c r="K92">
        <v>2.0999999999999908E-2</v>
      </c>
      <c r="M92" t="s">
        <v>86</v>
      </c>
      <c r="N92">
        <v>1.499999999999968E-2</v>
      </c>
    </row>
    <row r="93" spans="1:14" x14ac:dyDescent="0.35">
      <c r="C93" t="s">
        <v>86</v>
      </c>
      <c r="D93">
        <v>1.000000000000334E-3</v>
      </c>
      <c r="F93">
        <v>2.0000000000006679E-3</v>
      </c>
      <c r="G93">
        <f t="shared" si="6"/>
        <v>-2.0000000000006679E-3</v>
      </c>
      <c r="H93">
        <v>1.8000000000000682E-2</v>
      </c>
      <c r="I93">
        <v>1.8000000000000682E-2</v>
      </c>
      <c r="J93">
        <v>1.000000000000334E-3</v>
      </c>
      <c r="K93">
        <v>1.7000000000000348E-2</v>
      </c>
      <c r="M93" t="s">
        <v>86</v>
      </c>
      <c r="N93">
        <v>1.000000000000334E-3</v>
      </c>
    </row>
    <row r="94" spans="1:14" x14ac:dyDescent="0.35">
      <c r="C94" t="s">
        <v>86</v>
      </c>
      <c r="D94">
        <v>1.1999999999999567E-2</v>
      </c>
      <c r="F94">
        <v>1.1999999999999567E-2</v>
      </c>
      <c r="G94">
        <f t="shared" si="6"/>
        <v>-1.1999999999999567E-2</v>
      </c>
      <c r="H94">
        <v>1.699999999999946E-2</v>
      </c>
      <c r="I94">
        <v>1.699999999999946E-2</v>
      </c>
      <c r="J94">
        <v>1.1999999999999567E-2</v>
      </c>
      <c r="K94">
        <v>4.9999999999998934E-3</v>
      </c>
      <c r="M94" t="s">
        <v>86</v>
      </c>
      <c r="N94">
        <v>1.1999999999999567E-2</v>
      </c>
    </row>
    <row r="95" spans="1:14" x14ac:dyDescent="0.35">
      <c r="C95" t="s">
        <v>86</v>
      </c>
      <c r="D95">
        <v>1.1000000000000121E-2</v>
      </c>
      <c r="F95">
        <v>-3.9999999999995595E-3</v>
      </c>
      <c r="G95">
        <f t="shared" si="6"/>
        <v>3.9999999999995595E-3</v>
      </c>
      <c r="H95">
        <v>2.0999999999999908E-2</v>
      </c>
      <c r="I95">
        <v>2.0999999999999908E-2</v>
      </c>
      <c r="J95">
        <v>-3.9999999999995595E-3</v>
      </c>
      <c r="K95">
        <v>2.4999999999999467E-2</v>
      </c>
      <c r="M95" t="s">
        <v>86</v>
      </c>
      <c r="N95">
        <v>1.1000000000000121E-2</v>
      </c>
    </row>
    <row r="96" spans="1:14" x14ac:dyDescent="0.35">
      <c r="C96" t="s">
        <v>86</v>
      </c>
      <c r="D96">
        <v>1.5000000000000568E-2</v>
      </c>
      <c r="F96">
        <v>6.0000000000002274E-3</v>
      </c>
      <c r="G96">
        <f t="shared" si="6"/>
        <v>-6.0000000000002274E-3</v>
      </c>
      <c r="H96">
        <v>8.0000000000000071E-3</v>
      </c>
      <c r="I96">
        <v>1.5000000000000568E-2</v>
      </c>
      <c r="J96">
        <v>6.0000000000002274E-3</v>
      </c>
      <c r="K96">
        <v>9.0000000000003411E-3</v>
      </c>
      <c r="M96" t="s">
        <v>86</v>
      </c>
      <c r="N96">
        <v>1.5000000000000568E-2</v>
      </c>
    </row>
    <row r="97" spans="3:14" x14ac:dyDescent="0.35">
      <c r="C97" t="s">
        <v>86</v>
      </c>
      <c r="D97">
        <v>-4.0000000000004476E-3</v>
      </c>
      <c r="F97">
        <v>-3.0000000000001137E-3</v>
      </c>
      <c r="G97">
        <f t="shared" si="6"/>
        <v>3.0000000000001137E-3</v>
      </c>
      <c r="H97">
        <v>-5.0000000000007816E-3</v>
      </c>
      <c r="I97">
        <v>-3.0000000000001137E-3</v>
      </c>
      <c r="J97">
        <v>-5.0000000000007816E-3</v>
      </c>
      <c r="K97">
        <v>2.0000000000006679E-3</v>
      </c>
      <c r="M97" t="s">
        <v>86</v>
      </c>
      <c r="N97">
        <v>-4.0000000000004476E-3</v>
      </c>
    </row>
    <row r="98" spans="3:14" x14ac:dyDescent="0.35">
      <c r="C98" t="s">
        <v>86</v>
      </c>
      <c r="D98">
        <v>-2.1999999999999353E-2</v>
      </c>
      <c r="F98">
        <v>2.0000000000006679E-3</v>
      </c>
      <c r="G98">
        <f t="shared" si="6"/>
        <v>-2.0000000000006679E-3</v>
      </c>
      <c r="H98">
        <v>0</v>
      </c>
      <c r="I98">
        <v>2.0000000000006679E-3</v>
      </c>
      <c r="J98">
        <v>-2.1999999999999353E-2</v>
      </c>
      <c r="K98">
        <v>2.4000000000000021E-2</v>
      </c>
      <c r="M98" t="s">
        <v>86</v>
      </c>
      <c r="N98">
        <v>-2.1999999999999353E-2</v>
      </c>
    </row>
    <row r="99" spans="3:14" x14ac:dyDescent="0.35">
      <c r="C99" t="s">
        <v>86</v>
      </c>
      <c r="D99">
        <v>6.9999999999996732E-3</v>
      </c>
      <c r="F99">
        <v>1.2000000000000011E-2</v>
      </c>
      <c r="G99">
        <f t="shared" si="6"/>
        <v>-1.2000000000000011E-2</v>
      </c>
      <c r="H99">
        <v>2.8999999999999915E-2</v>
      </c>
      <c r="I99">
        <v>2.8999999999999915E-2</v>
      </c>
      <c r="J99">
        <v>6.9999999999996732E-3</v>
      </c>
      <c r="K99">
        <v>2.2000000000000242E-2</v>
      </c>
      <c r="M99" t="s">
        <v>86</v>
      </c>
      <c r="N99">
        <v>6.9999999999996732E-3</v>
      </c>
    </row>
    <row r="100" spans="3:14" x14ac:dyDescent="0.35">
      <c r="C100" t="s">
        <v>86</v>
      </c>
      <c r="D100">
        <v>-4.0999999999999925E-2</v>
      </c>
      <c r="F100">
        <v>-4.0999999999999925E-2</v>
      </c>
      <c r="G100">
        <f t="shared" si="6"/>
        <v>4.0999999999999925E-2</v>
      </c>
      <c r="H100">
        <v>-2.9999999999999805E-2</v>
      </c>
      <c r="I100">
        <v>-2.9999999999999805E-2</v>
      </c>
      <c r="J100">
        <v>-4.0999999999999925E-2</v>
      </c>
      <c r="K100">
        <v>1.1000000000000121E-2</v>
      </c>
      <c r="M100" t="s">
        <v>86</v>
      </c>
      <c r="N100">
        <v>-4.0999999999999925E-2</v>
      </c>
    </row>
    <row r="101" spans="3:14" x14ac:dyDescent="0.35">
      <c r="G101">
        <f t="shared" si="6"/>
        <v>0</v>
      </c>
      <c r="M101" t="s">
        <v>86</v>
      </c>
      <c r="N101">
        <v>-4.4999999999999929E-2</v>
      </c>
    </row>
    <row r="102" spans="3:14" x14ac:dyDescent="0.35">
      <c r="G102">
        <f t="shared" si="6"/>
        <v>0</v>
      </c>
      <c r="M102" t="s">
        <v>86</v>
      </c>
      <c r="N102">
        <v>1.9999999999999574E-2</v>
      </c>
    </row>
    <row r="103" spans="3:14" x14ac:dyDescent="0.35">
      <c r="C103" t="s">
        <v>87</v>
      </c>
      <c r="D103">
        <v>4.1000000000000369E-2</v>
      </c>
      <c r="F103">
        <v>-9.9999999999944578E-4</v>
      </c>
      <c r="G103">
        <f t="shared" si="6"/>
        <v>9.9999999999944578E-4</v>
      </c>
      <c r="H103">
        <v>1.9000000000000128E-2</v>
      </c>
      <c r="I103">
        <v>4.1000000000000369E-2</v>
      </c>
      <c r="J103">
        <v>-9.9999999999944578E-4</v>
      </c>
      <c r="K103">
        <v>4.1999999999999815E-2</v>
      </c>
      <c r="M103" t="s">
        <v>86</v>
      </c>
      <c r="N103">
        <v>2.0000000000006679E-3</v>
      </c>
    </row>
    <row r="104" spans="3:14" x14ac:dyDescent="0.35">
      <c r="C104" t="s">
        <v>87</v>
      </c>
      <c r="D104">
        <v>2.4999999999999467E-2</v>
      </c>
      <c r="F104">
        <v>-1.6000000000000014E-2</v>
      </c>
      <c r="G104">
        <f t="shared" si="6"/>
        <v>1.6000000000000014E-2</v>
      </c>
      <c r="H104">
        <v>-8.0000000000000071E-3</v>
      </c>
      <c r="I104">
        <v>2.4999999999999467E-2</v>
      </c>
      <c r="J104">
        <v>-1.6000000000000014E-2</v>
      </c>
      <c r="K104">
        <v>4.0999999999999481E-2</v>
      </c>
      <c r="M104" t="s">
        <v>86</v>
      </c>
      <c r="N104">
        <v>1.1999999999999567E-2</v>
      </c>
    </row>
    <row r="105" spans="3:14" x14ac:dyDescent="0.35">
      <c r="C105" t="s">
        <v>87</v>
      </c>
      <c r="D105">
        <v>-2.5000000000000355E-2</v>
      </c>
      <c r="F105">
        <v>-1.6000000000000014E-2</v>
      </c>
      <c r="G105">
        <f t="shared" si="6"/>
        <v>1.6000000000000014E-2</v>
      </c>
      <c r="H105">
        <v>-1.9999999999997797E-3</v>
      </c>
      <c r="I105">
        <v>-1.9999999999997797E-3</v>
      </c>
      <c r="J105">
        <v>-2.5000000000000355E-2</v>
      </c>
      <c r="K105">
        <v>2.3000000000000576E-2</v>
      </c>
      <c r="M105" t="s">
        <v>86</v>
      </c>
      <c r="N105">
        <v>-3.9999999999995595E-3</v>
      </c>
    </row>
    <row r="106" spans="3:14" x14ac:dyDescent="0.35">
      <c r="C106" t="s">
        <v>87</v>
      </c>
      <c r="D106">
        <v>-1.1999999999999567E-2</v>
      </c>
      <c r="F106">
        <v>-1.6000000000000014E-2</v>
      </c>
      <c r="G106">
        <f t="shared" ref="G106:G137" si="16">E106-F106</f>
        <v>1.6000000000000014E-2</v>
      </c>
      <c r="H106">
        <v>-1.9000000000000128E-2</v>
      </c>
      <c r="I106">
        <v>-1.1999999999999567E-2</v>
      </c>
      <c r="J106">
        <v>-1.9000000000000128E-2</v>
      </c>
      <c r="K106">
        <v>7.0000000000005613E-3</v>
      </c>
      <c r="M106" t="s">
        <v>86</v>
      </c>
      <c r="N106">
        <v>6.0000000000002274E-3</v>
      </c>
    </row>
    <row r="107" spans="3:14" x14ac:dyDescent="0.35">
      <c r="C107" t="s">
        <v>87</v>
      </c>
      <c r="D107">
        <v>4.6000000000000263E-2</v>
      </c>
      <c r="F107">
        <v>-1.6000000000000014E-2</v>
      </c>
      <c r="G107">
        <f t="shared" si="16"/>
        <v>1.6000000000000014E-2</v>
      </c>
      <c r="H107">
        <v>-8.0000000000000071E-3</v>
      </c>
      <c r="I107">
        <v>4.6000000000000263E-2</v>
      </c>
      <c r="J107">
        <v>-1.6000000000000014E-2</v>
      </c>
      <c r="K107">
        <v>6.2000000000000277E-2</v>
      </c>
      <c r="M107" t="s">
        <v>86</v>
      </c>
      <c r="N107">
        <v>-3.0000000000001137E-3</v>
      </c>
    </row>
    <row r="108" spans="3:14" x14ac:dyDescent="0.35">
      <c r="C108" t="s">
        <v>87</v>
      </c>
      <c r="D108">
        <v>-1.7999999999999794E-2</v>
      </c>
      <c r="F108">
        <v>-8.9999999999994529E-3</v>
      </c>
      <c r="G108">
        <f t="shared" si="16"/>
        <v>8.9999999999994529E-3</v>
      </c>
      <c r="H108">
        <v>-9.9999999999997868E-3</v>
      </c>
      <c r="I108">
        <v>-8.9999999999994529E-3</v>
      </c>
      <c r="J108">
        <v>-1.7999999999999794E-2</v>
      </c>
      <c r="K108">
        <v>9.0000000000003411E-3</v>
      </c>
      <c r="M108" t="s">
        <v>86</v>
      </c>
      <c r="N108">
        <v>2.0000000000006679E-3</v>
      </c>
    </row>
    <row r="109" spans="3:14" x14ac:dyDescent="0.35">
      <c r="C109" t="s">
        <v>87</v>
      </c>
      <c r="D109">
        <v>-3.2000000000000028E-2</v>
      </c>
      <c r="F109">
        <v>-2.8999999999999915E-2</v>
      </c>
      <c r="G109">
        <f t="shared" si="16"/>
        <v>2.8999999999999915E-2</v>
      </c>
      <c r="H109">
        <v>-2.8000000000000469E-2</v>
      </c>
      <c r="I109">
        <v>-2.8000000000000469E-2</v>
      </c>
      <c r="J109">
        <v>-3.2000000000000028E-2</v>
      </c>
      <c r="K109">
        <v>3.9999999999995595E-3</v>
      </c>
      <c r="M109" t="s">
        <v>86</v>
      </c>
      <c r="N109">
        <v>1.2000000000000011E-2</v>
      </c>
    </row>
    <row r="110" spans="3:14" x14ac:dyDescent="0.35">
      <c r="C110" t="s">
        <v>87</v>
      </c>
      <c r="D110">
        <v>-3.900000000000059E-2</v>
      </c>
      <c r="F110">
        <v>-2.4000000000000021E-2</v>
      </c>
      <c r="G110">
        <f t="shared" si="16"/>
        <v>2.4000000000000021E-2</v>
      </c>
      <c r="H110">
        <v>-2.7000000000000135E-2</v>
      </c>
      <c r="I110">
        <v>-2.4000000000000021E-2</v>
      </c>
      <c r="J110">
        <v>-3.900000000000059E-2</v>
      </c>
      <c r="K110">
        <v>1.5000000000000568E-2</v>
      </c>
      <c r="M110" t="s">
        <v>86</v>
      </c>
      <c r="N110">
        <v>-4.0999999999999925E-2</v>
      </c>
    </row>
    <row r="111" spans="3:14" x14ac:dyDescent="0.35">
      <c r="C111" t="s">
        <v>87</v>
      </c>
      <c r="D111">
        <v>1.7999999999999794E-2</v>
      </c>
      <c r="F111">
        <v>0</v>
      </c>
      <c r="G111">
        <f t="shared" si="16"/>
        <v>0</v>
      </c>
      <c r="H111">
        <v>-5.9999999999997833E-3</v>
      </c>
      <c r="I111">
        <v>1.7999999999999794E-2</v>
      </c>
      <c r="J111">
        <v>-5.9999999999997833E-3</v>
      </c>
      <c r="K111">
        <v>2.3999999999999577E-2</v>
      </c>
      <c r="M111" t="s">
        <v>86</v>
      </c>
      <c r="N111">
        <v>-3.9999999999995595E-3</v>
      </c>
    </row>
    <row r="112" spans="3:14" x14ac:dyDescent="0.35">
      <c r="C112" t="s">
        <v>87</v>
      </c>
      <c r="D112">
        <v>4.9000000000000377E-2</v>
      </c>
      <c r="F112">
        <v>-2.0999999999999908E-2</v>
      </c>
      <c r="G112">
        <f t="shared" si="16"/>
        <v>2.0999999999999908E-2</v>
      </c>
      <c r="H112">
        <v>-3.7999999999999812E-2</v>
      </c>
      <c r="I112">
        <v>4.9000000000000377E-2</v>
      </c>
      <c r="J112">
        <v>-3.7999999999999812E-2</v>
      </c>
      <c r="K112">
        <v>8.7000000000000188E-2</v>
      </c>
      <c r="M112" t="s">
        <v>86</v>
      </c>
      <c r="N112">
        <v>-1.000000000000334E-3</v>
      </c>
    </row>
    <row r="113" spans="3:14" x14ac:dyDescent="0.35">
      <c r="G113">
        <f t="shared" si="16"/>
        <v>0</v>
      </c>
      <c r="M113" t="s">
        <v>86</v>
      </c>
      <c r="N113">
        <v>1.8000000000000682E-2</v>
      </c>
    </row>
    <row r="114" spans="3:14" x14ac:dyDescent="0.35">
      <c r="D114" t="s">
        <v>80</v>
      </c>
      <c r="F114" t="s">
        <v>81</v>
      </c>
      <c r="G114" t="e">
        <f t="shared" si="16"/>
        <v>#VALUE!</v>
      </c>
      <c r="H114" t="s">
        <v>82</v>
      </c>
      <c r="I114" t="s">
        <v>83</v>
      </c>
      <c r="J114" t="s">
        <v>84</v>
      </c>
      <c r="K114" t="s">
        <v>85</v>
      </c>
      <c r="M114" t="s">
        <v>86</v>
      </c>
      <c r="N114">
        <v>1.699999999999946E-2</v>
      </c>
    </row>
    <row r="115" spans="3:14" x14ac:dyDescent="0.35">
      <c r="G115">
        <f t="shared" si="16"/>
        <v>0</v>
      </c>
      <c r="M115" t="s">
        <v>86</v>
      </c>
      <c r="N115">
        <v>2.0999999999999908E-2</v>
      </c>
    </row>
    <row r="116" spans="3:14" x14ac:dyDescent="0.35">
      <c r="C116" t="s">
        <v>88</v>
      </c>
      <c r="D116">
        <v>2.4000000000000021E-2</v>
      </c>
      <c r="F116">
        <v>1.1000000000000121E-2</v>
      </c>
      <c r="G116">
        <f t="shared" si="16"/>
        <v>-1.1000000000000121E-2</v>
      </c>
      <c r="H116">
        <v>1.7999999999999794E-2</v>
      </c>
      <c r="I116">
        <v>2.4000000000000021E-2</v>
      </c>
      <c r="J116">
        <v>1.1000000000000121E-2</v>
      </c>
      <c r="K116">
        <v>1.2999999999999901E-2</v>
      </c>
      <c r="M116" t="s">
        <v>86</v>
      </c>
      <c r="N116">
        <v>8.0000000000000071E-3</v>
      </c>
    </row>
    <row r="117" spans="3:14" x14ac:dyDescent="0.35">
      <c r="C117" t="s">
        <v>88</v>
      </c>
      <c r="D117">
        <v>1.4000000000000234E-2</v>
      </c>
      <c r="F117">
        <v>1.9999999999997797E-3</v>
      </c>
      <c r="G117">
        <f t="shared" si="16"/>
        <v>-1.9999999999997797E-3</v>
      </c>
      <c r="H117">
        <v>-1.9999999999997797E-3</v>
      </c>
      <c r="I117">
        <v>1.4000000000000234E-2</v>
      </c>
      <c r="J117">
        <v>-1.9999999999997797E-3</v>
      </c>
      <c r="K117">
        <v>1.6000000000000014E-2</v>
      </c>
      <c r="M117" t="s">
        <v>86</v>
      </c>
      <c r="N117">
        <v>-5.0000000000007816E-3</v>
      </c>
    </row>
    <row r="118" spans="3:14" x14ac:dyDescent="0.35">
      <c r="C118" t="s">
        <v>88</v>
      </c>
      <c r="D118">
        <v>3.0000000000001137E-3</v>
      </c>
      <c r="F118">
        <v>-9.9999999999997868E-3</v>
      </c>
      <c r="G118">
        <f t="shared" si="16"/>
        <v>9.9999999999997868E-3</v>
      </c>
      <c r="H118">
        <v>8.0000000000000071E-3</v>
      </c>
      <c r="I118">
        <v>8.0000000000000071E-3</v>
      </c>
      <c r="J118">
        <v>-9.9999999999997868E-3</v>
      </c>
      <c r="K118">
        <v>1.7999999999999794E-2</v>
      </c>
      <c r="M118" t="s">
        <v>86</v>
      </c>
      <c r="N118">
        <v>0</v>
      </c>
    </row>
    <row r="119" spans="3:14" x14ac:dyDescent="0.35">
      <c r="C119" t="s">
        <v>88</v>
      </c>
      <c r="D119">
        <v>5.9999999999993392E-3</v>
      </c>
      <c r="F119">
        <v>7.9999999999991189E-3</v>
      </c>
      <c r="G119">
        <f t="shared" si="16"/>
        <v>-7.9999999999991189E-3</v>
      </c>
      <c r="H119">
        <v>7.9999999999991189E-3</v>
      </c>
      <c r="I119">
        <v>7.9999999999991189E-3</v>
      </c>
      <c r="J119">
        <v>5.9999999999993392E-3</v>
      </c>
      <c r="K119">
        <v>1.9999999999997797E-3</v>
      </c>
      <c r="M119" t="s">
        <v>86</v>
      </c>
      <c r="N119">
        <v>2.8999999999999915E-2</v>
      </c>
    </row>
    <row r="120" spans="3:14" x14ac:dyDescent="0.35">
      <c r="C120" t="s">
        <v>88</v>
      </c>
      <c r="D120">
        <v>3.0000000000010019E-3</v>
      </c>
      <c r="F120">
        <v>-1.3999999999999346E-2</v>
      </c>
      <c r="G120">
        <f t="shared" si="16"/>
        <v>1.3999999999999346E-2</v>
      </c>
      <c r="H120">
        <v>7.0000000000005613E-3</v>
      </c>
      <c r="I120">
        <v>7.0000000000005613E-3</v>
      </c>
      <c r="J120">
        <v>-1.3999999999999346E-2</v>
      </c>
      <c r="K120">
        <v>2.0999999999999908E-2</v>
      </c>
      <c r="M120" t="s">
        <v>86</v>
      </c>
      <c r="N120">
        <v>-2.9999999999999805E-2</v>
      </c>
    </row>
    <row r="121" spans="3:14" x14ac:dyDescent="0.35">
      <c r="C121" t="s">
        <v>88</v>
      </c>
      <c r="D121">
        <v>-1.1000000000000121E-2</v>
      </c>
      <c r="F121">
        <v>-1.9000000000000128E-2</v>
      </c>
      <c r="G121">
        <f t="shared" si="16"/>
        <v>1.9000000000000128E-2</v>
      </c>
      <c r="H121">
        <v>-3.0000000000001137E-3</v>
      </c>
      <c r="I121">
        <v>-3.0000000000001137E-3</v>
      </c>
      <c r="J121">
        <v>-1.9000000000000128E-2</v>
      </c>
      <c r="K121">
        <v>1.6000000000000014E-2</v>
      </c>
      <c r="M121" t="s">
        <v>87</v>
      </c>
      <c r="N121">
        <v>4.1000000000000369E-2</v>
      </c>
    </row>
    <row r="122" spans="3:14" x14ac:dyDescent="0.35">
      <c r="C122" t="s">
        <v>88</v>
      </c>
      <c r="D122">
        <v>-5.9999999999999609E-2</v>
      </c>
      <c r="F122">
        <v>3.0000000000001137E-3</v>
      </c>
      <c r="G122">
        <f t="shared" si="16"/>
        <v>-3.0000000000001137E-3</v>
      </c>
      <c r="H122">
        <v>-3.9999999999995595E-3</v>
      </c>
      <c r="I122">
        <v>3.0000000000001137E-3</v>
      </c>
      <c r="J122">
        <v>-5.9999999999999609E-2</v>
      </c>
      <c r="K122">
        <v>6.2999999999999723E-2</v>
      </c>
      <c r="M122" t="s">
        <v>87</v>
      </c>
      <c r="N122">
        <v>2.4999999999999467E-2</v>
      </c>
    </row>
    <row r="123" spans="3:14" x14ac:dyDescent="0.35">
      <c r="C123" t="s">
        <v>88</v>
      </c>
      <c r="D123">
        <v>-6.9999999999996732E-3</v>
      </c>
      <c r="F123">
        <v>-9.9999999999997868E-3</v>
      </c>
      <c r="G123">
        <f t="shared" si="16"/>
        <v>9.9999999999997868E-3</v>
      </c>
      <c r="H123">
        <v>-1.2999999999999901E-2</v>
      </c>
      <c r="I123">
        <v>-6.9999999999996732E-3</v>
      </c>
      <c r="J123">
        <v>-1.2999999999999901E-2</v>
      </c>
      <c r="K123">
        <v>6.0000000000002274E-3</v>
      </c>
      <c r="M123" t="s">
        <v>87</v>
      </c>
      <c r="N123">
        <v>-2.5000000000000355E-2</v>
      </c>
    </row>
    <row r="124" spans="3:14" x14ac:dyDescent="0.35">
      <c r="C124" t="s">
        <v>88</v>
      </c>
      <c r="D124">
        <v>-2.9999999999996696E-3</v>
      </c>
      <c r="F124">
        <v>-4.9999999999994493E-3</v>
      </c>
      <c r="G124">
        <f t="shared" si="16"/>
        <v>4.9999999999994493E-3</v>
      </c>
      <c r="H124">
        <v>1.1000000000000565E-2</v>
      </c>
      <c r="I124">
        <v>1.1000000000000565E-2</v>
      </c>
      <c r="J124">
        <v>-4.9999999999994493E-3</v>
      </c>
      <c r="K124">
        <v>1.6000000000000014E-2</v>
      </c>
      <c r="M124" t="s">
        <v>87</v>
      </c>
      <c r="N124">
        <v>-1.1999999999999567E-2</v>
      </c>
    </row>
    <row r="125" spans="3:14" x14ac:dyDescent="0.35">
      <c r="C125" t="s">
        <v>88</v>
      </c>
      <c r="D125">
        <v>-1.0000000000000231E-2</v>
      </c>
      <c r="F125">
        <v>-2.0000000000000462E-2</v>
      </c>
      <c r="G125">
        <f t="shared" si="16"/>
        <v>2.0000000000000462E-2</v>
      </c>
      <c r="H125">
        <v>-1.2000000000000455E-2</v>
      </c>
      <c r="I125">
        <v>-1.0000000000000231E-2</v>
      </c>
      <c r="J125">
        <v>-2.0000000000000462E-2</v>
      </c>
      <c r="K125">
        <v>1.0000000000000231E-2</v>
      </c>
      <c r="M125" t="s">
        <v>87</v>
      </c>
      <c r="N125">
        <v>4.6000000000000263E-2</v>
      </c>
    </row>
    <row r="126" spans="3:14" x14ac:dyDescent="0.35">
      <c r="G126">
        <f t="shared" si="16"/>
        <v>0</v>
      </c>
      <c r="M126" t="s">
        <v>87</v>
      </c>
      <c r="N126">
        <v>-1.7999999999999794E-2</v>
      </c>
    </row>
    <row r="127" spans="3:14" x14ac:dyDescent="0.35">
      <c r="G127">
        <f t="shared" si="16"/>
        <v>0</v>
      </c>
      <c r="M127" t="s">
        <v>87</v>
      </c>
      <c r="N127">
        <v>-3.2000000000000028E-2</v>
      </c>
    </row>
    <row r="128" spans="3:14" x14ac:dyDescent="0.35">
      <c r="C128" t="s">
        <v>89</v>
      </c>
      <c r="D128">
        <v>-1.4000000000000234E-2</v>
      </c>
      <c r="F128">
        <v>-1.7999999999999794E-2</v>
      </c>
      <c r="G128">
        <f t="shared" si="16"/>
        <v>1.7999999999999794E-2</v>
      </c>
      <c r="H128">
        <v>-2.0999999999999908E-2</v>
      </c>
      <c r="I128">
        <v>-1.4000000000000234E-2</v>
      </c>
      <c r="J128">
        <v>-2.0999999999999908E-2</v>
      </c>
      <c r="K128">
        <v>6.9999999999996732E-3</v>
      </c>
      <c r="M128" t="s">
        <v>87</v>
      </c>
      <c r="N128">
        <v>-3.900000000000059E-2</v>
      </c>
    </row>
    <row r="129" spans="2:14" x14ac:dyDescent="0.35">
      <c r="C129" t="s">
        <v>89</v>
      </c>
      <c r="D129">
        <v>-1.6000000000000014E-2</v>
      </c>
      <c r="F129">
        <v>-3.2000000000000028E-2</v>
      </c>
      <c r="G129">
        <f t="shared" si="16"/>
        <v>3.2000000000000028E-2</v>
      </c>
      <c r="H129">
        <v>-2.2000000000000242E-2</v>
      </c>
      <c r="I129">
        <v>-1.6000000000000014E-2</v>
      </c>
      <c r="J129">
        <v>-3.2000000000000028E-2</v>
      </c>
      <c r="K129">
        <v>1.6000000000000014E-2</v>
      </c>
      <c r="M129" t="s">
        <v>87</v>
      </c>
      <c r="N129">
        <v>1.7999999999999794E-2</v>
      </c>
    </row>
    <row r="130" spans="2:14" x14ac:dyDescent="0.35">
      <c r="C130" t="s">
        <v>89</v>
      </c>
      <c r="D130">
        <v>-3.2000000000000028E-2</v>
      </c>
      <c r="F130">
        <v>-8.9999999999994529E-3</v>
      </c>
      <c r="G130">
        <f t="shared" si="16"/>
        <v>8.9999999999994529E-3</v>
      </c>
      <c r="H130">
        <v>-1.1999999999999567E-2</v>
      </c>
      <c r="I130">
        <v>-8.9999999999994529E-3</v>
      </c>
      <c r="J130">
        <v>-3.2000000000000028E-2</v>
      </c>
      <c r="K130">
        <v>2.3000000000000576E-2</v>
      </c>
      <c r="M130" t="s">
        <v>87</v>
      </c>
      <c r="N130">
        <v>4.9000000000000377E-2</v>
      </c>
    </row>
    <row r="131" spans="2:14" x14ac:dyDescent="0.35">
      <c r="C131" t="s">
        <v>89</v>
      </c>
      <c r="D131">
        <v>-2.8000000000000469E-2</v>
      </c>
      <c r="F131">
        <v>-2.3000000000000576E-2</v>
      </c>
      <c r="G131">
        <f t="shared" si="16"/>
        <v>2.3000000000000576E-2</v>
      </c>
      <c r="H131">
        <v>-1.9000000000000128E-2</v>
      </c>
      <c r="I131">
        <v>-1.9000000000000128E-2</v>
      </c>
      <c r="J131">
        <v>-2.8000000000000469E-2</v>
      </c>
      <c r="K131">
        <v>9.0000000000003411E-3</v>
      </c>
      <c r="M131" t="s">
        <v>87</v>
      </c>
      <c r="N131">
        <v>-9.9999999999944578E-4</v>
      </c>
    </row>
    <row r="132" spans="2:14" x14ac:dyDescent="0.35">
      <c r="C132" t="s">
        <v>89</v>
      </c>
      <c r="D132">
        <v>-1.5000000000000568E-2</v>
      </c>
      <c r="F132">
        <v>-6.0000000000002274E-3</v>
      </c>
      <c r="G132">
        <f t="shared" si="16"/>
        <v>6.0000000000002274E-3</v>
      </c>
      <c r="H132">
        <v>-1.7000000000000348E-2</v>
      </c>
      <c r="I132">
        <v>-6.0000000000002274E-3</v>
      </c>
      <c r="J132">
        <v>-1.7000000000000348E-2</v>
      </c>
      <c r="K132">
        <v>1.1000000000000121E-2</v>
      </c>
      <c r="M132" t="s">
        <v>87</v>
      </c>
      <c r="N132">
        <v>-1.6000000000000014E-2</v>
      </c>
    </row>
    <row r="133" spans="2:14" x14ac:dyDescent="0.35">
      <c r="C133" t="s">
        <v>89</v>
      </c>
      <c r="D133">
        <v>-4.4999999999999929E-2</v>
      </c>
      <c r="F133">
        <v>-2.7999999999999581E-2</v>
      </c>
      <c r="G133">
        <f t="shared" si="16"/>
        <v>2.7999999999999581E-2</v>
      </c>
      <c r="H133">
        <v>-2.2000000000000242E-2</v>
      </c>
      <c r="I133">
        <v>-2.2000000000000242E-2</v>
      </c>
      <c r="J133">
        <v>-4.4999999999999929E-2</v>
      </c>
      <c r="K133">
        <v>2.2999999999999687E-2</v>
      </c>
      <c r="M133" t="s">
        <v>87</v>
      </c>
      <c r="N133">
        <v>-1.6000000000000014E-2</v>
      </c>
    </row>
    <row r="134" spans="2:14" x14ac:dyDescent="0.35">
      <c r="C134" t="s">
        <v>89</v>
      </c>
      <c r="D134">
        <v>-2.5999999999999801E-2</v>
      </c>
      <c r="F134">
        <v>0.11000000000000032</v>
      </c>
      <c r="G134">
        <f t="shared" si="16"/>
        <v>-0.11000000000000032</v>
      </c>
      <c r="H134">
        <v>-1.7999999999999794E-2</v>
      </c>
      <c r="I134">
        <v>0.11000000000000032</v>
      </c>
      <c r="J134">
        <v>-2.5999999999999801E-2</v>
      </c>
      <c r="K134">
        <v>0.13600000000000012</v>
      </c>
      <c r="M134" t="s">
        <v>87</v>
      </c>
      <c r="N134">
        <v>-1.6000000000000014E-2</v>
      </c>
    </row>
    <row r="135" spans="2:14" x14ac:dyDescent="0.35">
      <c r="C135" t="s">
        <v>89</v>
      </c>
      <c r="D135">
        <v>-3.2000000000000028E-2</v>
      </c>
      <c r="F135">
        <v>-2.7999999999999581E-2</v>
      </c>
      <c r="G135">
        <f t="shared" si="16"/>
        <v>2.7999999999999581E-2</v>
      </c>
      <c r="H135">
        <v>-3.2999999999999474E-2</v>
      </c>
      <c r="I135">
        <v>-2.7999999999999581E-2</v>
      </c>
      <c r="J135">
        <v>-3.2999999999999474E-2</v>
      </c>
      <c r="K135">
        <v>4.9999999999998934E-3</v>
      </c>
      <c r="M135" t="s">
        <v>87</v>
      </c>
      <c r="N135">
        <v>-1.6000000000000014E-2</v>
      </c>
    </row>
    <row r="136" spans="2:14" x14ac:dyDescent="0.35">
      <c r="C136" t="s">
        <v>89</v>
      </c>
      <c r="D136">
        <v>-4.2000000000000259E-2</v>
      </c>
      <c r="F136">
        <v>-2.1000000000000352E-2</v>
      </c>
      <c r="G136">
        <f t="shared" si="16"/>
        <v>2.1000000000000352E-2</v>
      </c>
      <c r="H136">
        <v>-1.6000000000000458E-2</v>
      </c>
      <c r="I136">
        <v>-1.6000000000000458E-2</v>
      </c>
      <c r="J136">
        <v>-4.2000000000000259E-2</v>
      </c>
      <c r="K136">
        <v>2.5999999999999801E-2</v>
      </c>
      <c r="M136" t="s">
        <v>87</v>
      </c>
      <c r="N136">
        <v>-8.9999999999994529E-3</v>
      </c>
    </row>
    <row r="137" spans="2:14" x14ac:dyDescent="0.35">
      <c r="C137" t="s">
        <v>89</v>
      </c>
      <c r="D137">
        <v>-3.2000000000000028E-2</v>
      </c>
      <c r="F137">
        <v>-2.5000000000000355E-2</v>
      </c>
      <c r="G137">
        <f t="shared" si="16"/>
        <v>2.5000000000000355E-2</v>
      </c>
      <c r="H137">
        <v>-3.1000000000000139E-2</v>
      </c>
      <c r="I137">
        <v>-2.5000000000000355E-2</v>
      </c>
      <c r="J137">
        <v>-3.2000000000000028E-2</v>
      </c>
      <c r="K137">
        <v>6.9999999999996732E-3</v>
      </c>
      <c r="M137" t="s">
        <v>87</v>
      </c>
      <c r="N137">
        <v>-2.8999999999999915E-2</v>
      </c>
    </row>
    <row r="138" spans="2:14" x14ac:dyDescent="0.35">
      <c r="C138" t="s">
        <v>86</v>
      </c>
      <c r="D138" t="s">
        <v>87</v>
      </c>
      <c r="E138" t="s">
        <v>88</v>
      </c>
      <c r="F138" t="s">
        <v>89</v>
      </c>
      <c r="M138" t="s">
        <v>87</v>
      </c>
      <c r="N138">
        <v>-2.4000000000000021E-2</v>
      </c>
    </row>
    <row r="139" spans="2:14" x14ac:dyDescent="0.35">
      <c r="B139" t="s">
        <v>86</v>
      </c>
      <c r="C139" s="5">
        <v>-1.4333333333332199E-2</v>
      </c>
      <c r="D139" s="5">
        <v>1.9666666666667609E-2</v>
      </c>
      <c r="E139" s="5">
        <v>1.7666666666666941E-2</v>
      </c>
      <c r="F139" s="5">
        <v>-1.7666666666666941E-2</v>
      </c>
      <c r="M139" t="s">
        <v>87</v>
      </c>
      <c r="N139">
        <v>0</v>
      </c>
    </row>
    <row r="140" spans="2:14" x14ac:dyDescent="0.35">
      <c r="B140" t="s">
        <v>86</v>
      </c>
      <c r="C140" s="5">
        <v>1.1333333333333862E-2</v>
      </c>
      <c r="D140" s="5">
        <v>3.3333333333285253E-4</v>
      </c>
      <c r="E140" s="5">
        <v>4.6666666666661527E-3</v>
      </c>
      <c r="F140" s="5">
        <v>-2.3333333333333428E-2</v>
      </c>
      <c r="M140" t="s">
        <v>87</v>
      </c>
      <c r="N140">
        <v>-2.0999999999999908E-2</v>
      </c>
    </row>
    <row r="141" spans="2:14" x14ac:dyDescent="0.35">
      <c r="B141" t="s">
        <v>86</v>
      </c>
      <c r="C141" s="5">
        <v>7.0000000000005613E-3</v>
      </c>
      <c r="D141" s="5">
        <v>-1.4333333333333087E-2</v>
      </c>
      <c r="E141" s="5">
        <v>3.3333333333285253E-4</v>
      </c>
      <c r="F141" s="5">
        <v>-1.7666666666666053E-2</v>
      </c>
      <c r="M141" t="s">
        <v>87</v>
      </c>
      <c r="N141">
        <v>1.9000000000000128E-2</v>
      </c>
    </row>
    <row r="142" spans="2:14" x14ac:dyDescent="0.35">
      <c r="B142" t="s">
        <v>86</v>
      </c>
      <c r="C142" s="5">
        <v>1.3666666666666494E-2</v>
      </c>
      <c r="D142" s="5">
        <v>-1.5666666666665385E-2</v>
      </c>
      <c r="E142" s="5">
        <v>7.3333333333325257E-3</v>
      </c>
      <c r="F142" s="5">
        <v>-2.3333333333334316E-2</v>
      </c>
      <c r="M142" t="s">
        <v>87</v>
      </c>
      <c r="N142">
        <v>-8.0000000000000071E-3</v>
      </c>
    </row>
    <row r="143" spans="2:14" x14ac:dyDescent="0.35">
      <c r="B143" t="s">
        <v>86</v>
      </c>
      <c r="C143" s="5">
        <v>9.3333333333340818E-3</v>
      </c>
      <c r="D143" s="5">
        <v>7.3333333333325257E-3</v>
      </c>
      <c r="E143" s="5">
        <v>-1.3333333333322983E-3</v>
      </c>
      <c r="F143" s="5">
        <v>-1.2666666666667936E-2</v>
      </c>
      <c r="M143" t="s">
        <v>87</v>
      </c>
      <c r="N143">
        <v>-1.9999999999997797E-3</v>
      </c>
    </row>
    <row r="144" spans="2:14" x14ac:dyDescent="0.35">
      <c r="B144" t="s">
        <v>86</v>
      </c>
      <c r="C144" s="5">
        <v>9.6666666666669343E-3</v>
      </c>
      <c r="D144" s="5">
        <v>-1.2333333333333307E-2</v>
      </c>
      <c r="E144" s="5">
        <v>-1.1000000000000121E-2</v>
      </c>
      <c r="F144" s="5">
        <v>-3.1666666666667176E-2</v>
      </c>
      <c r="M144" t="s">
        <v>87</v>
      </c>
      <c r="N144">
        <v>-1.9000000000000128E-2</v>
      </c>
    </row>
    <row r="145" spans="2:14" x14ac:dyDescent="0.35">
      <c r="B145" t="s">
        <v>86</v>
      </c>
      <c r="C145" s="5">
        <v>-4.0000000000004476E-3</v>
      </c>
      <c r="D145" s="5">
        <v>-2.9666666666666508E-2</v>
      </c>
      <c r="E145" s="5">
        <v>-2.0333333333333314E-2</v>
      </c>
      <c r="F145" s="5">
        <v>2.2000000000000242E-2</v>
      </c>
      <c r="M145" t="s">
        <v>87</v>
      </c>
      <c r="N145">
        <v>-8.0000000000000071E-3</v>
      </c>
    </row>
    <row r="146" spans="2:14" x14ac:dyDescent="0.35">
      <c r="B146" t="s">
        <v>86</v>
      </c>
      <c r="C146" s="5">
        <v>-6.6666666666668206E-3</v>
      </c>
      <c r="D146" s="5">
        <v>-3.0000000000000249E-2</v>
      </c>
      <c r="E146" s="5">
        <v>-9.9999999999997868E-3</v>
      </c>
      <c r="F146" s="5">
        <v>-3.0999999999999694E-2</v>
      </c>
      <c r="M146" t="s">
        <v>87</v>
      </c>
      <c r="N146">
        <v>-9.9999999999997868E-3</v>
      </c>
    </row>
    <row r="147" spans="2:14" x14ac:dyDescent="0.35">
      <c r="B147" t="s">
        <v>86</v>
      </c>
      <c r="C147" s="5">
        <v>1.6000000000000014E-2</v>
      </c>
      <c r="D147" s="5">
        <v>4.0000000000004476E-3</v>
      </c>
      <c r="E147" s="5">
        <v>1.000000000000334E-3</v>
      </c>
      <c r="F147" s="5">
        <v>-2.6333333333333542E-2</v>
      </c>
      <c r="M147" t="s">
        <v>87</v>
      </c>
      <c r="N147">
        <v>-2.8000000000000469E-2</v>
      </c>
    </row>
    <row r="148" spans="2:14" x14ac:dyDescent="0.35">
      <c r="B148" t="s">
        <v>86</v>
      </c>
      <c r="C148" s="5">
        <v>-3.7333333333333218E-2</v>
      </c>
      <c r="D148" s="5">
        <v>-3.3333333333329662E-3</v>
      </c>
      <c r="E148" s="5">
        <v>-1.4000000000000234E-2</v>
      </c>
      <c r="F148" s="5">
        <v>-2.9333333333333211E-2</v>
      </c>
      <c r="M148" t="s">
        <v>87</v>
      </c>
      <c r="N148">
        <v>-2.7000000000000135E-2</v>
      </c>
    </row>
    <row r="149" spans="2:14" x14ac:dyDescent="0.35">
      <c r="C149" s="5"/>
      <c r="M149" t="s">
        <v>87</v>
      </c>
      <c r="N149">
        <v>-5.9999999999997833E-3</v>
      </c>
    </row>
    <row r="150" spans="2:14" x14ac:dyDescent="0.35">
      <c r="C150" s="5"/>
      <c r="M150" t="s">
        <v>87</v>
      </c>
      <c r="N150">
        <v>-3.7999999999999812E-2</v>
      </c>
    </row>
    <row r="151" spans="2:14" x14ac:dyDescent="0.35">
      <c r="B151" t="s">
        <v>87</v>
      </c>
      <c r="M151" t="s">
        <v>88</v>
      </c>
      <c r="N151">
        <v>2.4000000000000021E-2</v>
      </c>
    </row>
    <row r="152" spans="2:14" x14ac:dyDescent="0.35">
      <c r="B152" t="s">
        <v>87</v>
      </c>
      <c r="M152" t="s">
        <v>88</v>
      </c>
      <c r="N152">
        <v>1.4000000000000234E-2</v>
      </c>
    </row>
    <row r="153" spans="2:14" x14ac:dyDescent="0.35">
      <c r="B153" t="s">
        <v>87</v>
      </c>
      <c r="M153" t="s">
        <v>88</v>
      </c>
      <c r="N153">
        <v>3.0000000000001137E-3</v>
      </c>
    </row>
    <row r="154" spans="2:14" x14ac:dyDescent="0.35">
      <c r="B154" t="s">
        <v>87</v>
      </c>
      <c r="M154" t="s">
        <v>88</v>
      </c>
      <c r="N154">
        <v>5.9999999999993392E-3</v>
      </c>
    </row>
    <row r="155" spans="2:14" x14ac:dyDescent="0.35">
      <c r="B155" t="s">
        <v>87</v>
      </c>
      <c r="M155" t="s">
        <v>88</v>
      </c>
      <c r="N155">
        <v>3.0000000000010019E-3</v>
      </c>
    </row>
    <row r="156" spans="2:14" x14ac:dyDescent="0.35">
      <c r="B156" t="s">
        <v>87</v>
      </c>
      <c r="M156" t="s">
        <v>88</v>
      </c>
      <c r="N156">
        <v>-1.1000000000000121E-2</v>
      </c>
    </row>
    <row r="157" spans="2:14" x14ac:dyDescent="0.35">
      <c r="B157" t="s">
        <v>87</v>
      </c>
      <c r="M157" t="s">
        <v>88</v>
      </c>
      <c r="N157">
        <v>-5.9999999999999609E-2</v>
      </c>
    </row>
    <row r="158" spans="2:14" x14ac:dyDescent="0.35">
      <c r="B158" t="s">
        <v>87</v>
      </c>
      <c r="M158" t="s">
        <v>88</v>
      </c>
      <c r="N158">
        <v>-6.9999999999996732E-3</v>
      </c>
    </row>
    <row r="159" spans="2:14" x14ac:dyDescent="0.35">
      <c r="B159" t="s">
        <v>87</v>
      </c>
      <c r="M159" t="s">
        <v>88</v>
      </c>
      <c r="N159">
        <v>-2.9999999999996696E-3</v>
      </c>
    </row>
    <row r="160" spans="2:14" x14ac:dyDescent="0.35">
      <c r="B160" t="s">
        <v>87</v>
      </c>
      <c r="M160" t="s">
        <v>88</v>
      </c>
      <c r="N160">
        <v>-1.0000000000000231E-2</v>
      </c>
    </row>
    <row r="161" spans="2:14" x14ac:dyDescent="0.35">
      <c r="C161" s="5" t="e">
        <v>#DIV/0!</v>
      </c>
      <c r="M161" t="s">
        <v>88</v>
      </c>
      <c r="N161">
        <v>1.1000000000000121E-2</v>
      </c>
    </row>
    <row r="162" spans="2:14" x14ac:dyDescent="0.35">
      <c r="C162" s="5" t="e">
        <v>#DIV/0!</v>
      </c>
      <c r="M162" t="s">
        <v>88</v>
      </c>
      <c r="N162">
        <v>1.9999999999997797E-3</v>
      </c>
    </row>
    <row r="163" spans="2:14" x14ac:dyDescent="0.35">
      <c r="C163" s="5" t="e">
        <v>#DIV/0!</v>
      </c>
      <c r="M163" t="s">
        <v>88</v>
      </c>
      <c r="N163">
        <v>-9.9999999999997868E-3</v>
      </c>
    </row>
    <row r="164" spans="2:14" x14ac:dyDescent="0.35">
      <c r="B164" t="s">
        <v>88</v>
      </c>
      <c r="M164" t="s">
        <v>88</v>
      </c>
      <c r="N164">
        <v>7.9999999999991189E-3</v>
      </c>
    </row>
    <row r="165" spans="2:14" x14ac:dyDescent="0.35">
      <c r="B165" t="s">
        <v>88</v>
      </c>
      <c r="M165" t="s">
        <v>88</v>
      </c>
      <c r="N165">
        <v>-1.3999999999999346E-2</v>
      </c>
    </row>
    <row r="166" spans="2:14" x14ac:dyDescent="0.35">
      <c r="B166" t="s">
        <v>88</v>
      </c>
      <c r="M166" t="s">
        <v>88</v>
      </c>
      <c r="N166">
        <v>-1.9000000000000128E-2</v>
      </c>
    </row>
    <row r="167" spans="2:14" x14ac:dyDescent="0.35">
      <c r="B167" t="s">
        <v>88</v>
      </c>
      <c r="M167" t="s">
        <v>88</v>
      </c>
      <c r="N167">
        <v>3.0000000000001137E-3</v>
      </c>
    </row>
    <row r="168" spans="2:14" x14ac:dyDescent="0.35">
      <c r="B168" t="s">
        <v>88</v>
      </c>
      <c r="M168" t="s">
        <v>88</v>
      </c>
      <c r="N168">
        <v>-9.9999999999997868E-3</v>
      </c>
    </row>
    <row r="169" spans="2:14" x14ac:dyDescent="0.35">
      <c r="B169" t="s">
        <v>88</v>
      </c>
      <c r="M169" t="s">
        <v>88</v>
      </c>
      <c r="N169">
        <v>-4.9999999999994493E-3</v>
      </c>
    </row>
    <row r="170" spans="2:14" x14ac:dyDescent="0.35">
      <c r="B170" t="s">
        <v>88</v>
      </c>
      <c r="M170" t="s">
        <v>88</v>
      </c>
      <c r="N170">
        <v>-2.0000000000000462E-2</v>
      </c>
    </row>
    <row r="171" spans="2:14" x14ac:dyDescent="0.35">
      <c r="B171" t="s">
        <v>88</v>
      </c>
      <c r="M171" t="s">
        <v>88</v>
      </c>
      <c r="N171">
        <v>1.7999999999999794E-2</v>
      </c>
    </row>
    <row r="172" spans="2:14" x14ac:dyDescent="0.35">
      <c r="B172" t="s">
        <v>88</v>
      </c>
      <c r="M172" t="s">
        <v>88</v>
      </c>
      <c r="N172">
        <v>-1.9999999999997797E-3</v>
      </c>
    </row>
    <row r="173" spans="2:14" x14ac:dyDescent="0.35">
      <c r="B173" t="s">
        <v>88</v>
      </c>
      <c r="M173" t="s">
        <v>88</v>
      </c>
      <c r="N173">
        <v>8.0000000000000071E-3</v>
      </c>
    </row>
    <row r="174" spans="2:14" x14ac:dyDescent="0.35">
      <c r="C174" s="5" t="e">
        <v>#DIV/0!</v>
      </c>
      <c r="M174" t="s">
        <v>88</v>
      </c>
      <c r="N174">
        <v>7.9999999999991189E-3</v>
      </c>
    </row>
    <row r="175" spans="2:14" x14ac:dyDescent="0.35">
      <c r="C175" s="5" t="e">
        <v>#DIV/0!</v>
      </c>
      <c r="M175" t="s">
        <v>88</v>
      </c>
      <c r="N175">
        <v>7.0000000000005613E-3</v>
      </c>
    </row>
    <row r="176" spans="2:14" x14ac:dyDescent="0.35">
      <c r="B176" t="s">
        <v>89</v>
      </c>
      <c r="C176" s="5">
        <v>-1.7666666666666941E-2</v>
      </c>
      <c r="M176" t="s">
        <v>88</v>
      </c>
      <c r="N176">
        <v>-3.0000000000001137E-3</v>
      </c>
    </row>
    <row r="177" spans="2:14" x14ac:dyDescent="0.35">
      <c r="B177" t="s">
        <v>89</v>
      </c>
      <c r="C177" s="5">
        <v>-2.3333333333333428E-2</v>
      </c>
      <c r="M177" t="s">
        <v>88</v>
      </c>
      <c r="N177">
        <v>-3.9999999999995595E-3</v>
      </c>
    </row>
    <row r="178" spans="2:14" x14ac:dyDescent="0.35">
      <c r="B178" t="s">
        <v>89</v>
      </c>
      <c r="C178" s="5">
        <v>-1.7666666666666053E-2</v>
      </c>
      <c r="M178" t="s">
        <v>88</v>
      </c>
      <c r="N178">
        <v>-1.2999999999999901E-2</v>
      </c>
    </row>
    <row r="179" spans="2:14" x14ac:dyDescent="0.35">
      <c r="B179" t="s">
        <v>89</v>
      </c>
      <c r="C179" s="5">
        <v>-2.3333333333334316E-2</v>
      </c>
      <c r="M179" t="s">
        <v>88</v>
      </c>
      <c r="N179">
        <v>1.1000000000000565E-2</v>
      </c>
    </row>
    <row r="180" spans="2:14" x14ac:dyDescent="0.35">
      <c r="B180" t="s">
        <v>89</v>
      </c>
      <c r="C180" s="5">
        <v>-1.2666666666667936E-2</v>
      </c>
      <c r="M180" t="s">
        <v>88</v>
      </c>
      <c r="N180">
        <v>-1.2000000000000455E-2</v>
      </c>
    </row>
    <row r="181" spans="2:14" x14ac:dyDescent="0.35">
      <c r="B181" t="s">
        <v>89</v>
      </c>
      <c r="C181" s="5">
        <v>-3.1666666666667176E-2</v>
      </c>
      <c r="M181" t="s">
        <v>89</v>
      </c>
      <c r="N181">
        <v>-1.4000000000000234E-2</v>
      </c>
    </row>
    <row r="182" spans="2:14" x14ac:dyDescent="0.35">
      <c r="B182" t="s">
        <v>89</v>
      </c>
      <c r="C182" s="5">
        <v>2.2000000000000242E-2</v>
      </c>
      <c r="M182" t="s">
        <v>89</v>
      </c>
      <c r="N182">
        <v>-1.6000000000000014E-2</v>
      </c>
    </row>
    <row r="183" spans="2:14" x14ac:dyDescent="0.35">
      <c r="B183" t="s">
        <v>89</v>
      </c>
      <c r="C183" s="5">
        <v>-3.0999999999999694E-2</v>
      </c>
      <c r="M183" t="s">
        <v>89</v>
      </c>
      <c r="N183">
        <v>-3.2000000000000028E-2</v>
      </c>
    </row>
    <row r="184" spans="2:14" x14ac:dyDescent="0.35">
      <c r="B184" t="s">
        <v>89</v>
      </c>
      <c r="C184" s="5">
        <v>-2.6333333333333542E-2</v>
      </c>
      <c r="M184" t="s">
        <v>89</v>
      </c>
      <c r="N184">
        <v>-2.8000000000000469E-2</v>
      </c>
    </row>
    <row r="185" spans="2:14" x14ac:dyDescent="0.35">
      <c r="B185" t="s">
        <v>89</v>
      </c>
      <c r="C185" s="5">
        <v>-2.9333333333333211E-2</v>
      </c>
      <c r="M185" t="s">
        <v>89</v>
      </c>
      <c r="N185">
        <v>-1.5000000000000568E-2</v>
      </c>
    </row>
    <row r="186" spans="2:14" x14ac:dyDescent="0.35">
      <c r="C186" s="5">
        <v>0</v>
      </c>
      <c r="M186" t="s">
        <v>89</v>
      </c>
      <c r="N186">
        <v>-4.4999999999999929E-2</v>
      </c>
    </row>
    <row r="187" spans="2:14" x14ac:dyDescent="0.35">
      <c r="C187" s="5">
        <v>0</v>
      </c>
      <c r="M187" t="s">
        <v>89</v>
      </c>
      <c r="N187">
        <v>-2.5999999999999801E-2</v>
      </c>
    </row>
    <row r="188" spans="2:14" x14ac:dyDescent="0.35">
      <c r="C188" s="5" t="e">
        <v>#VALUE!</v>
      </c>
      <c r="M188" t="s">
        <v>89</v>
      </c>
      <c r="N188">
        <v>-3.2000000000000028E-2</v>
      </c>
    </row>
    <row r="189" spans="2:14" x14ac:dyDescent="0.35">
      <c r="C189" s="5">
        <v>4.4999999999999929E-2</v>
      </c>
      <c r="M189" t="s">
        <v>89</v>
      </c>
      <c r="N189">
        <v>-4.2000000000000259E-2</v>
      </c>
    </row>
    <row r="190" spans="2:14" x14ac:dyDescent="0.35">
      <c r="C190" s="5">
        <v>-1.9999999999999574E-2</v>
      </c>
      <c r="M190" t="s">
        <v>89</v>
      </c>
      <c r="N190">
        <v>-3.2000000000000028E-2</v>
      </c>
    </row>
    <row r="191" spans="2:14" x14ac:dyDescent="0.35">
      <c r="C191" s="5">
        <v>-2.0000000000006679E-3</v>
      </c>
      <c r="M191" t="s">
        <v>89</v>
      </c>
      <c r="N191">
        <v>-1.7999999999999794E-2</v>
      </c>
    </row>
    <row r="192" spans="2:14" x14ac:dyDescent="0.35">
      <c r="C192" s="5">
        <v>-1.1999999999999567E-2</v>
      </c>
      <c r="M192" t="s">
        <v>89</v>
      </c>
      <c r="N192">
        <v>-3.2000000000000028E-2</v>
      </c>
    </row>
    <row r="193" spans="3:14" x14ac:dyDescent="0.35">
      <c r="C193" s="5">
        <v>3.9999999999995595E-3</v>
      </c>
      <c r="M193" t="s">
        <v>89</v>
      </c>
      <c r="N193">
        <v>-8.9999999999994529E-3</v>
      </c>
    </row>
    <row r="194" spans="3:14" x14ac:dyDescent="0.35">
      <c r="C194" s="5">
        <v>-6.0000000000002274E-3</v>
      </c>
      <c r="M194" t="s">
        <v>89</v>
      </c>
      <c r="N194">
        <v>-2.3000000000000576E-2</v>
      </c>
    </row>
    <row r="195" spans="3:14" x14ac:dyDescent="0.35">
      <c r="C195" s="5">
        <v>3.0000000000001137E-3</v>
      </c>
      <c r="M195" t="s">
        <v>89</v>
      </c>
      <c r="N195">
        <v>-6.0000000000002274E-3</v>
      </c>
    </row>
    <row r="196" spans="3:14" x14ac:dyDescent="0.35">
      <c r="C196" s="5">
        <v>-2.0000000000006679E-3</v>
      </c>
      <c r="M196" t="s">
        <v>89</v>
      </c>
      <c r="N196">
        <v>-2.7999999999999581E-2</v>
      </c>
    </row>
    <row r="197" spans="3:14" x14ac:dyDescent="0.35">
      <c r="C197" s="5">
        <v>-1.2000000000000011E-2</v>
      </c>
      <c r="M197" t="s">
        <v>89</v>
      </c>
      <c r="N197">
        <v>0.11000000000000032</v>
      </c>
    </row>
    <row r="198" spans="3:14" x14ac:dyDescent="0.35">
      <c r="C198" s="5">
        <v>4.0999999999999925E-2</v>
      </c>
      <c r="M198" t="s">
        <v>89</v>
      </c>
      <c r="N198">
        <v>-2.7999999999999581E-2</v>
      </c>
    </row>
    <row r="199" spans="3:14" x14ac:dyDescent="0.35">
      <c r="C199" s="5">
        <v>0</v>
      </c>
      <c r="M199" t="s">
        <v>89</v>
      </c>
      <c r="N199">
        <v>-2.1000000000000352E-2</v>
      </c>
    </row>
    <row r="200" spans="3:14" x14ac:dyDescent="0.35">
      <c r="C200" s="5">
        <v>0</v>
      </c>
      <c r="M200" t="s">
        <v>89</v>
      </c>
      <c r="N200">
        <v>-2.5000000000000355E-2</v>
      </c>
    </row>
    <row r="201" spans="3:14" x14ac:dyDescent="0.35">
      <c r="C201" s="5">
        <v>9.9999999999944578E-4</v>
      </c>
      <c r="M201" t="s">
        <v>89</v>
      </c>
      <c r="N201">
        <v>-2.0999999999999908E-2</v>
      </c>
    </row>
    <row r="202" spans="3:14" x14ac:dyDescent="0.35">
      <c r="C202" s="5">
        <v>1.6000000000000014E-2</v>
      </c>
      <c r="M202" t="s">
        <v>89</v>
      </c>
      <c r="N202">
        <v>-2.2000000000000242E-2</v>
      </c>
    </row>
    <row r="203" spans="3:14" x14ac:dyDescent="0.35">
      <c r="C203" s="5">
        <v>1.6000000000000014E-2</v>
      </c>
      <c r="M203" t="s">
        <v>89</v>
      </c>
      <c r="N203">
        <v>-1.1999999999999567E-2</v>
      </c>
    </row>
    <row r="204" spans="3:14" x14ac:dyDescent="0.35">
      <c r="C204" s="5">
        <v>1.6000000000000014E-2</v>
      </c>
      <c r="M204" t="s">
        <v>89</v>
      </c>
      <c r="N204">
        <v>-1.9000000000000128E-2</v>
      </c>
    </row>
    <row r="205" spans="3:14" x14ac:dyDescent="0.35">
      <c r="C205" s="5">
        <v>1.6000000000000014E-2</v>
      </c>
      <c r="M205" t="s">
        <v>89</v>
      </c>
      <c r="N205">
        <v>-1.7000000000000348E-2</v>
      </c>
    </row>
    <row r="206" spans="3:14" x14ac:dyDescent="0.35">
      <c r="C206" s="5">
        <v>8.9999999999994529E-3</v>
      </c>
      <c r="M206" t="s">
        <v>89</v>
      </c>
      <c r="N206">
        <v>-2.2000000000000242E-2</v>
      </c>
    </row>
    <row r="207" spans="3:14" x14ac:dyDescent="0.35">
      <c r="C207" s="5">
        <v>2.8999999999999915E-2</v>
      </c>
      <c r="M207" t="s">
        <v>89</v>
      </c>
      <c r="N207">
        <v>-1.7999999999999794E-2</v>
      </c>
    </row>
    <row r="208" spans="3:14" x14ac:dyDescent="0.35">
      <c r="C208" s="5">
        <v>2.4000000000000021E-2</v>
      </c>
      <c r="M208" t="s">
        <v>89</v>
      </c>
      <c r="N208">
        <v>-3.2999999999999474E-2</v>
      </c>
    </row>
    <row r="209" spans="3:14" x14ac:dyDescent="0.35">
      <c r="C209" s="5">
        <v>0</v>
      </c>
      <c r="M209" t="s">
        <v>89</v>
      </c>
      <c r="N209">
        <v>-1.6000000000000458E-2</v>
      </c>
    </row>
    <row r="210" spans="3:14" x14ac:dyDescent="0.35">
      <c r="C210" s="5">
        <v>2.0999999999999908E-2</v>
      </c>
      <c r="M210" t="s">
        <v>89</v>
      </c>
      <c r="N210">
        <v>-3.1000000000000139E-2</v>
      </c>
    </row>
    <row r="211" spans="3:14" x14ac:dyDescent="0.35">
      <c r="C211" s="5">
        <v>0</v>
      </c>
    </row>
    <row r="212" spans="3:14" x14ac:dyDescent="0.35">
      <c r="C212" s="5" t="e">
        <v>#VALUE!</v>
      </c>
    </row>
    <row r="213" spans="3:14" x14ac:dyDescent="0.35">
      <c r="C213" s="5">
        <v>0</v>
      </c>
    </row>
    <row r="214" spans="3:14" x14ac:dyDescent="0.35">
      <c r="C214" s="5">
        <v>-1.1000000000000121E-2</v>
      </c>
    </row>
    <row r="215" spans="3:14" x14ac:dyDescent="0.35">
      <c r="C215" s="5">
        <v>-1.9999999999997797E-3</v>
      </c>
    </row>
    <row r="216" spans="3:14" x14ac:dyDescent="0.35">
      <c r="C216" s="5">
        <v>9.9999999999997868E-3</v>
      </c>
    </row>
    <row r="217" spans="3:14" x14ac:dyDescent="0.35">
      <c r="C217" s="5">
        <v>-7.9999999999991189E-3</v>
      </c>
    </row>
    <row r="218" spans="3:14" x14ac:dyDescent="0.35">
      <c r="C218" s="5">
        <v>1.3999999999999346E-2</v>
      </c>
    </row>
    <row r="219" spans="3:14" x14ac:dyDescent="0.35">
      <c r="C219" s="5">
        <v>1.9000000000000128E-2</v>
      </c>
    </row>
    <row r="220" spans="3:14" x14ac:dyDescent="0.35">
      <c r="C220" s="5">
        <v>-3.0000000000001137E-3</v>
      </c>
    </row>
    <row r="221" spans="3:14" x14ac:dyDescent="0.35">
      <c r="C221" s="5">
        <v>9.9999999999997868E-3</v>
      </c>
    </row>
    <row r="222" spans="3:14" x14ac:dyDescent="0.35">
      <c r="C222" s="5">
        <v>4.9999999999994493E-3</v>
      </c>
    </row>
    <row r="223" spans="3:14" x14ac:dyDescent="0.35">
      <c r="C223" s="5">
        <v>2.0000000000000462E-2</v>
      </c>
    </row>
    <row r="224" spans="3:14" x14ac:dyDescent="0.35">
      <c r="C224" s="5">
        <v>0</v>
      </c>
    </row>
    <row r="225" spans="3:3" x14ac:dyDescent="0.35">
      <c r="C225" s="5">
        <v>0</v>
      </c>
    </row>
    <row r="226" spans="3:3" x14ac:dyDescent="0.35">
      <c r="C226" s="5">
        <v>1.7999999999999794E-2</v>
      </c>
    </row>
    <row r="227" spans="3:3" x14ac:dyDescent="0.35">
      <c r="C227" s="5">
        <v>3.2000000000000028E-2</v>
      </c>
    </row>
    <row r="228" spans="3:3" x14ac:dyDescent="0.35">
      <c r="C228" s="5">
        <v>8.9999999999994529E-3</v>
      </c>
    </row>
    <row r="229" spans="3:3" x14ac:dyDescent="0.35">
      <c r="C229" s="5">
        <v>2.3000000000000576E-2</v>
      </c>
    </row>
    <row r="230" spans="3:3" x14ac:dyDescent="0.35">
      <c r="C230" s="5">
        <v>6.0000000000002274E-3</v>
      </c>
    </row>
    <row r="231" spans="3:3" x14ac:dyDescent="0.35">
      <c r="C231" s="5">
        <v>2.7999999999999581E-2</v>
      </c>
    </row>
    <row r="232" spans="3:3" x14ac:dyDescent="0.35">
      <c r="C232" s="5">
        <v>-0.11000000000000032</v>
      </c>
    </row>
    <row r="233" spans="3:3" x14ac:dyDescent="0.35">
      <c r="C233" s="5">
        <v>2.7999999999999581E-2</v>
      </c>
    </row>
    <row r="234" spans="3:3" x14ac:dyDescent="0.35">
      <c r="C234" s="5">
        <v>2.1000000000000352E-2</v>
      </c>
    </row>
    <row r="235" spans="3:3" x14ac:dyDescent="0.35">
      <c r="C235" s="5">
        <v>2.5000000000000355E-2</v>
      </c>
    </row>
  </sheetData>
  <phoneticPr fontId="3" type="noConversion"/>
  <conditionalFormatting sqref="H41:J51 H53:J63 H66:J87">
    <cfRule type="cellIs" dxfId="1" priority="1" operator="lessThan">
      <formula>-0.05</formula>
    </cfRule>
    <cfRule type="cellIs" dxfId="0" priority="2" operator="greaterThan">
      <formula>0.05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Level Calibrations</vt:lpstr>
      <vt:lpstr>Cal New 6-18</vt:lpstr>
      <vt:lpstr>PWM</vt:lpstr>
      <vt:lpstr>3092 I-source</vt:lpstr>
      <vt:lpstr>Juml</vt:lpstr>
      <vt:lpstr>Cal_4-30</vt:lpstr>
      <vt:lpstr>Sheet1</vt:lpstr>
      <vt:lpstr>TU5</vt:lpstr>
      <vt:lpstr>LKe</vt:lpstr>
      <vt:lpstr>LKf</vt:lpstr>
      <vt:lpstr>LMe</vt:lpstr>
      <vt:lpstr>LMf</vt:lpstr>
      <vt:lpstr>LSe</vt:lpstr>
      <vt:lpstr>LSf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2024-04-19T21:07:31Z</dcterms:created>
  <dcterms:modified xsi:type="dcterms:W3CDTF">2024-09-26T18:07:20Z</dcterms:modified>
</cp:coreProperties>
</file>