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M:\OLS Level Test Project\PWC-OLS-Rev2\PWC-OLS\"/>
    </mc:Choice>
  </mc:AlternateContent>
  <xr:revisionPtr revIDLastSave="0" documentId="13_ncr:1_{3D66FC19-63E7-4CB1-A8C8-37C4DC597F3C}" xr6:coauthVersionLast="47" xr6:coauthVersionMax="47" xr10:uidLastSave="{00000000-0000-0000-0000-000000000000}"/>
  <bookViews>
    <workbookView xWindow="2430" yWindow="0" windowWidth="21555" windowHeight="13440" activeTab="2" xr2:uid="{726BA5CB-03EF-4BFF-90D1-A26922DC8445}"/>
  </bookViews>
  <sheets>
    <sheet name="Level Calibrations" sheetId="1" r:id="rId1"/>
    <sheet name="Cal New 6-18" sheetId="3" r:id="rId2"/>
    <sheet name="PWM" sheetId="4" r:id="rId3"/>
    <sheet name="Cal_4-30" sheetId="2" r:id="rId4"/>
  </sheets>
  <definedNames>
    <definedName name="LKe">'Level Calibrations'!$D$2</definedName>
    <definedName name="LKf">'Level Calibrations'!$D$3</definedName>
    <definedName name="LMe">'Level Calibrations'!$E$2</definedName>
    <definedName name="LMf">'Level Calibrations'!$E$3</definedName>
    <definedName name="LSe">'Level Calibrations'!$C$2</definedName>
    <definedName name="LSf">'Level Calibrations'!$C$3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4" l="1"/>
  <c r="D11" i="4"/>
  <c r="D12" i="4"/>
  <c r="D13" i="4"/>
  <c r="D14" i="4"/>
  <c r="D15" i="4"/>
  <c r="D16" i="4"/>
  <c r="D17" i="4"/>
  <c r="D18" i="4"/>
  <c r="D19" i="4"/>
  <c r="D20" i="4"/>
  <c r="D9" i="4"/>
  <c r="D7" i="4"/>
  <c r="E6" i="4"/>
  <c r="F7" i="4"/>
  <c r="D3" i="4"/>
  <c r="E3" i="4"/>
  <c r="E2" i="4"/>
  <c r="D2" i="4"/>
  <c r="O4" i="1"/>
  <c r="O5" i="1"/>
  <c r="O6" i="1"/>
  <c r="O7" i="1"/>
  <c r="O3" i="1"/>
  <c r="D5" i="1"/>
  <c r="E3" i="2"/>
  <c r="E4" i="2"/>
  <c r="E5" i="2"/>
  <c r="E6" i="2"/>
  <c r="E2" i="2"/>
  <c r="D13" i="1"/>
  <c r="D14" i="1"/>
  <c r="D12" i="1"/>
  <c r="B7" i="4" l="1"/>
  <c r="A7" i="4" s="1"/>
  <c r="A4" i="4" s="1"/>
  <c r="H2" i="4"/>
  <c r="H3" i="4"/>
  <c r="F3" i="4"/>
  <c r="G3" i="4" s="1"/>
  <c r="F2" i="4"/>
  <c r="G2" i="4" s="1"/>
  <c r="D6" i="1"/>
  <c r="Q4" i="1" s="1"/>
  <c r="Q6" i="1"/>
  <c r="Q5" i="1"/>
  <c r="Q3" i="1"/>
  <c r="Q7" i="1"/>
  <c r="D16" i="1"/>
  <c r="D10" i="1"/>
  <c r="B4" i="4" l="1"/>
  <c r="D27" i="1"/>
  <c r="C27" i="1" s="1"/>
  <c r="D21" i="1"/>
  <c r="C21" i="1" s="1"/>
  <c r="D23" i="1"/>
  <c r="C23" i="1" s="1"/>
  <c r="D24" i="1"/>
  <c r="C24" i="1" s="1"/>
  <c r="D26" i="1"/>
  <c r="C26" i="1" s="1"/>
  <c r="D25" i="1"/>
  <c r="C25" i="1" s="1"/>
  <c r="D9" i="1"/>
  <c r="D20" i="1"/>
  <c r="C20" i="1" s="1"/>
  <c r="D22" i="1"/>
  <c r="C22" i="1" s="1"/>
  <c r="E4" i="4" l="1"/>
  <c r="D4" i="4"/>
  <c r="F4" i="4" l="1"/>
  <c r="G4" i="4" s="1"/>
  <c r="H4" i="4"/>
</calcChain>
</file>

<file path=xl/sharedStrings.xml><?xml version="1.0" encoding="utf-8"?>
<sst xmlns="http://schemas.openxmlformats.org/spreadsheetml/2006/main" count="55" uniqueCount="41">
  <si>
    <t>M</t>
  </si>
  <si>
    <t>Scaling</t>
  </si>
  <si>
    <t>B</t>
  </si>
  <si>
    <t>Correction</t>
  </si>
  <si>
    <t>Corrected</t>
  </si>
  <si>
    <t>Measured</t>
  </si>
  <si>
    <t>Scaled</t>
  </si>
  <si>
    <t>LSf</t>
  </si>
  <si>
    <t>LKf</t>
  </si>
  <si>
    <t>LMf</t>
  </si>
  <si>
    <t>LSe</t>
  </si>
  <si>
    <t>LKe</t>
  </si>
  <si>
    <t>Empty (Low)</t>
  </si>
  <si>
    <t>Full (High)</t>
  </si>
  <si>
    <t>Y (scaled to corr)</t>
  </si>
  <si>
    <t>X (Corr to scaled)</t>
  </si>
  <si>
    <t>Input</t>
  </si>
  <si>
    <t>Response</t>
  </si>
  <si>
    <t>Mc</t>
  </si>
  <si>
    <t>LMe</t>
  </si>
  <si>
    <t>LK (key raw)</t>
  </si>
  <si>
    <t>Lse</t>
  </si>
  <si>
    <t>Key Measure</t>
  </si>
  <si>
    <t>Empty</t>
  </si>
  <si>
    <t>Full</t>
  </si>
  <si>
    <t>SP</t>
  </si>
  <si>
    <t>PV</t>
  </si>
  <si>
    <t>Lk (Raw)</t>
  </si>
  <si>
    <t>Lm</t>
  </si>
  <si>
    <t>error</t>
  </si>
  <si>
    <t>Lk</t>
  </si>
  <si>
    <t>Pve</t>
  </si>
  <si>
    <t>R2</t>
  </si>
  <si>
    <t>C</t>
  </si>
  <si>
    <t>Ton</t>
  </si>
  <si>
    <t>Toff</t>
  </si>
  <si>
    <t>Period</t>
  </si>
  <si>
    <t xml:space="preserve">Frequency </t>
  </si>
  <si>
    <t>Duty Cycle</t>
  </si>
  <si>
    <t>R1</t>
  </si>
  <si>
    <t>Rsub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</si>
</sst>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0.000"/>
    <numFmt numFmtId="170" formatCode="_(* #,##0_);_(* \(#,##0\);_(* &quot;-&quot;??_);_(@_)"/>
    <numFmt numFmtId="171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 applyAlignment="1">
      <alignment wrapText="1"/>
    </xf>
    <xf numFmtId="11" fontId="0" fillId="0" borderId="0" xfId="0" applyNumberFormat="1"/>
    <xf numFmtId="43" fontId="0" fillId="0" borderId="0" xfId="1" applyFont="1"/>
    <xf numFmtId="170" fontId="0" fillId="0" borderId="0" xfId="1" applyNumberFormat="1" applyFont="1"/>
    <xf numFmtId="171" fontId="0" fillId="0" borderId="0" xfId="0" applyNumberForma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 New 6-18'!$B$1</c:f>
              <c:strCache>
                <c:ptCount val="1"/>
                <c:pt idx="0">
                  <c:v>Lm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348556430446188"/>
                  <c:y val="2.85163312919218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 New 6-18'!$A$2:$A$7</c:f>
              <c:numCache>
                <c:formatCode>General</c:formatCode>
                <c:ptCount val="6"/>
                <c:pt idx="0">
                  <c:v>4.7195</c:v>
                </c:pt>
                <c:pt idx="1">
                  <c:v>5.3540999999999999</c:v>
                </c:pt>
                <c:pt idx="2">
                  <c:v>5.7796000000000003</c:v>
                </c:pt>
                <c:pt idx="3">
                  <c:v>6.4389000000000003</c:v>
                </c:pt>
                <c:pt idx="4">
                  <c:v>7.0039999999999996</c:v>
                </c:pt>
                <c:pt idx="5">
                  <c:v>4.0781999999999998</c:v>
                </c:pt>
              </c:numCache>
            </c:numRef>
          </c:xVal>
          <c:yVal>
            <c:numRef>
              <c:f>'Cal New 6-18'!$B$2:$B$7</c:f>
              <c:numCache>
                <c:formatCode>General</c:formatCode>
                <c:ptCount val="6"/>
                <c:pt idx="0">
                  <c:v>4.9020000000000001</c:v>
                </c:pt>
                <c:pt idx="1">
                  <c:v>4.2690000000000001</c:v>
                </c:pt>
                <c:pt idx="2">
                  <c:v>3.84</c:v>
                </c:pt>
                <c:pt idx="3">
                  <c:v>3.1890000000000001</c:v>
                </c:pt>
                <c:pt idx="4">
                  <c:v>2.6190000000000002</c:v>
                </c:pt>
                <c:pt idx="5">
                  <c:v>5.5419999999999998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5-4EDF-9014-4BC2D02F2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171919"/>
        <c:axId val="1239173839"/>
      </c:scatterChart>
      <c:valAx>
        <c:axId val="123917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73839"/>
        <c:crosses val="autoZero"/>
        <c:crossBetween val="midCat"/>
      </c:valAx>
      <c:valAx>
        <c:axId val="123917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7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571499</xdr:colOff>
      <xdr:row>0</xdr:row>
      <xdr:rowOff>355600</xdr:rowOff>
    </xdr:from>
    <xdr:to>
      <xdr:col>9</xdr:col>
      <xdr:colOff>336548</xdr:colOff>
      <xdr:row>3</xdr:row>
      <xdr:rowOff>44450</xdr:rowOff>
    </xdr:to>
    <xdr:sp macro="" textlink="">
      <xdr:nvSpPr>
        <xdr:cNvPr id="2" name="Double Brace 1">
          <a:extLst>
            <a:ext uri="{FF2B5EF4-FFF2-40B4-BE49-F238E27FC236}">
              <a16:creationId xmlns:a16="http://schemas.microsoft.com/office/drawing/2014/main" id="{3012EA31-BE64-B67F-10A7-F8366417AFA0}"/>
            </a:ext>
          </a:extLst>
        </xdr:cNvPr>
        <xdr:cNvSpPr/>
      </xdr:nvSpPr>
      <xdr:spPr>
        <a:xfrm flipH="1">
          <a:off x="4483099" y="355600"/>
          <a:ext cx="1593849" cy="425450"/>
        </a:xfrm>
        <a:prstGeom prst="bracePair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285750</xdr:colOff>
      <xdr:row>3</xdr:row>
      <xdr:rowOff>146050</xdr:rowOff>
    </xdr:from>
    <xdr:to>
      <xdr:col>7</xdr:col>
      <xdr:colOff>279400</xdr:colOff>
      <xdr:row>10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D66BD3B-A20B-EEC9-8DA0-57B2B854AF63}"/>
            </a:ext>
          </a:extLst>
        </xdr:cNvPr>
        <xdr:cNvSpPr txBox="1"/>
      </xdr:nvSpPr>
      <xdr:spPr>
        <a:xfrm>
          <a:off x="2914650" y="882650"/>
          <a:ext cx="1885950" cy="1238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 = (Lmf -Lme) /  (LKf -LKe)</a:t>
          </a:r>
        </a:p>
        <a:p>
          <a:r>
            <a:rPr lang="en-US" sz="1100"/>
            <a:t>B = Lme - M * LKe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LK = M * LS +  B</a:t>
          </a:r>
        </a:p>
        <a:p>
          <a:r>
            <a:rPr lang="en-US" sz="1100"/>
            <a:t>LS = (LK</a:t>
          </a:r>
          <a:r>
            <a:rPr lang="en-US" sz="1100" baseline="0"/>
            <a:t> - B) / LK</a:t>
          </a:r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m</a:t>
          </a:r>
        </a:p>
      </xdr:txBody>
    </xdr:sp>
    <xdr:clientData/>
  </xdr:twoCellAnchor>
  <xdr:twoCellAnchor>
    <xdr:from>
      <xdr:col>4</xdr:col>
      <xdr:colOff>342900</xdr:colOff>
      <xdr:row>10</xdr:row>
      <xdr:rowOff>177800</xdr:rowOff>
    </xdr:from>
    <xdr:to>
      <xdr:col>7</xdr:col>
      <xdr:colOff>336550</xdr:colOff>
      <xdr:row>16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41700C7-D9DE-4D42-A412-7EF6079556B8}"/>
            </a:ext>
          </a:extLst>
        </xdr:cNvPr>
        <xdr:cNvSpPr txBox="1"/>
      </xdr:nvSpPr>
      <xdr:spPr>
        <a:xfrm>
          <a:off x="2971800" y="2203450"/>
          <a:ext cx="1885950" cy="1079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Mc = (LMf -LMe) /  (LSf -LSe)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LKc = (LK-LKe) * Mc + LMe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8</xdr:col>
      <xdr:colOff>546100</xdr:colOff>
      <xdr:row>8</xdr:row>
      <xdr:rowOff>177800</xdr:rowOff>
    </xdr:from>
    <xdr:to>
      <xdr:col>12</xdr:col>
      <xdr:colOff>438150</xdr:colOff>
      <xdr:row>17</xdr:row>
      <xdr:rowOff>25400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A8ADF55-F49A-65E8-FC5C-A3C46BFB74C1}"/>
            </a:ext>
          </a:extLst>
        </xdr:cNvPr>
        <xdr:cNvSpPr txBox="1"/>
      </xdr:nvSpPr>
      <xdr:spPr>
        <a:xfrm>
          <a:off x="5676900" y="1835150"/>
          <a:ext cx="2940050" cy="1504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Set the LSe</a:t>
          </a:r>
          <a:r>
            <a:rPr lang="en-US" sz="1100" baseline="0"/>
            <a:t> and LKe in C2 &amp; D2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 the LSf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LKf in C3 &amp; D3</a:t>
          </a:r>
          <a:endParaRPr lang="en-US">
            <a:effectLst/>
          </a:endParaRPr>
        </a:p>
        <a:p>
          <a:endParaRPr lang="en-US" sz="1100"/>
        </a:p>
        <a:p>
          <a:r>
            <a:rPr lang="en-US" sz="1100"/>
            <a:t>Set the Tank</a:t>
          </a:r>
          <a:r>
            <a:rPr lang="en-US" sz="1100" baseline="0"/>
            <a:t> </a:t>
          </a:r>
          <a:r>
            <a:rPr lang="en-US" sz="1100"/>
            <a:t>level to LKe</a:t>
          </a:r>
          <a:r>
            <a:rPr lang="en-US" sz="1100" baseline="0"/>
            <a:t>  then enter LMe into E2</a:t>
          </a:r>
        </a:p>
        <a:p>
          <a:r>
            <a:rPr lang="en-US" sz="1100" baseline="0"/>
            <a:t>Set the Tank Level to LKf  then enter LMf into E3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0</xdr:row>
      <xdr:rowOff>6</xdr:rowOff>
    </xdr:from>
    <xdr:to>
      <xdr:col>12</xdr:col>
      <xdr:colOff>320675</xdr:colOff>
      <xdr:row>14</xdr:row>
      <xdr:rowOff>165106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807B51-9FDB-95CC-A936-6F0F2649A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66675</xdr:colOff>
      <xdr:row>2</xdr:row>
      <xdr:rowOff>95249</xdr:rowOff>
    </xdr:from>
    <xdr:to>
      <xdr:col>18</xdr:col>
      <xdr:colOff>399559</xdr:colOff>
      <xdr:row>17</xdr:row>
      <xdr:rowOff>161924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528E42-9419-00C4-7866-EA6B1D397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9425" y="476249"/>
          <a:ext cx="4600084" cy="2924175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571500</xdr:colOff>
      <xdr:row>16</xdr:row>
      <xdr:rowOff>47754</xdr:rowOff>
    </xdr:from>
    <xdr:to>
      <xdr:col>18</xdr:col>
      <xdr:colOff>552450</xdr:colOff>
      <xdr:row>33</xdr:row>
      <xdr:rowOff>55828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4753EFF-703F-C806-B0A7-3032F5EEB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43850" y="3095754"/>
          <a:ext cx="3638550" cy="3246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BA94E-7FD5-4678-9436-02C8EAFB1FBB}">
  <dimension ref="A1:Q27"/>
  <sheetViews>
    <sheetView topLeftCell="B1" workbookViewId="0">
      <selection activeCell="O12" sqref="O12"/>
    </sheetView>
  </sheetViews>
  <sheetFormatPr defaultRowHeight="15" x14ac:dyDescent="0.25"/>
  <cols>
    <col min="2" max="2" width="10.5703125" customWidth="1"/>
    <col min="3" max="6" width="9.140625" style="1" customWidth="1"/>
  </cols>
  <sheetData>
    <row r="1" spans="2:17" x14ac:dyDescent="0.25">
      <c r="C1" s="1" t="s">
        <v>25</v>
      </c>
      <c r="D1" s="1" t="s">
        <v>30</v>
      </c>
      <c r="E1" s="1" t="s">
        <v>28</v>
      </c>
    </row>
    <row r="2" spans="2:17" x14ac:dyDescent="0.25">
      <c r="B2" t="s">
        <v>12</v>
      </c>
      <c r="C2" s="7">
        <v>8.5</v>
      </c>
      <c r="D2" s="7">
        <v>1.111</v>
      </c>
      <c r="E2" s="7">
        <v>8.48</v>
      </c>
      <c r="H2" t="s">
        <v>10</v>
      </c>
      <c r="I2" t="s">
        <v>11</v>
      </c>
      <c r="J2" t="s">
        <v>19</v>
      </c>
      <c r="L2" s="4" t="s">
        <v>25</v>
      </c>
      <c r="M2" s="4" t="s">
        <v>27</v>
      </c>
      <c r="N2" s="4" t="s">
        <v>28</v>
      </c>
      <c r="O2" s="4" t="s">
        <v>29</v>
      </c>
      <c r="P2" s="4" t="s">
        <v>26</v>
      </c>
      <c r="Q2" s="4" t="s">
        <v>31</v>
      </c>
    </row>
    <row r="3" spans="2:17" x14ac:dyDescent="0.25">
      <c r="B3" t="s">
        <v>13</v>
      </c>
      <c r="C3" s="7">
        <v>2</v>
      </c>
      <c r="D3" s="7">
        <v>7.6539999999999999</v>
      </c>
      <c r="E3" s="7">
        <v>1.903</v>
      </c>
      <c r="H3" t="s">
        <v>7</v>
      </c>
      <c r="I3" t="s">
        <v>8</v>
      </c>
      <c r="J3" t="s">
        <v>9</v>
      </c>
      <c r="K3" t="s">
        <v>23</v>
      </c>
      <c r="L3">
        <v>8.5</v>
      </c>
      <c r="M3" s="6">
        <v>1.1105</v>
      </c>
      <c r="N3" s="6">
        <v>8.48</v>
      </c>
      <c r="O3" s="6">
        <f>N3-Q3</f>
        <v>-5.0259819654741023E-4</v>
      </c>
      <c r="P3" s="6">
        <v>8.5050000000000008</v>
      </c>
      <c r="Q3" s="5">
        <f>$D$5*M3+$D$6</f>
        <v>8.4805025981965478</v>
      </c>
    </row>
    <row r="4" spans="2:17" x14ac:dyDescent="0.25">
      <c r="L4">
        <v>7</v>
      </c>
      <c r="M4" s="6">
        <v>2.6190000000000002</v>
      </c>
      <c r="N4" s="6">
        <v>6.9660000000000002</v>
      </c>
      <c r="O4" s="6">
        <f t="shared" ref="O4:O7" si="0">N4-Q4</f>
        <v>1.8361607825152504E-3</v>
      </c>
      <c r="P4" s="6">
        <v>7.0140000000000002</v>
      </c>
      <c r="Q4" s="5">
        <f t="shared" ref="Q4:Q7" si="1">$D$5*M4+$D$6</f>
        <v>6.9641638392174849</v>
      </c>
    </row>
    <row r="5" spans="2:17" x14ac:dyDescent="0.25">
      <c r="B5" t="s">
        <v>1</v>
      </c>
      <c r="C5" s="1" t="s">
        <v>0</v>
      </c>
      <c r="D5" s="1">
        <f>(E3-E2)/(D3-D2)</f>
        <v>-1.0051963930918539</v>
      </c>
      <c r="L5">
        <v>5</v>
      </c>
      <c r="M5" s="6">
        <v>4.6319999999999997</v>
      </c>
      <c r="N5" s="6">
        <v>4.9400000000000004</v>
      </c>
      <c r="O5" s="6">
        <f t="shared" si="0"/>
        <v>-7.0349992358309521E-4</v>
      </c>
      <c r="P5" s="6">
        <v>5.0129999999999999</v>
      </c>
      <c r="Q5" s="5">
        <f t="shared" si="1"/>
        <v>4.9407034999235835</v>
      </c>
    </row>
    <row r="6" spans="2:17" x14ac:dyDescent="0.25">
      <c r="C6" s="1" t="s">
        <v>2</v>
      </c>
      <c r="D6" s="1">
        <f>E2-D5*D2</f>
        <v>9.5967731927250508</v>
      </c>
      <c r="L6">
        <v>3</v>
      </c>
      <c r="M6" s="6">
        <v>6.6449999999999996</v>
      </c>
      <c r="N6" s="6">
        <v>2.915</v>
      </c>
      <c r="O6" s="6">
        <f t="shared" si="0"/>
        <v>-2.243160629681995E-3</v>
      </c>
      <c r="P6" s="6">
        <v>3.0129999999999999</v>
      </c>
      <c r="Q6" s="5">
        <f t="shared" si="1"/>
        <v>2.917243160629682</v>
      </c>
    </row>
    <row r="7" spans="2:17" x14ac:dyDescent="0.25">
      <c r="K7" t="s">
        <v>24</v>
      </c>
      <c r="L7">
        <v>2</v>
      </c>
      <c r="M7" s="6">
        <v>7.6520000000000001</v>
      </c>
      <c r="N7" s="6">
        <v>1.903</v>
      </c>
      <c r="O7" s="6">
        <f t="shared" si="0"/>
        <v>-2.0103927861847559E-3</v>
      </c>
      <c r="P7" s="6">
        <v>2.0129999999999999</v>
      </c>
      <c r="Q7" s="5">
        <f t="shared" si="1"/>
        <v>1.9050103927861848</v>
      </c>
    </row>
    <row r="8" spans="2:17" ht="30" x14ac:dyDescent="0.25">
      <c r="C8" s="1" t="s">
        <v>16</v>
      </c>
      <c r="D8" s="1" t="s">
        <v>17</v>
      </c>
    </row>
    <row r="9" spans="2:17" x14ac:dyDescent="0.25">
      <c r="B9" t="s">
        <v>15</v>
      </c>
      <c r="C9" s="2">
        <v>2.5</v>
      </c>
      <c r="D9" s="1">
        <f>D5*C9+D6</f>
        <v>7.083782209995416</v>
      </c>
    </row>
    <row r="10" spans="2:17" x14ac:dyDescent="0.25">
      <c r="B10" t="s">
        <v>14</v>
      </c>
      <c r="C10" s="2">
        <v>8.5</v>
      </c>
      <c r="D10" s="1">
        <f>(C10-D6)/D5</f>
        <v>1.0911033906036198</v>
      </c>
    </row>
    <row r="12" spans="2:17" x14ac:dyDescent="0.25">
      <c r="B12" t="s">
        <v>3</v>
      </c>
      <c r="C12" s="1" t="s">
        <v>18</v>
      </c>
      <c r="D12" s="1">
        <f>(E3-E2)/(C3-C2)</f>
        <v>1.0118461538461538</v>
      </c>
    </row>
    <row r="13" spans="2:17" x14ac:dyDescent="0.25">
      <c r="C13" s="1" t="s">
        <v>21</v>
      </c>
      <c r="D13" s="1">
        <f>C2</f>
        <v>8.5</v>
      </c>
    </row>
    <row r="14" spans="2:17" x14ac:dyDescent="0.25">
      <c r="C14" s="1" t="s">
        <v>19</v>
      </c>
      <c r="D14" s="1">
        <f>E2</f>
        <v>8.48</v>
      </c>
    </row>
    <row r="15" spans="2:17" ht="30" x14ac:dyDescent="0.25">
      <c r="C15" s="1" t="s">
        <v>5</v>
      </c>
      <c r="D15" s="1" t="s">
        <v>4</v>
      </c>
      <c r="E15" s="1" t="s">
        <v>6</v>
      </c>
    </row>
    <row r="16" spans="2:17" x14ac:dyDescent="0.25">
      <c r="B16" t="s">
        <v>20</v>
      </c>
      <c r="C16" s="1">
        <v>8.1999999999999993</v>
      </c>
      <c r="D16" s="1">
        <f>(C16-D2)*D5+E2</f>
        <v>1.3541627693718485</v>
      </c>
    </row>
    <row r="19" spans="1:4" ht="30" x14ac:dyDescent="0.25">
      <c r="B19" t="s">
        <v>22</v>
      </c>
      <c r="C19" s="1" t="s">
        <v>4</v>
      </c>
      <c r="D19" s="1" t="s">
        <v>6</v>
      </c>
    </row>
    <row r="20" spans="1:4" x14ac:dyDescent="0.25">
      <c r="A20" t="s">
        <v>23</v>
      </c>
      <c r="B20">
        <v>1</v>
      </c>
      <c r="C20" s="3">
        <f>(D20-$D$13)*$D$12+$D$14</f>
        <v>8.5726616324903908</v>
      </c>
      <c r="D20" s="3">
        <f>B20*$D$5+$D$6</f>
        <v>8.5915767996331969</v>
      </c>
    </row>
    <row r="21" spans="1:4" x14ac:dyDescent="0.25">
      <c r="B21" s="2">
        <v>1.1195999999999999</v>
      </c>
      <c r="C21" s="3">
        <f t="shared" ref="C21:C27" si="2">(D21-$D$13)*$D$12+$D$14</f>
        <v>8.451015981626874</v>
      </c>
      <c r="D21" s="3">
        <f t="shared" ref="D21:D27" si="3">B21*$D$5+$D$6</f>
        <v>8.471355311019412</v>
      </c>
    </row>
    <row r="22" spans="1:4" x14ac:dyDescent="0.25">
      <c r="B22">
        <v>3</v>
      </c>
      <c r="C22" s="3">
        <f t="shared" si="2"/>
        <v>6.5384534240703527</v>
      </c>
      <c r="D22" s="3">
        <f t="shared" si="3"/>
        <v>6.581184013449489</v>
      </c>
    </row>
    <row r="23" spans="1:4" x14ac:dyDescent="0.25">
      <c r="B23">
        <v>4</v>
      </c>
      <c r="C23" s="3">
        <f t="shared" si="2"/>
        <v>5.5213493198603336</v>
      </c>
      <c r="D23" s="3">
        <f t="shared" si="3"/>
        <v>5.5759876203576351</v>
      </c>
    </row>
    <row r="24" spans="1:4" x14ac:dyDescent="0.25">
      <c r="B24">
        <v>5</v>
      </c>
      <c r="C24" s="3">
        <f t="shared" si="2"/>
        <v>4.5042452156503145</v>
      </c>
      <c r="D24" s="3">
        <f t="shared" si="3"/>
        <v>4.5707912272657811</v>
      </c>
    </row>
    <row r="25" spans="1:4" x14ac:dyDescent="0.25">
      <c r="B25">
        <v>6</v>
      </c>
      <c r="C25" s="3">
        <f t="shared" si="2"/>
        <v>3.4871411114402955</v>
      </c>
      <c r="D25" s="3">
        <f t="shared" si="3"/>
        <v>3.5655948341739272</v>
      </c>
    </row>
    <row r="26" spans="1:4" x14ac:dyDescent="0.25">
      <c r="B26" s="2">
        <v>7.6657999999999999</v>
      </c>
      <c r="C26" s="3">
        <f t="shared" si="2"/>
        <v>1.7928490946472468</v>
      </c>
      <c r="D26" s="3">
        <f t="shared" si="3"/>
        <v>1.8911386825615173</v>
      </c>
    </row>
    <row r="27" spans="1:4" x14ac:dyDescent="0.25">
      <c r="A27" t="s">
        <v>24</v>
      </c>
      <c r="B27">
        <v>8</v>
      </c>
      <c r="C27" s="3">
        <f t="shared" si="2"/>
        <v>1.4529329030202573</v>
      </c>
      <c r="D27" s="3">
        <f t="shared" si="3"/>
        <v>1.5552020479902193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38230-A6A4-489E-9116-8D7FE61726C4}">
  <dimension ref="A1:B7"/>
  <sheetViews>
    <sheetView workbookViewId="0">
      <selection activeCell="G26" sqref="G26"/>
    </sheetView>
  </sheetViews>
  <sheetFormatPr defaultRowHeight="15" x14ac:dyDescent="0.25"/>
  <sheetData>
    <row r="1" spans="1:2" x14ac:dyDescent="0.25">
      <c r="A1" t="s">
        <v>30</v>
      </c>
      <c r="B1" t="s">
        <v>28</v>
      </c>
    </row>
    <row r="2" spans="1:2" x14ac:dyDescent="0.25">
      <c r="A2">
        <v>4.7195</v>
      </c>
      <c r="B2">
        <v>4.9020000000000001</v>
      </c>
    </row>
    <row r="3" spans="1:2" x14ac:dyDescent="0.25">
      <c r="A3">
        <v>5.3540999999999999</v>
      </c>
      <c r="B3">
        <v>4.2690000000000001</v>
      </c>
    </row>
    <row r="4" spans="1:2" x14ac:dyDescent="0.25">
      <c r="A4">
        <v>5.7796000000000003</v>
      </c>
      <c r="B4">
        <v>3.84</v>
      </c>
    </row>
    <row r="5" spans="1:2" x14ac:dyDescent="0.25">
      <c r="A5">
        <v>6.4389000000000003</v>
      </c>
      <c r="B5">
        <v>3.1890000000000001</v>
      </c>
    </row>
    <row r="6" spans="1:2" x14ac:dyDescent="0.25">
      <c r="A6">
        <v>7.0039999999999996</v>
      </c>
      <c r="B6">
        <v>2.6190000000000002</v>
      </c>
    </row>
    <row r="7" spans="1:2" x14ac:dyDescent="0.25">
      <c r="A7">
        <v>4.0781999999999998</v>
      </c>
      <c r="B7">
        <v>5.5419999999999998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34F14-13A4-4C34-95A2-5D594844CE43}">
  <dimension ref="A1:H20"/>
  <sheetViews>
    <sheetView tabSelected="1" zoomScaleNormal="100" workbookViewId="0">
      <selection activeCell="I18" sqref="I18"/>
    </sheetView>
  </sheetViews>
  <sheetFormatPr defaultRowHeight="15" x14ac:dyDescent="0.25"/>
  <cols>
    <col min="1" max="1" width="9.28515625" bestFit="1" customWidth="1"/>
    <col min="2" max="2" width="10.5703125" bestFit="1" customWidth="1"/>
    <col min="3" max="3" width="10.140625" bestFit="1" customWidth="1"/>
    <col min="4" max="4" width="10.5703125" bestFit="1" customWidth="1"/>
    <col min="7" max="7" width="12.5703125" style="10" bestFit="1" customWidth="1"/>
  </cols>
  <sheetData>
    <row r="1" spans="1:8" x14ac:dyDescent="0.25">
      <c r="A1" t="s">
        <v>39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s="10" t="s">
        <v>37</v>
      </c>
      <c r="H1" t="s">
        <v>38</v>
      </c>
    </row>
    <row r="2" spans="1:8" x14ac:dyDescent="0.25">
      <c r="A2" s="8">
        <v>1000</v>
      </c>
      <c r="B2" s="8">
        <v>10000</v>
      </c>
      <c r="C2" s="8">
        <v>1.0000000000000001E-9</v>
      </c>
      <c r="D2" s="8">
        <f>0.693*(A2+B2)*$C$2</f>
        <v>7.6229999999999997E-6</v>
      </c>
      <c r="E2" s="8">
        <f>0.693*B2*$C$2</f>
        <v>6.9299999999999997E-6</v>
      </c>
      <c r="F2" s="8">
        <f>D2+E2</f>
        <v>1.4552999999999999E-5</v>
      </c>
      <c r="G2" s="10">
        <f>1/F2</f>
        <v>68714.354428640145</v>
      </c>
      <c r="H2" s="11">
        <f>D2/(D2+E2)*100</f>
        <v>52.380952380952387</v>
      </c>
    </row>
    <row r="3" spans="1:8" x14ac:dyDescent="0.25">
      <c r="A3" s="8">
        <v>10000</v>
      </c>
      <c r="B3" s="8">
        <v>100000</v>
      </c>
      <c r="C3" s="8"/>
      <c r="D3" s="8">
        <f t="shared" ref="D3:D4" si="0">0.693*(A3+B3)*$C$2</f>
        <v>7.6230000000000007E-5</v>
      </c>
      <c r="E3" s="8">
        <f t="shared" ref="E3:E4" si="1">0.693*B3*$C$2</f>
        <v>6.9300000000000004E-5</v>
      </c>
      <c r="F3" s="8">
        <f t="shared" ref="F3:F4" si="2">D3+E3</f>
        <v>1.4553E-4</v>
      </c>
      <c r="G3" s="10">
        <f t="shared" ref="G3:G4" si="3">1/F3</f>
        <v>6871.4354428640145</v>
      </c>
      <c r="H3" s="11">
        <f t="shared" ref="H3:H4" si="4">D3/(D3+E3)*100</f>
        <v>52.380952380952387</v>
      </c>
    </row>
    <row r="4" spans="1:8" x14ac:dyDescent="0.25">
      <c r="A4" s="8">
        <f>A7</f>
        <v>28799.999999999996</v>
      </c>
      <c r="B4" s="8">
        <f>B7</f>
        <v>28799.999999999996</v>
      </c>
      <c r="C4" s="8"/>
      <c r="D4" s="8">
        <f t="shared" si="0"/>
        <v>3.9916799999999997E-5</v>
      </c>
      <c r="E4" s="8">
        <f t="shared" si="1"/>
        <v>1.9958399999999999E-5</v>
      </c>
      <c r="F4" s="8">
        <f t="shared" si="2"/>
        <v>5.9875199999999992E-5</v>
      </c>
      <c r="G4" s="10">
        <f t="shared" si="3"/>
        <v>16701.405590294482</v>
      </c>
      <c r="H4" s="11">
        <f t="shared" si="4"/>
        <v>66.666666666666671</v>
      </c>
    </row>
    <row r="6" spans="1:8" x14ac:dyDescent="0.25">
      <c r="A6">
        <v>2</v>
      </c>
      <c r="D6" t="s">
        <v>40</v>
      </c>
      <c r="E6" s="8">
        <f>1/C2</f>
        <v>999999999.99999988</v>
      </c>
    </row>
    <row r="7" spans="1:8" x14ac:dyDescent="0.25">
      <c r="A7" s="8">
        <f>D7-B7</f>
        <v>28799.999999999996</v>
      </c>
      <c r="B7" s="8">
        <f>D7/A6</f>
        <v>28799.999999999996</v>
      </c>
      <c r="D7" s="9">
        <f>1.44/G7/$C$2</f>
        <v>57599.999999999993</v>
      </c>
      <c r="F7" s="8">
        <f>1/G7</f>
        <v>4.0000000000000003E-5</v>
      </c>
      <c r="G7" s="10">
        <v>25000</v>
      </c>
    </row>
    <row r="9" spans="1:8" x14ac:dyDescent="0.25">
      <c r="A9">
        <v>0</v>
      </c>
      <c r="B9">
        <v>100</v>
      </c>
      <c r="D9" s="12">
        <f>(A9+B9)/(A9+2*B9)</f>
        <v>0.5</v>
      </c>
    </row>
    <row r="10" spans="1:8" x14ac:dyDescent="0.25">
      <c r="A10">
        <v>10</v>
      </c>
      <c r="B10">
        <v>100</v>
      </c>
      <c r="D10" s="12">
        <f t="shared" ref="D10:D20" si="5">(A10+B10)/(A10+2*B10)</f>
        <v>0.52380952380952384</v>
      </c>
    </row>
    <row r="11" spans="1:8" x14ac:dyDescent="0.25">
      <c r="A11">
        <v>50</v>
      </c>
      <c r="B11">
        <v>100</v>
      </c>
      <c r="D11" s="12">
        <f t="shared" si="5"/>
        <v>0.6</v>
      </c>
    </row>
    <row r="12" spans="1:8" x14ac:dyDescent="0.25">
      <c r="A12">
        <v>90</v>
      </c>
      <c r="B12">
        <v>100</v>
      </c>
      <c r="D12" s="12">
        <f t="shared" si="5"/>
        <v>0.65517241379310343</v>
      </c>
    </row>
    <row r="13" spans="1:8" x14ac:dyDescent="0.25">
      <c r="A13">
        <v>130</v>
      </c>
      <c r="B13">
        <v>100</v>
      </c>
      <c r="D13" s="12">
        <f t="shared" si="5"/>
        <v>0.69696969696969702</v>
      </c>
    </row>
    <row r="14" spans="1:8" x14ac:dyDescent="0.25">
      <c r="A14">
        <v>170</v>
      </c>
      <c r="B14">
        <v>100</v>
      </c>
      <c r="D14" s="12">
        <f t="shared" si="5"/>
        <v>0.72972972972972971</v>
      </c>
    </row>
    <row r="15" spans="1:8" x14ac:dyDescent="0.25">
      <c r="A15">
        <v>210</v>
      </c>
      <c r="B15">
        <v>100</v>
      </c>
      <c r="D15" s="12">
        <f t="shared" si="5"/>
        <v>0.75609756097560976</v>
      </c>
    </row>
    <row r="16" spans="1:8" x14ac:dyDescent="0.25">
      <c r="A16">
        <v>250</v>
      </c>
      <c r="B16">
        <v>100</v>
      </c>
      <c r="D16" s="12">
        <f t="shared" si="5"/>
        <v>0.77777777777777779</v>
      </c>
    </row>
    <row r="17" spans="1:4" x14ac:dyDescent="0.25">
      <c r="A17">
        <v>290</v>
      </c>
      <c r="B17">
        <v>100</v>
      </c>
      <c r="D17" s="12">
        <f t="shared" si="5"/>
        <v>0.79591836734693877</v>
      </c>
    </row>
    <row r="18" spans="1:4" x14ac:dyDescent="0.25">
      <c r="A18">
        <v>330</v>
      </c>
      <c r="B18">
        <v>100</v>
      </c>
      <c r="D18" s="12">
        <f t="shared" si="5"/>
        <v>0.81132075471698117</v>
      </c>
    </row>
    <row r="19" spans="1:4" x14ac:dyDescent="0.25">
      <c r="A19">
        <v>370</v>
      </c>
      <c r="B19">
        <v>100</v>
      </c>
      <c r="D19" s="12">
        <f t="shared" si="5"/>
        <v>0.82456140350877194</v>
      </c>
    </row>
    <row r="20" spans="1:4" x14ac:dyDescent="0.25">
      <c r="A20">
        <v>100000000</v>
      </c>
      <c r="B20">
        <v>100</v>
      </c>
      <c r="D20" s="12">
        <f t="shared" si="5"/>
        <v>0.99999900000200004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BEE94-87B5-4FED-946A-4BC9514D2347}">
  <dimension ref="A1:E6"/>
  <sheetViews>
    <sheetView workbookViewId="0">
      <selection activeCellId="2" sqref="A7:E7 A6:D6 A1:E5"/>
    </sheetView>
  </sheetViews>
  <sheetFormatPr defaultRowHeight="15" x14ac:dyDescent="0.25"/>
  <sheetData>
    <row r="1" spans="1:5" x14ac:dyDescent="0.25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</row>
    <row r="2" spans="1:5" x14ac:dyDescent="0.25">
      <c r="A2">
        <v>8.5</v>
      </c>
      <c r="B2" s="6">
        <v>8.5050000000000008</v>
      </c>
      <c r="C2" s="6">
        <v>1.1105</v>
      </c>
      <c r="D2" s="6">
        <v>8.48</v>
      </c>
      <c r="E2" s="6">
        <f>D2-B2</f>
        <v>-2.5000000000000355E-2</v>
      </c>
    </row>
    <row r="3" spans="1:5" x14ac:dyDescent="0.25">
      <c r="A3">
        <v>7</v>
      </c>
      <c r="B3" s="6">
        <v>7.0140000000000002</v>
      </c>
      <c r="C3" s="6">
        <v>2.6190000000000002</v>
      </c>
      <c r="D3" s="6">
        <v>6.9660000000000002</v>
      </c>
      <c r="E3" s="6">
        <f t="shared" ref="E3:E6" si="0">D3-B3</f>
        <v>-4.8000000000000043E-2</v>
      </c>
    </row>
    <row r="4" spans="1:5" x14ac:dyDescent="0.25">
      <c r="A4">
        <v>5</v>
      </c>
      <c r="B4" s="6">
        <v>5.0129999999999999</v>
      </c>
      <c r="C4" s="6">
        <v>4.6319999999999997</v>
      </c>
      <c r="D4" s="6">
        <v>4.9400000000000004</v>
      </c>
      <c r="E4" s="6">
        <f t="shared" si="0"/>
        <v>-7.299999999999951E-2</v>
      </c>
    </row>
    <row r="5" spans="1:5" x14ac:dyDescent="0.25">
      <c r="A5">
        <v>3</v>
      </c>
      <c r="B5" s="6">
        <v>3.0129999999999999</v>
      </c>
      <c r="C5" s="6">
        <v>6.6449999999999996</v>
      </c>
      <c r="D5" s="6">
        <v>2.915</v>
      </c>
      <c r="E5" s="6">
        <f t="shared" si="0"/>
        <v>-9.7999999999999865E-2</v>
      </c>
    </row>
    <row r="6" spans="1:5" x14ac:dyDescent="0.25">
      <c r="A6">
        <v>2</v>
      </c>
      <c r="B6" s="6">
        <v>2.0129999999999999</v>
      </c>
      <c r="C6" s="6">
        <v>7.6520000000000001</v>
      </c>
      <c r="D6" s="6">
        <v>1.903</v>
      </c>
      <c r="E6" s="6">
        <f t="shared" si="0"/>
        <v>-0.10999999999999988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Level Calibrations</vt:lpstr>
      <vt:lpstr>Cal New 6-18</vt:lpstr>
      <vt:lpstr>PWM</vt:lpstr>
      <vt:lpstr>Cal_4-30</vt:lpstr>
      <vt:lpstr>LKe</vt:lpstr>
      <vt:lpstr>LKf</vt:lpstr>
      <vt:lpstr>LMe</vt:lpstr>
      <vt:lpstr>LMf</vt:lpstr>
      <vt:lpstr>LSe</vt:lpstr>
      <vt:lpstr>LSf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ales</dc:creator>
  <cp:lastModifiedBy>Rick Ales Consulting</cp:lastModifiedBy>
  <dcterms:created xsi:type="dcterms:W3CDTF">2024-04-19T21:07:31Z</dcterms:created>
  <dcterms:modified xsi:type="dcterms:W3CDTF">2024-08-12T18:08:54Z</dcterms:modified>
</cp:coreProperties>
</file>