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BB39C5EB-B2C4-4DA3-83C6-018648AF7B6D}" xr6:coauthVersionLast="47" xr6:coauthVersionMax="47" xr10:uidLastSave="{00000000-0000-0000-0000-000000000000}"/>
  <bookViews>
    <workbookView xWindow="-120" yWindow="1690" windowWidth="19200" windowHeight="9460" activeTab="6" xr2:uid="{726BA5CB-03EF-4BFF-90D1-A26922DC8445}"/>
  </bookViews>
  <sheets>
    <sheet name="Level Calibrations" sheetId="1" r:id="rId1"/>
    <sheet name="Cal New 6-18" sheetId="3" r:id="rId2"/>
    <sheet name="PWM" sheetId="4" r:id="rId3"/>
    <sheet name="3092 I-source" sheetId="6" r:id="rId4"/>
    <sheet name="Juml" sheetId="5" r:id="rId5"/>
    <sheet name="Cal_4-30" sheetId="2" r:id="rId6"/>
    <sheet name="Sheet1" sheetId="7" r:id="rId7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N12" i="7"/>
  <c r="M2" i="7"/>
  <c r="N2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3" i="7"/>
  <c r="N3" i="7" s="1"/>
  <c r="K3" i="7"/>
  <c r="L3" i="7"/>
  <c r="K4" i="7"/>
  <c r="L4" i="7"/>
  <c r="J8" i="7"/>
  <c r="J4" i="7"/>
  <c r="K5" i="7" s="1"/>
  <c r="L5" i="7" s="1"/>
  <c r="I27" i="7"/>
  <c r="I28" i="7"/>
  <c r="I26" i="7"/>
  <c r="D27" i="7"/>
  <c r="D28" i="7"/>
  <c r="D26" i="7"/>
  <c r="I22" i="7"/>
  <c r="I23" i="7"/>
  <c r="I21" i="7"/>
  <c r="D22" i="7"/>
  <c r="D23" i="7"/>
  <c r="D21" i="7"/>
  <c r="I16" i="7"/>
  <c r="I17" i="7"/>
  <c r="I18" i="7"/>
  <c r="I15" i="7"/>
  <c r="D16" i="7"/>
  <c r="D17" i="7"/>
  <c r="D18" i="7"/>
  <c r="D15" i="7"/>
  <c r="I3" i="7"/>
  <c r="I4" i="7"/>
  <c r="I5" i="7"/>
  <c r="I6" i="7"/>
  <c r="I7" i="7"/>
  <c r="I8" i="7"/>
  <c r="I9" i="7"/>
  <c r="I10" i="7"/>
  <c r="I11" i="7"/>
  <c r="I2" i="7"/>
  <c r="D9" i="7"/>
  <c r="D3" i="7"/>
  <c r="D4" i="7"/>
  <c r="D5" i="7"/>
  <c r="D6" i="7"/>
  <c r="D7" i="7"/>
  <c r="D8" i="7"/>
  <c r="D10" i="7"/>
  <c r="D11" i="7"/>
  <c r="D12" i="7"/>
  <c r="D2" i="7"/>
  <c r="G6" i="6"/>
  <c r="E6" i="6"/>
  <c r="D6" i="6"/>
  <c r="F30" i="4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K11" i="7" l="1"/>
  <c r="L11" i="7" s="1"/>
  <c r="K10" i="7"/>
  <c r="L10" i="7" s="1"/>
  <c r="K7" i="7"/>
  <c r="L7" i="7" s="1"/>
  <c r="K9" i="7"/>
  <c r="L9" i="7" s="1"/>
  <c r="K8" i="7"/>
  <c r="L8" i="7" s="1"/>
  <c r="K2" i="7"/>
  <c r="L2" i="7" s="1"/>
  <c r="L12" i="7" s="1"/>
  <c r="K6" i="7"/>
  <c r="L6" i="7" s="1"/>
  <c r="B7" i="4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B4" i="4" l="1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E4" i="4" l="1"/>
  <c r="D4" i="4"/>
  <c r="F4" i="4" l="1"/>
  <c r="G4" i="4" s="1"/>
  <c r="H4" i="4"/>
</calcChain>
</file>

<file path=xl/sharedStrings.xml><?xml version="1.0" encoding="utf-8"?>
<sst xmlns="http://schemas.openxmlformats.org/spreadsheetml/2006/main" count="105" uniqueCount="64">
  <si>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</si>
  <si>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</si>
  <si>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</si>
  <si>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</si>
  <si>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</si>
  <si>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</si>
  <si>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</si>
  <si>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</si>
  <si>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</si>
  <si>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</si>
  <si>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</si>
  <si>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</si>
  <si>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</si>
  <si>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</si>
  <si>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</si>
  <si>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</si>
  <si>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</si>
  <si>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</si>
  <si>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</si>
  <si>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</si>
  <si>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</si>
  <si>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</si>
  <si>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</si>
  <si>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</si>
  <si>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</si>
  <si>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</si>
  <si>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</si>
  <si>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</si>
  <si>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</si>
  <si>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</si>
  <si>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</si>
  <si>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</si>
  <si>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</si>
  <si>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</si>
  <si>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</si>
  <si>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</si>
  <si>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</si>
  <si>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</si>
  <si>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</si>
  <si>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</si>
  <si>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</si>
  <si>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</si>
  <si>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</si>
  <si>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</si>
  <si>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</si>
  <si>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</si>
  <si>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</si>
  <si>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</si>
  <si>
    <t>Iout =10uA *(Rset/Rout+1)</t>
  </si>
  <si>
    <t>Rset</t>
  </si>
  <si>
    <t>Rout</t>
  </si>
  <si>
    <t>Iout</t>
  </si>
  <si>
    <t>Ratio</t>
  </si>
  <si>
    <t>ratio =  R1/(R1+R2)</t>
  </si>
  <si>
    <t>Ohm M A</t>
  </si>
  <si>
    <t xml:space="preserve">Volt M A </t>
  </si>
  <si>
    <t>Q M A</t>
  </si>
  <si>
    <t>Level &gt;2.24" Ch B no transition</t>
  </si>
  <si>
    <t>TU6 Meter 2</t>
  </si>
  <si>
    <t>TU6  Meter 1</t>
  </si>
  <si>
    <t>TU6 Meter 1</t>
  </si>
  <si>
    <t xml:space="preserve">MyTU Meter 1 </t>
  </si>
  <si>
    <t xml:space="preserve">MyTU 2 </t>
  </si>
  <si>
    <t>MyTU Meter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</si>
</sst>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0.000</c:formatCode>
                <c:ptCount val="11"/>
                <c:pt idx="0">
                  <c:v>0.59199999999999997</c:v>
                </c:pt>
                <c:pt idx="1">
                  <c:v>1.165</c:v>
                </c:pt>
                <c:pt idx="2">
                  <c:v>1.734</c:v>
                </c:pt>
                <c:pt idx="3">
                  <c:v>2.3170000000000002</c:v>
                </c:pt>
                <c:pt idx="4">
                  <c:v>2.879</c:v>
                </c:pt>
                <c:pt idx="5">
                  <c:v>3.452</c:v>
                </c:pt>
                <c:pt idx="6">
                  <c:v>4.0369999999999999</c:v>
                </c:pt>
                <c:pt idx="7">
                  <c:v>4.5990000000000002</c:v>
                </c:pt>
                <c:pt idx="8">
                  <c:v>5.1710000000000003</c:v>
                </c:pt>
                <c:pt idx="9">
                  <c:v>5.7640000000000002</c:v>
                </c:pt>
                <c:pt idx="10">
                  <c:v>6.34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103.5</c:v>
                </c:pt>
                <c:pt idx="1">
                  <c:v>203</c:v>
                </c:pt>
                <c:pt idx="2">
                  <c:v>305.10000000000002</c:v>
                </c:pt>
                <c:pt idx="3">
                  <c:v>403.4</c:v>
                </c:pt>
                <c:pt idx="4">
                  <c:v>504.9</c:v>
                </c:pt>
                <c:pt idx="5">
                  <c:v>603.20000000000005</c:v>
                </c:pt>
                <c:pt idx="6">
                  <c:v>706.7</c:v>
                </c:pt>
                <c:pt idx="7">
                  <c:v>804.2</c:v>
                </c:pt>
                <c:pt idx="8">
                  <c:v>906.7</c:v>
                </c:pt>
                <c:pt idx="9">
                  <c:v>1008.2</c:v>
                </c:pt>
                <c:pt idx="10">
                  <c:v>1111.8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F53-8FB0-67B04721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0.000</c:formatCode>
                <c:ptCount val="10"/>
                <c:pt idx="0">
                  <c:v>0.58199999999999996</c:v>
                </c:pt>
                <c:pt idx="1">
                  <c:v>1.1559999999999999</c:v>
                </c:pt>
                <c:pt idx="2">
                  <c:v>1.7290000000000001</c:v>
                </c:pt>
                <c:pt idx="3">
                  <c:v>2.3029999999999999</c:v>
                </c:pt>
                <c:pt idx="4">
                  <c:v>2.879</c:v>
                </c:pt>
                <c:pt idx="5">
                  <c:v>3.4529999999999998</c:v>
                </c:pt>
                <c:pt idx="6">
                  <c:v>4.0229999999999997</c:v>
                </c:pt>
                <c:pt idx="7">
                  <c:v>4.5970000000000004</c:v>
                </c:pt>
                <c:pt idx="8">
                  <c:v>5.17</c:v>
                </c:pt>
                <c:pt idx="9">
                  <c:v>5.7460000000000004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101</c:v>
                </c:pt>
                <c:pt idx="1">
                  <c:v>201.3</c:v>
                </c:pt>
                <c:pt idx="2">
                  <c:v>301.5</c:v>
                </c:pt>
                <c:pt idx="3">
                  <c:v>401.7</c:v>
                </c:pt>
                <c:pt idx="4">
                  <c:v>502.2</c:v>
                </c:pt>
                <c:pt idx="5">
                  <c:v>602.4</c:v>
                </c:pt>
                <c:pt idx="6">
                  <c:v>702.7</c:v>
                </c:pt>
                <c:pt idx="7">
                  <c:v>803.1</c:v>
                </c:pt>
                <c:pt idx="8">
                  <c:v>903.4</c:v>
                </c:pt>
                <c:pt idx="9">
                  <c:v>1003.7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F-401C-B2FD-945EDADF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240631</xdr:colOff>
      <xdr:row>13</xdr:row>
      <xdr:rowOff>86900</xdr:rowOff>
    </xdr:from>
    <xdr:to>
      <xdr:col>7</xdr:col>
      <xdr:colOff>554789</xdr:colOff>
      <xdr:row>28</xdr:row>
      <xdr:rowOff>22732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7E25F-83BC-AC94-AFA2-D21EFEFD3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541420</xdr:colOff>
      <xdr:row>2</xdr:row>
      <xdr:rowOff>160421</xdr:rowOff>
    </xdr:from>
    <xdr:to>
      <xdr:col>22</xdr:col>
      <xdr:colOff>247315</xdr:colOff>
      <xdr:row>17</xdr:row>
      <xdr:rowOff>96253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FFAD7-82C3-4513-8808-8E3257FA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3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3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3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3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3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3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zoomScaleNormal="100" workbookViewId="0">
      <selection activeCell="C2" sqref="C2"/>
    </sheetView>
  </sheetViews>
  <sheetFormatPr defaultRowHeight="14.5" x14ac:dyDescent="0.35"/>
  <cols>
    <col min="1" max="1" width="9.26953125" bestFit="1" customWidth="1"/>
    <col min="2" max="2" width="10.54296875" bestFit="1" customWidth="1"/>
    <col min="3" max="3" width="10.1796875" bestFit="1" customWidth="1"/>
    <col min="4" max="4" width="10.54296875" bestFit="1" customWidth="1"/>
    <col min="7" max="7" width="12.54296875" style="10" bestFit="1" customWidth="1"/>
  </cols>
  <sheetData>
    <row r="1" spans="1:8" x14ac:dyDescent="0.3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3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35">
      <c r="A3" s="8">
        <v>10000</v>
      </c>
      <c r="B3" s="8">
        <v>100000</v>
      </c>
      <c r="C3" s="8"/>
      <c r="D3" s="8">
        <f t="shared" ref="D3:D4" si="0">0.693*(A3+B3)*$C$2</f>
        <v>7.6230000000000007E-5</v>
      </c>
      <c r="E3" s="8">
        <f t="shared" ref="E3:E4" si="1">0.693*B3*$C$2</f>
        <v>6.9300000000000004E-5</v>
      </c>
      <c r="F3" s="8">
        <f t="shared" ref="F3:F4" si="2">D3+E3</f>
        <v>1.4553E-4</v>
      </c>
      <c r="G3" s="10">
        <f t="shared" ref="G3:G4" si="3">1/F3</f>
        <v>6871.4354428640145</v>
      </c>
      <c r="H3" s="11">
        <f t="shared" ref="H3:H4" si="4">D3/(D3+E3)*100</f>
        <v>52.380952380952387</v>
      </c>
    </row>
    <row r="4" spans="1:8" x14ac:dyDescent="0.35">
      <c r="A4" s="8">
        <f>A7</f>
        <v>28799.999999999996</v>
      </c>
      <c r="B4" s="8">
        <f>B7</f>
        <v>28799.999999999996</v>
      </c>
      <c r="C4" s="8"/>
      <c r="D4" s="8">
        <f t="shared" si="0"/>
        <v>3.9916799999999997E-5</v>
      </c>
      <c r="E4" s="8">
        <f t="shared" si="1"/>
        <v>1.9958399999999999E-5</v>
      </c>
      <c r="F4" s="8">
        <f t="shared" si="2"/>
        <v>5.9875199999999992E-5</v>
      </c>
      <c r="G4" s="10">
        <f t="shared" si="3"/>
        <v>16701.405590294482</v>
      </c>
      <c r="H4" s="11">
        <f t="shared" si="4"/>
        <v>66.666666666666671</v>
      </c>
    </row>
    <row r="6" spans="1:8" x14ac:dyDescent="0.35">
      <c r="A6">
        <v>2</v>
      </c>
      <c r="D6" t="s">
        <v>40</v>
      </c>
      <c r="E6" s="8">
        <f>1/C2</f>
        <v>999999999.99999988</v>
      </c>
    </row>
    <row r="7" spans="1:8" x14ac:dyDescent="0.3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35">
      <c r="A9">
        <v>0</v>
      </c>
      <c r="B9">
        <v>100</v>
      </c>
      <c r="D9" s="12">
        <f>(A9+B9)/(A9+2*B9)</f>
        <v>0.5</v>
      </c>
    </row>
    <row r="10" spans="1:8" x14ac:dyDescent="0.35">
      <c r="A10">
        <v>10</v>
      </c>
      <c r="B10">
        <v>100</v>
      </c>
      <c r="D10" s="12">
        <f t="shared" ref="D10:D20" si="5">(A10+B10)/(A10+2*B10)</f>
        <v>0.52380952380952384</v>
      </c>
    </row>
    <row r="11" spans="1:8" x14ac:dyDescent="0.35">
      <c r="A11">
        <v>50</v>
      </c>
      <c r="B11">
        <v>100</v>
      </c>
      <c r="D11" s="12">
        <f t="shared" si="5"/>
        <v>0.6</v>
      </c>
    </row>
    <row r="12" spans="1:8" x14ac:dyDescent="0.35">
      <c r="A12">
        <v>90</v>
      </c>
      <c r="B12">
        <v>100</v>
      </c>
      <c r="D12" s="12">
        <f t="shared" si="5"/>
        <v>0.65517241379310343</v>
      </c>
    </row>
    <row r="13" spans="1:8" x14ac:dyDescent="0.35">
      <c r="A13">
        <v>130</v>
      </c>
      <c r="B13">
        <v>100</v>
      </c>
      <c r="D13" s="12">
        <f t="shared" si="5"/>
        <v>0.69696969696969702</v>
      </c>
    </row>
    <row r="14" spans="1:8" x14ac:dyDescent="0.35">
      <c r="A14">
        <v>170</v>
      </c>
      <c r="B14">
        <v>100</v>
      </c>
      <c r="D14" s="12">
        <f t="shared" si="5"/>
        <v>0.72972972972972971</v>
      </c>
    </row>
    <row r="15" spans="1:8" x14ac:dyDescent="0.35">
      <c r="A15">
        <v>210</v>
      </c>
      <c r="B15">
        <v>100</v>
      </c>
      <c r="D15" s="12">
        <f t="shared" si="5"/>
        <v>0.75609756097560976</v>
      </c>
    </row>
    <row r="16" spans="1:8" x14ac:dyDescent="0.35">
      <c r="A16">
        <v>250</v>
      </c>
      <c r="B16">
        <v>100</v>
      </c>
      <c r="D16" s="12">
        <f t="shared" si="5"/>
        <v>0.77777777777777779</v>
      </c>
    </row>
    <row r="17" spans="1:7" x14ac:dyDescent="0.35">
      <c r="A17">
        <v>290</v>
      </c>
      <c r="B17">
        <v>100</v>
      </c>
      <c r="D17" s="12">
        <f t="shared" si="5"/>
        <v>0.79591836734693877</v>
      </c>
    </row>
    <row r="18" spans="1:7" x14ac:dyDescent="0.35">
      <c r="A18">
        <v>330</v>
      </c>
      <c r="B18">
        <v>100</v>
      </c>
      <c r="D18" s="12">
        <f t="shared" si="5"/>
        <v>0.81132075471698117</v>
      </c>
    </row>
    <row r="19" spans="1:7" x14ac:dyDescent="0.35">
      <c r="A19">
        <v>370</v>
      </c>
      <c r="B19">
        <v>100</v>
      </c>
      <c r="D19" s="12">
        <f t="shared" si="5"/>
        <v>0.82456140350877194</v>
      </c>
    </row>
    <row r="20" spans="1:7" x14ac:dyDescent="0.35">
      <c r="A20">
        <v>100000000</v>
      </c>
      <c r="B20">
        <v>100</v>
      </c>
      <c r="D20" s="12">
        <f t="shared" si="5"/>
        <v>0.99999900000200004</v>
      </c>
    </row>
    <row r="25" spans="1:7" x14ac:dyDescent="0.35">
      <c r="G25"/>
    </row>
    <row r="26" spans="1:7" x14ac:dyDescent="0.3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3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35">
      <c r="B28" t="s">
        <v>45</v>
      </c>
      <c r="C28">
        <v>750</v>
      </c>
      <c r="D28">
        <v>10000</v>
      </c>
      <c r="E28" s="13">
        <f t="shared" ref="E28:E30" si="6">C28+D28</f>
        <v>10750</v>
      </c>
      <c r="F28">
        <f t="shared" ref="F28:F30" si="7">C28+2*D28</f>
        <v>20750</v>
      </c>
      <c r="G28">
        <f t="shared" ref="G28:G30" si="8">E28/F28</f>
        <v>0.51807228915662651</v>
      </c>
    </row>
    <row r="29" spans="1:7" x14ac:dyDescent="0.35">
      <c r="B29" t="s">
        <v>46</v>
      </c>
      <c r="C29">
        <v>0</v>
      </c>
      <c r="D29">
        <v>4777</v>
      </c>
      <c r="E29" s="13">
        <f t="shared" si="6"/>
        <v>4777</v>
      </c>
      <c r="F29">
        <f t="shared" si="7"/>
        <v>9554</v>
      </c>
      <c r="G29">
        <f t="shared" si="8"/>
        <v>0.5</v>
      </c>
    </row>
    <row r="30" spans="1:7" x14ac:dyDescent="0.35">
      <c r="B30" t="s">
        <v>47</v>
      </c>
      <c r="C30">
        <v>4700</v>
      </c>
      <c r="E30" s="13">
        <f t="shared" si="6"/>
        <v>4700</v>
      </c>
      <c r="F30">
        <f t="shared" si="7"/>
        <v>4700</v>
      </c>
      <c r="G30">
        <f t="shared" si="8"/>
        <v>1</v>
      </c>
    </row>
    <row r="31" spans="1:7" x14ac:dyDescent="0.3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64E4-5102-4DB7-8EE3-2F288C2743C0}">
  <dimension ref="B3:G6"/>
  <sheetViews>
    <sheetView topLeftCell="A3" workbookViewId="0">
      <selection activeCell="B7" sqref="B7"/>
    </sheetView>
  </sheetViews>
  <sheetFormatPr defaultRowHeight="14.5" x14ac:dyDescent="0.35"/>
  <sheetData>
    <row r="3" spans="2:7" x14ac:dyDescent="0.35">
      <c r="B3" t="s">
        <v>48</v>
      </c>
      <c r="E3" t="s">
        <v>53</v>
      </c>
    </row>
    <row r="5" spans="2:7" x14ac:dyDescent="0.35">
      <c r="B5" t="s">
        <v>51</v>
      </c>
      <c r="C5" t="s">
        <v>49</v>
      </c>
      <c r="D5" t="s">
        <v>50</v>
      </c>
      <c r="E5" t="s">
        <v>52</v>
      </c>
      <c r="F5" t="s">
        <v>39</v>
      </c>
      <c r="G5" t="s">
        <v>32</v>
      </c>
    </row>
    <row r="6" spans="2:7" x14ac:dyDescent="0.35">
      <c r="B6">
        <v>8.0000000000000002E-3</v>
      </c>
      <c r="C6">
        <v>20000</v>
      </c>
      <c r="D6">
        <f>0.00001/(B6-0.00001)*C6</f>
        <v>25.031289111389238</v>
      </c>
      <c r="E6">
        <f>9/(0.014*1200)</f>
        <v>0.5357142857142857</v>
      </c>
      <c r="F6" s="8">
        <v>5600000</v>
      </c>
      <c r="G6" s="8">
        <f>F6/E6-F6</f>
        <v>4853333.333333334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070D-6CA3-464D-AAE0-EBDCE6599541}">
  <dimension ref="A1:N28"/>
  <sheetViews>
    <sheetView tabSelected="1" zoomScale="95" workbookViewId="0">
      <selection activeCell="H10" sqref="H10"/>
    </sheetView>
  </sheetViews>
  <sheetFormatPr defaultRowHeight="14.5" x14ac:dyDescent="0.35"/>
  <cols>
    <col min="14" max="14" width="9.26953125" bestFit="1" customWidth="1"/>
  </cols>
  <sheetData>
    <row r="1" spans="1:14" x14ac:dyDescent="0.35">
      <c r="A1" t="s">
        <v>54</v>
      </c>
      <c r="B1" t="s">
        <v>55</v>
      </c>
      <c r="C1" t="s">
        <v>56</v>
      </c>
      <c r="D1" t="s">
        <v>59</v>
      </c>
      <c r="F1" t="s">
        <v>54</v>
      </c>
      <c r="G1" t="s">
        <v>55</v>
      </c>
      <c r="H1" t="s">
        <v>56</v>
      </c>
      <c r="I1" t="s">
        <v>60</v>
      </c>
    </row>
    <row r="2" spans="1:14" x14ac:dyDescent="0.35">
      <c r="A2">
        <v>103.5</v>
      </c>
      <c r="B2" s="5">
        <v>0.58799999999999997</v>
      </c>
      <c r="C2" s="6">
        <v>0.59199999999999997</v>
      </c>
      <c r="D2" s="5">
        <f>B2-C2</f>
        <v>-4.0000000000000036E-3</v>
      </c>
      <c r="F2">
        <v>101</v>
      </c>
      <c r="G2" s="5">
        <v>0.57799999999999996</v>
      </c>
      <c r="H2" s="6">
        <v>0.58199999999999996</v>
      </c>
      <c r="I2" s="5">
        <f>G2-H2</f>
        <v>-4.0000000000000036E-3</v>
      </c>
      <c r="J2">
        <f>(F2-F10)/(H2-H10)</f>
        <v>174.89102005231038</v>
      </c>
      <c r="K2">
        <f t="shared" ref="K2" si="0">H2*$J$3-$J$4</f>
        <v>100.95629629629633</v>
      </c>
      <c r="L2" s="14">
        <f t="shared" ref="L2" si="1">F2-K2</f>
        <v>4.3703703703670271E-2</v>
      </c>
      <c r="M2">
        <f>H2*$J$5-$J$6</f>
        <v>100.85675999999999</v>
      </c>
      <c r="N2" s="14">
        <f>F2-M2</f>
        <v>0.14324000000000581</v>
      </c>
    </row>
    <row r="3" spans="1:14" x14ac:dyDescent="0.35">
      <c r="A3">
        <v>203</v>
      </c>
      <c r="B3" s="5">
        <v>1.1620999999999999</v>
      </c>
      <c r="C3" s="6">
        <v>1.165</v>
      </c>
      <c r="D3" s="5">
        <f t="shared" ref="D3:D12" si="2">B3-C3</f>
        <v>-2.9000000000001247E-3</v>
      </c>
      <c r="F3">
        <v>201.3</v>
      </c>
      <c r="G3" s="5">
        <v>1.1519999999999999</v>
      </c>
      <c r="H3" s="6">
        <v>1.1559999999999999</v>
      </c>
      <c r="I3" s="5">
        <f t="shared" ref="I3:I11" si="3">G3-H3</f>
        <v>-4.0000000000000036E-3</v>
      </c>
      <c r="J3">
        <f>(F3-F11)/(H3-H11)</f>
        <v>174.81481481481481</v>
      </c>
      <c r="K3">
        <f t="shared" ref="K3:K6" si="4">H3*$J$3-$J$4</f>
        <v>201.3</v>
      </c>
      <c r="L3" s="14">
        <f t="shared" ref="L3:L6" si="5">F3-K3</f>
        <v>0</v>
      </c>
      <c r="M3">
        <f>H3*$J$5-$J$6</f>
        <v>201.23787999999999</v>
      </c>
      <c r="N3" s="14">
        <f>F3-M3</f>
        <v>6.2120000000021491E-2</v>
      </c>
    </row>
    <row r="4" spans="1:14" x14ac:dyDescent="0.35">
      <c r="A4">
        <v>305.10000000000002</v>
      </c>
      <c r="B4" s="5">
        <v>1.73081</v>
      </c>
      <c r="C4" s="6">
        <v>1.734</v>
      </c>
      <c r="D4" s="5">
        <f t="shared" si="2"/>
        <v>-3.1900000000000261E-3</v>
      </c>
      <c r="F4">
        <v>301.5</v>
      </c>
      <c r="G4" s="5">
        <v>1.7261</v>
      </c>
      <c r="H4" s="6">
        <v>1.7290000000000001</v>
      </c>
      <c r="I4" s="5">
        <f t="shared" si="3"/>
        <v>-2.9000000000001247E-3</v>
      </c>
      <c r="J4">
        <f>J3*H3-F3</f>
        <v>0.78592592592588062</v>
      </c>
      <c r="K4">
        <f t="shared" si="4"/>
        <v>301.46888888888896</v>
      </c>
      <c r="L4" s="14">
        <f t="shared" si="5"/>
        <v>3.111111111104492E-2</v>
      </c>
      <c r="M4">
        <f t="shared" ref="M4:M11" si="6">H4*$J$5-$J$6</f>
        <v>301.44412</v>
      </c>
      <c r="N4" s="14">
        <f t="shared" ref="N4:N11" si="7">F4-M4</f>
        <v>5.5880000000001928E-2</v>
      </c>
    </row>
    <row r="5" spans="1:14" x14ac:dyDescent="0.35">
      <c r="A5">
        <v>403.4</v>
      </c>
      <c r="B5" s="5">
        <v>2.3134999999999999</v>
      </c>
      <c r="C5" s="6">
        <v>2.3170000000000002</v>
      </c>
      <c r="D5" s="5">
        <f t="shared" si="2"/>
        <v>-3.5000000000002807E-3</v>
      </c>
      <c r="F5">
        <v>401.7</v>
      </c>
      <c r="G5" s="5">
        <v>2.2999999999999998</v>
      </c>
      <c r="H5" s="6">
        <v>2.3029999999999999</v>
      </c>
      <c r="I5" s="5">
        <f t="shared" si="3"/>
        <v>-3.0000000000001137E-3</v>
      </c>
      <c r="J5">
        <v>174.88</v>
      </c>
      <c r="K5">
        <f t="shared" si="4"/>
        <v>401.81259259259264</v>
      </c>
      <c r="L5" s="14">
        <f t="shared" si="5"/>
        <v>-0.11259259259264809</v>
      </c>
      <c r="M5">
        <f t="shared" si="6"/>
        <v>401.82523999999995</v>
      </c>
      <c r="N5" s="14">
        <f t="shared" si="7"/>
        <v>-0.12523999999996249</v>
      </c>
    </row>
    <row r="6" spans="1:14" x14ac:dyDescent="0.35">
      <c r="A6">
        <v>504.9</v>
      </c>
      <c r="B6" s="5">
        <v>2.8740000000000001</v>
      </c>
      <c r="C6" s="6">
        <v>2.879</v>
      </c>
      <c r="D6" s="5">
        <f t="shared" si="2"/>
        <v>-4.9999999999998934E-3</v>
      </c>
      <c r="F6">
        <v>502.2</v>
      </c>
      <c r="G6" s="5">
        <v>2.8773</v>
      </c>
      <c r="H6" s="6">
        <v>2.879</v>
      </c>
      <c r="I6" s="5">
        <f t="shared" si="3"/>
        <v>-1.7000000000000348E-3</v>
      </c>
      <c r="J6">
        <v>0.9234</v>
      </c>
      <c r="K6">
        <f t="shared" si="4"/>
        <v>502.50592592592596</v>
      </c>
      <c r="L6" s="14">
        <f t="shared" si="5"/>
        <v>-0.30592592592597612</v>
      </c>
      <c r="M6">
        <f t="shared" si="6"/>
        <v>502.55611999999996</v>
      </c>
      <c r="N6" s="14">
        <f t="shared" si="7"/>
        <v>-0.35611999999997579</v>
      </c>
    </row>
    <row r="7" spans="1:14" x14ac:dyDescent="0.35">
      <c r="A7">
        <v>603.20000000000005</v>
      </c>
      <c r="B7" s="5">
        <v>3.4476</v>
      </c>
      <c r="C7" s="6">
        <v>3.452</v>
      </c>
      <c r="D7" s="5">
        <f t="shared" si="2"/>
        <v>-4.3999999999999595E-3</v>
      </c>
      <c r="F7">
        <v>602.4</v>
      </c>
      <c r="G7" s="5">
        <v>3.4477000000000002</v>
      </c>
      <c r="H7" s="6">
        <v>3.4529999999999998</v>
      </c>
      <c r="I7" s="5">
        <f t="shared" si="3"/>
        <v>-5.2999999999996383E-3</v>
      </c>
      <c r="K7">
        <f>H7*$J$3-$J$4</f>
        <v>602.84962962962959</v>
      </c>
      <c r="L7" s="14">
        <f>F7-K7</f>
        <v>-0.44962962962961228</v>
      </c>
      <c r="M7">
        <f t="shared" si="6"/>
        <v>602.93723999999997</v>
      </c>
      <c r="N7" s="14">
        <f t="shared" si="7"/>
        <v>-0.53723999999999705</v>
      </c>
    </row>
    <row r="8" spans="1:14" x14ac:dyDescent="0.35">
      <c r="A8">
        <v>706.7</v>
      </c>
      <c r="B8" s="5">
        <v>4.0445000000000002</v>
      </c>
      <c r="C8" s="6">
        <v>4.0369999999999999</v>
      </c>
      <c r="D8" s="5">
        <f t="shared" si="2"/>
        <v>7.5000000000002842E-3</v>
      </c>
      <c r="F8">
        <v>702.7</v>
      </c>
      <c r="G8" s="5">
        <v>4.0197000000000003</v>
      </c>
      <c r="H8" s="6">
        <v>4.0229999999999997</v>
      </c>
      <c r="I8" s="5">
        <f t="shared" si="3"/>
        <v>-3.2999999999994145E-3</v>
      </c>
      <c r="J8">
        <f>(F6-J7)/F6</f>
        <v>1</v>
      </c>
      <c r="K8">
        <f t="shared" ref="K8:K11" si="8">H8*$J$3-$J$4</f>
        <v>702.49407407407409</v>
      </c>
      <c r="L8" s="14">
        <f t="shared" ref="L8:L11" si="9">F8-K8</f>
        <v>0.20592592592595338</v>
      </c>
      <c r="M8">
        <f t="shared" si="6"/>
        <v>702.61883999999986</v>
      </c>
      <c r="N8" s="14">
        <f t="shared" si="7"/>
        <v>8.1160000000181753E-2</v>
      </c>
    </row>
    <row r="9" spans="1:14" x14ac:dyDescent="0.35">
      <c r="A9">
        <v>804.2</v>
      </c>
      <c r="B9" s="5">
        <v>4.5936000000000003</v>
      </c>
      <c r="C9" s="6">
        <v>4.5990000000000002</v>
      </c>
      <c r="D9" s="5">
        <f>B9-C9</f>
        <v>-5.3999999999998494E-3</v>
      </c>
      <c r="F9">
        <v>803.1</v>
      </c>
      <c r="G9" s="5">
        <v>4.5936000000000003</v>
      </c>
      <c r="H9" s="6">
        <v>4.5970000000000004</v>
      </c>
      <c r="I9" s="5">
        <f t="shared" si="3"/>
        <v>-3.4000000000000696E-3</v>
      </c>
      <c r="K9">
        <f t="shared" si="8"/>
        <v>802.83777777777789</v>
      </c>
      <c r="L9" s="14">
        <f t="shared" si="9"/>
        <v>0.26222222222213531</v>
      </c>
      <c r="M9">
        <f t="shared" si="6"/>
        <v>802.99995999999999</v>
      </c>
      <c r="N9" s="14">
        <f t="shared" si="7"/>
        <v>0.10004000000003543</v>
      </c>
    </row>
    <row r="10" spans="1:14" x14ac:dyDescent="0.35">
      <c r="A10">
        <v>906.7</v>
      </c>
      <c r="B10" s="5">
        <v>5.1753999999999998</v>
      </c>
      <c r="C10" s="6">
        <v>5.1710000000000003</v>
      </c>
      <c r="D10" s="5">
        <f t="shared" si="2"/>
        <v>4.3999999999995154E-3</v>
      </c>
      <c r="F10">
        <v>903.4</v>
      </c>
      <c r="G10" s="5">
        <v>5.1661000000000001</v>
      </c>
      <c r="H10" s="6">
        <v>5.17</v>
      </c>
      <c r="I10" s="5">
        <f t="shared" si="3"/>
        <v>-3.8999999999997925E-3</v>
      </c>
      <c r="K10">
        <f t="shared" si="8"/>
        <v>903.00666666666666</v>
      </c>
      <c r="L10" s="14">
        <f t="shared" si="9"/>
        <v>0.39333333333331666</v>
      </c>
      <c r="M10">
        <f t="shared" si="6"/>
        <v>903.20619999999997</v>
      </c>
      <c r="N10" s="14">
        <f t="shared" si="7"/>
        <v>0.19380000000001019</v>
      </c>
    </row>
    <row r="11" spans="1:14" x14ac:dyDescent="0.35">
      <c r="A11">
        <v>1008.2</v>
      </c>
      <c r="B11" s="5">
        <v>5.7530000000000001</v>
      </c>
      <c r="C11" s="6">
        <v>5.7640000000000002</v>
      </c>
      <c r="D11" s="5">
        <f t="shared" si="2"/>
        <v>-1.1000000000000121E-2</v>
      </c>
      <c r="F11">
        <v>1003.7</v>
      </c>
      <c r="G11" s="5">
        <v>5.74</v>
      </c>
      <c r="H11" s="6">
        <v>5.7460000000000004</v>
      </c>
      <c r="I11" s="5">
        <f t="shared" si="3"/>
        <v>-6.0000000000002274E-3</v>
      </c>
      <c r="K11">
        <f t="shared" si="8"/>
        <v>1003.7</v>
      </c>
      <c r="L11" s="14">
        <f t="shared" si="9"/>
        <v>0</v>
      </c>
      <c r="M11">
        <f t="shared" si="6"/>
        <v>1003.93708</v>
      </c>
      <c r="N11" s="14">
        <f t="shared" si="7"/>
        <v>-0.23707999999999174</v>
      </c>
    </row>
    <row r="12" spans="1:14" x14ac:dyDescent="0.35">
      <c r="A12">
        <v>1111.8</v>
      </c>
      <c r="B12" s="5">
        <v>6.3339999999999996</v>
      </c>
      <c r="C12" s="6">
        <v>6.34</v>
      </c>
      <c r="D12" s="5">
        <f t="shared" si="2"/>
        <v>-6.0000000000002274E-3</v>
      </c>
      <c r="F12">
        <v>1003.7</v>
      </c>
      <c r="G12" s="5">
        <v>5.74</v>
      </c>
      <c r="H12" s="6">
        <v>5.7469999999999999</v>
      </c>
      <c r="I12" t="s">
        <v>57</v>
      </c>
      <c r="L12" s="14">
        <f>_xlfn.STDEV.P(L2:L11)^2 *COUNTA(L2:L11)</f>
        <v>0.57672515775031974</v>
      </c>
      <c r="M12" s="14"/>
      <c r="N12" s="14">
        <f t="shared" ref="M12:N12" si="10">_xlfn.STDEV.P(N2:N11)^2 *COUNTA(N2:N11)</f>
        <v>0.53062221824005229</v>
      </c>
    </row>
    <row r="14" spans="1:14" x14ac:dyDescent="0.35">
      <c r="A14" t="s">
        <v>54</v>
      </c>
      <c r="B14" t="s">
        <v>55</v>
      </c>
      <c r="C14" t="s">
        <v>56</v>
      </c>
      <c r="D14" t="s">
        <v>58</v>
      </c>
      <c r="F14" t="s">
        <v>54</v>
      </c>
      <c r="G14" t="s">
        <v>55</v>
      </c>
      <c r="H14" t="s">
        <v>56</v>
      </c>
      <c r="I14" t="s">
        <v>58</v>
      </c>
    </row>
    <row r="15" spans="1:14" x14ac:dyDescent="0.35">
      <c r="A15">
        <v>103.2</v>
      </c>
      <c r="B15">
        <v>0.59099999999999997</v>
      </c>
      <c r="C15">
        <v>0.59599999999999997</v>
      </c>
      <c r="D15">
        <f>B15-C15</f>
        <v>-5.0000000000000044E-3</v>
      </c>
      <c r="F15">
        <v>101.1</v>
      </c>
      <c r="G15">
        <v>0.57699999999999996</v>
      </c>
      <c r="H15">
        <v>0.58199999999999996</v>
      </c>
      <c r="I15">
        <f>G15-H15</f>
        <v>-5.0000000000000044E-3</v>
      </c>
    </row>
    <row r="16" spans="1:14" x14ac:dyDescent="0.35">
      <c r="A16">
        <v>404</v>
      </c>
      <c r="B16">
        <v>2.3079999999999998</v>
      </c>
      <c r="C16">
        <v>2.3119999999999998</v>
      </c>
      <c r="D16">
        <f t="shared" ref="D16:D18" si="11">B16-C16</f>
        <v>-4.0000000000000036E-3</v>
      </c>
      <c r="F16">
        <v>401.8</v>
      </c>
      <c r="G16">
        <v>2.298</v>
      </c>
      <c r="H16">
        <v>2.302</v>
      </c>
      <c r="I16">
        <f t="shared" ref="I16:I18" si="12">G16-H16</f>
        <v>-4.0000000000000036E-3</v>
      </c>
    </row>
    <row r="17" spans="1:9" x14ac:dyDescent="0.35">
      <c r="A17">
        <v>705</v>
      </c>
      <c r="B17">
        <v>4.024</v>
      </c>
      <c r="C17">
        <v>4.0309999999999997</v>
      </c>
      <c r="D17">
        <f t="shared" si="11"/>
        <v>-6.9999999999996732E-3</v>
      </c>
      <c r="F17">
        <v>703</v>
      </c>
      <c r="G17">
        <v>4.0170000000000003</v>
      </c>
      <c r="H17">
        <v>4.0229999999999997</v>
      </c>
      <c r="I17">
        <f t="shared" si="12"/>
        <v>-5.9999999999993392E-3</v>
      </c>
    </row>
    <row r="18" spans="1:9" x14ac:dyDescent="0.35">
      <c r="A18">
        <v>1006</v>
      </c>
      <c r="B18">
        <v>5.7409999999999997</v>
      </c>
      <c r="C18">
        <v>5.7519999999999998</v>
      </c>
      <c r="D18">
        <f t="shared" si="11"/>
        <v>-1.1000000000000121E-2</v>
      </c>
      <c r="F18">
        <v>1004</v>
      </c>
      <c r="G18">
        <v>5.7359999999999998</v>
      </c>
      <c r="H18">
        <v>5.7469999999999999</v>
      </c>
      <c r="I18">
        <f t="shared" si="12"/>
        <v>-1.1000000000000121E-2</v>
      </c>
    </row>
    <row r="20" spans="1:9" x14ac:dyDescent="0.35">
      <c r="A20" t="s">
        <v>54</v>
      </c>
      <c r="B20" t="s">
        <v>55</v>
      </c>
      <c r="C20" t="s">
        <v>56</v>
      </c>
      <c r="D20" t="s">
        <v>61</v>
      </c>
      <c r="F20" t="s">
        <v>54</v>
      </c>
      <c r="G20" t="s">
        <v>55</v>
      </c>
      <c r="H20" t="s">
        <v>56</v>
      </c>
      <c r="I20" t="s">
        <v>61</v>
      </c>
    </row>
    <row r="21" spans="1:9" x14ac:dyDescent="0.35">
      <c r="A21">
        <v>301.2</v>
      </c>
      <c r="B21">
        <v>1.7215</v>
      </c>
      <c r="C21" s="6">
        <v>1.724</v>
      </c>
      <c r="D21">
        <f>B21-C21</f>
        <v>-2.4999999999999467E-3</v>
      </c>
      <c r="F21">
        <v>200.4</v>
      </c>
      <c r="G21">
        <v>1.1473</v>
      </c>
      <c r="H21">
        <v>1.151</v>
      </c>
      <c r="I21" s="5">
        <f>G21-H21</f>
        <v>-3.7000000000000366E-3</v>
      </c>
    </row>
    <row r="22" spans="1:9" x14ac:dyDescent="0.35">
      <c r="A22">
        <v>501.8</v>
      </c>
      <c r="B22">
        <v>2.8645999999999998</v>
      </c>
      <c r="C22" s="6">
        <v>2.87</v>
      </c>
      <c r="D22">
        <f t="shared" ref="D22:D23" si="13">B22-C22</f>
        <v>-5.4000000000002935E-3</v>
      </c>
      <c r="F22">
        <v>499.7</v>
      </c>
      <c r="G22">
        <v>2.8580000000000001</v>
      </c>
      <c r="H22">
        <v>2.8639999999999999</v>
      </c>
      <c r="I22" s="5">
        <f t="shared" ref="I22:I23" si="14">G22-H22</f>
        <v>-5.9999999999997833E-3</v>
      </c>
    </row>
    <row r="23" spans="1:9" x14ac:dyDescent="0.35">
      <c r="A23">
        <v>901.4</v>
      </c>
      <c r="B23">
        <v>5.1487999999999996</v>
      </c>
      <c r="C23" s="6">
        <v>5.1539999999999999</v>
      </c>
      <c r="D23">
        <f t="shared" si="13"/>
        <v>-5.2000000000003155E-3</v>
      </c>
      <c r="F23">
        <v>899.4</v>
      </c>
      <c r="G23">
        <v>5.1440000000000001</v>
      </c>
      <c r="H23">
        <v>5.149</v>
      </c>
      <c r="I23" s="5">
        <f t="shared" si="14"/>
        <v>-4.9999999999998934E-3</v>
      </c>
    </row>
    <row r="25" spans="1:9" x14ac:dyDescent="0.35">
      <c r="A25" t="s">
        <v>54</v>
      </c>
      <c r="B25" t="s">
        <v>55</v>
      </c>
      <c r="C25" t="s">
        <v>56</v>
      </c>
      <c r="D25" t="s">
        <v>62</v>
      </c>
      <c r="F25" t="s">
        <v>54</v>
      </c>
      <c r="G25" t="s">
        <v>55</v>
      </c>
      <c r="H25" t="s">
        <v>56</v>
      </c>
      <c r="I25" t="s">
        <v>63</v>
      </c>
    </row>
    <row r="26" spans="1:9" x14ac:dyDescent="0.35">
      <c r="A26">
        <v>301.3</v>
      </c>
      <c r="B26">
        <v>1.7150000000000001</v>
      </c>
      <c r="C26">
        <v>1.7190000000000001</v>
      </c>
      <c r="D26">
        <f>B26-C26</f>
        <v>-4.0000000000000036E-3</v>
      </c>
      <c r="F26">
        <v>200.5</v>
      </c>
      <c r="G26">
        <v>1.147</v>
      </c>
      <c r="H26">
        <v>1.1519999999999999</v>
      </c>
      <c r="I26">
        <f>G26-H26</f>
        <v>-4.9999999999998934E-3</v>
      </c>
    </row>
    <row r="27" spans="1:9" x14ac:dyDescent="0.35">
      <c r="A27">
        <v>501.2</v>
      </c>
      <c r="B27">
        <v>2.8580000000000001</v>
      </c>
      <c r="C27">
        <v>2.8650000000000002</v>
      </c>
      <c r="D27">
        <f t="shared" ref="D27:D28" si="15">B27-C27</f>
        <v>-7.0000000000001172E-3</v>
      </c>
      <c r="F27">
        <v>499.7</v>
      </c>
      <c r="G27">
        <v>2.8580000000000001</v>
      </c>
      <c r="H27">
        <v>2.8559999999999999</v>
      </c>
      <c r="I27">
        <f t="shared" ref="I27:I28" si="16">G27-H27</f>
        <v>2.0000000000002238E-3</v>
      </c>
    </row>
    <row r="28" spans="1:9" x14ac:dyDescent="0.35">
      <c r="A28">
        <v>901</v>
      </c>
      <c r="B28">
        <v>5.1449999999999996</v>
      </c>
      <c r="C28">
        <v>5.1520000000000001</v>
      </c>
      <c r="D28">
        <f t="shared" si="15"/>
        <v>-7.0000000000005613E-3</v>
      </c>
      <c r="F28">
        <v>899</v>
      </c>
      <c r="G28">
        <v>5.141</v>
      </c>
      <c r="H28">
        <v>5.15</v>
      </c>
      <c r="I28">
        <f t="shared" si="16"/>
        <v>-9.0000000000003411E-3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Level Calibrations</vt:lpstr>
      <vt:lpstr>Cal New 6-18</vt:lpstr>
      <vt:lpstr>PWM</vt:lpstr>
      <vt:lpstr>3092 I-source</vt:lpstr>
      <vt:lpstr>Juml</vt:lpstr>
      <vt:lpstr>Cal_4-30</vt:lpstr>
      <vt:lpstr>Sheet1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2024-09-09T20:11:45Z</dcterms:modified>
</cp:coreProperties>
</file>