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13_ncr:1_{8AE4A7BF-2A89-4BED-B237-C65345CE43A5}" xr6:coauthVersionLast="45" xr6:coauthVersionMax="45" xr10:uidLastSave="{00000000-0000-0000-0000-000000000000}"/>
  <bookViews>
    <workbookView xWindow="-120" yWindow="-120" windowWidth="29040" windowHeight="15840" tabRatio="925" xr2:uid="{00000000-000D-0000-FFFF-FFFF00000000}"/>
  </bookViews>
  <sheets>
    <sheet name="Cohens_Kappa" sheetId="14" r:id="rId1"/>
    <sheet name="Lins_Correl_Coeff" sheetId="7" r:id="rId2"/>
    <sheet name="Spearman-Rank" sheetId="11" r:id="rId3"/>
    <sheet name="CI_for_Proportions" sheetId="25" r:id="rId4"/>
    <sheet name="Sensitivity_Specificity" sheetId="10" r:id="rId5"/>
    <sheet name="Chi-Square(Xx2)" sheetId="2" r:id="rId6"/>
    <sheet name="Chi-Square(Xx3)" sheetId="24" r:id="rId7"/>
    <sheet name="Chi-Square(2x4)" sheetId="32" r:id="rId8"/>
    <sheet name="Chi-Square(2x5)" sheetId="30" r:id="rId9"/>
    <sheet name="Chi-Square(2x5)(2)" sheetId="33" r:id="rId10"/>
    <sheet name="Chi-Square(2x9)" sheetId="31" r:id="rId11"/>
    <sheet name="ANOVA" sheetId="26" r:id="rId12"/>
    <sheet name="2x2_Tables--Trial_vs_Placebo" sheetId="5" r:id="rId13"/>
    <sheet name="2x2_Tables--Generic" sheetId="6" r:id="rId14"/>
    <sheet name="BMI" sheetId="12" r:id="rId15"/>
    <sheet name="Misc" sheetId="23" r:id="rId16"/>
  </sheets>
  <definedNames>
    <definedName name="dfBG">#REF!</definedName>
    <definedName name="dfWG">#REF!</definedName>
    <definedName name="Factor1">#REF!</definedName>
    <definedName name="Factor2">#REF!</definedName>
    <definedName name="MSBG">#REF!</definedName>
    <definedName name="MSWG">#REF!</definedName>
    <definedName name="Pearson_Correl">Lins_Correl_Coeff!$H$8</definedName>
    <definedName name="sdX">Lins_Correl_Coeff!$H$13</definedName>
    <definedName name="sdY">Lins_Correl_Coeff!$H$14</definedName>
    <definedName name="SMX">Lins_Correl_Coeff!$H$10</definedName>
    <definedName name="SMY">Lins_Correl_Coeff!$H$11</definedName>
    <definedName name="SSBG">#REF!</definedName>
    <definedName name="SSWG">#REF!</definedName>
    <definedName name="svarX">Lins_Correl_Coeff!$H$16</definedName>
    <definedName name="svarY">Lins_Correl_Coeff!$H$17</definedName>
    <definedName name="X">Lins_Correl_Coeff!$C$8:$C$150</definedName>
    <definedName name="Y">Lins_Correl_Coeff!$D$8:$D$150</definedName>
    <definedName name="Y_Vari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6" l="1"/>
  <c r="J5" i="26"/>
  <c r="C24" i="23" l="1"/>
  <c r="G35" i="23" l="1"/>
  <c r="H35" i="23" s="1"/>
  <c r="G21" i="23" l="1"/>
  <c r="G36" i="23"/>
  <c r="H36" i="23" s="1"/>
  <c r="G37" i="23"/>
  <c r="H37" i="23" s="1"/>
  <c r="G33" i="23"/>
  <c r="H33" i="23" s="1"/>
  <c r="G34" i="23"/>
  <c r="H34" i="23" s="1"/>
  <c r="G32" i="23" l="1"/>
  <c r="H32" i="23" s="1"/>
  <c r="G31" i="23"/>
  <c r="H31" i="23" s="1"/>
  <c r="G30" i="23"/>
  <c r="H30" i="23" s="1"/>
  <c r="G29" i="23"/>
  <c r="H29" i="23" s="1"/>
  <c r="G28" i="23"/>
  <c r="H28" i="23" s="1"/>
  <c r="G27" i="23"/>
  <c r="H27" i="23" s="1"/>
  <c r="G26" i="23"/>
  <c r="H26" i="23" s="1"/>
  <c r="G25" i="23"/>
  <c r="H25" i="23" s="1"/>
  <c r="G24" i="23"/>
  <c r="H24" i="23" s="1"/>
  <c r="G23" i="23"/>
  <c r="H23" i="23" s="1"/>
  <c r="G22" i="23"/>
  <c r="H22" i="23" s="1"/>
  <c r="C27" i="23"/>
  <c r="A27" i="23"/>
  <c r="G11" i="33" l="1"/>
  <c r="F11" i="33"/>
  <c r="E11" i="33"/>
  <c r="D11" i="33"/>
  <c r="C11" i="33"/>
  <c r="I10" i="33"/>
  <c r="I9" i="33"/>
  <c r="O8" i="33"/>
  <c r="W8" i="33" s="1"/>
  <c r="AE8" i="33" s="1"/>
  <c r="N8" i="33"/>
  <c r="V8" i="33" s="1"/>
  <c r="AD8" i="33" s="1"/>
  <c r="M8" i="33"/>
  <c r="U8" i="33" s="1"/>
  <c r="AC8" i="33" s="1"/>
  <c r="L8" i="33"/>
  <c r="T8" i="33" s="1"/>
  <c r="AB8" i="33" s="1"/>
  <c r="K8" i="33"/>
  <c r="S8" i="33" s="1"/>
  <c r="AA8" i="33" s="1"/>
  <c r="I11" i="33" l="1"/>
  <c r="M9" i="33" s="1"/>
  <c r="N8" i="30"/>
  <c r="V8" i="30" s="1"/>
  <c r="K9" i="33" l="1"/>
  <c r="K10" i="33"/>
  <c r="L10" i="33"/>
  <c r="T10" i="33" s="1"/>
  <c r="O9" i="33"/>
  <c r="O11" i="33" s="1"/>
  <c r="M10" i="33"/>
  <c r="N10" i="33"/>
  <c r="V10" i="33" s="1"/>
  <c r="L9" i="33"/>
  <c r="L11" i="33" s="1"/>
  <c r="N9" i="33"/>
  <c r="V9" i="33" s="1"/>
  <c r="O10" i="33"/>
  <c r="W10" i="33" s="1"/>
  <c r="S9" i="33"/>
  <c r="S10" i="33"/>
  <c r="U10" i="33"/>
  <c r="U9" i="33"/>
  <c r="M11" i="33"/>
  <c r="F11" i="32"/>
  <c r="E11" i="32"/>
  <c r="D11" i="32"/>
  <c r="C11" i="32"/>
  <c r="H10" i="32"/>
  <c r="H9" i="32"/>
  <c r="M8" i="32"/>
  <c r="T8" i="32" s="1"/>
  <c r="AA8" i="32" s="1"/>
  <c r="L8" i="32"/>
  <c r="K8" i="32"/>
  <c r="R8" i="32" s="1"/>
  <c r="Y8" i="32" s="1"/>
  <c r="J8" i="32"/>
  <c r="Q8" i="32" s="1"/>
  <c r="X8" i="32" s="1"/>
  <c r="W9" i="33" l="1"/>
  <c r="N11" i="33"/>
  <c r="T9" i="33"/>
  <c r="Q10" i="33"/>
  <c r="K11" i="33"/>
  <c r="W13" i="33"/>
  <c r="U13" i="33" s="1"/>
  <c r="Q9" i="33"/>
  <c r="Q11" i="33" s="1"/>
  <c r="AD10" i="33" s="1"/>
  <c r="W11" i="33"/>
  <c r="U11" i="33"/>
  <c r="V11" i="33"/>
  <c r="Y10" i="33"/>
  <c r="T11" i="33"/>
  <c r="Y9" i="33"/>
  <c r="S11" i="33"/>
  <c r="S8" i="32"/>
  <c r="Z8" i="32" s="1"/>
  <c r="H11" i="32"/>
  <c r="M10" i="32" s="1"/>
  <c r="K11" i="31"/>
  <c r="J11" i="31"/>
  <c r="I11" i="31"/>
  <c r="H11" i="31"/>
  <c r="G11" i="31"/>
  <c r="AI8" i="31"/>
  <c r="AH8" i="31"/>
  <c r="AG8" i="31"/>
  <c r="W8" i="31"/>
  <c r="V8" i="31"/>
  <c r="U8" i="31"/>
  <c r="T8" i="31"/>
  <c r="AF8" i="31" s="1"/>
  <c r="S8" i="31"/>
  <c r="AE8" i="31" s="1"/>
  <c r="R8" i="31"/>
  <c r="AD8" i="31" s="1"/>
  <c r="Q8" i="31"/>
  <c r="AC8" i="31" s="1"/>
  <c r="F11" i="31"/>
  <c r="E11" i="31"/>
  <c r="D11" i="31"/>
  <c r="C11" i="31"/>
  <c r="M10" i="31"/>
  <c r="M9" i="31"/>
  <c r="P8" i="31"/>
  <c r="O8" i="31"/>
  <c r="AA8" i="31" s="1"/>
  <c r="M8" i="30"/>
  <c r="U8" i="30" s="1"/>
  <c r="E11" i="30"/>
  <c r="F11" i="30"/>
  <c r="G11" i="30"/>
  <c r="D11" i="30"/>
  <c r="C11" i="30"/>
  <c r="I10" i="30"/>
  <c r="I9" i="30"/>
  <c r="O8" i="30"/>
  <c r="L8" i="30"/>
  <c r="K8" i="30"/>
  <c r="S8" i="30" s="1"/>
  <c r="AA8" i="30" s="1"/>
  <c r="G36" i="24"/>
  <c r="E38" i="24"/>
  <c r="D38" i="24"/>
  <c r="C38" i="24"/>
  <c r="G37" i="24"/>
  <c r="G35" i="24"/>
  <c r="G34" i="24"/>
  <c r="K33" i="24"/>
  <c r="Q33" i="24" s="1"/>
  <c r="W33" i="24" s="1"/>
  <c r="J33" i="24"/>
  <c r="P33" i="24" s="1"/>
  <c r="V33" i="24" s="1"/>
  <c r="I33" i="24"/>
  <c r="O33" i="24" s="1"/>
  <c r="U33" i="24" s="1"/>
  <c r="AA9" i="33" l="1"/>
  <c r="AA11" i="33" s="1"/>
  <c r="AE10" i="33"/>
  <c r="AC10" i="33"/>
  <c r="AC9" i="33"/>
  <c r="AD8" i="30"/>
  <c r="T8" i="30"/>
  <c r="AB8" i="30" s="1"/>
  <c r="AB10" i="33"/>
  <c r="AA10" i="33"/>
  <c r="AB9" i="33"/>
  <c r="W8" i="30"/>
  <c r="AE8" i="30" s="1"/>
  <c r="AD9" i="33"/>
  <c r="AD11" i="33" s="1"/>
  <c r="AE9" i="33"/>
  <c r="AE11" i="33" s="1"/>
  <c r="AC11" i="33"/>
  <c r="AG10" i="33"/>
  <c r="AB11" i="33"/>
  <c r="Y11" i="33"/>
  <c r="K10" i="32"/>
  <c r="L10" i="32"/>
  <c r="S10" i="32" s="1"/>
  <c r="L9" i="32"/>
  <c r="S9" i="32" s="1"/>
  <c r="M9" i="32"/>
  <c r="T9" i="32" s="1"/>
  <c r="K9" i="32"/>
  <c r="R9" i="32" s="1"/>
  <c r="J10" i="32"/>
  <c r="T10" i="32"/>
  <c r="J9" i="32"/>
  <c r="M11" i="31"/>
  <c r="S9" i="31" s="1"/>
  <c r="AB8" i="31"/>
  <c r="AC8" i="30"/>
  <c r="I11" i="30"/>
  <c r="M9" i="30" s="1"/>
  <c r="G38" i="24"/>
  <c r="K35" i="24" s="1"/>
  <c r="AG9" i="33" l="1"/>
  <c r="K11" i="32"/>
  <c r="L11" i="32"/>
  <c r="AG11" i="33"/>
  <c r="R10" i="32"/>
  <c r="R11" i="32" s="1"/>
  <c r="M11" i="32"/>
  <c r="S11" i="32"/>
  <c r="T11" i="32"/>
  <c r="Q10" i="32"/>
  <c r="O10" i="32"/>
  <c r="T13" i="32"/>
  <c r="S13" i="32" s="1"/>
  <c r="Q9" i="32"/>
  <c r="O9" i="32"/>
  <c r="J11" i="32"/>
  <c r="AE9" i="31"/>
  <c r="Q10" i="31"/>
  <c r="AC10" i="31" s="1"/>
  <c r="W10" i="31"/>
  <c r="AI10" i="31" s="1"/>
  <c r="R10" i="31"/>
  <c r="AD10" i="31" s="1"/>
  <c r="P10" i="31"/>
  <c r="AB10" i="31" s="1"/>
  <c r="Q9" i="31"/>
  <c r="AC9" i="31" s="1"/>
  <c r="U10" i="31"/>
  <c r="AG10" i="31" s="1"/>
  <c r="T10" i="31"/>
  <c r="AF10" i="31" s="1"/>
  <c r="S10" i="31"/>
  <c r="AE10" i="31" s="1"/>
  <c r="V9" i="31"/>
  <c r="W9" i="31"/>
  <c r="O10" i="31"/>
  <c r="AA10" i="31" s="1"/>
  <c r="O9" i="31"/>
  <c r="R9" i="31"/>
  <c r="AD9" i="31" s="1"/>
  <c r="V10" i="31"/>
  <c r="AH10" i="31" s="1"/>
  <c r="P9" i="31"/>
  <c r="AB9" i="31" s="1"/>
  <c r="U9" i="31"/>
  <c r="T9" i="31"/>
  <c r="N9" i="30"/>
  <c r="V9" i="30" s="1"/>
  <c r="U9" i="30"/>
  <c r="L10" i="30"/>
  <c r="M10" i="30"/>
  <c r="N10" i="30"/>
  <c r="K9" i="30"/>
  <c r="S9" i="30" s="1"/>
  <c r="O10" i="30"/>
  <c r="L9" i="30"/>
  <c r="O9" i="30"/>
  <c r="K10" i="30"/>
  <c r="K34" i="24"/>
  <c r="Q34" i="24" s="1"/>
  <c r="Q35" i="24"/>
  <c r="J34" i="24"/>
  <c r="I36" i="24"/>
  <c r="K36" i="24"/>
  <c r="J36" i="24"/>
  <c r="I34" i="24"/>
  <c r="J37" i="24"/>
  <c r="I37" i="24"/>
  <c r="I35" i="24"/>
  <c r="K37" i="24"/>
  <c r="J35" i="24"/>
  <c r="V10" i="32" l="1"/>
  <c r="V9" i="32"/>
  <c r="Q11" i="32"/>
  <c r="O11" i="32"/>
  <c r="X10" i="32" s="1"/>
  <c r="Z9" i="32"/>
  <c r="Z10" i="32"/>
  <c r="AA10" i="32"/>
  <c r="AE11" i="31"/>
  <c r="AG9" i="31"/>
  <c r="AG11" i="31" s="1"/>
  <c r="U11" i="31"/>
  <c r="AI9" i="31"/>
  <c r="AI11" i="31" s="1"/>
  <c r="W11" i="31"/>
  <c r="S11" i="31"/>
  <c r="AF9" i="31"/>
  <c r="AF11" i="31" s="1"/>
  <c r="T11" i="31"/>
  <c r="AH9" i="31"/>
  <c r="AH11" i="31" s="1"/>
  <c r="V11" i="31"/>
  <c r="AI13" i="31"/>
  <c r="AG13" i="31" s="1"/>
  <c r="Q11" i="31"/>
  <c r="AB11" i="31"/>
  <c r="Y9" i="31"/>
  <c r="P11" i="31"/>
  <c r="AC11" i="31"/>
  <c r="R11" i="31"/>
  <c r="AA9" i="31"/>
  <c r="AA11" i="31" s="1"/>
  <c r="AK10" i="31"/>
  <c r="O11" i="31"/>
  <c r="AD11" i="31"/>
  <c r="Y10" i="31"/>
  <c r="T10" i="30"/>
  <c r="W9" i="30"/>
  <c r="T9" i="30"/>
  <c r="W10" i="30"/>
  <c r="V10" i="30"/>
  <c r="V11" i="30" s="1"/>
  <c r="N11" i="30"/>
  <c r="M11" i="30"/>
  <c r="U10" i="30"/>
  <c r="U11" i="30" s="1"/>
  <c r="K11" i="30"/>
  <c r="Q9" i="30"/>
  <c r="W13" i="30"/>
  <c r="U13" i="30" s="1"/>
  <c r="O11" i="30"/>
  <c r="L11" i="30"/>
  <c r="S10" i="30"/>
  <c r="S11" i="30" s="1"/>
  <c r="Q10" i="30"/>
  <c r="K38" i="24"/>
  <c r="P37" i="24"/>
  <c r="M34" i="24"/>
  <c r="Q40" i="24"/>
  <c r="O40" i="24" s="1"/>
  <c r="O34" i="24"/>
  <c r="I38" i="24"/>
  <c r="P36" i="24"/>
  <c r="P35" i="24"/>
  <c r="Q37" i="24"/>
  <c r="P34" i="24"/>
  <c r="J38" i="24"/>
  <c r="O35" i="24"/>
  <c r="S35" i="24" s="1"/>
  <c r="M35" i="24"/>
  <c r="Q36" i="24"/>
  <c r="O37" i="24"/>
  <c r="M37" i="24"/>
  <c r="O36" i="24"/>
  <c r="M36" i="24"/>
  <c r="P21" i="26"/>
  <c r="O21" i="26"/>
  <c r="N21" i="26"/>
  <c r="P14" i="26"/>
  <c r="O14" i="26"/>
  <c r="N14" i="26"/>
  <c r="P13" i="26"/>
  <c r="E5" i="26" s="1"/>
  <c r="O13" i="26"/>
  <c r="E4" i="26" s="1"/>
  <c r="N13" i="26"/>
  <c r="E3" i="26" s="1"/>
  <c r="P12" i="26"/>
  <c r="D5" i="26" s="1"/>
  <c r="P26" i="26" s="1"/>
  <c r="O12" i="26"/>
  <c r="D4" i="26" s="1"/>
  <c r="O22" i="26" s="1"/>
  <c r="N12" i="26"/>
  <c r="D3" i="26" s="1"/>
  <c r="N25" i="26" s="1"/>
  <c r="C8" i="26"/>
  <c r="C7" i="26"/>
  <c r="J3" i="26" s="1"/>
  <c r="Z11" i="32" l="1"/>
  <c r="AA9" i="32"/>
  <c r="AA11" i="32" s="1"/>
  <c r="V11" i="32"/>
  <c r="X9" i="32"/>
  <c r="Y9" i="32"/>
  <c r="Y11" i="32" s="1"/>
  <c r="Y10" i="32"/>
  <c r="AC10" i="32" s="1"/>
  <c r="J4" i="26"/>
  <c r="I4" i="26"/>
  <c r="Y11" i="31"/>
  <c r="AK9" i="31"/>
  <c r="AK11" i="31" s="1"/>
  <c r="T11" i="30"/>
  <c r="Q11" i="30"/>
  <c r="AC9" i="30" s="1"/>
  <c r="W11" i="30"/>
  <c r="Y10" i="30"/>
  <c r="Y9" i="30"/>
  <c r="S36" i="24"/>
  <c r="Q38" i="24"/>
  <c r="S37" i="24"/>
  <c r="P38" i="24"/>
  <c r="O38" i="24"/>
  <c r="S34" i="24"/>
  <c r="M38" i="24"/>
  <c r="W35" i="24" s="1"/>
  <c r="W34" i="24"/>
  <c r="P24" i="26"/>
  <c r="P22" i="26"/>
  <c r="O25" i="26"/>
  <c r="P25" i="26"/>
  <c r="C9" i="26"/>
  <c r="C10" i="26" s="1"/>
  <c r="O23" i="26"/>
  <c r="N26" i="26"/>
  <c r="N23" i="26"/>
  <c r="P23" i="26"/>
  <c r="O26" i="26"/>
  <c r="N24" i="26"/>
  <c r="O24" i="26"/>
  <c r="N22" i="26"/>
  <c r="AC9" i="32" l="1"/>
  <c r="AC11" i="32" s="1"/>
  <c r="K4" i="26"/>
  <c r="C16" i="26" s="1"/>
  <c r="X11" i="32"/>
  <c r="U37" i="24"/>
  <c r="W37" i="24"/>
  <c r="AD9" i="30"/>
  <c r="AC10" i="30"/>
  <c r="AB9" i="30"/>
  <c r="AB10" i="30"/>
  <c r="AD10" i="30"/>
  <c r="AE9" i="30"/>
  <c r="AE10" i="30"/>
  <c r="AA9" i="30"/>
  <c r="AA10" i="30"/>
  <c r="Y11" i="30"/>
  <c r="S38" i="24"/>
  <c r="U34" i="24"/>
  <c r="W36" i="24"/>
  <c r="W38" i="24" s="1"/>
  <c r="U36" i="24"/>
  <c r="V35" i="24"/>
  <c r="V34" i="24"/>
  <c r="V36" i="24"/>
  <c r="U35" i="24"/>
  <c r="V37" i="24"/>
  <c r="C12" i="26"/>
  <c r="I3" i="26"/>
  <c r="Y37" i="24" l="1"/>
  <c r="AE11" i="30"/>
  <c r="AG10" i="30"/>
  <c r="AB11" i="30"/>
  <c r="AC11" i="30"/>
  <c r="AD11" i="30"/>
  <c r="AA11" i="30"/>
  <c r="AG9" i="30"/>
  <c r="Y35" i="24"/>
  <c r="V38" i="24"/>
  <c r="Y36" i="24"/>
  <c r="Y34" i="24"/>
  <c r="U38" i="24"/>
  <c r="I5" i="26"/>
  <c r="K3" i="26"/>
  <c r="AG11" i="30" l="1"/>
  <c r="Y38" i="24"/>
  <c r="C15" i="26"/>
  <c r="L3" i="26"/>
  <c r="C17" i="26" s="1"/>
  <c r="C18" i="26" s="1"/>
  <c r="B17" i="25" l="1"/>
  <c r="B16" i="25"/>
  <c r="B6" i="25"/>
  <c r="B18" i="25" l="1"/>
  <c r="B19" i="25" s="1"/>
  <c r="B20" i="25" s="1"/>
  <c r="B8" i="25"/>
  <c r="B12" i="25" s="1"/>
  <c r="B11" i="25" l="1"/>
  <c r="B13" i="25"/>
  <c r="B21" i="25"/>
  <c r="B22" i="25"/>
  <c r="E22" i="10"/>
  <c r="E21" i="10"/>
  <c r="E20" i="10"/>
  <c r="E19" i="10"/>
  <c r="E18" i="10"/>
  <c r="U21" i="2" l="1"/>
  <c r="U8" i="2"/>
  <c r="E24" i="24"/>
  <c r="D24" i="24"/>
  <c r="C24" i="24"/>
  <c r="G23" i="24"/>
  <c r="G22" i="24"/>
  <c r="K21" i="24"/>
  <c r="Q21" i="24" s="1"/>
  <c r="W21" i="24" s="1"/>
  <c r="J21" i="24"/>
  <c r="P21" i="24" s="1"/>
  <c r="V21" i="24" s="1"/>
  <c r="I21" i="24"/>
  <c r="O21" i="24" s="1"/>
  <c r="U21" i="24" s="1"/>
  <c r="E12" i="24"/>
  <c r="D12" i="24"/>
  <c r="C12" i="24"/>
  <c r="G11" i="24"/>
  <c r="G10" i="24"/>
  <c r="G9" i="24"/>
  <c r="K8" i="24"/>
  <c r="Q8" i="24" s="1"/>
  <c r="W8" i="24" s="1"/>
  <c r="J8" i="24"/>
  <c r="P8" i="24" s="1"/>
  <c r="V8" i="24" s="1"/>
  <c r="I8" i="24"/>
  <c r="O8" i="24" s="1"/>
  <c r="U8" i="24" s="1"/>
  <c r="G12" i="24" l="1"/>
  <c r="K11" i="24" s="1"/>
  <c r="G24" i="24"/>
  <c r="J23" i="24" s="1"/>
  <c r="C5" i="23"/>
  <c r="C6" i="23" s="1"/>
  <c r="G2" i="23"/>
  <c r="G3" i="23"/>
  <c r="I11" i="24" l="1"/>
  <c r="O11" i="24" s="1"/>
  <c r="K10" i="24"/>
  <c r="Q10" i="24" s="1"/>
  <c r="I10" i="24"/>
  <c r="O10" i="24" s="1"/>
  <c r="I9" i="24"/>
  <c r="J10" i="24"/>
  <c r="P10" i="24" s="1"/>
  <c r="J11" i="24"/>
  <c r="K9" i="24"/>
  <c r="Q9" i="24" s="1"/>
  <c r="J9" i="24"/>
  <c r="P9" i="24" s="1"/>
  <c r="J22" i="24"/>
  <c r="P22" i="24" s="1"/>
  <c r="I23" i="24"/>
  <c r="O23" i="24" s="1"/>
  <c r="P23" i="24"/>
  <c r="Q11" i="24"/>
  <c r="K22" i="24"/>
  <c r="K23" i="24"/>
  <c r="I22" i="24"/>
  <c r="E8" i="23"/>
  <c r="Q14" i="24" l="1"/>
  <c r="O14" i="24" s="1"/>
  <c r="K12" i="24"/>
  <c r="M11" i="24"/>
  <c r="P11" i="24"/>
  <c r="S11" i="24" s="1"/>
  <c r="I12" i="24"/>
  <c r="M9" i="24"/>
  <c r="O9" i="24"/>
  <c r="O12" i="24" s="1"/>
  <c r="M10" i="24"/>
  <c r="J12" i="24"/>
  <c r="P24" i="24"/>
  <c r="S10" i="24"/>
  <c r="J24" i="24"/>
  <c r="Q23" i="24"/>
  <c r="S23" i="24" s="1"/>
  <c r="Q22" i="24"/>
  <c r="K24" i="24"/>
  <c r="Q26" i="24"/>
  <c r="O26" i="24" s="1"/>
  <c r="I24" i="24"/>
  <c r="M22" i="24"/>
  <c r="O22" i="24"/>
  <c r="Q12" i="24"/>
  <c r="M23" i="24"/>
  <c r="P12" i="24" l="1"/>
  <c r="M12" i="24"/>
  <c r="S9" i="24"/>
  <c r="S12" i="24" s="1"/>
  <c r="M24" i="24"/>
  <c r="W22" i="24" s="1"/>
  <c r="O24" i="24"/>
  <c r="S22" i="24"/>
  <c r="S24" i="24" s="1"/>
  <c r="Q24" i="24"/>
  <c r="V11" i="24" l="1"/>
  <c r="U9" i="24"/>
  <c r="V10" i="24"/>
  <c r="W9" i="24"/>
  <c r="W11" i="24"/>
  <c r="U10" i="24"/>
  <c r="V9" i="24"/>
  <c r="W10" i="24"/>
  <c r="U11" i="24"/>
  <c r="U23" i="24"/>
  <c r="V23" i="24"/>
  <c r="U22" i="24"/>
  <c r="W23" i="24"/>
  <c r="W24" i="24" s="1"/>
  <c r="V22" i="24"/>
  <c r="V24" i="24" l="1"/>
  <c r="Y22" i="24"/>
  <c r="Y23" i="24"/>
  <c r="U12" i="24"/>
  <c r="Y10" i="24"/>
  <c r="Y11" i="24"/>
  <c r="V12" i="24"/>
  <c r="Y9" i="24"/>
  <c r="W12" i="24"/>
  <c r="U24" i="24"/>
  <c r="Y24" i="24" l="1"/>
  <c r="Y12" i="24"/>
  <c r="F27" i="14" l="1"/>
  <c r="H18" i="14"/>
  <c r="E41" i="14"/>
  <c r="F20" i="14"/>
  <c r="E20" i="14"/>
  <c r="H19" i="14"/>
  <c r="H20" i="14" l="1"/>
  <c r="L19" i="14" l="1"/>
  <c r="M19" i="14"/>
  <c r="M18" i="14"/>
  <c r="L18" i="14"/>
  <c r="E9" i="12"/>
  <c r="J7" i="12"/>
  <c r="J6" i="12"/>
  <c r="H9" i="12"/>
  <c r="M20" i="14" l="1"/>
  <c r="O18" i="14"/>
  <c r="L20" i="14"/>
  <c r="O19" i="14"/>
  <c r="T19" i="14" l="1"/>
  <c r="U19" i="14"/>
  <c r="T18" i="14"/>
  <c r="U18" i="14"/>
  <c r="O20" i="14"/>
  <c r="E25" i="14" l="1"/>
  <c r="U20" i="14"/>
  <c r="T20" i="14"/>
  <c r="W19" i="14"/>
  <c r="E26" i="14"/>
  <c r="W18" i="14"/>
  <c r="W20" i="14" l="1"/>
  <c r="E27" i="14"/>
  <c r="E39" i="14"/>
  <c r="E40" i="14" s="1"/>
  <c r="E1009" i="11"/>
  <c r="D1009" i="11"/>
  <c r="E1008" i="11"/>
  <c r="D1008" i="11"/>
  <c r="E1007" i="11"/>
  <c r="D1007" i="11"/>
  <c r="E1006" i="11"/>
  <c r="D1006" i="11"/>
  <c r="E1005" i="11"/>
  <c r="D1005" i="11"/>
  <c r="E1004" i="11"/>
  <c r="D1004" i="11"/>
  <c r="E1003" i="11"/>
  <c r="D1003" i="11"/>
  <c r="E1002" i="11"/>
  <c r="D1002" i="11"/>
  <c r="E1001" i="11"/>
  <c r="D1001" i="11"/>
  <c r="E1000" i="11"/>
  <c r="D1000" i="11"/>
  <c r="E999" i="11"/>
  <c r="D999" i="11"/>
  <c r="E998" i="11"/>
  <c r="D998" i="11"/>
  <c r="E997" i="11"/>
  <c r="D997" i="11"/>
  <c r="E996" i="11"/>
  <c r="D996" i="11"/>
  <c r="E995" i="11"/>
  <c r="D995" i="11"/>
  <c r="E994" i="11"/>
  <c r="D994" i="11"/>
  <c r="E993" i="11"/>
  <c r="D993" i="11"/>
  <c r="E992" i="11"/>
  <c r="D992" i="11"/>
  <c r="E991" i="11"/>
  <c r="D991" i="11"/>
  <c r="E990" i="11"/>
  <c r="D990" i="11"/>
  <c r="E989" i="11"/>
  <c r="D989" i="11"/>
  <c r="E988" i="11"/>
  <c r="D988" i="11"/>
  <c r="E987" i="11"/>
  <c r="D987" i="11"/>
  <c r="E986" i="11"/>
  <c r="D986" i="11"/>
  <c r="E985" i="11"/>
  <c r="D985" i="11"/>
  <c r="E984" i="11"/>
  <c r="D984" i="11"/>
  <c r="E983" i="11"/>
  <c r="D983" i="11"/>
  <c r="E982" i="11"/>
  <c r="D982" i="11"/>
  <c r="E981" i="11"/>
  <c r="D981" i="11"/>
  <c r="E980" i="11"/>
  <c r="D980" i="11"/>
  <c r="E979" i="11"/>
  <c r="D979" i="11"/>
  <c r="E978" i="11"/>
  <c r="D978" i="11"/>
  <c r="E977" i="11"/>
  <c r="D977" i="11"/>
  <c r="E976" i="11"/>
  <c r="D976" i="11"/>
  <c r="E975" i="11"/>
  <c r="D975" i="11"/>
  <c r="E974" i="11"/>
  <c r="D974" i="11"/>
  <c r="E973" i="11"/>
  <c r="D973" i="11"/>
  <c r="E972" i="11"/>
  <c r="D972" i="11"/>
  <c r="E971" i="11"/>
  <c r="D971" i="11"/>
  <c r="E970" i="11"/>
  <c r="D970" i="11"/>
  <c r="E969" i="11"/>
  <c r="D969" i="11"/>
  <c r="E968" i="11"/>
  <c r="D968" i="11"/>
  <c r="E967" i="11"/>
  <c r="D967" i="11"/>
  <c r="E966" i="11"/>
  <c r="D966" i="11"/>
  <c r="E965" i="11"/>
  <c r="D965" i="11"/>
  <c r="E964" i="11"/>
  <c r="D964" i="11"/>
  <c r="E963" i="11"/>
  <c r="D963" i="11"/>
  <c r="E962" i="11"/>
  <c r="D962" i="11"/>
  <c r="E961" i="11"/>
  <c r="D961" i="11"/>
  <c r="E960" i="11"/>
  <c r="D960" i="11"/>
  <c r="E959" i="11"/>
  <c r="D959" i="11"/>
  <c r="E958" i="11"/>
  <c r="D958" i="11"/>
  <c r="E957" i="11"/>
  <c r="D957" i="11"/>
  <c r="E956" i="11"/>
  <c r="D956" i="11"/>
  <c r="E955" i="11"/>
  <c r="D955" i="11"/>
  <c r="E954" i="11"/>
  <c r="D954" i="11"/>
  <c r="E953" i="11"/>
  <c r="D953" i="11"/>
  <c r="E952" i="11"/>
  <c r="D952" i="11"/>
  <c r="E951" i="11"/>
  <c r="D951" i="11"/>
  <c r="E950" i="11"/>
  <c r="D950" i="11"/>
  <c r="E949" i="11"/>
  <c r="D949" i="11"/>
  <c r="E948" i="11"/>
  <c r="D948" i="11"/>
  <c r="E947" i="11"/>
  <c r="D947" i="11"/>
  <c r="E946" i="11"/>
  <c r="D946" i="11"/>
  <c r="E945" i="11"/>
  <c r="D945" i="11"/>
  <c r="E944" i="11"/>
  <c r="D944" i="11"/>
  <c r="E943" i="11"/>
  <c r="D943" i="11"/>
  <c r="E942" i="11"/>
  <c r="D942" i="11"/>
  <c r="E941" i="11"/>
  <c r="D941" i="11"/>
  <c r="E940" i="11"/>
  <c r="D940" i="11"/>
  <c r="E939" i="11"/>
  <c r="D939" i="11"/>
  <c r="E938" i="11"/>
  <c r="D938" i="11"/>
  <c r="E937" i="11"/>
  <c r="D937" i="11"/>
  <c r="E936" i="11"/>
  <c r="D936" i="11"/>
  <c r="E935" i="11"/>
  <c r="D935" i="11"/>
  <c r="E934" i="11"/>
  <c r="D934" i="11"/>
  <c r="E933" i="11"/>
  <c r="D933" i="11"/>
  <c r="E932" i="11"/>
  <c r="D932" i="11"/>
  <c r="E931" i="11"/>
  <c r="D931" i="11"/>
  <c r="E930" i="11"/>
  <c r="D930" i="11"/>
  <c r="E929" i="11"/>
  <c r="D929" i="11"/>
  <c r="E928" i="11"/>
  <c r="D928" i="11"/>
  <c r="E927" i="11"/>
  <c r="D927" i="11"/>
  <c r="E926" i="11"/>
  <c r="D926" i="11"/>
  <c r="E925" i="11"/>
  <c r="D925" i="11"/>
  <c r="E924" i="11"/>
  <c r="D924" i="11"/>
  <c r="E923" i="11"/>
  <c r="D923" i="11"/>
  <c r="E922" i="11"/>
  <c r="D922" i="11"/>
  <c r="E921" i="11"/>
  <c r="D921" i="11"/>
  <c r="E920" i="11"/>
  <c r="D920" i="11"/>
  <c r="E919" i="11"/>
  <c r="D919" i="11"/>
  <c r="E918" i="11"/>
  <c r="D918" i="11"/>
  <c r="E917" i="11"/>
  <c r="D917" i="11"/>
  <c r="E916" i="11"/>
  <c r="D916" i="11"/>
  <c r="E915" i="11"/>
  <c r="D915" i="11"/>
  <c r="E914" i="11"/>
  <c r="D914" i="11"/>
  <c r="E913" i="11"/>
  <c r="D913" i="11"/>
  <c r="E912" i="11"/>
  <c r="D912" i="11"/>
  <c r="E911" i="11"/>
  <c r="D911" i="11"/>
  <c r="E910" i="11"/>
  <c r="D910" i="11"/>
  <c r="E909" i="11"/>
  <c r="D909" i="11"/>
  <c r="E908" i="11"/>
  <c r="D908" i="11"/>
  <c r="E907" i="11"/>
  <c r="D907" i="11"/>
  <c r="E906" i="11"/>
  <c r="D906" i="11"/>
  <c r="E905" i="11"/>
  <c r="D905" i="11"/>
  <c r="E904" i="11"/>
  <c r="D904" i="11"/>
  <c r="E903" i="11"/>
  <c r="D903" i="11"/>
  <c r="E902" i="11"/>
  <c r="D902" i="11"/>
  <c r="E901" i="11"/>
  <c r="D901" i="11"/>
  <c r="E900" i="11"/>
  <c r="D900" i="11"/>
  <c r="E899" i="11"/>
  <c r="D899" i="11"/>
  <c r="E898" i="11"/>
  <c r="D898" i="11"/>
  <c r="E897" i="11"/>
  <c r="D897" i="11"/>
  <c r="E896" i="11"/>
  <c r="D896" i="11"/>
  <c r="E895" i="11"/>
  <c r="D895" i="11"/>
  <c r="E894" i="11"/>
  <c r="D894" i="11"/>
  <c r="E893" i="11"/>
  <c r="D893" i="11"/>
  <c r="E892" i="11"/>
  <c r="D892" i="11"/>
  <c r="E891" i="11"/>
  <c r="D891" i="11"/>
  <c r="E890" i="11"/>
  <c r="D890" i="11"/>
  <c r="E889" i="11"/>
  <c r="D889" i="11"/>
  <c r="E888" i="11"/>
  <c r="D888" i="11"/>
  <c r="E887" i="11"/>
  <c r="D887" i="11"/>
  <c r="E886" i="11"/>
  <c r="D886" i="11"/>
  <c r="E885" i="11"/>
  <c r="D885" i="11"/>
  <c r="E884" i="11"/>
  <c r="D884" i="11"/>
  <c r="E883" i="11"/>
  <c r="D883" i="11"/>
  <c r="E882" i="11"/>
  <c r="D882" i="11"/>
  <c r="E881" i="11"/>
  <c r="D881" i="11"/>
  <c r="E880" i="11"/>
  <c r="D880" i="11"/>
  <c r="E879" i="11"/>
  <c r="D879" i="11"/>
  <c r="E878" i="11"/>
  <c r="D878" i="11"/>
  <c r="E877" i="11"/>
  <c r="D877" i="11"/>
  <c r="E876" i="11"/>
  <c r="D876" i="11"/>
  <c r="E875" i="11"/>
  <c r="D875" i="11"/>
  <c r="E874" i="11"/>
  <c r="D874" i="11"/>
  <c r="E873" i="11"/>
  <c r="D873" i="11"/>
  <c r="E872" i="11"/>
  <c r="D872" i="11"/>
  <c r="E871" i="11"/>
  <c r="D871" i="11"/>
  <c r="E870" i="11"/>
  <c r="D870" i="11"/>
  <c r="E869" i="11"/>
  <c r="D869" i="11"/>
  <c r="E868" i="11"/>
  <c r="D868" i="11"/>
  <c r="E867" i="11"/>
  <c r="D867" i="11"/>
  <c r="E866" i="11"/>
  <c r="D866" i="11"/>
  <c r="E865" i="11"/>
  <c r="D865" i="11"/>
  <c r="E864" i="11"/>
  <c r="D864" i="11"/>
  <c r="E863" i="11"/>
  <c r="D863" i="11"/>
  <c r="E862" i="11"/>
  <c r="D862" i="11"/>
  <c r="E861" i="11"/>
  <c r="D861" i="11"/>
  <c r="E860" i="11"/>
  <c r="D860" i="11"/>
  <c r="E859" i="11"/>
  <c r="D859" i="11"/>
  <c r="E858" i="11"/>
  <c r="D858" i="11"/>
  <c r="E857" i="11"/>
  <c r="D857" i="11"/>
  <c r="E856" i="11"/>
  <c r="D856" i="11"/>
  <c r="E855" i="11"/>
  <c r="D855" i="11"/>
  <c r="E854" i="11"/>
  <c r="D854" i="11"/>
  <c r="E853" i="11"/>
  <c r="D853" i="11"/>
  <c r="E852" i="11"/>
  <c r="D852" i="11"/>
  <c r="E851" i="11"/>
  <c r="D851" i="11"/>
  <c r="E850" i="11"/>
  <c r="D850" i="11"/>
  <c r="E849" i="11"/>
  <c r="D849" i="11"/>
  <c r="E848" i="11"/>
  <c r="D848" i="11"/>
  <c r="E847" i="11"/>
  <c r="D847" i="11"/>
  <c r="E846" i="11"/>
  <c r="D846" i="11"/>
  <c r="E845" i="11"/>
  <c r="D845" i="11"/>
  <c r="E844" i="11"/>
  <c r="D844" i="11"/>
  <c r="E843" i="11"/>
  <c r="D843" i="11"/>
  <c r="E842" i="11"/>
  <c r="D842" i="11"/>
  <c r="E841" i="11"/>
  <c r="D841" i="11"/>
  <c r="E840" i="11"/>
  <c r="D840" i="11"/>
  <c r="E839" i="11"/>
  <c r="D839" i="11"/>
  <c r="E838" i="11"/>
  <c r="D838" i="11"/>
  <c r="E837" i="11"/>
  <c r="D837" i="11"/>
  <c r="E836" i="11"/>
  <c r="D836" i="11"/>
  <c r="E835" i="11"/>
  <c r="D835" i="11"/>
  <c r="E834" i="11"/>
  <c r="D834" i="11"/>
  <c r="E833" i="11"/>
  <c r="D833" i="11"/>
  <c r="E832" i="11"/>
  <c r="D832" i="11"/>
  <c r="E831" i="11"/>
  <c r="D831" i="11"/>
  <c r="E830" i="11"/>
  <c r="D830" i="11"/>
  <c r="E829" i="11"/>
  <c r="D829" i="11"/>
  <c r="E828" i="11"/>
  <c r="D828" i="11"/>
  <c r="E827" i="11"/>
  <c r="D827" i="11"/>
  <c r="E826" i="11"/>
  <c r="D826" i="11"/>
  <c r="E825" i="11"/>
  <c r="D825" i="11"/>
  <c r="E824" i="11"/>
  <c r="D824" i="11"/>
  <c r="E823" i="11"/>
  <c r="D823" i="11"/>
  <c r="E822" i="11"/>
  <c r="D822" i="11"/>
  <c r="E821" i="11"/>
  <c r="D821" i="11"/>
  <c r="E820" i="11"/>
  <c r="D820" i="11"/>
  <c r="E819" i="11"/>
  <c r="D819" i="11"/>
  <c r="E818" i="11"/>
  <c r="D818" i="11"/>
  <c r="E817" i="11"/>
  <c r="D817" i="11"/>
  <c r="E816" i="11"/>
  <c r="D816" i="11"/>
  <c r="E815" i="11"/>
  <c r="D815" i="11"/>
  <c r="E814" i="11"/>
  <c r="D814" i="11"/>
  <c r="E813" i="11"/>
  <c r="D813" i="11"/>
  <c r="E812" i="11"/>
  <c r="D812" i="11"/>
  <c r="E811" i="11"/>
  <c r="D811" i="11"/>
  <c r="E810" i="11"/>
  <c r="D810" i="11"/>
  <c r="E809" i="11"/>
  <c r="D809" i="11"/>
  <c r="E808" i="11"/>
  <c r="D808" i="11"/>
  <c r="E807" i="11"/>
  <c r="D807" i="11"/>
  <c r="E806" i="11"/>
  <c r="D806" i="11"/>
  <c r="E805" i="11"/>
  <c r="D805" i="11"/>
  <c r="E804" i="11"/>
  <c r="D804" i="11"/>
  <c r="E803" i="11"/>
  <c r="D803" i="11"/>
  <c r="E802" i="11"/>
  <c r="D802" i="11"/>
  <c r="E801" i="11"/>
  <c r="D801" i="11"/>
  <c r="E800" i="11"/>
  <c r="D800" i="11"/>
  <c r="E799" i="11"/>
  <c r="D799" i="11"/>
  <c r="E798" i="11"/>
  <c r="D798" i="11"/>
  <c r="E797" i="11"/>
  <c r="D797" i="11"/>
  <c r="E796" i="11"/>
  <c r="D796" i="11"/>
  <c r="E795" i="11"/>
  <c r="D795" i="11"/>
  <c r="E794" i="11"/>
  <c r="D794" i="11"/>
  <c r="E793" i="11"/>
  <c r="D793" i="11"/>
  <c r="E792" i="11"/>
  <c r="D792" i="11"/>
  <c r="E791" i="11"/>
  <c r="D791" i="11"/>
  <c r="E790" i="11"/>
  <c r="D790" i="11"/>
  <c r="E789" i="11"/>
  <c r="D789" i="11"/>
  <c r="E788" i="11"/>
  <c r="D788" i="11"/>
  <c r="E787" i="11"/>
  <c r="D787" i="11"/>
  <c r="E786" i="11"/>
  <c r="D786" i="11"/>
  <c r="E785" i="11"/>
  <c r="D785" i="11"/>
  <c r="E784" i="11"/>
  <c r="D784" i="11"/>
  <c r="E783" i="11"/>
  <c r="D783" i="11"/>
  <c r="E782" i="11"/>
  <c r="D782" i="11"/>
  <c r="E781" i="11"/>
  <c r="D781" i="11"/>
  <c r="E780" i="11"/>
  <c r="D780" i="11"/>
  <c r="E779" i="11"/>
  <c r="D779" i="11"/>
  <c r="E778" i="11"/>
  <c r="D778" i="11"/>
  <c r="E777" i="11"/>
  <c r="D777" i="11"/>
  <c r="E776" i="11"/>
  <c r="D776" i="11"/>
  <c r="E775" i="11"/>
  <c r="D775" i="11"/>
  <c r="E774" i="11"/>
  <c r="D774" i="11"/>
  <c r="E773" i="11"/>
  <c r="D773" i="11"/>
  <c r="E772" i="11"/>
  <c r="D772" i="11"/>
  <c r="E771" i="11"/>
  <c r="D771" i="11"/>
  <c r="E770" i="11"/>
  <c r="D770" i="11"/>
  <c r="E769" i="11"/>
  <c r="D769" i="11"/>
  <c r="E768" i="11"/>
  <c r="D768" i="11"/>
  <c r="E767" i="11"/>
  <c r="D767" i="11"/>
  <c r="E766" i="11"/>
  <c r="D766" i="11"/>
  <c r="E765" i="11"/>
  <c r="D765" i="11"/>
  <c r="E764" i="11"/>
  <c r="D764" i="11"/>
  <c r="E763" i="11"/>
  <c r="D763" i="11"/>
  <c r="E762" i="11"/>
  <c r="D762" i="11"/>
  <c r="E761" i="11"/>
  <c r="D761" i="11"/>
  <c r="E760" i="11"/>
  <c r="D760" i="11"/>
  <c r="E759" i="11"/>
  <c r="D759" i="11"/>
  <c r="E758" i="11"/>
  <c r="D758" i="11"/>
  <c r="E757" i="11"/>
  <c r="D757" i="11"/>
  <c r="E756" i="11"/>
  <c r="D756" i="11"/>
  <c r="E755" i="11"/>
  <c r="D755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I21" i="2"/>
  <c r="N21" i="2" s="1"/>
  <c r="T21" i="2" s="1"/>
  <c r="H21" i="2"/>
  <c r="M21" i="2" s="1"/>
  <c r="I8" i="2"/>
  <c r="N8" i="2" s="1"/>
  <c r="T8" i="2" s="1"/>
  <c r="H8" i="2"/>
  <c r="M8" i="2" s="1"/>
  <c r="F10" i="2"/>
  <c r="F9" i="2"/>
  <c r="D11" i="2"/>
  <c r="C11" i="2"/>
  <c r="F24" i="2"/>
  <c r="F23" i="2"/>
  <c r="F22" i="2"/>
  <c r="D25" i="2"/>
  <c r="C25" i="2"/>
  <c r="F8" i="10"/>
  <c r="F19" i="10" s="1"/>
  <c r="E8" i="10"/>
  <c r="H7" i="10"/>
  <c r="E15" i="10" s="1"/>
  <c r="H6" i="10"/>
  <c r="E13" i="10" l="1"/>
  <c r="E24" i="10"/>
  <c r="E14" i="10"/>
  <c r="F21" i="10"/>
  <c r="E12" i="10"/>
  <c r="E23" i="10"/>
  <c r="G27" i="14"/>
  <c r="E32" i="14"/>
  <c r="E31" i="14"/>
  <c r="E30" i="14"/>
  <c r="E42" i="14"/>
  <c r="E43" i="14"/>
  <c r="H8" i="11"/>
  <c r="H9" i="11"/>
  <c r="G10" i="11" s="1"/>
  <c r="F11" i="2"/>
  <c r="H10" i="2" s="1"/>
  <c r="F25" i="2"/>
  <c r="I22" i="2" s="1"/>
  <c r="H8" i="10"/>
  <c r="H8" i="7"/>
  <c r="E28" i="14" l="1"/>
  <c r="E29" i="14" s="1"/>
  <c r="E16" i="10"/>
  <c r="F20" i="10"/>
  <c r="F18" i="10"/>
  <c r="F22" i="10"/>
  <c r="M10" i="2"/>
  <c r="P22" i="11"/>
  <c r="P21" i="11"/>
  <c r="P20" i="11"/>
  <c r="P19" i="11"/>
  <c r="P18" i="11"/>
  <c r="P17" i="11"/>
  <c r="R30" i="11"/>
  <c r="R29" i="11"/>
  <c r="R28" i="11"/>
  <c r="R27" i="11"/>
  <c r="R26" i="11"/>
  <c r="R25" i="11"/>
  <c r="O22" i="11"/>
  <c r="O21" i="11"/>
  <c r="O20" i="11"/>
  <c r="O19" i="11"/>
  <c r="O18" i="11"/>
  <c r="O17" i="11"/>
  <c r="H10" i="11"/>
  <c r="Q30" i="11"/>
  <c r="Q29" i="11"/>
  <c r="Q28" i="11"/>
  <c r="Q27" i="11"/>
  <c r="Q26" i="11"/>
  <c r="Q25" i="11"/>
  <c r="N22" i="11"/>
  <c r="N21" i="11"/>
  <c r="N20" i="11"/>
  <c r="N19" i="11"/>
  <c r="N18" i="11"/>
  <c r="N17" i="11"/>
  <c r="Q20" i="11"/>
  <c r="P30" i="11"/>
  <c r="P29" i="11"/>
  <c r="P28" i="11"/>
  <c r="P27" i="11"/>
  <c r="P26" i="11"/>
  <c r="P25" i="11"/>
  <c r="M22" i="11"/>
  <c r="M21" i="11"/>
  <c r="M20" i="11"/>
  <c r="M19" i="11"/>
  <c r="M18" i="11"/>
  <c r="M17" i="11"/>
  <c r="O30" i="11"/>
  <c r="O29" i="11"/>
  <c r="O28" i="11"/>
  <c r="O27" i="11"/>
  <c r="O26" i="11"/>
  <c r="O25" i="11"/>
  <c r="Q22" i="11"/>
  <c r="Q21" i="11"/>
  <c r="Q19" i="11"/>
  <c r="Q18" i="11"/>
  <c r="Q17" i="11"/>
  <c r="N30" i="11"/>
  <c r="N29" i="11"/>
  <c r="N28" i="11"/>
  <c r="N27" i="11"/>
  <c r="N26" i="11"/>
  <c r="N25" i="11"/>
  <c r="M30" i="11"/>
  <c r="M29" i="11"/>
  <c r="M28" i="11"/>
  <c r="M27" i="11"/>
  <c r="M26" i="11"/>
  <c r="M25" i="11"/>
  <c r="R22" i="11"/>
  <c r="R21" i="11"/>
  <c r="R20" i="11"/>
  <c r="R19" i="11"/>
  <c r="R18" i="11"/>
  <c r="R17" i="11"/>
  <c r="G11" i="11"/>
  <c r="H24" i="2"/>
  <c r="H22" i="2"/>
  <c r="N22" i="2"/>
  <c r="I23" i="2"/>
  <c r="I24" i="2"/>
  <c r="H23" i="2"/>
  <c r="H9" i="2"/>
  <c r="I9" i="2"/>
  <c r="I10" i="2"/>
  <c r="H17" i="7"/>
  <c r="H16" i="7"/>
  <c r="H14" i="7"/>
  <c r="H13" i="7"/>
  <c r="H11" i="7"/>
  <c r="H10" i="7"/>
  <c r="M24" i="2" l="1"/>
  <c r="N9" i="2"/>
  <c r="K9" i="7"/>
  <c r="M16" i="11"/>
  <c r="M24" i="11"/>
  <c r="L34" i="11" s="1"/>
  <c r="K8" i="7"/>
  <c r="P13" i="2"/>
  <c r="M13" i="2" s="1"/>
  <c r="M22" i="2"/>
  <c r="P22" i="2" s="1"/>
  <c r="P27" i="2"/>
  <c r="M27" i="2" s="1"/>
  <c r="N23" i="2"/>
  <c r="N24" i="2"/>
  <c r="M23" i="2"/>
  <c r="K10" i="2"/>
  <c r="N10" i="2"/>
  <c r="P10" i="2" s="1"/>
  <c r="K9" i="2"/>
  <c r="M9" i="2"/>
  <c r="H11" i="2"/>
  <c r="I11" i="2"/>
  <c r="K23" i="2"/>
  <c r="K24" i="2"/>
  <c r="K22" i="2"/>
  <c r="H25" i="2"/>
  <c r="I25" i="2"/>
  <c r="E30" i="5"/>
  <c r="E30" i="6"/>
  <c r="F9" i="6"/>
  <c r="E15" i="6" s="1"/>
  <c r="F15" i="6" s="1"/>
  <c r="E9" i="6"/>
  <c r="H8" i="6"/>
  <c r="H7" i="6"/>
  <c r="F9" i="5"/>
  <c r="E15" i="5" s="1"/>
  <c r="F15" i="5" s="1"/>
  <c r="E9" i="5"/>
  <c r="H8" i="5"/>
  <c r="H7" i="5"/>
  <c r="P24" i="2" l="1"/>
  <c r="E24" i="5"/>
  <c r="E14" i="5"/>
  <c r="E28" i="5" s="1"/>
  <c r="E29" i="5" s="1"/>
  <c r="E22" i="5"/>
  <c r="E23" i="5" s="1"/>
  <c r="L33" i="11"/>
  <c r="L32" i="11"/>
  <c r="E22" i="6"/>
  <c r="E23" i="6" s="1"/>
  <c r="E24" i="6"/>
  <c r="N25" i="2"/>
  <c r="P23" i="2"/>
  <c r="M25" i="2"/>
  <c r="K11" i="2"/>
  <c r="U9" i="2" s="1"/>
  <c r="N11" i="2"/>
  <c r="M11" i="2"/>
  <c r="P9" i="2"/>
  <c r="P11" i="2" s="1"/>
  <c r="K25" i="2"/>
  <c r="U24" i="2" s="1"/>
  <c r="K10" i="7"/>
  <c r="H9" i="6"/>
  <c r="E14" i="6"/>
  <c r="H9" i="5"/>
  <c r="P25" i="2" l="1"/>
  <c r="U22" i="2"/>
  <c r="U23" i="2"/>
  <c r="T23" i="2"/>
  <c r="T24" i="2"/>
  <c r="W24" i="2" s="1"/>
  <c r="T22" i="2"/>
  <c r="E25" i="5"/>
  <c r="U10" i="2"/>
  <c r="U11" i="2" s="1"/>
  <c r="T10" i="2"/>
  <c r="T9" i="2"/>
  <c r="I19" i="5"/>
  <c r="E19" i="5"/>
  <c r="F19" i="5" s="1"/>
  <c r="F14" i="5"/>
  <c r="E25" i="6"/>
  <c r="H11" i="11"/>
  <c r="E28" i="6"/>
  <c r="E29" i="6" s="1"/>
  <c r="E31" i="6" s="1"/>
  <c r="F14" i="6"/>
  <c r="E32" i="5"/>
  <c r="E31" i="5"/>
  <c r="E19" i="6"/>
  <c r="F19" i="6" s="1"/>
  <c r="W23" i="2" l="1"/>
  <c r="W22" i="2"/>
  <c r="W25" i="2" s="1"/>
  <c r="T25" i="2"/>
  <c r="U25" i="2"/>
  <c r="W10" i="2"/>
  <c r="W9" i="2"/>
  <c r="T11" i="2"/>
  <c r="E32" i="6"/>
  <c r="W11" i="2" l="1"/>
</calcChain>
</file>

<file path=xl/sharedStrings.xml><?xml version="1.0" encoding="utf-8"?>
<sst xmlns="http://schemas.openxmlformats.org/spreadsheetml/2006/main" count="470" uniqueCount="313">
  <si>
    <t>No Response</t>
  </si>
  <si>
    <t>Response</t>
  </si>
  <si>
    <t>Total</t>
  </si>
  <si>
    <t>[name of study here]</t>
  </si>
  <si>
    <t>Participants</t>
  </si>
  <si>
    <t>Results</t>
  </si>
  <si>
    <t>OR =</t>
  </si>
  <si>
    <t>2. Risk Difference:</t>
  </si>
  <si>
    <t>3. Odds Ratio:</t>
  </si>
  <si>
    <t></t>
  </si>
  <si>
    <t>s</t>
  </si>
  <si>
    <t>=</t>
  </si>
  <si>
    <t>RDiff =</t>
  </si>
  <si>
    <t>3. Relative Risk:</t>
  </si>
  <si>
    <t>RR =</t>
  </si>
  <si>
    <r>
      <t>1. Sample Proportions (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):</t>
    </r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</si>
  <si>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variable1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</si>
  <si>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variable2</t>
    </r>
    <r>
      <rPr>
        <sz val="11"/>
        <color theme="1"/>
        <rFont val="Calibri"/>
        <family val="2"/>
        <scheme val="minor"/>
      </rPr>
      <t xml:space="preserve"> =</t>
    </r>
  </si>
  <si>
    <t>[Trial]</t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</si>
  <si>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Placebo</t>
    </r>
    <r>
      <rPr>
        <sz val="11"/>
        <color theme="1"/>
        <rFont val="Calibri"/>
        <family val="2"/>
        <scheme val="minor"/>
      </rPr>
      <t xml:space="preserve"> =</t>
    </r>
  </si>
  <si>
    <t>Present</t>
  </si>
  <si>
    <t>Absent</t>
  </si>
  <si>
    <t xml:space="preserve">ln(OR) = </t>
  </si>
  <si>
    <t>ln(SE(OR)) =</t>
  </si>
  <si>
    <t>ln(95%CI(OR)) =</t>
  </si>
  <si>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"/>
        <family val="2"/>
        <scheme val="minor"/>
      </rPr>
      <t>Trial</t>
    </r>
    <r>
      <rPr>
        <sz val="11"/>
        <color theme="1"/>
        <rFont val="Calibri"/>
        <family val="2"/>
        <scheme val="minor"/>
      </rPr>
      <t xml:space="preserve"> =</t>
    </r>
  </si>
  <si>
    <t>Data Range</t>
  </si>
  <si>
    <t>Starting Statistics:</t>
  </si>
  <si>
    <t>Concordance Correlation Coeff for Agreement:</t>
  </si>
  <si>
    <t>Number</t>
  </si>
  <si>
    <t>Pearson Correlation (X,Y):</t>
  </si>
  <si>
    <t>Numerator:</t>
  </si>
  <si>
    <t>Denominator:</t>
  </si>
  <si>
    <t>Sample Mean of X:</t>
  </si>
  <si>
    <t>Sample Mean of Y:</t>
  </si>
  <si>
    <t>Sample sd of X:</t>
  </si>
  <si>
    <t>Sample sd of Y:</t>
  </si>
  <si>
    <t>Sample Variance of X:</t>
  </si>
  <si>
    <t>Sample Variance of Y:</t>
  </si>
  <si>
    <t>https://www.niwa.co.nz/node/104318/concordance</t>
  </si>
  <si>
    <r>
      <t>ρ</t>
    </r>
    <r>
      <rPr>
        <b/>
        <vertAlign val="subscript"/>
        <sz val="14"/>
        <color theme="9" tint="-0.249977111117893"/>
        <rFont val="Calibri"/>
        <family val="2"/>
      </rPr>
      <t xml:space="preserve">c </t>
    </r>
    <r>
      <rPr>
        <b/>
        <sz val="14"/>
        <color theme="9" tint="-0.249977111117893"/>
        <rFont val="Calibri"/>
        <family val="2"/>
      </rPr>
      <t>:</t>
    </r>
  </si>
  <si>
    <t>Online calculator and discussion:</t>
  </si>
  <si>
    <t>Sensitivity =</t>
  </si>
  <si>
    <t>Specificity =</t>
  </si>
  <si>
    <t>Results:</t>
  </si>
  <si>
    <t>Predictive Value of + Test =</t>
  </si>
  <si>
    <t>Predictive Value of - Test =</t>
  </si>
  <si>
    <t>Sensitivity, Specificity, and Predictive Power</t>
  </si>
  <si>
    <t>2 x 2 Table</t>
  </si>
  <si>
    <t>Prevalence =</t>
  </si>
  <si>
    <t xml:space="preserve">  ←  The probability of having the condition given a positive test result.</t>
  </si>
  <si>
    <t xml:space="preserve">  ←  The probability of not having the condition given a negative test result.</t>
  </si>
  <si>
    <t xml:space="preserve">  ←  The probability of a random subject being chosen from the entire cohort and having the condition.</t>
  </si>
  <si>
    <t>(Present)</t>
  </si>
  <si>
    <t>(Absent)</t>
  </si>
  <si>
    <t>[variable 2]</t>
  </si>
  <si>
    <t>[variable 1]</t>
  </si>
  <si>
    <t>Expected Frequencies</t>
  </si>
  <si>
    <t>Observed Frequencies</t>
  </si>
  <si>
    <t>Option:  2x2</t>
  </si>
  <si>
    <t>Option:  3x2</t>
  </si>
  <si>
    <r>
      <t>χ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 xml:space="preserve"> =</t>
    </r>
  </si>
  <si>
    <t xml:space="preserve">Covariate 1  </t>
  </si>
  <si>
    <t xml:space="preserve">Covariate 2  </t>
  </si>
  <si>
    <t xml:space="preserve">Covariate 3  </t>
  </si>
  <si>
    <t>Chi-Squared Differences</t>
  </si>
  <si>
    <t>Option:  3x3</t>
  </si>
  <si>
    <t>[variable 3]</t>
  </si>
  <si>
    <r>
      <t>χ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 Tests</t>
    </r>
  </si>
  <si>
    <r>
      <t xml:space="preserve">(Assumes </t>
    </r>
    <r>
      <rPr>
        <b/>
        <sz val="11"/>
        <color theme="1"/>
        <rFont val="Calibri"/>
        <family val="2"/>
      </rPr>
      <t>α = .05)</t>
    </r>
  </si>
  <si>
    <t>Placebo</t>
  </si>
  <si>
    <t>95%CI (RR) =</t>
  </si>
  <si>
    <t>95%CI (OR) =</t>
  </si>
  <si>
    <t xml:space="preserve">ln (OR) = </t>
  </si>
  <si>
    <t>ln (SE(RR)) =</t>
  </si>
  <si>
    <t xml:space="preserve">      and tells you the range your P-value is in.</t>
    <phoneticPr fontId="7" type="noConversion"/>
  </si>
  <si>
    <t>df</t>
  </si>
  <si>
    <t>rank of x</t>
  </si>
  <si>
    <t>rank of y</t>
  </si>
  <si>
    <r>
      <t>X</t>
    </r>
    <r>
      <rPr>
        <u val="singleAccounting"/>
        <vertAlign val="subscript"/>
        <sz val="12"/>
        <color theme="1"/>
        <rFont val="Calibri"/>
        <family val="2"/>
        <scheme val="minor"/>
      </rPr>
      <t>1-j</t>
    </r>
  </si>
  <si>
    <r>
      <t>Y</t>
    </r>
    <r>
      <rPr>
        <u val="singleAccounting"/>
        <vertAlign val="subscript"/>
        <sz val="12"/>
        <color theme="1"/>
        <rFont val="Calibri"/>
        <family val="2"/>
        <scheme val="minor"/>
      </rPr>
      <t>1-J</t>
    </r>
  </si>
  <si>
    <r>
      <t>X</t>
    </r>
    <r>
      <rPr>
        <b/>
        <vertAlign val="subscript"/>
        <sz val="12"/>
        <rFont val="Calibri"/>
        <family val="2"/>
        <scheme val="minor"/>
      </rPr>
      <t>1-j</t>
    </r>
  </si>
  <si>
    <r>
      <rPr>
        <b/>
        <sz val="12"/>
        <rFont val="Calibri"/>
        <family val="2"/>
        <scheme val="minor"/>
      </rPr>
      <t>Y</t>
    </r>
    <r>
      <rPr>
        <b/>
        <vertAlign val="subscript"/>
        <sz val="12"/>
        <rFont val="Calibri"/>
        <family val="2"/>
        <scheme val="minor"/>
      </rPr>
      <t>1-j</t>
    </r>
  </si>
  <si>
    <t xml:space="preserve">Spearman's ρ: </t>
  </si>
  <si>
    <t xml:space="preserve">df: </t>
  </si>
  <si>
    <t>Spearman's Rank Correlation</t>
  </si>
  <si>
    <t xml:space="preserve">Up to 1,000 observations.  Fewer than 11 observations, the spreadsheet looks up the P-value in a table of critical values </t>
  </si>
  <si>
    <t>Epidemiological Metrics/Conversion</t>
  </si>
  <si>
    <t>BMI:</t>
  </si>
  <si>
    <t>Weigh(in Kgs)</t>
  </si>
  <si>
    <r>
      <t>[Heigh(in cm)]</t>
    </r>
    <r>
      <rPr>
        <vertAlign val="superscript"/>
        <sz val="11"/>
        <color theme="1"/>
        <rFont val="Calibri"/>
        <family val="2"/>
        <scheme val="minor"/>
      </rPr>
      <t>2</t>
    </r>
  </si>
  <si>
    <t>Kilos:</t>
  </si>
  <si>
    <t>Centimeters:</t>
  </si>
  <si>
    <t>BMI =</t>
  </si>
  <si>
    <t>Lbs:</t>
  </si>
  <si>
    <t>Inches:</t>
  </si>
  <si>
    <t>Calculation:</t>
  </si>
  <si>
    <t>Formula:</t>
  </si>
  <si>
    <t>Metric:</t>
  </si>
  <si>
    <t>To metric:</t>
  </si>
  <si>
    <t>Alternative</t>
  </si>
  <si>
    <t>Standard</t>
  </si>
  <si>
    <t>∑</t>
  </si>
  <si>
    <t>Presence</t>
  </si>
  <si>
    <t>Absence</t>
  </si>
  <si>
    <t>Presence/Absence Table</t>
  </si>
  <si>
    <t>Frequency Table</t>
  </si>
  <si>
    <t>Chance-expected Table</t>
  </si>
  <si>
    <t>n</t>
  </si>
  <si>
    <r>
      <t>n</t>
    </r>
    <r>
      <rPr>
        <vertAlign val="subscript"/>
        <sz val="11"/>
        <rFont val="Calibri"/>
        <family val="2"/>
        <scheme val="minor"/>
      </rPr>
      <t>pp</t>
    </r>
  </si>
  <si>
    <r>
      <t>n</t>
    </r>
    <r>
      <rPr>
        <vertAlign val="subscript"/>
        <sz val="11"/>
        <rFont val="Calibri"/>
        <family val="2"/>
        <scheme val="minor"/>
      </rPr>
      <t>pa</t>
    </r>
  </si>
  <si>
    <r>
      <t>n</t>
    </r>
    <r>
      <rPr>
        <vertAlign val="subscript"/>
        <sz val="11"/>
        <rFont val="Calibri"/>
        <family val="2"/>
        <scheme val="minor"/>
      </rPr>
      <t>aa</t>
    </r>
  </si>
  <si>
    <r>
      <t>n</t>
    </r>
    <r>
      <rPr>
        <vertAlign val="subscript"/>
        <sz val="11"/>
        <rFont val="Calibri"/>
        <family val="2"/>
        <scheme val="minor"/>
      </rPr>
      <t>ap</t>
    </r>
  </si>
  <si>
    <r>
      <t>n</t>
    </r>
    <r>
      <rPr>
        <vertAlign val="subscript"/>
        <sz val="11"/>
        <color theme="1"/>
        <rFont val="Calibri"/>
        <family val="2"/>
        <scheme val="minor"/>
      </rPr>
      <t>pp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ap</t>
    </r>
  </si>
  <si>
    <r>
      <t>n</t>
    </r>
    <r>
      <rPr>
        <vertAlign val="subscript"/>
        <sz val="11"/>
        <color theme="1"/>
        <rFont val="Calibri"/>
        <family val="2"/>
        <scheme val="minor"/>
      </rPr>
      <t>pa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aa</t>
    </r>
  </si>
  <si>
    <r>
      <t>n</t>
    </r>
    <r>
      <rPr>
        <vertAlign val="subscript"/>
        <sz val="11"/>
        <color theme="1"/>
        <rFont val="Calibri"/>
        <family val="2"/>
        <scheme val="minor"/>
      </rPr>
      <t>pp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pa</t>
    </r>
  </si>
  <si>
    <r>
      <t>n</t>
    </r>
    <r>
      <rPr>
        <vertAlign val="subscript"/>
        <sz val="11"/>
        <color theme="1"/>
        <rFont val="Calibri"/>
        <family val="2"/>
        <scheme val="minor"/>
      </rPr>
      <t>ap</t>
    </r>
    <r>
      <rPr>
        <sz val="11"/>
        <color theme="1"/>
        <rFont val="Calibri"/>
        <family val="2"/>
        <scheme val="minor"/>
      </rPr>
      <t xml:space="preserve"> + n</t>
    </r>
    <r>
      <rPr>
        <vertAlign val="subscript"/>
        <sz val="11"/>
        <color theme="1"/>
        <rFont val="Calibri"/>
        <family val="2"/>
        <scheme val="minor"/>
      </rPr>
      <t>aa</t>
    </r>
  </si>
  <si>
    <t>a</t>
  </si>
  <si>
    <t>b</t>
  </si>
  <si>
    <t>c</t>
  </si>
  <si>
    <t>d</t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</si>
  <si>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</si>
  <si>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</si>
  <si>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</si>
  <si>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</si>
  <si>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Where n = n</t>
    </r>
    <r>
      <rPr>
        <i/>
        <vertAlign val="subscript"/>
        <sz val="11"/>
        <color theme="1" tint="0.499984740745262"/>
        <rFont val="Calibri"/>
        <family val="2"/>
        <scheme val="minor"/>
      </rPr>
      <t>pp</t>
    </r>
    <r>
      <rPr>
        <i/>
        <sz val="11"/>
        <color theme="1" tint="0.499984740745262"/>
        <rFont val="Calibri"/>
        <family val="2"/>
        <scheme val="minor"/>
      </rPr>
      <t xml:space="preserve"> + n</t>
    </r>
    <r>
      <rPr>
        <i/>
        <vertAlign val="subscript"/>
        <sz val="11"/>
        <color theme="1" tint="0.499984740745262"/>
        <rFont val="Calibri"/>
        <family val="2"/>
        <scheme val="minor"/>
      </rPr>
      <t>pa</t>
    </r>
    <r>
      <rPr>
        <i/>
        <sz val="11"/>
        <color theme="1" tint="0.499984740745262"/>
        <rFont val="Calibri"/>
        <family val="2"/>
        <scheme val="minor"/>
      </rPr>
      <t xml:space="preserve"> + n</t>
    </r>
    <r>
      <rPr>
        <i/>
        <vertAlign val="subscript"/>
        <sz val="11"/>
        <color theme="1" tint="0.499984740745262"/>
        <rFont val="Calibri"/>
        <family val="2"/>
        <scheme val="minor"/>
      </rPr>
      <t>ap</t>
    </r>
    <r>
      <rPr>
        <i/>
        <sz val="11"/>
        <color theme="1" tint="0.499984740745262"/>
        <rFont val="Calibri"/>
        <family val="2"/>
        <scheme val="minor"/>
      </rPr>
      <t xml:space="preserve"> + n</t>
    </r>
    <r>
      <rPr>
        <i/>
        <vertAlign val="subscript"/>
        <sz val="11"/>
        <color theme="1" tint="0.499984740745262"/>
        <rFont val="Calibri"/>
        <family val="2"/>
        <scheme val="minor"/>
      </rPr>
      <t>aa</t>
    </r>
  </si>
  <si>
    <r>
      <t>Where  a = n</t>
    </r>
    <r>
      <rPr>
        <i/>
        <vertAlign val="subscript"/>
        <sz val="11"/>
        <color theme="1" tint="0.499984740745262"/>
        <rFont val="Calibri"/>
        <family val="2"/>
        <scheme val="minor"/>
      </rPr>
      <t>pp</t>
    </r>
    <r>
      <rPr>
        <i/>
        <sz val="11"/>
        <color theme="1" tint="0.499984740745262"/>
        <rFont val="Calibri"/>
        <family val="2"/>
        <scheme val="minor"/>
      </rPr>
      <t>/n,  b = n</t>
    </r>
    <r>
      <rPr>
        <i/>
        <vertAlign val="subscript"/>
        <sz val="11"/>
        <color theme="1" tint="0.499984740745262"/>
        <rFont val="Calibri"/>
        <family val="2"/>
        <scheme val="minor"/>
      </rPr>
      <t>pa</t>
    </r>
    <r>
      <rPr>
        <i/>
        <sz val="11"/>
        <color theme="1" tint="0.499984740745262"/>
        <rFont val="Calibri"/>
        <family val="2"/>
        <scheme val="minor"/>
      </rPr>
      <t>/n,  c = n</t>
    </r>
    <r>
      <rPr>
        <i/>
        <vertAlign val="subscript"/>
        <sz val="11"/>
        <color theme="1" tint="0.499984740745262"/>
        <rFont val="Calibri"/>
        <family val="2"/>
        <scheme val="minor"/>
      </rPr>
      <t>ap</t>
    </r>
    <r>
      <rPr>
        <i/>
        <sz val="11"/>
        <color theme="1" tint="0.499984740745262"/>
        <rFont val="Calibri"/>
        <family val="2"/>
        <scheme val="minor"/>
      </rPr>
      <t>/n,  d = n</t>
    </r>
    <r>
      <rPr>
        <i/>
        <vertAlign val="subscript"/>
        <sz val="11"/>
        <color theme="1" tint="0.499984740745262"/>
        <rFont val="Calibri"/>
        <family val="2"/>
        <scheme val="minor"/>
      </rPr>
      <t>aa/n</t>
    </r>
  </si>
  <si>
    <r>
      <t>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2</t>
    </r>
  </si>
  <si>
    <r>
      <t>p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q</t>
    </r>
    <r>
      <rPr>
        <vertAlign val="subscript"/>
        <sz val="11"/>
        <rFont val="Calibri"/>
        <family val="2"/>
        <scheme val="minor"/>
      </rPr>
      <t>2</t>
    </r>
  </si>
  <si>
    <r>
      <t>q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  <scheme val="minor"/>
      </rPr>
      <t>2</t>
    </r>
  </si>
  <si>
    <r>
      <t>q</t>
    </r>
    <r>
      <rPr>
        <vertAlign val="sub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q</t>
    </r>
    <r>
      <rPr>
        <vertAlign val="subscript"/>
        <sz val="11"/>
        <rFont val="Calibri"/>
        <family val="2"/>
        <scheme val="minor"/>
      </rPr>
      <t>2</t>
    </r>
  </si>
  <si>
    <r>
      <t>Numerator 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=</t>
    </r>
  </si>
  <si>
    <r>
      <t>Denominator (1 - 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=</t>
    </r>
  </si>
  <si>
    <r>
      <t>Kappa Statistic (</t>
    </r>
    <r>
      <rPr>
        <b/>
        <sz val="16"/>
        <color theme="1"/>
        <rFont val="Calibri"/>
        <family val="2"/>
      </rPr>
      <t>κ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</si>
  <si>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9" tint="-0.249977111117893"/>
        <rFont val="Calibri"/>
        <family val="2"/>
      </rPr>
      <t>κ</t>
    </r>
    <r>
      <rPr>
        <b/>
        <sz val="11"/>
        <color theme="9" tint="-0.249977111117893"/>
        <rFont val="Calibri"/>
        <family val="2"/>
        <scheme val="minor"/>
      </rPr>
      <t xml:space="preserve"> =</t>
    </r>
  </si>
  <si>
    <t>&lt;0.00</t>
  </si>
  <si>
    <t>0.00 - 0.20</t>
  </si>
  <si>
    <t>0.21 - 0.40</t>
  </si>
  <si>
    <t>0.41 - 0.60</t>
  </si>
  <si>
    <t>0.61 - 0.80</t>
  </si>
  <si>
    <t>0.81 - 1.00</t>
  </si>
  <si>
    <t>Poor</t>
  </si>
  <si>
    <t>Slight</t>
  </si>
  <si>
    <t>Fair</t>
  </si>
  <si>
    <t>Moderate</t>
  </si>
  <si>
    <t>Substantial</t>
  </si>
  <si>
    <t>Almost Perfect</t>
  </si>
  <si>
    <t>κ Statistic:</t>
  </si>
  <si>
    <t>Strength of</t>
  </si>
  <si>
    <t>Agreement*</t>
  </si>
  <si>
    <t>* Strength of agreement criteria (Landis &amp; Koch 1977)</t>
  </si>
  <si>
    <r>
      <t>Lin's Concordance Correlation Coefficient (ρ</t>
    </r>
    <r>
      <rPr>
        <b/>
        <vertAlign val="subscript"/>
        <sz val="14"/>
        <color theme="1"/>
        <rFont val="Calibri"/>
        <family val="2"/>
        <scheme val="minor"/>
      </rPr>
      <t>c</t>
    </r>
    <r>
      <rPr>
        <b/>
        <sz val="14"/>
        <color theme="1"/>
        <rFont val="Calibri"/>
        <family val="2"/>
        <scheme val="minor"/>
      </rPr>
      <t>)</t>
    </r>
  </si>
  <si>
    <r>
      <t>S(</t>
    </r>
    <r>
      <rPr>
        <sz val="14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) =</t>
    </r>
  </si>
  <si>
    <t>where</t>
  </si>
  <si>
    <t>A =</t>
  </si>
  <si>
    <t>B =</t>
  </si>
  <si>
    <t>C =</t>
  </si>
  <si>
    <r>
      <t>95%CI (</t>
    </r>
    <r>
      <rPr>
        <sz val="14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) =</t>
    </r>
  </si>
  <si>
    <r>
      <t>where 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 actual obersved agreement and P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is chance agreement</t>
    </r>
  </si>
  <si>
    <t>https://www.niwa.co.nz/node/104318/statistical_validation_criteria_2003.pdf</t>
  </si>
  <si>
    <t>https://www.ncbi.nlm.nih.gov/pmc/articles/PMC3900052/</t>
  </si>
  <si>
    <t>n =</t>
  </si>
  <si>
    <t>Cohen's Kappa is a measure of chance-corrected agreement.  To what extent do raters of data differ from each other?  See:</t>
  </si>
  <si>
    <t>N</t>
  </si>
  <si>
    <t>y</t>
  </si>
  <si>
    <t>π</t>
  </si>
  <si>
    <t>SE =</t>
  </si>
  <si>
    <t>SE(ln RR) =</t>
  </si>
  <si>
    <t>ln(RR) =</t>
  </si>
  <si>
    <t>Option:  2x3</t>
  </si>
  <si>
    <t>Standardized Residuals</t>
  </si>
  <si>
    <r>
      <t>G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 xml:space="preserve"> =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</si>
  <si>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 xml:space="preserve"> p-val =</t>
    </r>
  </si>
  <si>
    <t>χ2</t>
  </si>
  <si>
    <t>False Positives =</t>
  </si>
  <si>
    <t>True Positives =</t>
  </si>
  <si>
    <t>True Negatives =</t>
  </si>
  <si>
    <t>False Negatives =</t>
  </si>
  <si>
    <t>Actually is:</t>
  </si>
  <si>
    <t>Test Result:  Positive</t>
  </si>
  <si>
    <t>Test Result:  Negative</t>
  </si>
  <si>
    <t>Inherent Validity =</t>
  </si>
  <si>
    <t>LR+ =</t>
  </si>
  <si>
    <t>LR - =</t>
  </si>
  <si>
    <t xml:space="preserve">  ←  The Likelihood Ratio +</t>
  </si>
  <si>
    <t xml:space="preserve">  ←  The Likelihood Ratio -</t>
  </si>
  <si>
    <t>trials</t>
  </si>
  <si>
    <t>successes</t>
  </si>
  <si>
    <t>(probability of possible outcomes per 'y')</t>
  </si>
  <si>
    <t>Bayes':</t>
  </si>
  <si>
    <t>Binomial Probabilities:</t>
  </si>
  <si>
    <t>P(A│B) =</t>
  </si>
  <si>
    <t>P(B│A)*P(A)</t>
  </si>
  <si>
    <t xml:space="preserve">          Probability of 'y' successes given 'n' trials:</t>
  </si>
  <si>
    <t>A</t>
  </si>
  <si>
    <t>B</t>
  </si>
  <si>
    <t>event A</t>
  </si>
  <si>
    <r>
      <t>P(B│A)*P(A) + P(B│A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)*P(A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</si>
  <si>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(input)</t>
  </si>
  <si>
    <t>y =</t>
  </si>
  <si>
    <r>
      <rPr>
        <sz val="11"/>
        <color theme="1"/>
        <rFont val="Calibri"/>
        <family val="2"/>
      </rPr>
      <t>π</t>
    </r>
    <r>
      <rPr>
        <sz val="12.1"/>
        <color theme="1"/>
        <rFont val="Calibri"/>
        <family val="2"/>
      </rPr>
      <t xml:space="preserve"> =</t>
    </r>
  </si>
  <si>
    <t>=B3/B2</t>
  </si>
  <si>
    <t>z =</t>
  </si>
  <si>
    <t>(input; value looked up in class text)</t>
  </si>
  <si>
    <t>σ =</t>
  </si>
  <si>
    <t>=SQRT((B4*(1-B4))/B2)</t>
  </si>
  <si>
    <t>Standard (Wald) Procedure:</t>
  </si>
  <si>
    <t>CI =</t>
  </si>
  <si>
    <t>=TEXT(B4,".00")&amp;" ± "&amp;TEXT(B5,".000")&amp;"("&amp;TEXT(B6,".000")&amp;")"</t>
  </si>
  <si>
    <t xml:space="preserve">    =</t>
  </si>
  <si>
    <t>=TEXT(B4,".00")&amp;" ± "&amp;TEXT(B5*B6,".000")</t>
  </si>
  <si>
    <t>="("&amp;TEXT(B4-(B5*B6),".000")&amp;", "&amp;TEXT(B4+(B5*B6),".000")&amp;")"</t>
  </si>
  <si>
    <t>WAC Procedure:</t>
  </si>
  <si>
    <t>ŷ =</t>
  </si>
  <si>
    <t>=B3+(0.5*(B5^2))</t>
  </si>
  <si>
    <r>
      <t>n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 xml:space="preserve"> =</t>
    </r>
  </si>
  <si>
    <t>=B2+B5^2</t>
  </si>
  <si>
    <r>
      <t>π̂</t>
    </r>
    <r>
      <rPr>
        <sz val="12.1"/>
        <color theme="1"/>
        <rFont val="Calibri"/>
        <family val="2"/>
      </rPr>
      <t xml:space="preserve"> =</t>
    </r>
  </si>
  <si>
    <t>=B14/B15</t>
  </si>
  <si>
    <t>=SQRT((B16*(1-B16))/B15)</t>
  </si>
  <si>
    <t>=TEXT(B16,".00")&amp;" ± "&amp;TEXT(B5,".00")&amp;"("&amp;TEXT(B17,".000")&amp;")"</t>
  </si>
  <si>
    <t>=TEXT(B16,".00")&amp;" ± "&amp;TEXT(B5*B17,".000")</t>
  </si>
  <si>
    <t>="("&amp;TEXT(B16-(B5*B17),".000")&amp;", "&amp;TEXT(B16+(B5*B17),".000")&amp;")"</t>
  </si>
  <si>
    <t>Group</t>
  </si>
  <si>
    <r>
      <t>x</t>
    </r>
    <r>
      <rPr>
        <sz val="11"/>
        <color theme="1"/>
        <rFont val="Calibri"/>
        <family val="2"/>
      </rPr>
      <t>̅</t>
    </r>
  </si>
  <si>
    <t>Source of Variation</t>
  </si>
  <si>
    <t>Sum of Sq</t>
  </si>
  <si>
    <t>Mean Sq</t>
  </si>
  <si>
    <t>F-test</t>
  </si>
  <si>
    <t>meth1</t>
  </si>
  <si>
    <t>meth2</t>
  </si>
  <si>
    <t>meth3</t>
  </si>
  <si>
    <t>method 1</t>
  </si>
  <si>
    <t>Between Samples</t>
  </si>
  <si>
    <t>method 2</t>
  </si>
  <si>
    <t>Within Samples</t>
  </si>
  <si>
    <t>method 3</t>
  </si>
  <si>
    <t>Population samples (t):</t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</si>
  <si>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</si>
  <si>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 xml:space="preserve">  =SUM(C3:C5)</t>
  </si>
  <si>
    <t>Grand mean:</t>
  </si>
  <si>
    <t xml:space="preserve">  =((C3*D3)+(C4*D4)+(C5*D5))/SUM(C3:C5)</t>
  </si>
  <si>
    <t>SSB:</t>
  </si>
  <si>
    <t xml:space="preserve">  =(C3*((D3-$C$9)^2))+(C4*((D4-$C$9)^2))+(C5*((D5-$C$9)^2))</t>
  </si>
  <si>
    <t>SSW:</t>
  </si>
  <si>
    <t>TSS:</t>
  </si>
  <si>
    <t xml:space="preserve">  =C10+C11</t>
  </si>
  <si>
    <t>means:</t>
  </si>
  <si>
    <t>Critical Value:</t>
  </si>
  <si>
    <t>s:</t>
  </si>
  <si>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:</t>
    </r>
  </si>
  <si>
    <t>Mean Sq (Between):</t>
  </si>
  <si>
    <t xml:space="preserve">  =I3/J3</t>
  </si>
  <si>
    <t>means</t>
  </si>
  <si>
    <t xml:space="preserve">  =AVERAGE(N3:N10)</t>
  </si>
  <si>
    <t>Mean Sq (Within):</t>
  </si>
  <si>
    <t xml:space="preserve">  =I4/J4</t>
  </si>
  <si>
    <t xml:space="preserve">  =STDEV.S(N3:N10)</t>
  </si>
  <si>
    <t>F-test:</t>
  </si>
  <si>
    <t xml:space="preserve">  =K3/K4</t>
  </si>
  <si>
    <r>
      <t>σ</t>
    </r>
    <r>
      <rPr>
        <vertAlign val="superscript"/>
        <sz val="11"/>
        <color rgb="FF00B050"/>
        <rFont val="Calibri"/>
        <family val="2"/>
      </rPr>
      <t>2</t>
    </r>
  </si>
  <si>
    <t xml:space="preserve">  =VAR.S(N3:N10)</t>
  </si>
  <si>
    <t>Accept/reject:</t>
  </si>
  <si>
    <t xml:space="preserve">  =IF(C17&gt;C13,"Reject","Do NOT Reject")</t>
  </si>
  <si>
    <t>Residuals:</t>
  </si>
  <si>
    <t>Old</t>
  </si>
  <si>
    <t>New</t>
  </si>
  <si>
    <t>Toxic</t>
  </si>
  <si>
    <t>Non-toxic</t>
  </si>
  <si>
    <t>Option:  4x3</t>
  </si>
  <si>
    <t>Most Des.</t>
  </si>
  <si>
    <t>Good</t>
  </si>
  <si>
    <t>Adequate</t>
  </si>
  <si>
    <t>Undesirable</t>
  </si>
  <si>
    <t>Average</t>
  </si>
  <si>
    <t>Outstd.</t>
  </si>
  <si>
    <t>yes</t>
  </si>
  <si>
    <t>no</t>
  </si>
  <si>
    <t>Option:  2x5</t>
  </si>
  <si>
    <t>Observed</t>
  </si>
  <si>
    <t>Benford's</t>
  </si>
  <si>
    <t>Option:  2x9</t>
  </si>
  <si>
    <t>ERMC</t>
  </si>
  <si>
    <t>MRMC</t>
  </si>
  <si>
    <t>SERMC</t>
  </si>
  <si>
    <t>SRMC</t>
  </si>
  <si>
    <t>WRMC</t>
  </si>
  <si>
    <r>
      <t>χ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 Test of Independence</t>
    </r>
  </si>
  <si>
    <t>(a.k.a., accuracy)</t>
  </si>
  <si>
    <r>
      <t xml:space="preserve">  </t>
    </r>
    <r>
      <rPr>
        <sz val="11"/>
        <color theme="1"/>
        <rFont val="Calibri"/>
        <family val="2"/>
      </rPr>
      <t>←</t>
    </r>
    <r>
      <rPr>
        <sz val="11"/>
        <color theme="1"/>
        <rFont val="Calibri"/>
        <family val="2"/>
        <scheme val="minor"/>
      </rPr>
      <t xml:space="preserve">  Tested positive and really have the condition; the probability of a positive test result given the condition is actually present.</t>
    </r>
  </si>
  <si>
    <t>Cis for Sample Proportions</t>
  </si>
  <si>
    <t>Breast</t>
  </si>
  <si>
    <t>Prostate</t>
  </si>
  <si>
    <t>Lung</t>
  </si>
  <si>
    <t>Colon</t>
  </si>
  <si>
    <t>Pancreas</t>
  </si>
  <si>
    <t>event B</t>
  </si>
  <si>
    <t>HIGH</t>
  </si>
  <si>
    <t>MED</t>
  </si>
  <si>
    <t>LOW</t>
  </si>
  <si>
    <t>Convert</t>
  </si>
  <si>
    <t>Cancel</t>
  </si>
  <si>
    <t>Poisson:</t>
  </si>
  <si>
    <t>μ</t>
  </si>
  <si>
    <t>To derive counts,</t>
  </si>
  <si>
    <t>apply total n against the probabilities in column G</t>
  </si>
  <si>
    <t>var1</t>
  </si>
  <si>
    <t>var2</t>
  </si>
  <si>
    <t>var3</t>
  </si>
  <si>
    <t>var4</t>
  </si>
  <si>
    <t xml:space="preserve">  ←  Tested negative and really did not have the condition; the probability of a negative test result given the condition is NOT actually present.</t>
  </si>
  <si>
    <t xml:space="preserve">  =COUNT(C3:C5)</t>
  </si>
  <si>
    <t xml:space="preserve">  =((C3-1)*E3^2)+((C4-1)*E4^2)+((C5-1)*E5^2)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</si>
</sst>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0.0000"/>
    <numFmt numFmtId="165" formatCode="0.000"/>
    <numFmt numFmtId="166" formatCode="#,###.000;\(#,###.000\);\-"/>
    <numFmt numFmtId="167" formatCode="_(* #,##0.000_);_(* \(#,##0.000\);_(* &quot;-&quot;??_);_(@_)"/>
    <numFmt numFmtId="168" formatCode="#,###;\(#,###\);\-"/>
    <numFmt numFmtId="170" formatCode="_(* #,##0_);_(* \(#,##0\);_(* &quot;-&quot;??_);_(@_)"/>
    <numFmt numFmtId="171" formatCode="0.0%"/>
    <numFmt numFmtId="172" formatCode="###;\(###\);\-"/>
    <numFmt numFmtId="173" formatCode="###.0;\(###.0\);\-"/>
    <numFmt numFmtId="174" formatCode="###.00;\(###.00\);\-"/>
    <numFmt numFmtId="175" formatCode="###.000;\(###.000\);\-"/>
    <numFmt numFmtId="176" formatCode="0.0"/>
    <numFmt numFmtId="177" formatCode="_(* #,##0.00000_);_(* \(#,##0.00000\);_(* &quot;-&quot;??_);_(@_)"/>
    <numFmt numFmtId="178" formatCode="#,###.0;\(#,###.0\);\-"/>
    <numFmt numFmtId="179" formatCode="#,###.00;\(#,###.00\);\-"/>
    <numFmt numFmtId="182" formatCode="_(* #,##0.0000_);_(* \(#,##0.0000\);_(* &quot;-&quot;??_);_(@_)"/>
    <numFmt numFmtId="186" formatCode="_(* #,##0.0_);_(* \(#,##0.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u val="singleAccounting"/>
      <vertAlign val="subscript"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vertAlign val="subscript"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9" tint="-0.249977111117893"/>
      <name val="Calibri"/>
      <family val="2"/>
    </font>
    <font>
      <b/>
      <vertAlign val="subscript"/>
      <sz val="14"/>
      <color theme="9" tint="-0.249977111117893"/>
      <name val="Calibri"/>
      <family val="2"/>
    </font>
    <font>
      <b/>
      <sz val="11"/>
      <color theme="9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u val="doubleAccounting"/>
      <sz val="11"/>
      <color theme="1"/>
      <name val="Calibri"/>
      <family val="2"/>
      <scheme val="minor"/>
    </font>
    <font>
      <b/>
      <u val="singleAccounting"/>
      <sz val="12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sz val="10"/>
      <name val="Geneva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vertAlign val="subscript"/>
      <sz val="11"/>
      <color theme="1" tint="0.499984740745262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9" tint="-0.249977111117893"/>
      <name val="Calibri"/>
      <family val="2"/>
    </font>
    <font>
      <sz val="12.1"/>
      <color theme="1"/>
      <name val="Calibri"/>
      <family val="2"/>
    </font>
    <font>
      <sz val="11"/>
      <color rgb="FF00B050"/>
      <name val="Calibri"/>
      <family val="2"/>
    </font>
    <font>
      <b/>
      <sz val="11"/>
      <color rgb="FF0000FF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rgb="FF00B050"/>
      <name val="Calibri"/>
      <family val="2"/>
    </font>
    <font>
      <u/>
      <sz val="11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rgb="FFE6FA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auto="1"/>
      </patternFill>
    </fill>
  </fills>
  <borders count="7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0" fontId="44" fillId="0" borderId="0"/>
  </cellStyleXfs>
  <cellXfs count="3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2" fillId="0" borderId="0" xfId="0" applyFont="1"/>
    <xf numFmtId="0" fontId="0" fillId="0" borderId="0" xfId="0" quotePrefix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43" fontId="0" fillId="0" borderId="0" xfId="1" applyNumberFormat="1" applyFont="1"/>
    <xf numFmtId="167" fontId="0" fillId="0" borderId="0" xfId="0" applyNumberFormat="1"/>
    <xf numFmtId="168" fontId="3" fillId="0" borderId="1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43" fontId="0" fillId="0" borderId="0" xfId="1" applyNumberFormat="1" applyFont="1" applyFill="1"/>
    <xf numFmtId="0" fontId="14" fillId="0" borderId="0" xfId="2"/>
    <xf numFmtId="0" fontId="15" fillId="0" borderId="7" xfId="0" applyFont="1" applyBorder="1" applyAlignment="1">
      <alignment horizontal="right"/>
    </xf>
    <xf numFmtId="167" fontId="17" fillId="0" borderId="8" xfId="1" applyNumberFormat="1" applyFont="1" applyBorder="1"/>
    <xf numFmtId="0" fontId="19" fillId="0" borderId="0" xfId="0" applyFont="1"/>
    <xf numFmtId="0" fontId="8" fillId="0" borderId="0" xfId="0" applyFont="1" applyAlignment="1">
      <alignment horizontal="right"/>
    </xf>
    <xf numFmtId="171" fontId="0" fillId="0" borderId="0" xfId="3" applyNumberFormat="1" applyFont="1"/>
    <xf numFmtId="0" fontId="20" fillId="0" borderId="0" xfId="0" applyFont="1" applyAlignment="1">
      <alignment horizontal="center"/>
    </xf>
    <xf numFmtId="171" fontId="0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72" fontId="3" fillId="3" borderId="10" xfId="0" applyNumberFormat="1" applyFont="1" applyFill="1" applyBorder="1" applyAlignment="1">
      <alignment horizontal="center" vertical="center"/>
    </xf>
    <xf numFmtId="172" fontId="3" fillId="3" borderId="11" xfId="0" applyNumberFormat="1" applyFont="1" applyFill="1" applyBorder="1" applyAlignment="1">
      <alignment horizontal="center" vertical="center"/>
    </xf>
    <xf numFmtId="172" fontId="3" fillId="3" borderId="0" xfId="0" applyNumberFormat="1" applyFont="1" applyFill="1" applyBorder="1" applyAlignment="1">
      <alignment horizontal="center" vertical="center"/>
    </xf>
    <xf numFmtId="174" fontId="6" fillId="3" borderId="10" xfId="0" applyNumberFormat="1" applyFont="1" applyFill="1" applyBorder="1" applyAlignment="1">
      <alignment horizontal="center" vertical="center"/>
    </xf>
    <xf numFmtId="174" fontId="6" fillId="3" borderId="11" xfId="0" applyNumberFormat="1" applyFont="1" applyFill="1" applyBorder="1" applyAlignment="1">
      <alignment horizontal="center" vertical="center"/>
    </xf>
    <xf numFmtId="175" fontId="6" fillId="3" borderId="10" xfId="0" applyNumberFormat="1" applyFont="1" applyFill="1" applyBorder="1" applyAlignment="1">
      <alignment horizontal="center" vertical="center"/>
    </xf>
    <xf numFmtId="175" fontId="6" fillId="3" borderId="11" xfId="0" applyNumberFormat="1" applyFont="1" applyFill="1" applyBorder="1" applyAlignment="1">
      <alignment horizontal="center" vertical="center"/>
    </xf>
    <xf numFmtId="172" fontId="3" fillId="3" borderId="12" xfId="0" applyNumberFormat="1" applyFont="1" applyFill="1" applyBorder="1" applyAlignment="1">
      <alignment horizontal="center" vertical="center"/>
    </xf>
    <xf numFmtId="172" fontId="3" fillId="3" borderId="13" xfId="0" applyNumberFormat="1" applyFont="1" applyFill="1" applyBorder="1" applyAlignment="1">
      <alignment horizontal="center" vertical="center"/>
    </xf>
    <xf numFmtId="172" fontId="2" fillId="3" borderId="9" xfId="0" applyNumberFormat="1" applyFont="1" applyFill="1" applyBorder="1" applyAlignment="1">
      <alignment horizontal="center"/>
    </xf>
    <xf numFmtId="174" fontId="6" fillId="3" borderId="12" xfId="0" applyNumberFormat="1" applyFont="1" applyFill="1" applyBorder="1" applyAlignment="1">
      <alignment horizontal="center" vertical="center"/>
    </xf>
    <xf numFmtId="174" fontId="6" fillId="3" borderId="13" xfId="0" applyNumberFormat="1" applyFont="1" applyFill="1" applyBorder="1" applyAlignment="1">
      <alignment horizontal="center" vertical="center"/>
    </xf>
    <xf numFmtId="175" fontId="6" fillId="3" borderId="12" xfId="0" applyNumberFormat="1" applyFont="1" applyFill="1" applyBorder="1" applyAlignment="1">
      <alignment horizontal="center" vertical="center"/>
    </xf>
    <xf numFmtId="175" fontId="6" fillId="3" borderId="13" xfId="0" applyNumberFormat="1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right" vertical="center"/>
    </xf>
    <xf numFmtId="0" fontId="24" fillId="3" borderId="16" xfId="0" applyFont="1" applyFill="1" applyBorder="1" applyAlignment="1">
      <alignment vertical="center"/>
    </xf>
    <xf numFmtId="164" fontId="17" fillId="3" borderId="8" xfId="0" applyNumberFormat="1" applyFont="1" applyFill="1" applyBorder="1" applyAlignment="1">
      <alignment horizontal="center" vertical="center"/>
    </xf>
    <xf numFmtId="172" fontId="3" fillId="3" borderId="14" xfId="0" applyNumberFormat="1" applyFont="1" applyFill="1" applyBorder="1" applyAlignment="1">
      <alignment horizontal="center" vertical="center"/>
    </xf>
    <xf numFmtId="172" fontId="3" fillId="3" borderId="15" xfId="0" applyNumberFormat="1" applyFont="1" applyFill="1" applyBorder="1" applyAlignment="1">
      <alignment horizontal="center" vertical="center"/>
    </xf>
    <xf numFmtId="174" fontId="6" fillId="3" borderId="14" xfId="0" applyNumberFormat="1" applyFont="1" applyFill="1" applyBorder="1" applyAlignment="1">
      <alignment horizontal="center" vertical="center"/>
    </xf>
    <xf numFmtId="174" fontId="6" fillId="3" borderId="15" xfId="0" applyNumberFormat="1" applyFont="1" applyFill="1" applyBorder="1" applyAlignment="1">
      <alignment horizontal="center" vertical="center"/>
    </xf>
    <xf numFmtId="175" fontId="6" fillId="3" borderId="14" xfId="0" applyNumberFormat="1" applyFont="1" applyFill="1" applyBorder="1" applyAlignment="1">
      <alignment horizontal="center" vertical="center"/>
    </xf>
    <xf numFmtId="175" fontId="6" fillId="3" borderId="15" xfId="0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172" fontId="3" fillId="3" borderId="17" xfId="0" applyNumberFormat="1" applyFont="1" applyFill="1" applyBorder="1" applyAlignment="1">
      <alignment horizontal="center" vertical="center"/>
    </xf>
    <xf numFmtId="174" fontId="6" fillId="3" borderId="20" xfId="0" applyNumberFormat="1" applyFont="1" applyFill="1" applyBorder="1" applyAlignment="1">
      <alignment horizontal="center" vertical="center"/>
    </xf>
    <xf numFmtId="174" fontId="6" fillId="3" borderId="23" xfId="0" applyNumberFormat="1" applyFont="1" applyFill="1" applyBorder="1" applyAlignment="1">
      <alignment horizontal="center" vertical="center"/>
    </xf>
    <xf numFmtId="175" fontId="6" fillId="3" borderId="20" xfId="0" applyNumberFormat="1" applyFont="1" applyFill="1" applyBorder="1" applyAlignment="1">
      <alignment horizontal="center" vertical="center"/>
    </xf>
    <xf numFmtId="175" fontId="6" fillId="3" borderId="23" xfId="0" applyNumberFormat="1" applyFont="1" applyFill="1" applyBorder="1" applyAlignment="1">
      <alignment horizontal="center" vertical="center"/>
    </xf>
    <xf numFmtId="172" fontId="3" fillId="3" borderId="18" xfId="0" applyNumberFormat="1" applyFont="1" applyFill="1" applyBorder="1" applyAlignment="1">
      <alignment horizontal="center" vertical="center"/>
    </xf>
    <xf numFmtId="174" fontId="6" fillId="3" borderId="21" xfId="0" applyNumberFormat="1" applyFont="1" applyFill="1" applyBorder="1" applyAlignment="1">
      <alignment horizontal="center" vertical="center"/>
    </xf>
    <xf numFmtId="174" fontId="6" fillId="3" borderId="24" xfId="0" applyNumberFormat="1" applyFont="1" applyFill="1" applyBorder="1" applyAlignment="1">
      <alignment horizontal="center" vertical="center"/>
    </xf>
    <xf numFmtId="175" fontId="6" fillId="3" borderId="21" xfId="0" applyNumberFormat="1" applyFont="1" applyFill="1" applyBorder="1" applyAlignment="1">
      <alignment horizontal="center" vertical="center"/>
    </xf>
    <xf numFmtId="175" fontId="6" fillId="3" borderId="24" xfId="0" applyNumberFormat="1" applyFont="1" applyFill="1" applyBorder="1" applyAlignment="1">
      <alignment horizontal="center" vertical="center"/>
    </xf>
    <xf numFmtId="172" fontId="3" fillId="3" borderId="19" xfId="0" applyNumberFormat="1" applyFont="1" applyFill="1" applyBorder="1" applyAlignment="1">
      <alignment horizontal="center" vertical="center"/>
    </xf>
    <xf numFmtId="174" fontId="6" fillId="3" borderId="22" xfId="0" applyNumberFormat="1" applyFont="1" applyFill="1" applyBorder="1" applyAlignment="1">
      <alignment horizontal="center" vertical="center"/>
    </xf>
    <xf numFmtId="174" fontId="6" fillId="3" borderId="25" xfId="0" applyNumberFormat="1" applyFont="1" applyFill="1" applyBorder="1" applyAlignment="1">
      <alignment horizontal="center" vertical="center"/>
    </xf>
    <xf numFmtId="175" fontId="6" fillId="3" borderId="22" xfId="0" applyNumberFormat="1" applyFont="1" applyFill="1" applyBorder="1" applyAlignment="1">
      <alignment horizontal="center" vertical="center"/>
    </xf>
    <xf numFmtId="175" fontId="6" fillId="3" borderId="25" xfId="0" applyNumberFormat="1" applyFont="1" applyFill="1" applyBorder="1" applyAlignment="1">
      <alignment horizontal="center" vertical="center"/>
    </xf>
    <xf numFmtId="173" fontId="2" fillId="3" borderId="9" xfId="0" applyNumberFormat="1" applyFont="1" applyFill="1" applyBorder="1" applyAlignment="1">
      <alignment horizontal="center"/>
    </xf>
    <xf numFmtId="0" fontId="26" fillId="0" borderId="0" xfId="0" applyFont="1"/>
    <xf numFmtId="0" fontId="6" fillId="0" borderId="0" xfId="0" applyFont="1" applyAlignment="1">
      <alignment horizontal="right"/>
    </xf>
    <xf numFmtId="43" fontId="0" fillId="0" borderId="0" xfId="0" applyNumberFormat="1"/>
    <xf numFmtId="0" fontId="29" fillId="0" borderId="0" xfId="0" applyFont="1"/>
    <xf numFmtId="0" fontId="9" fillId="5" borderId="0" xfId="0" applyFont="1" applyFill="1" applyAlignment="1">
      <alignment horizontal="center" vertical="top"/>
    </xf>
    <xf numFmtId="0" fontId="30" fillId="0" borderId="0" xfId="4" applyFont="1" applyFill="1"/>
    <xf numFmtId="0" fontId="32" fillId="0" borderId="0" xfId="4" applyFont="1" applyFill="1" applyBorder="1" applyAlignment="1">
      <alignment horizontal="center"/>
    </xf>
    <xf numFmtId="0" fontId="30" fillId="4" borderId="0" xfId="4" applyFont="1" applyFill="1"/>
    <xf numFmtId="0" fontId="32" fillId="0" borderId="0" xfId="4" applyFont="1" applyFill="1"/>
    <xf numFmtId="0" fontId="30" fillId="0" borderId="0" xfId="4" applyFont="1" applyBorder="1" applyProtection="1"/>
    <xf numFmtId="0" fontId="30" fillId="0" borderId="0" xfId="4" applyFont="1"/>
    <xf numFmtId="0" fontId="32" fillId="0" borderId="0" xfId="4" applyFont="1"/>
    <xf numFmtId="0" fontId="30" fillId="0" borderId="0" xfId="4" applyFont="1" applyBorder="1" applyAlignment="1" applyProtection="1">
      <alignment horizontal="center"/>
    </xf>
    <xf numFmtId="0" fontId="34" fillId="4" borderId="0" xfId="4" applyFont="1" applyFill="1" applyAlignment="1">
      <alignment horizontal="right"/>
    </xf>
    <xf numFmtId="0" fontId="34" fillId="0" borderId="0" xfId="4" applyFont="1" applyAlignment="1">
      <alignment horizontal="right"/>
    </xf>
    <xf numFmtId="0" fontId="32" fillId="0" borderId="0" xfId="4" applyFont="1" applyBorder="1" applyProtection="1">
      <protection locked="0"/>
    </xf>
    <xf numFmtId="0" fontId="32" fillId="0" borderId="27" xfId="4" applyFont="1" applyBorder="1" applyAlignment="1" applyProtection="1">
      <alignment horizontal="center"/>
      <protection locked="0"/>
    </xf>
    <xf numFmtId="0" fontId="32" fillId="4" borderId="0" xfId="4" applyFont="1" applyFill="1" applyProtection="1">
      <protection locked="0"/>
    </xf>
    <xf numFmtId="0" fontId="32" fillId="0" borderId="0" xfId="4" applyFont="1" applyProtection="1">
      <protection locked="0"/>
    </xf>
    <xf numFmtId="0" fontId="31" fillId="0" borderId="0" xfId="4" applyFont="1" applyAlignment="1">
      <alignment horizontal="right"/>
    </xf>
    <xf numFmtId="0" fontId="32" fillId="0" borderId="28" xfId="4" applyFont="1" applyBorder="1" applyAlignment="1" applyProtection="1">
      <alignment horizontal="center"/>
      <protection locked="0"/>
    </xf>
    <xf numFmtId="0" fontId="30" fillId="0" borderId="0" xfId="4" applyFont="1" applyProtection="1">
      <protection locked="0"/>
    </xf>
    <xf numFmtId="0" fontId="30" fillId="4" borderId="0" xfId="4" applyFont="1" applyFill="1" applyProtection="1">
      <protection locked="0"/>
    </xf>
    <xf numFmtId="0" fontId="32" fillId="0" borderId="29" xfId="4" applyFont="1" applyBorder="1" applyAlignment="1" applyProtection="1">
      <alignment horizontal="center"/>
      <protection locked="0"/>
    </xf>
    <xf numFmtId="0" fontId="32" fillId="0" borderId="26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30" fillId="0" borderId="0" xfId="4" applyFont="1" applyBorder="1" applyAlignment="1">
      <alignment horizontal="right"/>
    </xf>
    <xf numFmtId="170" fontId="30" fillId="0" borderId="28" xfId="1" applyNumberFormat="1" applyFont="1" applyBorder="1" applyAlignment="1">
      <alignment horizontal="right"/>
    </xf>
    <xf numFmtId="167" fontId="30" fillId="0" borderId="29" xfId="1" applyNumberFormat="1" applyFont="1" applyBorder="1" applyAlignment="1">
      <alignment horizontal="right"/>
    </xf>
    <xf numFmtId="0" fontId="30" fillId="0" borderId="0" xfId="4" applyFont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 wrapText="1" indent="2"/>
    </xf>
    <xf numFmtId="167" fontId="29" fillId="0" borderId="0" xfId="1" applyNumberFormat="1" applyFont="1" applyFill="1"/>
    <xf numFmtId="0" fontId="35" fillId="0" borderId="0" xfId="4" applyFont="1" applyAlignment="1">
      <alignment horizontal="right" vertical="center"/>
    </xf>
    <xf numFmtId="167" fontId="35" fillId="0" borderId="30" xfId="1" applyNumberFormat="1" applyFont="1" applyBorder="1" applyAlignment="1">
      <alignment horizontal="right" vertical="center"/>
    </xf>
    <xf numFmtId="165" fontId="0" fillId="0" borderId="0" xfId="0" applyNumberFormat="1"/>
    <xf numFmtId="0" fontId="0" fillId="0" borderId="31" xfId="0" applyBorder="1" applyAlignment="1">
      <alignment horizontal="center"/>
    </xf>
    <xf numFmtId="0" fontId="3" fillId="0" borderId="31" xfId="0" applyFont="1" applyBorder="1"/>
    <xf numFmtId="164" fontId="0" fillId="0" borderId="0" xfId="0" applyNumberFormat="1"/>
    <xf numFmtId="0" fontId="8" fillId="0" borderId="5" xfId="0" applyFont="1" applyBorder="1" applyAlignment="1">
      <alignment horizontal="center"/>
    </xf>
    <xf numFmtId="0" fontId="18" fillId="0" borderId="0" xfId="0" applyFont="1" applyAlignment="1">
      <alignment horizontal="right"/>
    </xf>
    <xf numFmtId="168" fontId="6" fillId="0" borderId="1" xfId="0" applyNumberFormat="1" applyFont="1" applyBorder="1" applyAlignment="1">
      <alignment horizontal="center"/>
    </xf>
    <xf numFmtId="168" fontId="6" fillId="0" borderId="2" xfId="0" applyNumberFormat="1" applyFont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168" fontId="6" fillId="0" borderId="4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77" fontId="0" fillId="0" borderId="0" xfId="1" applyNumberFormat="1" applyFont="1"/>
    <xf numFmtId="171" fontId="0" fillId="0" borderId="0" xfId="3" applyNumberFormat="1" applyFont="1" applyAlignment="1">
      <alignment horizontal="left"/>
    </xf>
    <xf numFmtId="0" fontId="6" fillId="0" borderId="0" xfId="0" applyFont="1"/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33" xfId="0" applyBorder="1"/>
    <xf numFmtId="0" fontId="8" fillId="0" borderId="34" xfId="0" applyFont="1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5" fillId="0" borderId="9" xfId="0" applyFont="1" applyBorder="1"/>
    <xf numFmtId="0" fontId="0" fillId="0" borderId="0" xfId="0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166" fontId="17" fillId="0" borderId="0" xfId="1" applyNumberFormat="1" applyFont="1" applyBorder="1" applyAlignment="1">
      <alignment horizontal="center"/>
    </xf>
    <xf numFmtId="0" fontId="38" fillId="0" borderId="0" xfId="0" applyFont="1" applyAlignment="1">
      <alignment horizontal="right"/>
    </xf>
    <xf numFmtId="43" fontId="38" fillId="0" borderId="0" xfId="1" applyNumberFormat="1" applyFont="1"/>
    <xf numFmtId="167" fontId="38" fillId="0" borderId="0" xfId="1" applyNumberFormat="1" applyFont="1"/>
    <xf numFmtId="0" fontId="43" fillId="0" borderId="0" xfId="0" applyFont="1" applyBorder="1" applyAlignment="1">
      <alignment horizontal="center"/>
    </xf>
    <xf numFmtId="0" fontId="43" fillId="0" borderId="0" xfId="0" applyFont="1" applyBorder="1"/>
    <xf numFmtId="0" fontId="9" fillId="3" borderId="4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0" xfId="0" applyFill="1" applyBorder="1"/>
    <xf numFmtId="0" fontId="0" fillId="3" borderId="44" xfId="0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center"/>
    </xf>
    <xf numFmtId="172" fontId="2" fillId="3" borderId="0" xfId="0" applyNumberFormat="1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/>
    </xf>
    <xf numFmtId="172" fontId="2" fillId="3" borderId="0" xfId="0" applyNumberFormat="1" applyFont="1" applyFill="1" applyBorder="1" applyAlignment="1">
      <alignment horizontal="center" vertical="center"/>
    </xf>
    <xf numFmtId="172" fontId="0" fillId="3" borderId="0" xfId="0" applyNumberFormat="1" applyFill="1" applyBorder="1" applyAlignment="1">
      <alignment vertical="center"/>
    </xf>
    <xf numFmtId="175" fontId="2" fillId="3" borderId="0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25" fillId="3" borderId="0" xfId="0" applyFont="1" applyFill="1" applyBorder="1" applyAlignment="1"/>
    <xf numFmtId="173" fontId="2" fillId="3" borderId="44" xfId="0" applyNumberFormat="1" applyFont="1" applyFill="1" applyBorder="1" applyAlignment="1">
      <alignment horizontal="center"/>
    </xf>
    <xf numFmtId="173" fontId="2" fillId="3" borderId="48" xfId="0" applyNumberFormat="1" applyFont="1" applyFill="1" applyBorder="1" applyAlignment="1">
      <alignment horizontal="center"/>
    </xf>
    <xf numFmtId="175" fontId="2" fillId="3" borderId="0" xfId="0" applyNumberFormat="1" applyFont="1" applyFill="1" applyBorder="1" applyAlignment="1">
      <alignment horizontal="center"/>
    </xf>
    <xf numFmtId="0" fontId="6" fillId="3" borderId="49" xfId="0" applyFont="1" applyFill="1" applyBorder="1" applyAlignment="1"/>
    <xf numFmtId="0" fontId="0" fillId="3" borderId="49" xfId="0" applyFill="1" applyBorder="1" applyAlignment="1"/>
    <xf numFmtId="0" fontId="0" fillId="3" borderId="0" xfId="0" applyFill="1" applyBorder="1" applyAlignment="1">
      <alignment vertical="center"/>
    </xf>
    <xf numFmtId="0" fontId="0" fillId="0" borderId="50" xfId="0" applyBorder="1"/>
    <xf numFmtId="16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38" fillId="0" borderId="0" xfId="0" applyNumberFormat="1" applyFont="1" applyAlignment="1">
      <alignment horizontal="left"/>
    </xf>
    <xf numFmtId="2" fontId="0" fillId="0" borderId="0" xfId="0" quotePrefix="1" applyNumberFormat="1" applyFont="1" applyAlignment="1">
      <alignment horizontal="center"/>
    </xf>
    <xf numFmtId="182" fontId="0" fillId="0" borderId="0" xfId="1" applyNumberFormat="1" applyFont="1"/>
    <xf numFmtId="2" fontId="45" fillId="0" borderId="0" xfId="0" applyNumberFormat="1" applyFont="1"/>
    <xf numFmtId="0" fontId="6" fillId="3" borderId="46" xfId="0" applyFont="1" applyFill="1" applyBorder="1" applyAlignment="1"/>
    <xf numFmtId="0" fontId="0" fillId="3" borderId="46" xfId="0" applyFill="1" applyBorder="1" applyAlignment="1"/>
    <xf numFmtId="0" fontId="22" fillId="3" borderId="0" xfId="0" applyFont="1" applyFill="1" applyBorder="1" applyAlignment="1">
      <alignment horizontal="right" vertical="center"/>
    </xf>
    <xf numFmtId="164" fontId="17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vertical="center"/>
    </xf>
    <xf numFmtId="164" fontId="46" fillId="3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73" fontId="17" fillId="3" borderId="9" xfId="0" applyNumberFormat="1" applyFont="1" applyFill="1" applyBorder="1" applyAlignment="1">
      <alignment horizontal="center" vertical="center"/>
    </xf>
    <xf numFmtId="0" fontId="47" fillId="3" borderId="9" xfId="0" applyFont="1" applyFill="1" applyBorder="1" applyAlignment="1">
      <alignment horizontal="left" vertical="center"/>
    </xf>
    <xf numFmtId="173" fontId="2" fillId="3" borderId="9" xfId="0" applyNumberFormat="1" applyFont="1" applyFill="1" applyBorder="1" applyAlignment="1">
      <alignment horizontal="center" vertical="center"/>
    </xf>
    <xf numFmtId="168" fontId="0" fillId="0" borderId="0" xfId="1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7" fillId="0" borderId="52" xfId="0" applyNumberFormat="1" applyFont="1" applyBorder="1" applyAlignment="1">
      <alignment horizontal="left"/>
    </xf>
    <xf numFmtId="0" fontId="0" fillId="0" borderId="5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0" borderId="0" xfId="0" quotePrefix="1" applyFont="1"/>
    <xf numFmtId="165" fontId="6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49" fillId="0" borderId="0" xfId="0" quotePrefix="1" applyFont="1"/>
    <xf numFmtId="0" fontId="0" fillId="0" borderId="53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Fill="1" applyBorder="1" applyAlignment="1">
      <alignment horizontal="left"/>
    </xf>
    <xf numFmtId="0" fontId="0" fillId="0" borderId="57" xfId="0" applyBorder="1"/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50" fillId="0" borderId="5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/>
    </xf>
    <xf numFmtId="2" fontId="6" fillId="0" borderId="55" xfId="0" applyNumberFormat="1" applyFont="1" applyBorder="1" applyAlignment="1">
      <alignment horizontal="center"/>
    </xf>
    <xf numFmtId="0" fontId="0" fillId="0" borderId="56" xfId="0" applyBorder="1" applyAlignment="1">
      <alignment horizontal="left"/>
    </xf>
    <xf numFmtId="2" fontId="0" fillId="0" borderId="60" xfId="0" applyNumberFormat="1" applyBorder="1" applyAlignment="1">
      <alignment horizontal="center"/>
    </xf>
    <xf numFmtId="0" fontId="6" fillId="0" borderId="60" xfId="0" applyFont="1" applyFill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" fontId="6" fillId="0" borderId="60" xfId="0" applyNumberFormat="1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6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7" xfId="0" applyBorder="1" applyAlignment="1">
      <alignment horizontal="center"/>
    </xf>
    <xf numFmtId="2" fontId="50" fillId="0" borderId="0" xfId="0" applyNumberFormat="1" applyFont="1"/>
    <xf numFmtId="2" fontId="0" fillId="0" borderId="0" xfId="0" applyNumberFormat="1"/>
    <xf numFmtId="0" fontId="29" fillId="0" borderId="0" xfId="0" applyFont="1" applyAlignment="1">
      <alignment horizontal="right"/>
    </xf>
    <xf numFmtId="0" fontId="49" fillId="0" borderId="0" xfId="0" applyFont="1" applyAlignment="1">
      <alignment horizontal="right"/>
    </xf>
    <xf numFmtId="0" fontId="53" fillId="0" borderId="0" xfId="0" applyFont="1" applyAlignment="1">
      <alignment horizontal="right"/>
    </xf>
    <xf numFmtId="0" fontId="6" fillId="0" borderId="61" xfId="0" applyFont="1" applyBorder="1"/>
    <xf numFmtId="0" fontId="0" fillId="0" borderId="62" xfId="0" applyBorder="1"/>
    <xf numFmtId="0" fontId="0" fillId="0" borderId="63" xfId="0" applyBorder="1"/>
    <xf numFmtId="0" fontId="0" fillId="0" borderId="6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176" fontId="0" fillId="0" borderId="61" xfId="0" applyNumberFormat="1" applyBorder="1" applyAlignment="1">
      <alignment horizontal="center"/>
    </xf>
    <xf numFmtId="176" fontId="0" fillId="0" borderId="62" xfId="0" applyNumberFormat="1" applyBorder="1" applyAlignment="1">
      <alignment horizontal="center"/>
    </xf>
    <xf numFmtId="176" fontId="0" fillId="0" borderId="63" xfId="0" applyNumberFormat="1" applyBorder="1" applyAlignment="1">
      <alignment horizontal="center"/>
    </xf>
    <xf numFmtId="176" fontId="0" fillId="0" borderId="64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65" xfId="0" applyNumberFormat="1" applyBorder="1" applyAlignment="1">
      <alignment horizontal="center"/>
    </xf>
    <xf numFmtId="176" fontId="0" fillId="0" borderId="66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67" xfId="0" applyNumberFormat="1" applyBorder="1" applyAlignment="1">
      <alignment horizontal="center"/>
    </xf>
    <xf numFmtId="174" fontId="6" fillId="3" borderId="68" xfId="0" applyNumberFormat="1" applyFont="1" applyFill="1" applyBorder="1" applyAlignment="1">
      <alignment horizontal="center" vertical="center"/>
    </xf>
    <xf numFmtId="174" fontId="6" fillId="3" borderId="69" xfId="0" applyNumberFormat="1" applyFont="1" applyFill="1" applyBorder="1" applyAlignment="1">
      <alignment horizontal="center" vertical="center"/>
    </xf>
    <xf numFmtId="174" fontId="6" fillId="3" borderId="17" xfId="0" applyNumberFormat="1" applyFont="1" applyFill="1" applyBorder="1" applyAlignment="1">
      <alignment horizontal="center" vertical="center"/>
    </xf>
    <xf numFmtId="174" fontId="6" fillId="3" borderId="18" xfId="0" applyNumberFormat="1" applyFont="1" applyFill="1" applyBorder="1" applyAlignment="1">
      <alignment horizontal="center" vertical="center"/>
    </xf>
    <xf numFmtId="168" fontId="3" fillId="3" borderId="10" xfId="0" applyNumberFormat="1" applyFont="1" applyFill="1" applyBorder="1" applyAlignment="1">
      <alignment horizontal="center" vertical="center"/>
    </xf>
    <xf numFmtId="168" fontId="3" fillId="3" borderId="23" xfId="0" applyNumberFormat="1" applyFont="1" applyFill="1" applyBorder="1" applyAlignment="1">
      <alignment horizontal="center" vertical="center"/>
    </xf>
    <xf numFmtId="168" fontId="3" fillId="3" borderId="17" xfId="0" applyNumberFormat="1" applyFont="1" applyFill="1" applyBorder="1" applyAlignment="1">
      <alignment horizontal="center" vertical="center"/>
    </xf>
    <xf numFmtId="168" fontId="3" fillId="3" borderId="11" xfId="0" applyNumberFormat="1" applyFont="1" applyFill="1" applyBorder="1" applyAlignment="1">
      <alignment horizontal="center" vertical="center"/>
    </xf>
    <xf numFmtId="168" fontId="3" fillId="3" borderId="0" xfId="0" applyNumberFormat="1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/>
    </xf>
    <xf numFmtId="168" fontId="3" fillId="3" borderId="14" xfId="0" applyNumberFormat="1" applyFont="1" applyFill="1" applyBorder="1" applyAlignment="1">
      <alignment horizontal="center" vertical="center"/>
    </xf>
    <xf numFmtId="168" fontId="3" fillId="3" borderId="24" xfId="0" applyNumberFormat="1" applyFont="1" applyFill="1" applyBorder="1" applyAlignment="1">
      <alignment horizontal="center" vertical="center"/>
    </xf>
    <xf numFmtId="168" fontId="3" fillId="3" borderId="18" xfId="0" applyNumberFormat="1" applyFont="1" applyFill="1" applyBorder="1" applyAlignment="1">
      <alignment horizontal="center" vertical="center"/>
    </xf>
    <xf numFmtId="168" fontId="3" fillId="3" borderId="15" xfId="0" applyNumberFormat="1" applyFont="1" applyFill="1" applyBorder="1" applyAlignment="1">
      <alignment horizontal="center" vertical="center"/>
    </xf>
    <xf numFmtId="173" fontId="6" fillId="3" borderId="20" xfId="0" applyNumberFormat="1" applyFont="1" applyFill="1" applyBorder="1" applyAlignment="1">
      <alignment horizontal="center" vertical="center"/>
    </xf>
    <xf numFmtId="173" fontId="6" fillId="3" borderId="23" xfId="0" applyNumberFormat="1" applyFont="1" applyFill="1" applyBorder="1" applyAlignment="1">
      <alignment horizontal="center" vertical="center"/>
    </xf>
    <xf numFmtId="173" fontId="6" fillId="3" borderId="68" xfId="0" applyNumberFormat="1" applyFont="1" applyFill="1" applyBorder="1" applyAlignment="1">
      <alignment horizontal="center" vertical="center"/>
    </xf>
    <xf numFmtId="173" fontId="6" fillId="3" borderId="11" xfId="0" applyNumberFormat="1" applyFont="1" applyFill="1" applyBorder="1" applyAlignment="1">
      <alignment horizontal="center" vertical="center"/>
    </xf>
    <xf numFmtId="173" fontId="6" fillId="3" borderId="21" xfId="0" applyNumberFormat="1" applyFont="1" applyFill="1" applyBorder="1" applyAlignment="1">
      <alignment horizontal="center" vertical="center"/>
    </xf>
    <xf numFmtId="173" fontId="6" fillId="3" borderId="24" xfId="0" applyNumberFormat="1" applyFont="1" applyFill="1" applyBorder="1" applyAlignment="1">
      <alignment horizontal="center" vertical="center"/>
    </xf>
    <xf numFmtId="173" fontId="6" fillId="3" borderId="69" xfId="0" applyNumberFormat="1" applyFont="1" applyFill="1" applyBorder="1" applyAlignment="1">
      <alignment horizontal="center" vertical="center"/>
    </xf>
    <xf numFmtId="173" fontId="6" fillId="3" borderId="15" xfId="0" applyNumberFormat="1" applyFont="1" applyFill="1" applyBorder="1" applyAlignment="1">
      <alignment horizontal="center" vertical="center"/>
    </xf>
    <xf numFmtId="0" fontId="0" fillId="3" borderId="0" xfId="0" applyFill="1"/>
    <xf numFmtId="165" fontId="17" fillId="3" borderId="8" xfId="0" applyNumberFormat="1" applyFont="1" applyFill="1" applyBorder="1" applyAlignment="1">
      <alignment horizontal="center" vertical="center"/>
    </xf>
    <xf numFmtId="174" fontId="2" fillId="3" borderId="0" xfId="0" applyNumberFormat="1" applyFont="1" applyFill="1" applyBorder="1" applyAlignment="1">
      <alignment horizontal="center"/>
    </xf>
    <xf numFmtId="0" fontId="54" fillId="3" borderId="38" xfId="0" applyFont="1" applyFill="1" applyBorder="1" applyAlignment="1"/>
    <xf numFmtId="0" fontId="25" fillId="3" borderId="38" xfId="0" applyFont="1" applyFill="1" applyBorder="1" applyAlignment="1"/>
    <xf numFmtId="168" fontId="2" fillId="3" borderId="0" xfId="0" applyNumberFormat="1" applyFont="1" applyFill="1" applyBorder="1" applyAlignment="1">
      <alignment horizontal="right"/>
    </xf>
    <xf numFmtId="173" fontId="2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/>
    <xf numFmtId="176" fontId="3" fillId="0" borderId="0" xfId="0" applyNumberFormat="1" applyFont="1" applyAlignment="1">
      <alignment horizontal="center"/>
    </xf>
    <xf numFmtId="0" fontId="55" fillId="0" borderId="0" xfId="0" applyFont="1"/>
    <xf numFmtId="186" fontId="0" fillId="0" borderId="0" xfId="1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25" fillId="3" borderId="0" xfId="0" applyFont="1" applyFill="1" applyBorder="1" applyAlignment="1">
      <alignment horizontal="center"/>
    </xf>
    <xf numFmtId="2" fontId="0" fillId="0" borderId="6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</cellXfs>
  <cellStyles count="6">
    <cellStyle name="Comma" xfId="1" builtinId="3"/>
    <cellStyle name="Hyperlink" xfId="2" builtinId="8"/>
    <cellStyle name="Normal" xfId="0" builtinId="0"/>
    <cellStyle name="Normal 2" xfId="4" xr:uid="{00000000-0005-0000-0000-000003000000}"/>
    <cellStyle name="Normal 3" xfId="5" xr:uid="{00000000-0005-0000-0000-000004000000}"/>
    <cellStyle name="Percent" xfId="3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singleAccounting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  <color rgb="FF4BB2FF"/>
      <color rgb="FF3BABFF"/>
      <color rgb="FFE6FAF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059032056051349E-2"/>
          <c:y val="1.6161616161616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46937512094315E-2"/>
          <c:y val="0.11349494949494951"/>
          <c:w val="0.92942403861966694"/>
          <c:h val="0.79277467589278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Lins_Correl_Coeff!$B$6</c:f>
              <c:strCache>
                <c:ptCount val="1"/>
                <c:pt idx="0">
                  <c:v>Data 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Lins_Correl_Coeff!$C$8:$C$150</c:f>
              <c:numCache>
                <c:formatCode>General</c:formatCode>
                <c:ptCount val="143"/>
                <c:pt idx="0">
                  <c:v>5.2816999999999998</c:v>
                </c:pt>
                <c:pt idx="1">
                  <c:v>5.5879599999999998</c:v>
                </c:pt>
                <c:pt idx="2">
                  <c:v>6.47607</c:v>
                </c:pt>
                <c:pt idx="3">
                  <c:v>6.3601900000000002</c:v>
                </c:pt>
                <c:pt idx="4">
                  <c:v>5.81121</c:v>
                </c:pt>
                <c:pt idx="5">
                  <c:v>6.0303599999999999</c:v>
                </c:pt>
                <c:pt idx="6">
                  <c:v>5.8454899999999999</c:v>
                </c:pt>
                <c:pt idx="7">
                  <c:v>6.80349</c:v>
                </c:pt>
                <c:pt idx="8">
                  <c:v>6.2897699999999999</c:v>
                </c:pt>
                <c:pt idx="9">
                  <c:v>5.8844599999999998</c:v>
                </c:pt>
                <c:pt idx="10">
                  <c:v>5.7970100000000002</c:v>
                </c:pt>
                <c:pt idx="11">
                  <c:v>5.01302</c:v>
                </c:pt>
                <c:pt idx="12">
                  <c:v>6.4882400000000002</c:v>
                </c:pt>
                <c:pt idx="13">
                  <c:v>5.3086200000000003</c:v>
                </c:pt>
                <c:pt idx="14">
                  <c:v>5.7090500000000004</c:v>
                </c:pt>
                <c:pt idx="15">
                  <c:v>5.9854500000000002</c:v>
                </c:pt>
                <c:pt idx="16">
                  <c:v>6.1992399999999996</c:v>
                </c:pt>
                <c:pt idx="17">
                  <c:v>6.0063899999999997</c:v>
                </c:pt>
                <c:pt idx="18">
                  <c:v>6.2779299999999996</c:v>
                </c:pt>
                <c:pt idx="19">
                  <c:v>6.5739000000000001</c:v>
                </c:pt>
                <c:pt idx="20">
                  <c:v>5.6963900000000001</c:v>
                </c:pt>
                <c:pt idx="21">
                  <c:v>5.9658800000000003</c:v>
                </c:pt>
                <c:pt idx="22">
                  <c:v>6.0480299999999998</c:v>
                </c:pt>
                <c:pt idx="23">
                  <c:v>6.3942300000000003</c:v>
                </c:pt>
                <c:pt idx="24">
                  <c:v>7.4458399999999996</c:v>
                </c:pt>
                <c:pt idx="25">
                  <c:v>5.9081299999999999</c:v>
                </c:pt>
                <c:pt idx="26">
                  <c:v>6.0548299999999999</c:v>
                </c:pt>
                <c:pt idx="27">
                  <c:v>5.6573500000000001</c:v>
                </c:pt>
                <c:pt idx="28">
                  <c:v>6.44815</c:v>
                </c:pt>
                <c:pt idx="29">
                  <c:v>6.2861099999999999</c:v>
                </c:pt>
                <c:pt idx="30">
                  <c:v>6.4086299999999996</c:v>
                </c:pt>
                <c:pt idx="31">
                  <c:v>5.6256399999999998</c:v>
                </c:pt>
                <c:pt idx="32">
                  <c:v>6.6837499999999999</c:v>
                </c:pt>
                <c:pt idx="33">
                  <c:v>5.7695100000000004</c:v>
                </c:pt>
                <c:pt idx="34">
                  <c:v>5.9438300000000002</c:v>
                </c:pt>
                <c:pt idx="35">
                  <c:v>5.6602399999999999</c:v>
                </c:pt>
                <c:pt idx="36">
                  <c:v>4.7749199999999998</c:v>
                </c:pt>
                <c:pt idx="37">
                  <c:v>5.6046800000000001</c:v>
                </c:pt>
                <c:pt idx="38">
                  <c:v>6.8281900000000002</c:v>
                </c:pt>
                <c:pt idx="39">
                  <c:v>5.1898600000000004</c:v>
                </c:pt>
                <c:pt idx="40">
                  <c:v>6.4881000000000002</c:v>
                </c:pt>
                <c:pt idx="41">
                  <c:v>6.0886699999999996</c:v>
                </c:pt>
                <c:pt idx="42">
                  <c:v>5.9139999999999997</c:v>
                </c:pt>
                <c:pt idx="43">
                  <c:v>5.5821699999999996</c:v>
                </c:pt>
                <c:pt idx="44">
                  <c:v>6.32857</c:v>
                </c:pt>
                <c:pt idx="45">
                  <c:v>7.6770300000000002</c:v>
                </c:pt>
                <c:pt idx="46">
                  <c:v>5.9241099999999998</c:v>
                </c:pt>
                <c:pt idx="47">
                  <c:v>6.15313</c:v>
                </c:pt>
                <c:pt idx="48">
                  <c:v>5.2039200000000001</c:v>
                </c:pt>
                <c:pt idx="49">
                  <c:v>6.4396199999999997</c:v>
                </c:pt>
                <c:pt idx="50">
                  <c:v>6.2066100000000004</c:v>
                </c:pt>
                <c:pt idx="51">
                  <c:v>6.0476700000000001</c:v>
                </c:pt>
                <c:pt idx="52">
                  <c:v>6.4692299999999996</c:v>
                </c:pt>
                <c:pt idx="53">
                  <c:v>5.6837</c:v>
                </c:pt>
                <c:pt idx="54">
                  <c:v>5.1171899999999999</c:v>
                </c:pt>
                <c:pt idx="55">
                  <c:v>6.1099300000000003</c:v>
                </c:pt>
                <c:pt idx="56">
                  <c:v>4.91744</c:v>
                </c:pt>
                <c:pt idx="57">
                  <c:v>5.3597200000000003</c:v>
                </c:pt>
                <c:pt idx="58">
                  <c:v>6.7301599999999997</c:v>
                </c:pt>
                <c:pt idx="59">
                  <c:v>5.9370000000000003</c:v>
                </c:pt>
                <c:pt idx="60">
                  <c:v>6.0771600000000001</c:v>
                </c:pt>
                <c:pt idx="61">
                  <c:v>6.5818500000000002</c:v>
                </c:pt>
                <c:pt idx="62">
                  <c:v>5.8431699999999998</c:v>
                </c:pt>
                <c:pt idx="63">
                  <c:v>5.9814400000000001</c:v>
                </c:pt>
                <c:pt idx="64">
                  <c:v>5.7745199999999999</c:v>
                </c:pt>
                <c:pt idx="65">
                  <c:v>5.4614200000000004</c:v>
                </c:pt>
                <c:pt idx="66">
                  <c:v>5.4492000000000003</c:v>
                </c:pt>
                <c:pt idx="67">
                  <c:v>5.9651899999999998</c:v>
                </c:pt>
                <c:pt idx="68">
                  <c:v>6.2925800000000001</c:v>
                </c:pt>
                <c:pt idx="69">
                  <c:v>6.8660800000000002</c:v>
                </c:pt>
                <c:pt idx="70">
                  <c:v>5.4787499999999998</c:v>
                </c:pt>
                <c:pt idx="71">
                  <c:v>6.1619000000000002</c:v>
                </c:pt>
                <c:pt idx="72">
                  <c:v>5.6670699999999998</c:v>
                </c:pt>
                <c:pt idx="73">
                  <c:v>5.8063399999999996</c:v>
                </c:pt>
                <c:pt idx="74">
                  <c:v>6.37256</c:v>
                </c:pt>
                <c:pt idx="75">
                  <c:v>5.6575499999999996</c:v>
                </c:pt>
                <c:pt idx="76">
                  <c:v>6.0759600000000002</c:v>
                </c:pt>
                <c:pt idx="77">
                  <c:v>6.5789799999999996</c:v>
                </c:pt>
                <c:pt idx="78">
                  <c:v>6.6073300000000001</c:v>
                </c:pt>
                <c:pt idx="79">
                  <c:v>5.69611</c:v>
                </c:pt>
                <c:pt idx="80">
                  <c:v>6.6033099999999996</c:v>
                </c:pt>
                <c:pt idx="81">
                  <c:v>5.8996300000000002</c:v>
                </c:pt>
                <c:pt idx="82">
                  <c:v>6.1973099999999999</c:v>
                </c:pt>
                <c:pt idx="83">
                  <c:v>5.8887499999999999</c:v>
                </c:pt>
                <c:pt idx="84">
                  <c:v>5.6491199999999999</c:v>
                </c:pt>
                <c:pt idx="85">
                  <c:v>6.9996200000000002</c:v>
                </c:pt>
                <c:pt idx="86">
                  <c:v>6.6128200000000001</c:v>
                </c:pt>
                <c:pt idx="87">
                  <c:v>6.6047700000000003</c:v>
                </c:pt>
                <c:pt idx="88">
                  <c:v>5.35161</c:v>
                </c:pt>
                <c:pt idx="89">
                  <c:v>6.6324899999999998</c:v>
                </c:pt>
                <c:pt idx="90">
                  <c:v>5.3771699999999996</c:v>
                </c:pt>
                <c:pt idx="91">
                  <c:v>5.5878100000000002</c:v>
                </c:pt>
                <c:pt idx="92">
                  <c:v>5.7449899999999996</c:v>
                </c:pt>
                <c:pt idx="93">
                  <c:v>5.9265499999999998</c:v>
                </c:pt>
                <c:pt idx="94">
                  <c:v>5.0106000000000002</c:v>
                </c:pt>
                <c:pt idx="95">
                  <c:v>7.1239999999999997</c:v>
                </c:pt>
                <c:pt idx="96">
                  <c:v>5.7990899999999996</c:v>
                </c:pt>
                <c:pt idx="97">
                  <c:v>5.7560900000000004</c:v>
                </c:pt>
                <c:pt idx="98">
                  <c:v>6.7927499999999998</c:v>
                </c:pt>
                <c:pt idx="99">
                  <c:v>6.0219800000000001</c:v>
                </c:pt>
                <c:pt idx="100">
                  <c:v>5.4396000000000004</c:v>
                </c:pt>
                <c:pt idx="101">
                  <c:v>5.2016299999999998</c:v>
                </c:pt>
                <c:pt idx="102">
                  <c:v>6.1883800000000004</c:v>
                </c:pt>
                <c:pt idx="103">
                  <c:v>6.1386000000000003</c:v>
                </c:pt>
                <c:pt idx="104">
                  <c:v>6.9880699999999996</c:v>
                </c:pt>
                <c:pt idx="105">
                  <c:v>5.5462800000000003</c:v>
                </c:pt>
                <c:pt idx="106">
                  <c:v>4.4724899999999996</c:v>
                </c:pt>
                <c:pt idx="107">
                  <c:v>5.0403399999999996</c:v>
                </c:pt>
                <c:pt idx="108">
                  <c:v>5.4202500000000002</c:v>
                </c:pt>
                <c:pt idx="109">
                  <c:v>5.2677199999999997</c:v>
                </c:pt>
                <c:pt idx="110">
                  <c:v>6.4301899999999996</c:v>
                </c:pt>
                <c:pt idx="111">
                  <c:v>6.5632299999999999</c:v>
                </c:pt>
                <c:pt idx="112">
                  <c:v>5.0613400000000004</c:v>
                </c:pt>
                <c:pt idx="113">
                  <c:v>6.3266600000000004</c:v>
                </c:pt>
                <c:pt idx="114">
                  <c:v>5.9023500000000002</c:v>
                </c:pt>
                <c:pt idx="115">
                  <c:v>6.0579999999999998</c:v>
                </c:pt>
                <c:pt idx="116">
                  <c:v>5.9638799999999996</c:v>
                </c:pt>
                <c:pt idx="117">
                  <c:v>5.5732400000000002</c:v>
                </c:pt>
                <c:pt idx="118">
                  <c:v>6.2101699999999997</c:v>
                </c:pt>
                <c:pt idx="119">
                  <c:v>6.0193399999999997</c:v>
                </c:pt>
                <c:pt idx="120">
                  <c:v>5.5208199999999996</c:v>
                </c:pt>
                <c:pt idx="121">
                  <c:v>5.8923699999999997</c:v>
                </c:pt>
                <c:pt idx="122">
                  <c:v>6.2459199999999999</c:v>
                </c:pt>
                <c:pt idx="123">
                  <c:v>6.3152400000000002</c:v>
                </c:pt>
                <c:pt idx="124">
                  <c:v>6.1960199999999999</c:v>
                </c:pt>
                <c:pt idx="125">
                  <c:v>6.0730500000000003</c:v>
                </c:pt>
                <c:pt idx="126">
                  <c:v>5.6096000000000004</c:v>
                </c:pt>
                <c:pt idx="127">
                  <c:v>5.3980600000000001</c:v>
                </c:pt>
                <c:pt idx="128">
                  <c:v>5.9546400000000004</c:v>
                </c:pt>
                <c:pt idx="129">
                  <c:v>5.9687999999999999</c:v>
                </c:pt>
                <c:pt idx="130">
                  <c:v>5.8970700000000003</c:v>
                </c:pt>
                <c:pt idx="131">
                  <c:v>6.27067</c:v>
                </c:pt>
                <c:pt idx="132">
                  <c:v>5.3974399999999996</c:v>
                </c:pt>
                <c:pt idx="133">
                  <c:v>6.6440799999999998</c:v>
                </c:pt>
                <c:pt idx="134">
                  <c:v>6.2942999999999998</c:v>
                </c:pt>
                <c:pt idx="135">
                  <c:v>5.2250699999999997</c:v>
                </c:pt>
                <c:pt idx="136">
                  <c:v>5.1584000000000003</c:v>
                </c:pt>
                <c:pt idx="137">
                  <c:v>5.8538500000000004</c:v>
                </c:pt>
                <c:pt idx="138">
                  <c:v>6.4961099999999998</c:v>
                </c:pt>
                <c:pt idx="139">
                  <c:v>5.4328500000000002</c:v>
                </c:pt>
                <c:pt idx="140">
                  <c:v>6.32416</c:v>
                </c:pt>
                <c:pt idx="141">
                  <c:v>5.7725299999999997</c:v>
                </c:pt>
                <c:pt idx="142">
                  <c:v>5.8992000000000004</c:v>
                </c:pt>
              </c:numCache>
            </c:numRef>
          </c:xVal>
          <c:yVal>
            <c:numRef>
              <c:f>Lins_Correl_Coeff!$D$8:$D$150</c:f>
              <c:numCache>
                <c:formatCode>General</c:formatCode>
                <c:ptCount val="143"/>
                <c:pt idx="0">
                  <c:v>5.3785100000000003</c:v>
                </c:pt>
                <c:pt idx="1">
                  <c:v>5.3362800000000004</c:v>
                </c:pt>
                <c:pt idx="2">
                  <c:v>6.5976999999999997</c:v>
                </c:pt>
                <c:pt idx="3">
                  <c:v>6.3974599999999997</c:v>
                </c:pt>
                <c:pt idx="4">
                  <c:v>5.8252800000000002</c:v>
                </c:pt>
                <c:pt idx="5">
                  <c:v>6.2114700000000003</c:v>
                </c:pt>
                <c:pt idx="6">
                  <c:v>6.1043399999999997</c:v>
                </c:pt>
                <c:pt idx="7">
                  <c:v>6.9068899999999998</c:v>
                </c:pt>
                <c:pt idx="8">
                  <c:v>6.2736900000000002</c:v>
                </c:pt>
                <c:pt idx="9">
                  <c:v>5.9435200000000004</c:v>
                </c:pt>
                <c:pt idx="10">
                  <c:v>6.0487599999999997</c:v>
                </c:pt>
                <c:pt idx="11">
                  <c:v>4.7215400000000001</c:v>
                </c:pt>
                <c:pt idx="12">
                  <c:v>6.3789100000000003</c:v>
                </c:pt>
                <c:pt idx="13">
                  <c:v>5.5340499999999997</c:v>
                </c:pt>
                <c:pt idx="14">
                  <c:v>5.7780300000000002</c:v>
                </c:pt>
                <c:pt idx="15">
                  <c:v>5.7761300000000002</c:v>
                </c:pt>
                <c:pt idx="16">
                  <c:v>6.2088000000000001</c:v>
                </c:pt>
                <c:pt idx="17">
                  <c:v>5.9831300000000001</c:v>
                </c:pt>
                <c:pt idx="18">
                  <c:v>6.4434199999999997</c:v>
                </c:pt>
                <c:pt idx="19">
                  <c:v>6.6293600000000001</c:v>
                </c:pt>
                <c:pt idx="20">
                  <c:v>5.4350899999999998</c:v>
                </c:pt>
                <c:pt idx="21">
                  <c:v>6.0128199999999996</c:v>
                </c:pt>
                <c:pt idx="22">
                  <c:v>6.1152899999999999</c:v>
                </c:pt>
                <c:pt idx="23">
                  <c:v>6.0387599999999999</c:v>
                </c:pt>
                <c:pt idx="24">
                  <c:v>7.5842099999999997</c:v>
                </c:pt>
                <c:pt idx="25">
                  <c:v>5.8723000000000001</c:v>
                </c:pt>
                <c:pt idx="26">
                  <c:v>5.9469500000000002</c:v>
                </c:pt>
                <c:pt idx="27">
                  <c:v>5.6498299999999997</c:v>
                </c:pt>
                <c:pt idx="28">
                  <c:v>6.4428000000000001</c:v>
                </c:pt>
                <c:pt idx="29">
                  <c:v>6.4537399999999998</c:v>
                </c:pt>
                <c:pt idx="30">
                  <c:v>6.14994</c:v>
                </c:pt>
                <c:pt idx="31">
                  <c:v>5.5814199999999996</c:v>
                </c:pt>
                <c:pt idx="32">
                  <c:v>6.5881499999999997</c:v>
                </c:pt>
                <c:pt idx="33">
                  <c:v>5.84802</c:v>
                </c:pt>
                <c:pt idx="34">
                  <c:v>5.9548899999999998</c:v>
                </c:pt>
                <c:pt idx="35">
                  <c:v>5.7371100000000004</c:v>
                </c:pt>
                <c:pt idx="36">
                  <c:v>4.5746500000000001</c:v>
                </c:pt>
                <c:pt idx="37">
                  <c:v>5.4349499999999997</c:v>
                </c:pt>
                <c:pt idx="38">
                  <c:v>6.8665200000000004</c:v>
                </c:pt>
                <c:pt idx="39">
                  <c:v>5.0572499999999998</c:v>
                </c:pt>
                <c:pt idx="40">
                  <c:v>6.5965499999999997</c:v>
                </c:pt>
                <c:pt idx="41">
                  <c:v>5.7696500000000004</c:v>
                </c:pt>
                <c:pt idx="42">
                  <c:v>5.8967200000000002</c:v>
                </c:pt>
                <c:pt idx="43">
                  <c:v>5.5765099999999999</c:v>
                </c:pt>
                <c:pt idx="44">
                  <c:v>6.4892099999999999</c:v>
                </c:pt>
                <c:pt idx="45">
                  <c:v>7.7654100000000001</c:v>
                </c:pt>
                <c:pt idx="46">
                  <c:v>5.6668900000000004</c:v>
                </c:pt>
                <c:pt idx="47">
                  <c:v>6.1655800000000003</c:v>
                </c:pt>
                <c:pt idx="48">
                  <c:v>5.4248099999999999</c:v>
                </c:pt>
                <c:pt idx="49">
                  <c:v>6.4617100000000001</c:v>
                </c:pt>
                <c:pt idx="50">
                  <c:v>6.2854200000000002</c:v>
                </c:pt>
                <c:pt idx="51">
                  <c:v>5.8252800000000002</c:v>
                </c:pt>
                <c:pt idx="52">
                  <c:v>6.5172800000000004</c:v>
                </c:pt>
                <c:pt idx="53">
                  <c:v>5.7970100000000002</c:v>
                </c:pt>
                <c:pt idx="54">
                  <c:v>5.47363</c:v>
                </c:pt>
                <c:pt idx="55">
                  <c:v>6.1354100000000003</c:v>
                </c:pt>
                <c:pt idx="56">
                  <c:v>5.06968</c:v>
                </c:pt>
                <c:pt idx="57">
                  <c:v>5.5660499999999997</c:v>
                </c:pt>
                <c:pt idx="58">
                  <c:v>6.7628500000000003</c:v>
                </c:pt>
                <c:pt idx="59">
                  <c:v>5.9409200000000002</c:v>
                </c:pt>
                <c:pt idx="60">
                  <c:v>5.9254800000000003</c:v>
                </c:pt>
                <c:pt idx="61">
                  <c:v>6.5278099999999997</c:v>
                </c:pt>
                <c:pt idx="62">
                  <c:v>5.8502999999999998</c:v>
                </c:pt>
                <c:pt idx="63">
                  <c:v>6.2238899999999999</c:v>
                </c:pt>
                <c:pt idx="64">
                  <c:v>5.8166200000000003</c:v>
                </c:pt>
                <c:pt idx="65">
                  <c:v>5.8489800000000001</c:v>
                </c:pt>
                <c:pt idx="66">
                  <c:v>5.4368800000000004</c:v>
                </c:pt>
                <c:pt idx="67">
                  <c:v>6.01302</c:v>
                </c:pt>
                <c:pt idx="68">
                  <c:v>6.4233900000000004</c:v>
                </c:pt>
                <c:pt idx="69">
                  <c:v>6.9280600000000003</c:v>
                </c:pt>
                <c:pt idx="70">
                  <c:v>5.7263400000000004</c:v>
                </c:pt>
                <c:pt idx="71">
                  <c:v>6.16608</c:v>
                </c:pt>
                <c:pt idx="72">
                  <c:v>5.9711400000000001</c:v>
                </c:pt>
                <c:pt idx="73">
                  <c:v>5.6364000000000001</c:v>
                </c:pt>
                <c:pt idx="74">
                  <c:v>6.2441599999999999</c:v>
                </c:pt>
                <c:pt idx="75">
                  <c:v>5.9806999999999997</c:v>
                </c:pt>
                <c:pt idx="76">
                  <c:v>6.0601000000000003</c:v>
                </c:pt>
                <c:pt idx="77">
                  <c:v>6.5455199999999998</c:v>
                </c:pt>
                <c:pt idx="78">
                  <c:v>6.89724</c:v>
                </c:pt>
                <c:pt idx="79">
                  <c:v>5.8296299999999999</c:v>
                </c:pt>
                <c:pt idx="80">
                  <c:v>6.6297199999999998</c:v>
                </c:pt>
                <c:pt idx="81">
                  <c:v>5.83195</c:v>
                </c:pt>
                <c:pt idx="82">
                  <c:v>6.0704399999999996</c:v>
                </c:pt>
                <c:pt idx="83">
                  <c:v>6.0342700000000002</c:v>
                </c:pt>
                <c:pt idx="84">
                  <c:v>5.4613500000000004</c:v>
                </c:pt>
                <c:pt idx="85">
                  <c:v>7.1032400000000004</c:v>
                </c:pt>
                <c:pt idx="86">
                  <c:v>6.6852</c:v>
                </c:pt>
                <c:pt idx="87">
                  <c:v>6.7646800000000002</c:v>
                </c:pt>
                <c:pt idx="88">
                  <c:v>5.55307</c:v>
                </c:pt>
                <c:pt idx="89">
                  <c:v>6.7786799999999996</c:v>
                </c:pt>
                <c:pt idx="90">
                  <c:v>5.1976000000000004</c:v>
                </c:pt>
                <c:pt idx="91">
                  <c:v>5.8704400000000003</c:v>
                </c:pt>
                <c:pt idx="92">
                  <c:v>5.7709000000000001</c:v>
                </c:pt>
                <c:pt idx="93">
                  <c:v>6.0926499999999999</c:v>
                </c:pt>
                <c:pt idx="94">
                  <c:v>5.1711200000000002</c:v>
                </c:pt>
                <c:pt idx="95">
                  <c:v>7.1736800000000001</c:v>
                </c:pt>
                <c:pt idx="96">
                  <c:v>5.3760300000000001</c:v>
                </c:pt>
                <c:pt idx="97">
                  <c:v>5.8517400000000004</c:v>
                </c:pt>
                <c:pt idx="98">
                  <c:v>6.7825499999999996</c:v>
                </c:pt>
                <c:pt idx="99">
                  <c:v>6.0391500000000002</c:v>
                </c:pt>
                <c:pt idx="100">
                  <c:v>5.8222899999999997</c:v>
                </c:pt>
                <c:pt idx="101">
                  <c:v>5.1292799999999996</c:v>
                </c:pt>
                <c:pt idx="102">
                  <c:v>6.6659300000000004</c:v>
                </c:pt>
                <c:pt idx="103">
                  <c:v>6.2622400000000003</c:v>
                </c:pt>
                <c:pt idx="104">
                  <c:v>6.9765800000000002</c:v>
                </c:pt>
                <c:pt idx="105">
                  <c:v>5.5054699999999999</c:v>
                </c:pt>
                <c:pt idx="106">
                  <c:v>4.5925599999999998</c:v>
                </c:pt>
                <c:pt idx="107">
                  <c:v>5.07775</c:v>
                </c:pt>
                <c:pt idx="108">
                  <c:v>5.4622700000000002</c:v>
                </c:pt>
                <c:pt idx="109">
                  <c:v>5.4146299999999998</c:v>
                </c:pt>
                <c:pt idx="110">
                  <c:v>6.3843800000000002</c:v>
                </c:pt>
                <c:pt idx="111">
                  <c:v>6.4660700000000002</c:v>
                </c:pt>
                <c:pt idx="112">
                  <c:v>4.7061900000000003</c:v>
                </c:pt>
                <c:pt idx="113">
                  <c:v>6.3156400000000001</c:v>
                </c:pt>
                <c:pt idx="114">
                  <c:v>6.0589000000000004</c:v>
                </c:pt>
                <c:pt idx="115">
                  <c:v>5.9946700000000002</c:v>
                </c:pt>
                <c:pt idx="116">
                  <c:v>6.0120399999999998</c:v>
                </c:pt>
                <c:pt idx="117">
                  <c:v>5.6132400000000002</c:v>
                </c:pt>
                <c:pt idx="118">
                  <c:v>6.1526199999999998</c:v>
                </c:pt>
                <c:pt idx="119">
                  <c:v>6.0031800000000004</c:v>
                </c:pt>
                <c:pt idx="120">
                  <c:v>5.54575</c:v>
                </c:pt>
                <c:pt idx="121">
                  <c:v>5.67469</c:v>
                </c:pt>
                <c:pt idx="122">
                  <c:v>6.3710599999999999</c:v>
                </c:pt>
                <c:pt idx="123">
                  <c:v>6.4433400000000001</c:v>
                </c:pt>
                <c:pt idx="124">
                  <c:v>6.2957599999999996</c:v>
                </c:pt>
                <c:pt idx="125">
                  <c:v>6.0796599999999996</c:v>
                </c:pt>
                <c:pt idx="126">
                  <c:v>5.3849200000000002</c:v>
                </c:pt>
                <c:pt idx="127">
                  <c:v>5.18466</c:v>
                </c:pt>
                <c:pt idx="128">
                  <c:v>6.2080200000000003</c:v>
                </c:pt>
                <c:pt idx="129">
                  <c:v>5.8612799999999998</c:v>
                </c:pt>
                <c:pt idx="130">
                  <c:v>5.69116</c:v>
                </c:pt>
                <c:pt idx="131">
                  <c:v>6.3529400000000003</c:v>
                </c:pt>
                <c:pt idx="132">
                  <c:v>5.2323599999999999</c:v>
                </c:pt>
                <c:pt idx="133">
                  <c:v>6.6498999999999997</c:v>
                </c:pt>
                <c:pt idx="134">
                  <c:v>6.3272399999999998</c:v>
                </c:pt>
                <c:pt idx="135">
                  <c:v>5.2875399999999999</c:v>
                </c:pt>
                <c:pt idx="136">
                  <c:v>5.0557999999999996</c:v>
                </c:pt>
                <c:pt idx="137">
                  <c:v>5.5497399999999999</c:v>
                </c:pt>
                <c:pt idx="138">
                  <c:v>5.8779500000000002</c:v>
                </c:pt>
                <c:pt idx="139">
                  <c:v>5.5087099999999998</c:v>
                </c:pt>
                <c:pt idx="140">
                  <c:v>6.3161199999999997</c:v>
                </c:pt>
                <c:pt idx="141">
                  <c:v>5.7446900000000003</c:v>
                </c:pt>
                <c:pt idx="142">
                  <c:v>5.9577400000000003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9-4F64-AFBA-3F9766FD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38544"/>
        <c:axId val="1373143440"/>
      </c:scatterChart>
      <c:valAx>
        <c:axId val="13731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43440"/>
        <c:crosses val="autoZero"/>
        <c:crossBetween val="midCat"/>
      </c:valAx>
      <c:valAx>
        <c:axId val="1373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46937512094315E-2"/>
          <c:y val="3.3840045313463227E-2"/>
          <c:w val="0.92942403861966694"/>
          <c:h val="0.872429219420434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'Spearman-Rank'!$B$9:$B$151</c:f>
              <c:numCache>
                <c:formatCode>General</c:formatCode>
                <c:ptCount val="143"/>
                <c:pt idx="0">
                  <c:v>5.2816999999999998</c:v>
                </c:pt>
                <c:pt idx="1">
                  <c:v>5.5879599999999998</c:v>
                </c:pt>
                <c:pt idx="2">
                  <c:v>6.47607</c:v>
                </c:pt>
                <c:pt idx="3">
                  <c:v>6.3601900000000002</c:v>
                </c:pt>
                <c:pt idx="4">
                  <c:v>5.81121</c:v>
                </c:pt>
                <c:pt idx="5">
                  <c:v>6.0303599999999999</c:v>
                </c:pt>
                <c:pt idx="6">
                  <c:v>5.8454899999999999</c:v>
                </c:pt>
                <c:pt idx="7">
                  <c:v>6.80349</c:v>
                </c:pt>
                <c:pt idx="8">
                  <c:v>6.2897699999999999</c:v>
                </c:pt>
                <c:pt idx="9">
                  <c:v>5.8844599999999998</c:v>
                </c:pt>
                <c:pt idx="10">
                  <c:v>5.7970100000000002</c:v>
                </c:pt>
                <c:pt idx="11">
                  <c:v>5.01302</c:v>
                </c:pt>
                <c:pt idx="12">
                  <c:v>6.4882400000000002</c:v>
                </c:pt>
                <c:pt idx="13">
                  <c:v>5.3086200000000003</c:v>
                </c:pt>
                <c:pt idx="14">
                  <c:v>5.7090500000000004</c:v>
                </c:pt>
                <c:pt idx="15">
                  <c:v>5.9854500000000002</c:v>
                </c:pt>
                <c:pt idx="16">
                  <c:v>6.1992399999999996</c:v>
                </c:pt>
                <c:pt idx="17">
                  <c:v>6.0063899999999997</c:v>
                </c:pt>
                <c:pt idx="18">
                  <c:v>6.2779299999999996</c:v>
                </c:pt>
                <c:pt idx="19">
                  <c:v>6.5739000000000001</c:v>
                </c:pt>
                <c:pt idx="20">
                  <c:v>5.6963900000000001</c:v>
                </c:pt>
                <c:pt idx="21">
                  <c:v>5.9658800000000003</c:v>
                </c:pt>
                <c:pt idx="22">
                  <c:v>6.0480299999999998</c:v>
                </c:pt>
                <c:pt idx="23">
                  <c:v>6.3942300000000003</c:v>
                </c:pt>
                <c:pt idx="24">
                  <c:v>7.4458399999999996</c:v>
                </c:pt>
                <c:pt idx="25">
                  <c:v>5.9081299999999999</c:v>
                </c:pt>
                <c:pt idx="26">
                  <c:v>6.0548299999999999</c:v>
                </c:pt>
                <c:pt idx="27">
                  <c:v>5.6573500000000001</c:v>
                </c:pt>
                <c:pt idx="28">
                  <c:v>6.44815</c:v>
                </c:pt>
                <c:pt idx="29">
                  <c:v>6.2861099999999999</c:v>
                </c:pt>
                <c:pt idx="30">
                  <c:v>6.4086299999999996</c:v>
                </c:pt>
                <c:pt idx="31">
                  <c:v>5.6256399999999998</c:v>
                </c:pt>
                <c:pt idx="32">
                  <c:v>6.6837499999999999</c:v>
                </c:pt>
                <c:pt idx="33">
                  <c:v>5.7695100000000004</c:v>
                </c:pt>
                <c:pt idx="34">
                  <c:v>5.9438300000000002</c:v>
                </c:pt>
                <c:pt idx="35">
                  <c:v>5.6602399999999999</c:v>
                </c:pt>
                <c:pt idx="36">
                  <c:v>4.7749199999999998</c:v>
                </c:pt>
                <c:pt idx="37">
                  <c:v>5.6046800000000001</c:v>
                </c:pt>
                <c:pt idx="38">
                  <c:v>6.8281900000000002</c:v>
                </c:pt>
                <c:pt idx="39">
                  <c:v>5.1898600000000004</c:v>
                </c:pt>
                <c:pt idx="40">
                  <c:v>6.4881000000000002</c:v>
                </c:pt>
                <c:pt idx="41">
                  <c:v>6.0886699999999996</c:v>
                </c:pt>
                <c:pt idx="42">
                  <c:v>5.9139999999999997</c:v>
                </c:pt>
                <c:pt idx="43">
                  <c:v>5.5821699999999996</c:v>
                </c:pt>
                <c:pt idx="44">
                  <c:v>6.32857</c:v>
                </c:pt>
                <c:pt idx="45">
                  <c:v>7.6770300000000002</c:v>
                </c:pt>
                <c:pt idx="46">
                  <c:v>5.9241099999999998</c:v>
                </c:pt>
                <c:pt idx="47">
                  <c:v>6.15313</c:v>
                </c:pt>
                <c:pt idx="48">
                  <c:v>5.2039200000000001</c:v>
                </c:pt>
                <c:pt idx="49">
                  <c:v>6.4396199999999997</c:v>
                </c:pt>
                <c:pt idx="50">
                  <c:v>6.2066100000000004</c:v>
                </c:pt>
                <c:pt idx="51">
                  <c:v>6.0476700000000001</c:v>
                </c:pt>
                <c:pt idx="52">
                  <c:v>6.4692299999999996</c:v>
                </c:pt>
                <c:pt idx="53">
                  <c:v>5.6837</c:v>
                </c:pt>
                <c:pt idx="54">
                  <c:v>5.1171899999999999</c:v>
                </c:pt>
                <c:pt idx="55">
                  <c:v>6.1099300000000003</c:v>
                </c:pt>
                <c:pt idx="56">
                  <c:v>4.91744</c:v>
                </c:pt>
                <c:pt idx="57">
                  <c:v>5.3597200000000003</c:v>
                </c:pt>
                <c:pt idx="58">
                  <c:v>6.7301599999999997</c:v>
                </c:pt>
                <c:pt idx="59">
                  <c:v>5.9370000000000003</c:v>
                </c:pt>
                <c:pt idx="60">
                  <c:v>6.0771600000000001</c:v>
                </c:pt>
                <c:pt idx="61">
                  <c:v>6.5818500000000002</c:v>
                </c:pt>
                <c:pt idx="62">
                  <c:v>5.8431699999999998</c:v>
                </c:pt>
                <c:pt idx="63">
                  <c:v>5.9814400000000001</c:v>
                </c:pt>
                <c:pt idx="64">
                  <c:v>5.7745199999999999</c:v>
                </c:pt>
                <c:pt idx="65">
                  <c:v>5.4614200000000004</c:v>
                </c:pt>
                <c:pt idx="66">
                  <c:v>5.4492000000000003</c:v>
                </c:pt>
                <c:pt idx="67">
                  <c:v>5.9651899999999998</c:v>
                </c:pt>
                <c:pt idx="68">
                  <c:v>6.2925800000000001</c:v>
                </c:pt>
                <c:pt idx="69">
                  <c:v>6.8660800000000002</c:v>
                </c:pt>
                <c:pt idx="70">
                  <c:v>5.4787499999999998</c:v>
                </c:pt>
                <c:pt idx="71">
                  <c:v>6.1619000000000002</c:v>
                </c:pt>
                <c:pt idx="72">
                  <c:v>5.6670699999999998</c:v>
                </c:pt>
                <c:pt idx="73">
                  <c:v>5.8063399999999996</c:v>
                </c:pt>
                <c:pt idx="74">
                  <c:v>6.37256</c:v>
                </c:pt>
                <c:pt idx="75">
                  <c:v>5.6575499999999996</c:v>
                </c:pt>
                <c:pt idx="76">
                  <c:v>6.0759600000000002</c:v>
                </c:pt>
                <c:pt idx="77">
                  <c:v>6.5789799999999996</c:v>
                </c:pt>
                <c:pt idx="78">
                  <c:v>6.6073300000000001</c:v>
                </c:pt>
                <c:pt idx="79">
                  <c:v>5.69611</c:v>
                </c:pt>
                <c:pt idx="80">
                  <c:v>6.6033099999999996</c:v>
                </c:pt>
                <c:pt idx="81">
                  <c:v>5.8996300000000002</c:v>
                </c:pt>
                <c:pt idx="82">
                  <c:v>6.1973099999999999</c:v>
                </c:pt>
                <c:pt idx="83">
                  <c:v>5.8887499999999999</c:v>
                </c:pt>
                <c:pt idx="84">
                  <c:v>5.6491199999999999</c:v>
                </c:pt>
                <c:pt idx="85">
                  <c:v>6.9996200000000002</c:v>
                </c:pt>
                <c:pt idx="86">
                  <c:v>6.6128200000000001</c:v>
                </c:pt>
                <c:pt idx="87">
                  <c:v>6.6047700000000003</c:v>
                </c:pt>
                <c:pt idx="88">
                  <c:v>5.35161</c:v>
                </c:pt>
                <c:pt idx="89">
                  <c:v>6.6324899999999998</c:v>
                </c:pt>
                <c:pt idx="90">
                  <c:v>5.3771699999999996</c:v>
                </c:pt>
                <c:pt idx="91">
                  <c:v>5.5878100000000002</c:v>
                </c:pt>
                <c:pt idx="92">
                  <c:v>5.7449899999999996</c:v>
                </c:pt>
                <c:pt idx="93">
                  <c:v>5.9265499999999998</c:v>
                </c:pt>
                <c:pt idx="94">
                  <c:v>5.0106000000000002</c:v>
                </c:pt>
                <c:pt idx="95">
                  <c:v>7.1239999999999997</c:v>
                </c:pt>
                <c:pt idx="96">
                  <c:v>5.7990899999999996</c:v>
                </c:pt>
                <c:pt idx="97">
                  <c:v>5.7560900000000004</c:v>
                </c:pt>
                <c:pt idx="98">
                  <c:v>6.7927499999999998</c:v>
                </c:pt>
                <c:pt idx="99">
                  <c:v>6.0219800000000001</c:v>
                </c:pt>
                <c:pt idx="100">
                  <c:v>5.4396000000000004</c:v>
                </c:pt>
                <c:pt idx="101">
                  <c:v>5.2016299999999998</c:v>
                </c:pt>
                <c:pt idx="102">
                  <c:v>6.1883800000000004</c:v>
                </c:pt>
                <c:pt idx="103">
                  <c:v>6.1386000000000003</c:v>
                </c:pt>
                <c:pt idx="104">
                  <c:v>6.9880699999999996</c:v>
                </c:pt>
                <c:pt idx="105">
                  <c:v>5.5462800000000003</c:v>
                </c:pt>
                <c:pt idx="106">
                  <c:v>4.4724899999999996</c:v>
                </c:pt>
                <c:pt idx="107">
                  <c:v>5.0403399999999996</c:v>
                </c:pt>
                <c:pt idx="108">
                  <c:v>5.4202500000000002</c:v>
                </c:pt>
                <c:pt idx="109">
                  <c:v>5.2677199999999997</c:v>
                </c:pt>
                <c:pt idx="110">
                  <c:v>6.4301899999999996</c:v>
                </c:pt>
                <c:pt idx="111">
                  <c:v>6.5632299999999999</c:v>
                </c:pt>
                <c:pt idx="112">
                  <c:v>5.0613400000000004</c:v>
                </c:pt>
                <c:pt idx="113">
                  <c:v>6.3266600000000004</c:v>
                </c:pt>
                <c:pt idx="114">
                  <c:v>5.9023500000000002</c:v>
                </c:pt>
                <c:pt idx="115">
                  <c:v>6.0579999999999998</c:v>
                </c:pt>
                <c:pt idx="116">
                  <c:v>5.9638799999999996</c:v>
                </c:pt>
                <c:pt idx="117">
                  <c:v>5.5732400000000002</c:v>
                </c:pt>
                <c:pt idx="118">
                  <c:v>6.2101699999999997</c:v>
                </c:pt>
                <c:pt idx="119">
                  <c:v>6.0193399999999997</c:v>
                </c:pt>
                <c:pt idx="120">
                  <c:v>5.5208199999999996</c:v>
                </c:pt>
                <c:pt idx="121">
                  <c:v>5.8923699999999997</c:v>
                </c:pt>
                <c:pt idx="122">
                  <c:v>6.2459199999999999</c:v>
                </c:pt>
                <c:pt idx="123">
                  <c:v>6.3152400000000002</c:v>
                </c:pt>
                <c:pt idx="124">
                  <c:v>6.1960199999999999</c:v>
                </c:pt>
                <c:pt idx="125">
                  <c:v>6.0730500000000003</c:v>
                </c:pt>
                <c:pt idx="126">
                  <c:v>5.6096000000000004</c:v>
                </c:pt>
                <c:pt idx="127">
                  <c:v>5.3980600000000001</c:v>
                </c:pt>
                <c:pt idx="128">
                  <c:v>5.9546400000000004</c:v>
                </c:pt>
                <c:pt idx="129">
                  <c:v>5.9687999999999999</c:v>
                </c:pt>
                <c:pt idx="130">
                  <c:v>5.8970700000000003</c:v>
                </c:pt>
                <c:pt idx="131">
                  <c:v>6.27067</c:v>
                </c:pt>
                <c:pt idx="132">
                  <c:v>5.3974399999999996</c:v>
                </c:pt>
                <c:pt idx="133">
                  <c:v>6.6440799999999998</c:v>
                </c:pt>
                <c:pt idx="134">
                  <c:v>6.2942999999999998</c:v>
                </c:pt>
                <c:pt idx="135">
                  <c:v>5.2250699999999997</c:v>
                </c:pt>
                <c:pt idx="136">
                  <c:v>5.1584000000000003</c:v>
                </c:pt>
                <c:pt idx="137">
                  <c:v>5.8538500000000004</c:v>
                </c:pt>
                <c:pt idx="138">
                  <c:v>6.4961099999999998</c:v>
                </c:pt>
                <c:pt idx="139">
                  <c:v>5.4328500000000002</c:v>
                </c:pt>
                <c:pt idx="140">
                  <c:v>6.32416</c:v>
                </c:pt>
                <c:pt idx="141">
                  <c:v>5.7725299999999997</c:v>
                </c:pt>
                <c:pt idx="142">
                  <c:v>5.8992000000000004</c:v>
                </c:pt>
              </c:numCache>
            </c:numRef>
          </c:xVal>
          <c:yVal>
            <c:numRef>
              <c:f>'Spearman-Rank'!$C$9:$C$151</c:f>
              <c:numCache>
                <c:formatCode>General</c:formatCode>
                <c:ptCount val="143"/>
                <c:pt idx="0">
                  <c:v>5.3785100000000003</c:v>
                </c:pt>
                <c:pt idx="1">
                  <c:v>5.3362800000000004</c:v>
                </c:pt>
                <c:pt idx="2">
                  <c:v>6.5976999999999997</c:v>
                </c:pt>
                <c:pt idx="3">
                  <c:v>6.3974599999999997</c:v>
                </c:pt>
                <c:pt idx="4">
                  <c:v>5.8252800000000002</c:v>
                </c:pt>
                <c:pt idx="5">
                  <c:v>6.2114700000000003</c:v>
                </c:pt>
                <c:pt idx="6">
                  <c:v>6.1043399999999997</c:v>
                </c:pt>
                <c:pt idx="7">
                  <c:v>6.9068899999999998</c:v>
                </c:pt>
                <c:pt idx="8">
                  <c:v>6.2736900000000002</c:v>
                </c:pt>
                <c:pt idx="9">
                  <c:v>5.9435200000000004</c:v>
                </c:pt>
                <c:pt idx="10">
                  <c:v>6.0487599999999997</c:v>
                </c:pt>
                <c:pt idx="11">
                  <c:v>4.7215400000000001</c:v>
                </c:pt>
                <c:pt idx="12">
                  <c:v>6.3789100000000003</c:v>
                </c:pt>
                <c:pt idx="13">
                  <c:v>5.5340499999999997</c:v>
                </c:pt>
                <c:pt idx="14">
                  <c:v>5.7780300000000002</c:v>
                </c:pt>
                <c:pt idx="15">
                  <c:v>5.7761300000000002</c:v>
                </c:pt>
                <c:pt idx="16">
                  <c:v>6.2088000000000001</c:v>
                </c:pt>
                <c:pt idx="17">
                  <c:v>5.9831300000000001</c:v>
                </c:pt>
                <c:pt idx="18">
                  <c:v>6.4434199999999997</c:v>
                </c:pt>
                <c:pt idx="19">
                  <c:v>6.6293600000000001</c:v>
                </c:pt>
                <c:pt idx="20">
                  <c:v>5.4350899999999998</c:v>
                </c:pt>
                <c:pt idx="21">
                  <c:v>6.0128199999999996</c:v>
                </c:pt>
                <c:pt idx="22">
                  <c:v>6.1152899999999999</c:v>
                </c:pt>
                <c:pt idx="23">
                  <c:v>6.0387599999999999</c:v>
                </c:pt>
                <c:pt idx="24">
                  <c:v>7.5842099999999997</c:v>
                </c:pt>
                <c:pt idx="25">
                  <c:v>5.8723000000000001</c:v>
                </c:pt>
                <c:pt idx="26">
                  <c:v>5.9469500000000002</c:v>
                </c:pt>
                <c:pt idx="27">
                  <c:v>5.6498299999999997</c:v>
                </c:pt>
                <c:pt idx="28">
                  <c:v>6.4428000000000001</c:v>
                </c:pt>
                <c:pt idx="29">
                  <c:v>6.4537399999999998</c:v>
                </c:pt>
                <c:pt idx="30">
                  <c:v>6.14994</c:v>
                </c:pt>
                <c:pt idx="31">
                  <c:v>5.5814199999999996</c:v>
                </c:pt>
                <c:pt idx="32">
                  <c:v>6.5881499999999997</c:v>
                </c:pt>
                <c:pt idx="33">
                  <c:v>5.84802</c:v>
                </c:pt>
                <c:pt idx="34">
                  <c:v>5.9548899999999998</c:v>
                </c:pt>
                <c:pt idx="35">
                  <c:v>5.7371100000000004</c:v>
                </c:pt>
                <c:pt idx="36">
                  <c:v>4.5746500000000001</c:v>
                </c:pt>
                <c:pt idx="37">
                  <c:v>5.4349499999999997</c:v>
                </c:pt>
                <c:pt idx="38">
                  <c:v>6.8665200000000004</c:v>
                </c:pt>
                <c:pt idx="39">
                  <c:v>5.0572499999999998</c:v>
                </c:pt>
                <c:pt idx="40">
                  <c:v>6.5965499999999997</c:v>
                </c:pt>
                <c:pt idx="41">
                  <c:v>5.7696500000000004</c:v>
                </c:pt>
                <c:pt idx="42">
                  <c:v>5.8967200000000002</c:v>
                </c:pt>
                <c:pt idx="43">
                  <c:v>5.5765099999999999</c:v>
                </c:pt>
                <c:pt idx="44">
                  <c:v>6.4892099999999999</c:v>
                </c:pt>
                <c:pt idx="45">
                  <c:v>7.7654100000000001</c:v>
                </c:pt>
                <c:pt idx="46">
                  <c:v>5.6668900000000004</c:v>
                </c:pt>
                <c:pt idx="47">
                  <c:v>6.1655800000000003</c:v>
                </c:pt>
                <c:pt idx="48">
                  <c:v>5.4248099999999999</c:v>
                </c:pt>
                <c:pt idx="49">
                  <c:v>6.4617100000000001</c:v>
                </c:pt>
                <c:pt idx="50">
                  <c:v>6.2854200000000002</c:v>
                </c:pt>
                <c:pt idx="51">
                  <c:v>5.8252800000000002</c:v>
                </c:pt>
                <c:pt idx="52">
                  <c:v>6.5172800000000004</c:v>
                </c:pt>
                <c:pt idx="53">
                  <c:v>5.7970100000000002</c:v>
                </c:pt>
                <c:pt idx="54">
                  <c:v>5.47363</c:v>
                </c:pt>
                <c:pt idx="55">
                  <c:v>6.1354100000000003</c:v>
                </c:pt>
                <c:pt idx="56">
                  <c:v>5.06968</c:v>
                </c:pt>
                <c:pt idx="57">
                  <c:v>5.5660499999999997</c:v>
                </c:pt>
                <c:pt idx="58">
                  <c:v>6.7628500000000003</c:v>
                </c:pt>
                <c:pt idx="59">
                  <c:v>5.9409200000000002</c:v>
                </c:pt>
                <c:pt idx="60">
                  <c:v>5.9254800000000003</c:v>
                </c:pt>
                <c:pt idx="61">
                  <c:v>6.5278099999999997</c:v>
                </c:pt>
                <c:pt idx="62">
                  <c:v>5.8502999999999998</c:v>
                </c:pt>
                <c:pt idx="63">
                  <c:v>6.2238899999999999</c:v>
                </c:pt>
                <c:pt idx="64">
                  <c:v>5.8166200000000003</c:v>
                </c:pt>
                <c:pt idx="65">
                  <c:v>5.8489800000000001</c:v>
                </c:pt>
                <c:pt idx="66">
                  <c:v>5.4368800000000004</c:v>
                </c:pt>
                <c:pt idx="67">
                  <c:v>6.01302</c:v>
                </c:pt>
                <c:pt idx="68">
                  <c:v>6.4233900000000004</c:v>
                </c:pt>
                <c:pt idx="69">
                  <c:v>6.9280600000000003</c:v>
                </c:pt>
                <c:pt idx="70">
                  <c:v>5.7263400000000004</c:v>
                </c:pt>
                <c:pt idx="71">
                  <c:v>6.16608</c:v>
                </c:pt>
                <c:pt idx="72">
                  <c:v>5.9711400000000001</c:v>
                </c:pt>
                <c:pt idx="73">
                  <c:v>5.6364000000000001</c:v>
                </c:pt>
                <c:pt idx="74">
                  <c:v>6.2441599999999999</c:v>
                </c:pt>
                <c:pt idx="75">
                  <c:v>5.9806999999999997</c:v>
                </c:pt>
                <c:pt idx="76">
                  <c:v>6.0601000000000003</c:v>
                </c:pt>
                <c:pt idx="77">
                  <c:v>6.5455199999999998</c:v>
                </c:pt>
                <c:pt idx="78">
                  <c:v>6.89724</c:v>
                </c:pt>
                <c:pt idx="79">
                  <c:v>5.8296299999999999</c:v>
                </c:pt>
                <c:pt idx="80">
                  <c:v>6.6297199999999998</c:v>
                </c:pt>
                <c:pt idx="81">
                  <c:v>5.83195</c:v>
                </c:pt>
                <c:pt idx="82">
                  <c:v>6.0704399999999996</c:v>
                </c:pt>
                <c:pt idx="83">
                  <c:v>6.0342700000000002</c:v>
                </c:pt>
                <c:pt idx="84">
                  <c:v>5.4613500000000004</c:v>
                </c:pt>
                <c:pt idx="85">
                  <c:v>7.1032400000000004</c:v>
                </c:pt>
                <c:pt idx="86">
                  <c:v>6.6852</c:v>
                </c:pt>
                <c:pt idx="87">
                  <c:v>6.7646800000000002</c:v>
                </c:pt>
                <c:pt idx="88">
                  <c:v>5.55307</c:v>
                </c:pt>
                <c:pt idx="89">
                  <c:v>6.7786799999999996</c:v>
                </c:pt>
                <c:pt idx="90">
                  <c:v>5.1976000000000004</c:v>
                </c:pt>
                <c:pt idx="91">
                  <c:v>5.8704400000000003</c:v>
                </c:pt>
                <c:pt idx="92">
                  <c:v>5.7709000000000001</c:v>
                </c:pt>
                <c:pt idx="93">
                  <c:v>6.0926499999999999</c:v>
                </c:pt>
                <c:pt idx="94">
                  <c:v>5.1711200000000002</c:v>
                </c:pt>
                <c:pt idx="95">
                  <c:v>7.1736800000000001</c:v>
                </c:pt>
                <c:pt idx="96">
                  <c:v>5.3760300000000001</c:v>
                </c:pt>
                <c:pt idx="97">
                  <c:v>5.8517400000000004</c:v>
                </c:pt>
                <c:pt idx="98">
                  <c:v>6.7825499999999996</c:v>
                </c:pt>
                <c:pt idx="99">
                  <c:v>6.0391500000000002</c:v>
                </c:pt>
                <c:pt idx="100">
                  <c:v>5.8222899999999997</c:v>
                </c:pt>
                <c:pt idx="101">
                  <c:v>5.1292799999999996</c:v>
                </c:pt>
                <c:pt idx="102">
                  <c:v>6.6659300000000004</c:v>
                </c:pt>
                <c:pt idx="103">
                  <c:v>6.2622400000000003</c:v>
                </c:pt>
                <c:pt idx="104">
                  <c:v>6.9765800000000002</c:v>
                </c:pt>
                <c:pt idx="105">
                  <c:v>5.5054699999999999</c:v>
                </c:pt>
                <c:pt idx="106">
                  <c:v>4.5925599999999998</c:v>
                </c:pt>
                <c:pt idx="107">
                  <c:v>5.07775</c:v>
                </c:pt>
                <c:pt idx="108">
                  <c:v>5.4622700000000002</c:v>
                </c:pt>
                <c:pt idx="109">
                  <c:v>5.4146299999999998</c:v>
                </c:pt>
                <c:pt idx="110">
                  <c:v>6.3843800000000002</c:v>
                </c:pt>
                <c:pt idx="111">
                  <c:v>6.4660700000000002</c:v>
                </c:pt>
                <c:pt idx="112">
                  <c:v>4.7061900000000003</c:v>
                </c:pt>
                <c:pt idx="113">
                  <c:v>6.3156400000000001</c:v>
                </c:pt>
                <c:pt idx="114">
                  <c:v>6.0589000000000004</c:v>
                </c:pt>
                <c:pt idx="115">
                  <c:v>5.9946700000000002</c:v>
                </c:pt>
                <c:pt idx="116">
                  <c:v>6.0120399999999998</c:v>
                </c:pt>
                <c:pt idx="117">
                  <c:v>5.6132400000000002</c:v>
                </c:pt>
                <c:pt idx="118">
                  <c:v>6.1526199999999998</c:v>
                </c:pt>
                <c:pt idx="119">
                  <c:v>6.0031800000000004</c:v>
                </c:pt>
                <c:pt idx="120">
                  <c:v>5.54575</c:v>
                </c:pt>
                <c:pt idx="121">
                  <c:v>5.67469</c:v>
                </c:pt>
                <c:pt idx="122">
                  <c:v>6.3710599999999999</c:v>
                </c:pt>
                <c:pt idx="123">
                  <c:v>6.4433400000000001</c:v>
                </c:pt>
                <c:pt idx="124">
                  <c:v>6.2957599999999996</c:v>
                </c:pt>
                <c:pt idx="125">
                  <c:v>6.0796599999999996</c:v>
                </c:pt>
                <c:pt idx="126">
                  <c:v>5.3849200000000002</c:v>
                </c:pt>
                <c:pt idx="127">
                  <c:v>5.18466</c:v>
                </c:pt>
                <c:pt idx="128">
                  <c:v>6.2080200000000003</c:v>
                </c:pt>
                <c:pt idx="129">
                  <c:v>5.8612799999999998</c:v>
                </c:pt>
                <c:pt idx="130">
                  <c:v>5.69116</c:v>
                </c:pt>
                <c:pt idx="131">
                  <c:v>6.3529400000000003</c:v>
                </c:pt>
                <c:pt idx="132">
                  <c:v>5.2323599999999999</c:v>
                </c:pt>
                <c:pt idx="133">
                  <c:v>6.6498999999999997</c:v>
                </c:pt>
                <c:pt idx="134">
                  <c:v>6.3272399999999998</c:v>
                </c:pt>
                <c:pt idx="135">
                  <c:v>5.2875399999999999</c:v>
                </c:pt>
                <c:pt idx="136">
                  <c:v>5.0557999999999996</c:v>
                </c:pt>
                <c:pt idx="137">
                  <c:v>5.5497399999999999</c:v>
                </c:pt>
                <c:pt idx="138">
                  <c:v>5.8779500000000002</c:v>
                </c:pt>
                <c:pt idx="139">
                  <c:v>5.5087099999999998</c:v>
                </c:pt>
                <c:pt idx="140">
                  <c:v>6.3161199999999997</c:v>
                </c:pt>
                <c:pt idx="141">
                  <c:v>5.7446900000000003</c:v>
                </c:pt>
                <c:pt idx="142">
                  <c:v>5.9577400000000003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EDF-8945-4ADCE697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46704"/>
        <c:axId val="1373149424"/>
      </c:scatterChart>
      <c:valAx>
        <c:axId val="13731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49424"/>
        <c:crosses val="autoZero"/>
        <c:crossBetween val="midCat"/>
      </c:valAx>
      <c:valAx>
        <c:axId val="13731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69444444444445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Misc!$G$21</c:f>
              <c:strCache>
                <c:ptCount val="1"/>
                <c:pt idx="0">
                  <c:v>μ = 3.8</c:v>
                </c:pt>
              </c:strCache>
            </c:strRef>
          </c:tx>
          <c:spPr>
            <a:ln w="22225" cap="rnd">
              <a:solidFill>
                <a:srgbClr val="4BB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Misc!$E$22:$E$37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Misc!$G$22:$G$37</c:f>
              <c:numCache>
                <c:formatCode>0.0%</c:formatCode>
                <c:ptCount val="16"/>
                <c:pt idx="0">
                  <c:v>2.237077187052134E-2</c:v>
                </c:pt>
                <c:pt idx="1">
                  <c:v>8.5008933107981091E-2</c:v>
                </c:pt>
                <c:pt idx="2">
                  <c:v>0.16151697290516406</c:v>
                </c:pt>
                <c:pt idx="3">
                  <c:v>0.20458816567987448</c:v>
                </c:pt>
                <c:pt idx="4">
                  <c:v>0.19435875739588079</c:v>
                </c:pt>
                <c:pt idx="5">
                  <c:v>0.14771265562086938</c:v>
                </c:pt>
                <c:pt idx="6">
                  <c:v>9.3551348559883937E-2</c:v>
                </c:pt>
                <c:pt idx="7">
                  <c:v>5.0785017789651277E-2</c:v>
                </c:pt>
                <c:pt idx="8">
                  <c:v>2.412288345008436E-2</c:v>
                </c:pt>
                <c:pt idx="9">
                  <c:v>1.0185217456702284E-2</c:v>
                </c:pt>
                <c:pt idx="10">
                  <c:v>3.8703826335468685E-3</c:v>
                </c:pt>
                <c:pt idx="11">
                  <c:v>1.3370412734070999E-3</c:v>
                </c:pt>
                <c:pt idx="12">
                  <c:v>4.233964032455816E-4</c:v>
                </c:pt>
                <c:pt idx="13">
                  <c:v>1.2376202556409308E-4</c:v>
                </c:pt>
                <c:pt idx="14">
                  <c:v>3.3592549795968124E-5</c:v>
                </c:pt>
                <c:pt idx="15">
                  <c:v>8.510112614978591E-6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8D-4514-9880-1C767360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414640"/>
        <c:axId val="1236413728"/>
      </c:lineChart>
      <c:catAx>
        <c:axId val="12384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3728"/>
        <c:crosses val="autoZero"/>
        <c:auto val="1"/>
        <c:lblAlgn val="ctr"/>
        <c:lblOffset val="100"/>
        <c:noMultiLvlLbl val="0"/>
      </c:catAx>
      <c:valAx>
        <c:axId val="1236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29" max="30000" page="10" val="38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114300</xdr:colOff>
      <xdr:row>6</xdr:row>
      <xdr:rowOff>19050</xdr:rowOff>
    </xdr:from>
    <xdr:to>
      <xdr:col>25</xdr:col>
      <xdr:colOff>485652</xdr:colOff>
      <xdr:row>8</xdr:row>
      <xdr:rowOff>85658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1247775"/>
          <a:ext cx="980952" cy="5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581025</xdr:colOff>
      <xdr:row>8</xdr:row>
      <xdr:rowOff>38100</xdr:rowOff>
    </xdr:from>
    <xdr:to>
      <xdr:col>27</xdr:col>
      <xdr:colOff>514206</xdr:colOff>
      <xdr:row>9</xdr:row>
      <xdr:rowOff>28546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3425" y="1733550"/>
          <a:ext cx="1152381" cy="2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514350</xdr:colOff>
      <xdr:row>10</xdr:row>
      <xdr:rowOff>76200</xdr:rowOff>
    </xdr:from>
    <xdr:to>
      <xdr:col>25</xdr:col>
      <xdr:colOff>514198</xdr:colOff>
      <xdr:row>12</xdr:row>
      <xdr:rowOff>171386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0" y="2238375"/>
          <a:ext cx="1219048" cy="514286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10</xdr:row>
      <xdr:rowOff>180768</xdr:rowOff>
    </xdr:from>
    <xdr:to>
      <xdr:col>32</xdr:col>
      <xdr:colOff>57150</xdr:colOff>
      <xdr:row>17</xdr:row>
      <xdr:rowOff>95070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0175" y="2342943"/>
          <a:ext cx="3076575" cy="1304952"/>
        </a:xfrm>
        <a:prstGeom prst="rect">
          <a:avLst/>
        </a:prstGeom>
      </xdr:spPr>
    </xdr:pic>
    <xdr:clientData/>
  </xdr:twoCellAnchor>
  <xdr:oneCellAnchor>
    <xdr:from>
      <xdr:col>25</xdr:col>
      <xdr:colOff>590550</xdr:colOff>
      <xdr:row>6</xdr:row>
      <xdr:rowOff>228600</xdr:rowOff>
    </xdr:from>
    <xdr:ext cx="733333" cy="209524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1457325"/>
          <a:ext cx="733333" cy="2095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4</xdr:row>
      <xdr:rowOff>114300</xdr:rowOff>
    </xdr:from>
    <xdr:to>
      <xdr:col>20</xdr:col>
      <xdr:colOff>209069</xdr:colOff>
      <xdr:row>13</xdr:row>
      <xdr:rowOff>114062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0325" y="942975"/>
          <a:ext cx="3847619" cy="1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8</xdr:row>
      <xdr:rowOff>85725</xdr:rowOff>
    </xdr:from>
    <xdr:to>
      <xdr:col>13</xdr:col>
      <xdr:colOff>161677</xdr:colOff>
      <xdr:row>10</xdr:row>
      <xdr:rowOff>161860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1800225"/>
          <a:ext cx="1980952" cy="523810"/>
        </a:xfrm>
        <a:prstGeom prst="rect">
          <a:avLst/>
        </a:prstGeom>
      </xdr:spPr>
    </xdr:pic>
    <xdr:clientData/>
  </xdr:twoCellAnchor>
  <xdr:twoCellAnchor>
    <xdr:from>
      <xdr:col>5</xdr:col>
      <xdr:colOff>609599</xdr:colOff>
      <xdr:row>19</xdr:row>
      <xdr:rowOff>0</xdr:rowOff>
    </xdr:from>
    <xdr:to>
      <xdr:col>12</xdr:col>
      <xdr:colOff>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613833</xdr:colOff>
      <xdr:row>13</xdr:row>
      <xdr:rowOff>190500</xdr:rowOff>
    </xdr:from>
    <xdr:to>
      <xdr:col>10</xdr:col>
      <xdr:colOff>812801</xdr:colOff>
      <xdr:row>33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20</xdr:col>
      <xdr:colOff>532648</xdr:colOff>
      <xdr:row>31</xdr:row>
      <xdr:rowOff>113638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828675"/>
          <a:ext cx="6019048" cy="52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19</xdr:row>
      <xdr:rowOff>123825</xdr:rowOff>
    </xdr:from>
    <xdr:to>
      <xdr:col>3</xdr:col>
      <xdr:colOff>628650</xdr:colOff>
      <xdr:row>21</xdr:row>
      <xdr:rowOff>126042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4067175"/>
          <a:ext cx="942975" cy="430842"/>
        </a:xfrm>
        <a:prstGeom prst="rect">
          <a:avLst/>
        </a:prstGeom>
      </xdr:spPr>
    </xdr:pic>
    <xdr:clientData/>
  </xdr:twoCellAnchor>
  <xdr:twoCellAnchor>
    <xdr:from>
      <xdr:col>8</xdr:col>
      <xdr:colOff>514349</xdr:colOff>
      <xdr:row>20</xdr:row>
      <xdr:rowOff>214311</xdr:rowOff>
    </xdr:from>
    <xdr:to>
      <xdr:col>17</xdr:col>
      <xdr:colOff>581024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27</xdr:row>
          <xdr:rowOff>152400</xdr:rowOff>
        </xdr:from>
        <xdr:to>
          <xdr:col>3</xdr:col>
          <xdr:colOff>476250</xdr:colOff>
          <xdr:row>29</xdr:row>
          <xdr:rowOff>76200</xdr:rowOff>
        </xdr:to>
        <xdr:sp macro="" textlink="">
          <xdr:nvSpPr>
            <xdr:cNvPr id="13313" name="Spinner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D150" totalsRowShown="0" headerRowDxfId="1">
  <autoFilter ref="B7:D150" xr:uid="{00000000-0009-0000-0100-000001000000}"/>
  <tableColumns count="3">
    <tableColumn id="1" xr3:uid="{00000000-0010-0000-0000-000001000000}" name="Number" dataDxfId="0"/>
    <tableColumn id="2" xr3:uid="{00000000-0010-0000-0000-000002000000}" name="X1-j"/>
    <tableColumn id="3" xr3:uid="{00000000-0010-0000-0000-000003000000}" name="Y1-J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pmc/articles/PMC3900052/" TargetMode="External"/><Relationship Id="rId1" Type="http://schemas.openxmlformats.org/officeDocument/2006/relationships/hyperlink" Target="https://www.niwa.co.nz/node/104318/statistical_validation_criteria_2003.pdf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hyperlink" Target="https://www.niwa.co.nz/node/104318/concordanc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3"/>
  <sheetViews>
    <sheetView showGridLines="0" tabSelected="1" workbookViewId="0">
      <selection activeCell="AA1" sqref="AA1"/>
    </sheetView>
  </sheetViews>
  <sheetFormatPr defaultRowHeight="15" outlineLevelRow="1"/>
  <cols>
    <col min="1" max="1" width="6.5703125" customWidth="1"/>
    <col min="2" max="2" width="10.42578125" customWidth="1"/>
    <col min="3" max="3" width="4.28515625" customWidth="1"/>
    <col min="4" max="4" width="1.28515625" customWidth="1"/>
    <col min="5" max="6" width="10.140625" customWidth="1"/>
    <col min="7" max="7" width="2" customWidth="1"/>
    <col min="8" max="8" width="9" customWidth="1"/>
    <col min="11" max="11" width="1.28515625" customWidth="1"/>
    <col min="12" max="13" width="10.140625" customWidth="1"/>
    <col min="14" max="14" width="2" customWidth="1"/>
    <col min="15" max="15" width="7.7109375" customWidth="1"/>
    <col min="16" max="16" width="3.42578125" customWidth="1"/>
    <col min="17" max="17" width="6.85546875" customWidth="1"/>
    <col min="19" max="19" width="1.28515625" customWidth="1"/>
    <col min="20" max="21" width="10.140625" customWidth="1"/>
    <col min="22" max="22" width="2" customWidth="1"/>
    <col min="23" max="23" width="9" customWidth="1"/>
  </cols>
  <sheetData>
    <row r="1" spans="1:27" ht="21">
      <c r="A1" s="7" t="s">
        <v>133</v>
      </c>
    </row>
    <row r="2" spans="1:27">
      <c r="A2" s="5" t="s">
        <v>3</v>
      </c>
      <c r="B2" s="5"/>
    </row>
    <row r="5" spans="1:27" ht="15.75">
      <c r="C5" s="308" t="s">
        <v>105</v>
      </c>
      <c r="D5" s="308"/>
      <c r="E5" s="308"/>
      <c r="F5" s="308"/>
      <c r="G5" s="308"/>
      <c r="H5" s="308"/>
      <c r="J5" s="308" t="s">
        <v>106</v>
      </c>
      <c r="K5" s="308"/>
      <c r="L5" s="308"/>
      <c r="M5" s="308"/>
      <c r="N5" s="308"/>
      <c r="O5" s="308"/>
      <c r="R5" s="308" t="s">
        <v>107</v>
      </c>
      <c r="S5" s="308"/>
      <c r="T5" s="308"/>
      <c r="U5" s="308"/>
      <c r="V5" s="308"/>
      <c r="W5" s="308"/>
    </row>
    <row r="6" spans="1:27">
      <c r="E6" s="307" t="s">
        <v>101</v>
      </c>
      <c r="F6" s="307"/>
      <c r="H6" s="1"/>
      <c r="L6" s="307" t="s">
        <v>101</v>
      </c>
      <c r="M6" s="307"/>
      <c r="O6" s="1"/>
      <c r="T6" s="307" t="s">
        <v>101</v>
      </c>
      <c r="U6" s="307"/>
      <c r="W6" s="1"/>
    </row>
    <row r="7" spans="1:27" ht="18.75" thickBot="1">
      <c r="C7" s="119" t="s">
        <v>100</v>
      </c>
      <c r="E7" s="38" t="s">
        <v>20</v>
      </c>
      <c r="F7" s="38" t="s">
        <v>21</v>
      </c>
      <c r="G7" s="1"/>
      <c r="H7" s="118" t="s">
        <v>102</v>
      </c>
      <c r="J7" s="119" t="s">
        <v>100</v>
      </c>
      <c r="L7" s="38" t="s">
        <v>20</v>
      </c>
      <c r="M7" s="38" t="s">
        <v>21</v>
      </c>
      <c r="N7" s="1"/>
      <c r="O7" s="118" t="s">
        <v>102</v>
      </c>
      <c r="R7" s="119" t="s">
        <v>100</v>
      </c>
      <c r="T7" s="38" t="s">
        <v>20</v>
      </c>
      <c r="U7" s="38" t="s">
        <v>21</v>
      </c>
      <c r="V7" s="1"/>
      <c r="W7" s="118" t="s">
        <v>102</v>
      </c>
      <c r="AA7" s="9" t="s">
        <v>158</v>
      </c>
    </row>
    <row r="8" spans="1:27" ht="18">
      <c r="C8" s="80" t="s">
        <v>103</v>
      </c>
      <c r="D8" s="2"/>
      <c r="E8" s="120" t="s">
        <v>109</v>
      </c>
      <c r="F8" s="121" t="s">
        <v>110</v>
      </c>
      <c r="G8" s="19"/>
      <c r="H8" s="124" t="s">
        <v>115</v>
      </c>
      <c r="J8" s="80" t="s">
        <v>103</v>
      </c>
      <c r="K8" s="2"/>
      <c r="L8" s="120" t="s">
        <v>117</v>
      </c>
      <c r="M8" s="121" t="s">
        <v>118</v>
      </c>
      <c r="N8" s="19"/>
      <c r="O8" s="124" t="s">
        <v>121</v>
      </c>
      <c r="R8" s="80" t="s">
        <v>103</v>
      </c>
      <c r="S8" s="2"/>
      <c r="T8" s="120" t="s">
        <v>127</v>
      </c>
      <c r="U8" s="121" t="s">
        <v>128</v>
      </c>
      <c r="V8" s="19"/>
      <c r="W8" s="124" t="s">
        <v>121</v>
      </c>
    </row>
    <row r="9" spans="1:27" ht="18.75" thickBot="1">
      <c r="C9" s="80" t="s">
        <v>104</v>
      </c>
      <c r="D9" s="2"/>
      <c r="E9" s="122" t="s">
        <v>112</v>
      </c>
      <c r="F9" s="123" t="s">
        <v>111</v>
      </c>
      <c r="G9" s="19"/>
      <c r="H9" s="125" t="s">
        <v>116</v>
      </c>
      <c r="J9" s="80" t="s">
        <v>104</v>
      </c>
      <c r="K9" s="2"/>
      <c r="L9" s="122" t="s">
        <v>119</v>
      </c>
      <c r="M9" s="123" t="s">
        <v>120</v>
      </c>
      <c r="N9" s="19"/>
      <c r="O9" s="125" t="s">
        <v>122</v>
      </c>
      <c r="R9" s="80" t="s">
        <v>104</v>
      </c>
      <c r="S9" s="2"/>
      <c r="T9" s="122" t="s">
        <v>129</v>
      </c>
      <c r="U9" s="123" t="s">
        <v>130</v>
      </c>
      <c r="V9" s="19"/>
      <c r="W9" s="125" t="s">
        <v>122</v>
      </c>
    </row>
    <row r="10" spans="1:27" ht="18">
      <c r="E10" s="124" t="s">
        <v>113</v>
      </c>
      <c r="F10" s="124" t="s">
        <v>114</v>
      </c>
      <c r="G10" s="20"/>
      <c r="H10" s="124" t="s">
        <v>108</v>
      </c>
      <c r="L10" s="124" t="s">
        <v>123</v>
      </c>
      <c r="M10" s="124" t="s">
        <v>124</v>
      </c>
      <c r="N10" s="124"/>
      <c r="O10" s="124">
        <v>1</v>
      </c>
      <c r="T10" s="124" t="s">
        <v>123</v>
      </c>
      <c r="U10" s="124" t="s">
        <v>124</v>
      </c>
      <c r="V10" s="124"/>
      <c r="W10" s="124">
        <v>1</v>
      </c>
    </row>
    <row r="11" spans="1:27" ht="18">
      <c r="C11" s="33" t="s">
        <v>125</v>
      </c>
      <c r="J11" s="33" t="s">
        <v>126</v>
      </c>
      <c r="K11" s="33"/>
    </row>
    <row r="12" spans="1:27">
      <c r="AA12" t="s">
        <v>153</v>
      </c>
    </row>
    <row r="15" spans="1:27" ht="15.75">
      <c r="C15" s="308" t="s">
        <v>105</v>
      </c>
      <c r="D15" s="308"/>
      <c r="E15" s="308"/>
      <c r="F15" s="308"/>
      <c r="G15" s="308"/>
      <c r="H15" s="308"/>
      <c r="J15" s="308" t="s">
        <v>106</v>
      </c>
      <c r="K15" s="308"/>
      <c r="L15" s="308"/>
      <c r="M15" s="308"/>
      <c r="N15" s="308"/>
      <c r="O15" s="308"/>
      <c r="R15" s="308" t="s">
        <v>107</v>
      </c>
      <c r="S15" s="308"/>
      <c r="T15" s="308"/>
      <c r="U15" s="308"/>
      <c r="V15" s="308"/>
      <c r="W15" s="308"/>
    </row>
    <row r="16" spans="1:27">
      <c r="E16" s="307" t="s">
        <v>101</v>
      </c>
      <c r="F16" s="307"/>
      <c r="H16" s="1"/>
      <c r="L16" s="307" t="s">
        <v>101</v>
      </c>
      <c r="M16" s="307"/>
      <c r="O16" s="1"/>
      <c r="T16" s="307" t="s">
        <v>101</v>
      </c>
      <c r="U16" s="307"/>
      <c r="W16" s="1"/>
    </row>
    <row r="17" spans="1:28" ht="15.75" thickBot="1">
      <c r="C17" s="119" t="s">
        <v>100</v>
      </c>
      <c r="E17" s="38" t="s">
        <v>20</v>
      </c>
      <c r="F17" s="38" t="s">
        <v>21</v>
      </c>
      <c r="G17" s="1"/>
      <c r="H17" s="118" t="s">
        <v>102</v>
      </c>
      <c r="J17" s="119" t="s">
        <v>100</v>
      </c>
      <c r="L17" s="38" t="s">
        <v>20</v>
      </c>
      <c r="M17" s="38" t="s">
        <v>21</v>
      </c>
      <c r="N17" s="1"/>
      <c r="O17" s="118" t="s">
        <v>102</v>
      </c>
      <c r="R17" s="119" t="s">
        <v>100</v>
      </c>
      <c r="T17" s="38" t="s">
        <v>20</v>
      </c>
      <c r="U17" s="38" t="s">
        <v>21</v>
      </c>
      <c r="V17" s="1"/>
      <c r="W17" s="118" t="s">
        <v>102</v>
      </c>
    </row>
    <row r="18" spans="1:28">
      <c r="C18" s="80" t="s">
        <v>103</v>
      </c>
      <c r="D18" s="2"/>
      <c r="E18" s="17">
        <v>409</v>
      </c>
      <c r="F18" s="18">
        <v>986</v>
      </c>
      <c r="G18" s="19"/>
      <c r="H18" s="20">
        <f>SUM(E18:F18)</f>
        <v>1395</v>
      </c>
      <c r="J18" s="80" t="s">
        <v>103</v>
      </c>
      <c r="K18" s="2"/>
      <c r="L18" s="126">
        <f>IF(ISERROR(E18/H20),0,E18/H20)</f>
        <v>7.5211474806914314E-2</v>
      </c>
      <c r="M18" s="127">
        <f>IF(ISERROR(F18/H20),0,F18/H20)</f>
        <v>0.18131666053696213</v>
      </c>
      <c r="N18" s="133"/>
      <c r="O18" s="134">
        <f>SUM(L18:M18)</f>
        <v>0.25652813534387642</v>
      </c>
      <c r="P18" s="132"/>
      <c r="Q18" s="132"/>
      <c r="R18" s="80" t="s">
        <v>103</v>
      </c>
      <c r="S18" s="80"/>
      <c r="T18" s="126">
        <f>O18*L20</f>
        <v>6.311780895367905E-2</v>
      </c>
      <c r="U18" s="127">
        <f>O18*M20</f>
        <v>0.1934103263901974</v>
      </c>
      <c r="V18" s="133"/>
      <c r="W18" s="134">
        <f>SUM(T18:U18)</f>
        <v>0.25652813534387642</v>
      </c>
    </row>
    <row r="19" spans="1:28" ht="15.75" thickBot="1">
      <c r="C19" s="80" t="s">
        <v>104</v>
      </c>
      <c r="D19" s="2"/>
      <c r="E19" s="21">
        <v>929</v>
      </c>
      <c r="F19" s="22">
        <v>3114</v>
      </c>
      <c r="G19" s="19"/>
      <c r="H19" s="23">
        <f>SUM(E19:F19)</f>
        <v>4043</v>
      </c>
      <c r="J19" s="80" t="s">
        <v>104</v>
      </c>
      <c r="K19" s="2"/>
      <c r="L19" s="128">
        <f>IF(ISERROR(E19/H20),0,E19/H20)</f>
        <v>0.17083486575947041</v>
      </c>
      <c r="M19" s="129">
        <f>IF(ISERROR(F19/H20),0,F19/H20)</f>
        <v>0.5726369988966532</v>
      </c>
      <c r="N19" s="133"/>
      <c r="O19" s="135">
        <f>SUM(L19:M19)</f>
        <v>0.74347186465612358</v>
      </c>
      <c r="P19" s="132"/>
      <c r="Q19" s="132"/>
      <c r="R19" s="80" t="s">
        <v>104</v>
      </c>
      <c r="S19" s="80"/>
      <c r="T19" s="128">
        <f>O19*L20</f>
        <v>0.18292853161270567</v>
      </c>
      <c r="U19" s="129">
        <f>O19*M20</f>
        <v>0.56054333304341797</v>
      </c>
      <c r="V19" s="133"/>
      <c r="W19" s="135">
        <f>SUM(T19:U19)</f>
        <v>0.74347186465612358</v>
      </c>
    </row>
    <row r="20" spans="1:28">
      <c r="E20" s="20">
        <f>SUM(E18:E19)</f>
        <v>1338</v>
      </c>
      <c r="F20" s="20">
        <f>SUM(F18:F19)</f>
        <v>4100</v>
      </c>
      <c r="G20" s="20"/>
      <c r="H20" s="20">
        <f>SUM(E20:F20)</f>
        <v>5438</v>
      </c>
      <c r="L20" s="134">
        <f>SUM(L18:L19)</f>
        <v>0.24604634056638472</v>
      </c>
      <c r="M20" s="134">
        <f>SUM(M18:M19)</f>
        <v>0.75395365943361536</v>
      </c>
      <c r="N20" s="134"/>
      <c r="O20" s="134">
        <f>SUM(L20:M20)</f>
        <v>1</v>
      </c>
      <c r="P20" s="132"/>
      <c r="Q20" s="132"/>
      <c r="R20" s="132"/>
      <c r="S20" s="132"/>
      <c r="T20" s="134">
        <f>SUM(T18:T19)</f>
        <v>0.24604634056638472</v>
      </c>
      <c r="U20" s="134">
        <f>SUM(U18:U19)</f>
        <v>0.75395365943361536</v>
      </c>
      <c r="V20" s="134"/>
      <c r="W20" s="134">
        <f>SUM(T20:U20)</f>
        <v>1</v>
      </c>
    </row>
    <row r="23" spans="1:28" ht="18.75">
      <c r="B23" s="152" t="s">
        <v>44</v>
      </c>
      <c r="C23" s="137"/>
      <c r="D23" s="137"/>
      <c r="E23" s="137"/>
      <c r="AB23" s="30"/>
    </row>
    <row r="24" spans="1:28" ht="6" customHeight="1">
      <c r="B24" s="9"/>
      <c r="C24" s="2"/>
      <c r="D24" s="2"/>
    </row>
    <row r="25" spans="1:28" ht="18">
      <c r="C25" s="2" t="s">
        <v>131</v>
      </c>
      <c r="E25" s="136">
        <f>(L18+M19)-(T18+U19)</f>
        <v>2.4187331706470472E-2</v>
      </c>
      <c r="F25" s="131"/>
      <c r="L25" s="141"/>
      <c r="M25" s="142"/>
      <c r="N25" s="142"/>
      <c r="O25" s="143" t="s">
        <v>148</v>
      </c>
      <c r="P25" s="142"/>
      <c r="Q25" s="142"/>
      <c r="R25" s="144"/>
      <c r="T25" t="s">
        <v>162</v>
      </c>
      <c r="AB25" s="30"/>
    </row>
    <row r="26" spans="1:28" ht="18">
      <c r="C26" s="2" t="s">
        <v>132</v>
      </c>
      <c r="E26" s="136">
        <f>1-(T18+U19)</f>
        <v>0.37633885800290301</v>
      </c>
      <c r="F26" s="130"/>
      <c r="L26" s="145" t="s">
        <v>147</v>
      </c>
      <c r="M26" s="139"/>
      <c r="N26" s="137"/>
      <c r="O26" s="138" t="s">
        <v>149</v>
      </c>
      <c r="P26" s="137"/>
      <c r="Q26" s="139"/>
      <c r="R26" s="146"/>
      <c r="T26" s="30" t="s">
        <v>160</v>
      </c>
    </row>
    <row r="27" spans="1:28" ht="16.5" customHeight="1">
      <c r="A27" s="139"/>
      <c r="B27" s="139"/>
      <c r="C27" s="154" t="s">
        <v>134</v>
      </c>
      <c r="D27" s="155"/>
      <c r="E27" s="156">
        <f>E25/E26</f>
        <v>6.4270088491058489E-2</v>
      </c>
      <c r="F27" s="160" t="str">
        <f>"  Strength:  "</f>
        <v xml:space="preserve">  Strength:  </v>
      </c>
      <c r="G27" s="161" t="str">
        <f>IF(E27&lt;0.001,"POOR",IF(AND(E27&gt;=0.001,E27&lt;=0.2),"SLIGHT",IF(AND(E27&gt;0.2,E27&lt;=0.4),"FAIR",IF(AND(E27&gt;0.4,E27&lt;=0.6),"MODERATE",IF(AND(E27&gt;0.6,E27&lt;=0.8),"SUBSTANTIAL","ALMOST PERFECT")))))</f>
        <v>SLIGHT</v>
      </c>
      <c r="H27" s="161"/>
      <c r="L27" s="147" t="s">
        <v>135</v>
      </c>
      <c r="M27" s="139"/>
      <c r="N27" s="139"/>
      <c r="O27" s="140" t="s">
        <v>141</v>
      </c>
      <c r="P27" s="139"/>
      <c r="Q27" s="139"/>
      <c r="R27" s="146"/>
      <c r="T27" s="30" t="s">
        <v>159</v>
      </c>
      <c r="W27" s="9"/>
    </row>
    <row r="28" spans="1:28" ht="18" customHeight="1">
      <c r="A28" s="139"/>
      <c r="B28" s="139"/>
      <c r="C28" s="153" t="s">
        <v>152</v>
      </c>
      <c r="D28" s="139"/>
      <c r="E28" s="136">
        <f>SQRT(E30+E31-E32)/((1-(T18+U19))*SQRT(H20))</f>
        <v>1.4037735932522673E-2</v>
      </c>
      <c r="F28" s="139"/>
      <c r="G28" s="139"/>
      <c r="H28" s="139"/>
      <c r="L28" s="147" t="s">
        <v>136</v>
      </c>
      <c r="M28" s="139"/>
      <c r="N28" s="139"/>
      <c r="O28" s="140" t="s">
        <v>142</v>
      </c>
      <c r="P28" s="139"/>
      <c r="Q28" s="139"/>
      <c r="R28" s="146"/>
    </row>
    <row r="29" spans="1:28" ht="18.75">
      <c r="B29" s="3"/>
      <c r="C29" s="2" t="s">
        <v>157</v>
      </c>
      <c r="E29" t="str">
        <f>"("&amp;TEXT(EXP((E27-(1.96*E28))),"0.00")&amp;", "&amp;TEXT(EXP((E27+(1.96*E28))),"0.00")&amp;")"</f>
        <v>(1.04, 1.10)</v>
      </c>
      <c r="L29" s="147" t="s">
        <v>137</v>
      </c>
      <c r="M29" s="139"/>
      <c r="N29" s="139"/>
      <c r="O29" s="140" t="s">
        <v>143</v>
      </c>
      <c r="P29" s="139"/>
      <c r="Q29" s="139"/>
      <c r="R29" s="146"/>
    </row>
    <row r="30" spans="1:28">
      <c r="C30" s="157" t="s">
        <v>154</v>
      </c>
      <c r="D30" s="157"/>
      <c r="E30" s="158">
        <f>(L18*(1-(O18+L20)*(1-E27))^2)+(M19*(1-(O19+M20)*(1-E27))^2)</f>
        <v>0.11327104270296548</v>
      </c>
      <c r="L30" s="147" t="s">
        <v>138</v>
      </c>
      <c r="M30" s="139"/>
      <c r="N30" s="139"/>
      <c r="O30" s="140" t="s">
        <v>144</v>
      </c>
      <c r="P30" s="139"/>
      <c r="Q30" s="139"/>
      <c r="R30" s="146"/>
      <c r="W30" s="2"/>
    </row>
    <row r="31" spans="1:28">
      <c r="C31" s="157" t="s">
        <v>155</v>
      </c>
      <c r="D31" s="157"/>
      <c r="E31" s="158">
        <f>((1-E27)^2)*((M18*((L20+O19)^2))+(L19*((O18+M20)^2)))</f>
        <v>0.30818199744555097</v>
      </c>
      <c r="L31" s="147" t="s">
        <v>139</v>
      </c>
      <c r="M31" s="139"/>
      <c r="N31" s="139"/>
      <c r="O31" s="140" t="s">
        <v>145</v>
      </c>
      <c r="P31" s="139"/>
      <c r="Q31" s="139"/>
      <c r="R31" s="146"/>
    </row>
    <row r="32" spans="1:28">
      <c r="B32" s="9"/>
      <c r="C32" s="157" t="s">
        <v>156</v>
      </c>
      <c r="D32" s="157"/>
      <c r="E32" s="159">
        <f>(E27-((T18+U19)*(1-E27)))^2</f>
        <v>0.26968110704373399</v>
      </c>
      <c r="L32" s="147" t="s">
        <v>140</v>
      </c>
      <c r="M32" s="139"/>
      <c r="N32" s="139"/>
      <c r="O32" s="140" t="s">
        <v>146</v>
      </c>
      <c r="P32" s="139"/>
      <c r="Q32" s="139"/>
      <c r="R32" s="146"/>
    </row>
    <row r="33" spans="2:18">
      <c r="B33" s="9"/>
      <c r="C33" s="2"/>
      <c r="D33" s="2"/>
      <c r="E33" s="15"/>
      <c r="L33" s="148"/>
      <c r="M33" s="139"/>
      <c r="N33" s="139"/>
      <c r="O33" s="139"/>
      <c r="P33" s="139"/>
      <c r="Q33" s="139"/>
      <c r="R33" s="146"/>
    </row>
    <row r="34" spans="2:18">
      <c r="B34" s="9"/>
      <c r="C34" s="2"/>
      <c r="D34" s="2"/>
      <c r="E34" s="14"/>
      <c r="L34" s="149" t="s">
        <v>150</v>
      </c>
      <c r="M34" s="150"/>
      <c r="N34" s="150"/>
      <c r="O34" s="150"/>
      <c r="P34" s="150"/>
      <c r="Q34" s="150"/>
      <c r="R34" s="151"/>
    </row>
    <row r="35" spans="2:18">
      <c r="B35" s="9"/>
      <c r="C35" s="2"/>
      <c r="D35" s="2"/>
      <c r="E35" s="14"/>
      <c r="F35" s="35"/>
    </row>
    <row r="36" spans="2:18">
      <c r="B36" s="9"/>
      <c r="C36" s="2"/>
      <c r="D36" s="2"/>
      <c r="F36" s="35"/>
    </row>
    <row r="37" spans="2:18">
      <c r="B37" s="9"/>
      <c r="C37" s="2"/>
      <c r="D37" s="2"/>
      <c r="E37" s="16"/>
    </row>
    <row r="38" spans="2:18">
      <c r="B38" s="9" t="s">
        <v>8</v>
      </c>
      <c r="C38" s="2"/>
      <c r="D38" s="2"/>
      <c r="E38" s="16"/>
    </row>
    <row r="39" spans="2:18">
      <c r="C39" s="2" t="s">
        <v>6</v>
      </c>
      <c r="E39" s="81">
        <f>(E25/(1-E25))/(E26/(1-E26))</f>
        <v>4.1076282453560972E-2</v>
      </c>
    </row>
    <row r="40" spans="2:18" hidden="1" outlineLevel="1">
      <c r="C40" s="2" t="s">
        <v>22</v>
      </c>
      <c r="E40" s="16">
        <f>LN(E39)</f>
        <v>-3.1923243933049195</v>
      </c>
    </row>
    <row r="41" spans="2:18" hidden="1" outlineLevel="1">
      <c r="C41" s="2" t="s">
        <v>23</v>
      </c>
      <c r="E41" s="14">
        <f>SQRT((1/E18)+(1/E19)+(1/F18)+(1/F19))</f>
        <v>6.9690337936885435E-2</v>
      </c>
    </row>
    <row r="42" spans="2:18" hidden="1" outlineLevel="1">
      <c r="C42" s="2" t="s">
        <v>24</v>
      </c>
      <c r="E42" s="2" t="str">
        <f>"("&amp;TEXT((E40-(1.96*E41)),"0.00")&amp;", "&amp;TEXT((E40+(1.96*E41)),"0.00")&amp;")"</f>
        <v>(-3.33, -3.06)</v>
      </c>
    </row>
    <row r="43" spans="2:18" collapsed="1">
      <c r="C43" s="2" t="s">
        <v>72</v>
      </c>
      <c r="E43" t="str">
        <f>"("&amp;TEXT(EXP((E40-(1.96*E41))),"0.00")&amp;", "&amp;TEXT(EXP((E40+(1.96*E41))),"0.00")&amp;")"</f>
        <v>(0.04, 0.05)</v>
      </c>
    </row>
  </sheetData>
  <mergeCells count="12">
    <mergeCell ref="C5:H5"/>
    <mergeCell ref="J5:O5"/>
    <mergeCell ref="R5:W5"/>
    <mergeCell ref="E6:F6"/>
    <mergeCell ref="L6:M6"/>
    <mergeCell ref="T6:U6"/>
    <mergeCell ref="E16:F16"/>
    <mergeCell ref="L16:M16"/>
    <mergeCell ref="T16:U16"/>
    <mergeCell ref="C15:H15"/>
    <mergeCell ref="J15:O15"/>
    <mergeCell ref="R15:W15"/>
  </mergeCells>
  <hyperlinks>
    <hyperlink ref="T27" r:id="rId1" xr:uid="{00000000-0004-0000-0400-000000000000}"/>
    <hyperlink ref="T26" r:id="rId2" xr:uid="{00000000-0004-0000-0400-000001000000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FAC0-B68C-41EF-8347-C8343E761168}">
  <sheetPr>
    <tabColor rgb="FF7030A0"/>
  </sheetPr>
  <dimension ref="A1:AG15"/>
  <sheetViews>
    <sheetView showGridLines="0" zoomScale="90" zoomScaleNormal="90" workbookViewId="0">
      <selection activeCell="AG1" sqref="AG1"/>
    </sheetView>
  </sheetViews>
  <sheetFormatPr defaultRowHeight="15" outlineLevelRow="1"/>
  <cols>
    <col min="1" max="1" width="3.28515625" customWidth="1"/>
    <col min="2" max="2" width="1.85546875" customWidth="1"/>
    <col min="3" max="7" width="7.85546875" customWidth="1"/>
    <col min="8" max="8" width="0.7109375" customWidth="1"/>
    <col min="9" max="9" width="6" customWidth="1"/>
    <col min="10" max="10" width="4.28515625" customWidth="1"/>
    <col min="11" max="15" width="7.85546875" customWidth="1"/>
    <col min="16" max="16" width="0.7109375" customWidth="1"/>
    <col min="17" max="17" width="6" customWidth="1"/>
    <col min="18" max="18" width="4.28515625" customWidth="1"/>
    <col min="19" max="23" width="7.85546875" customWidth="1"/>
    <col min="24" max="24" width="0.7109375" customWidth="1"/>
    <col min="25" max="25" width="6" customWidth="1"/>
    <col min="26" max="26" width="4.28515625" customWidth="1"/>
    <col min="27" max="31" width="7.85546875" customWidth="1"/>
    <col min="32" max="32" width="0.7109375" customWidth="1"/>
    <col min="33" max="33" width="6" customWidth="1"/>
  </cols>
  <sheetData>
    <row r="1" spans="1:33" ht="23.25">
      <c r="A1" s="79" t="s">
        <v>287</v>
      </c>
    </row>
    <row r="2" spans="1:33">
      <c r="A2" s="11" t="s">
        <v>69</v>
      </c>
    </row>
    <row r="3" spans="1:33" hidden="1" outlineLevel="1">
      <c r="A3" s="11"/>
    </row>
    <row r="4" spans="1:33" hidden="1" outlineLevel="1">
      <c r="A4" s="11"/>
    </row>
    <row r="5" spans="1:33" ht="15.75" collapsed="1" thickBot="1"/>
    <row r="6" spans="1:33" ht="16.5" thickTop="1">
      <c r="A6" s="162" t="s">
        <v>278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4"/>
    </row>
    <row r="7" spans="1:33" ht="18">
      <c r="A7" s="165"/>
      <c r="B7" s="166"/>
      <c r="C7" s="183" t="s">
        <v>58</v>
      </c>
      <c r="D7" s="183"/>
      <c r="E7" s="183"/>
      <c r="F7" s="183"/>
      <c r="G7" s="183"/>
      <c r="H7" s="166"/>
      <c r="I7" s="166"/>
      <c r="J7" s="166"/>
      <c r="K7" s="183" t="s">
        <v>57</v>
      </c>
      <c r="L7" s="183"/>
      <c r="M7" s="183"/>
      <c r="N7" s="183"/>
      <c r="O7" s="183"/>
      <c r="P7" s="166"/>
      <c r="Q7" s="166"/>
      <c r="R7" s="166"/>
      <c r="S7" s="183" t="s">
        <v>65</v>
      </c>
      <c r="T7" s="183"/>
      <c r="U7" s="183"/>
      <c r="V7" s="183"/>
      <c r="W7" s="183"/>
      <c r="X7" s="166"/>
      <c r="Y7" s="166"/>
      <c r="Z7" s="166"/>
      <c r="AA7" s="183" t="s">
        <v>170</v>
      </c>
      <c r="AB7" s="183"/>
      <c r="AC7" s="183"/>
      <c r="AD7" s="183"/>
      <c r="AE7" s="183"/>
      <c r="AF7" s="166"/>
      <c r="AG7" s="167"/>
    </row>
    <row r="8" spans="1:33" ht="21.75" customHeight="1" thickBot="1">
      <c r="A8" s="165"/>
      <c r="B8" s="166"/>
      <c r="C8" s="168" t="s">
        <v>291</v>
      </c>
      <c r="D8" s="168" t="s">
        <v>292</v>
      </c>
      <c r="E8" s="168" t="s">
        <v>293</v>
      </c>
      <c r="F8" s="168" t="s">
        <v>294</v>
      </c>
      <c r="G8" s="168" t="s">
        <v>295</v>
      </c>
      <c r="H8" s="169"/>
      <c r="I8" s="166"/>
      <c r="J8" s="166"/>
      <c r="K8" s="170" t="str">
        <f>C8</f>
        <v>Breast</v>
      </c>
      <c r="L8" s="170" t="str">
        <f>D8</f>
        <v>Prostate</v>
      </c>
      <c r="M8" s="170" t="str">
        <f>E8</f>
        <v>Lung</v>
      </c>
      <c r="N8" s="170" t="str">
        <f>F8</f>
        <v>Colon</v>
      </c>
      <c r="O8" s="170" t="str">
        <f>G8</f>
        <v>Pancreas</v>
      </c>
      <c r="P8" s="169"/>
      <c r="Q8" s="166"/>
      <c r="R8" s="166"/>
      <c r="S8" s="170" t="str">
        <f>K8</f>
        <v>Breast</v>
      </c>
      <c r="T8" s="170" t="str">
        <f t="shared" ref="T8:W8" si="0">L8</f>
        <v>Prostate</v>
      </c>
      <c r="U8" s="170" t="str">
        <f t="shared" si="0"/>
        <v>Lung</v>
      </c>
      <c r="V8" s="170" t="str">
        <f t="shared" si="0"/>
        <v>Colon</v>
      </c>
      <c r="W8" s="170" t="str">
        <f t="shared" si="0"/>
        <v>Pancreas</v>
      </c>
      <c r="X8" s="169"/>
      <c r="Y8" s="166"/>
      <c r="Z8" s="166"/>
      <c r="AA8" s="170" t="str">
        <f>S8</f>
        <v>Breast</v>
      </c>
      <c r="AB8" s="170" t="str">
        <f>T8</f>
        <v>Prostate</v>
      </c>
      <c r="AC8" s="170" t="str">
        <f>U8</f>
        <v>Lung</v>
      </c>
      <c r="AD8" s="170" t="str">
        <f>V8</f>
        <v>Colon</v>
      </c>
      <c r="AE8" s="170" t="str">
        <f>W8</f>
        <v>Pancreas</v>
      </c>
      <c r="AF8" s="169"/>
      <c r="AG8" s="167"/>
    </row>
    <row r="9" spans="1:33" ht="22.5" customHeight="1">
      <c r="A9" s="165"/>
      <c r="B9" s="171">
        <v>1</v>
      </c>
      <c r="C9" s="276">
        <v>1035</v>
      </c>
      <c r="D9" s="277">
        <v>694</v>
      </c>
      <c r="E9" s="277">
        <v>332</v>
      </c>
      <c r="F9" s="278">
        <v>419</v>
      </c>
      <c r="G9" s="279">
        <v>245</v>
      </c>
      <c r="H9" s="280"/>
      <c r="I9" s="299">
        <f>SUM(C9:G9)</f>
        <v>2725</v>
      </c>
      <c r="J9" s="166"/>
      <c r="K9" s="286">
        <f>IF(ISERROR(($I$9*$C$11)/$I$11),0,($I$9*$C$11)/$I$11)</f>
        <v>1018.0986696230599</v>
      </c>
      <c r="L9" s="287">
        <f>IF(ISERROR(($I$9*$D$11)/$I$11),0,($I$9*$D$11)/$I$11)</f>
        <v>650.28409090909088</v>
      </c>
      <c r="M9" s="287">
        <f>IF(ISERROR(($I$9*$E$11)/$I$11),0,($I$9*$E$11)/$I$11)</f>
        <v>373.85670731707319</v>
      </c>
      <c r="N9" s="287">
        <f>IF(ISERROR(($I$9*$F$11)/$I$11),0,($I$9*$F$11)/$I$11)</f>
        <v>419.9279379157428</v>
      </c>
      <c r="O9" s="289">
        <f>IF(ISERROR(($I$9*$G$11)/$I$11),0,($I$9*$G$11)/$I$11)</f>
        <v>262.83259423503324</v>
      </c>
      <c r="P9" s="41"/>
      <c r="Q9" s="299">
        <f>SUM(K9:O9)</f>
        <v>2725</v>
      </c>
      <c r="R9" s="166"/>
      <c r="S9" s="66">
        <f>((C9-K9)^2)/K9</f>
        <v>0.28057689989540913</v>
      </c>
      <c r="T9" s="67">
        <f>((D9-L9)^2)/L9</f>
        <v>2.9388397076929231</v>
      </c>
      <c r="U9" s="67">
        <f t="shared" ref="U9:W10" si="1">((E9-M9)^2)/M9</f>
        <v>4.6862445240048771</v>
      </c>
      <c r="V9" s="67">
        <f t="shared" si="1"/>
        <v>2.0505155711879955E-3</v>
      </c>
      <c r="W9" s="45">
        <f t="shared" si="1"/>
        <v>1.2099009944975616</v>
      </c>
      <c r="X9" s="41"/>
      <c r="Y9" s="300">
        <f>SUM(S9:W9)</f>
        <v>9.1176126416619585</v>
      </c>
      <c r="Z9" s="166"/>
      <c r="AA9" s="64">
        <f t="shared" ref="AA9:AE10" si="2">(C9-K9)/SQRT(K9*(1-($Q9/$Q$11))*(1-(K$11/$Q$11)))</f>
        <v>1.3528757546073471</v>
      </c>
      <c r="AB9" s="65">
        <f t="shared" si="2"/>
        <v>3.9714106575239883</v>
      </c>
      <c r="AC9" s="274">
        <f t="shared" si="2"/>
        <v>-4.710956452723198</v>
      </c>
      <c r="AD9" s="65">
        <f t="shared" si="2"/>
        <v>-9.9523455893374302E-2</v>
      </c>
      <c r="AE9" s="43">
        <f t="shared" si="2"/>
        <v>-2.3391188776996423</v>
      </c>
      <c r="AF9" s="41"/>
      <c r="AG9" s="184">
        <f>SUM(AA9:AE9)</f>
        <v>-1.8253123741848793</v>
      </c>
    </row>
    <row r="10" spans="1:33" ht="22.5" customHeight="1">
      <c r="A10" s="165"/>
      <c r="B10" s="171">
        <v>0</v>
      </c>
      <c r="C10" s="282">
        <v>313</v>
      </c>
      <c r="D10" s="283">
        <v>167</v>
      </c>
      <c r="E10" s="283">
        <v>163</v>
      </c>
      <c r="F10" s="284">
        <v>137</v>
      </c>
      <c r="G10" s="285">
        <v>103</v>
      </c>
      <c r="H10" s="280"/>
      <c r="I10" s="299">
        <f t="shared" ref="I10" si="3">SUM(C10:G10)</f>
        <v>883</v>
      </c>
      <c r="J10" s="166"/>
      <c r="K10" s="290">
        <f>IF(ISERROR(($I$10*$C$11)/$I$11),0,($I$10*$C$11)/$I$11)</f>
        <v>329.90133037694011</v>
      </c>
      <c r="L10" s="291">
        <f>IF(ISERROR(($I$10*$D$11)/$I$11),0,($I$10*$D$11)/$I$11)</f>
        <v>210.71590909090909</v>
      </c>
      <c r="M10" s="291">
        <f>IF(ISERROR(($I$10*$E$11)/$I$11),0,($I$10*$E$11)/$I$11)</f>
        <v>121.14329268292683</v>
      </c>
      <c r="N10" s="291">
        <f>IF(ISERROR(($I$10*$F$11)/$I$11),0,($I$10*$F$11)/$I$11)</f>
        <v>136.0720620842572</v>
      </c>
      <c r="O10" s="293">
        <f>IF(ISERROR(($I$10*$G$11)/$I$11),0,($I$10*$G$11)/$I$11)</f>
        <v>85.167405764966745</v>
      </c>
      <c r="P10" s="41"/>
      <c r="Q10" s="299">
        <f t="shared" ref="Q10" si="4">SUM(K10:O10)</f>
        <v>882.99999999999989</v>
      </c>
      <c r="R10" s="166"/>
      <c r="S10" s="71">
        <f>((C10-K10)^2)/K10</f>
        <v>0.86588001383351076</v>
      </c>
      <c r="T10" s="72">
        <f>((D10-L10)^2)/L10</f>
        <v>9.0694656890863019</v>
      </c>
      <c r="U10" s="72">
        <f t="shared" si="1"/>
        <v>14.462079646560907</v>
      </c>
      <c r="V10" s="72">
        <f t="shared" si="1"/>
        <v>6.3280350299969286E-3</v>
      </c>
      <c r="W10" s="61">
        <f t="shared" si="1"/>
        <v>3.7338394224301927</v>
      </c>
      <c r="X10" s="41"/>
      <c r="Y10" s="300">
        <f t="shared" ref="Y10" si="5">SUM(S10:W10)</f>
        <v>28.137592806940912</v>
      </c>
      <c r="Z10" s="166"/>
      <c r="AA10" s="69">
        <f t="shared" si="2"/>
        <v>-1.3528757546073471</v>
      </c>
      <c r="AB10" s="70">
        <f t="shared" si="2"/>
        <v>-3.9714106575239856</v>
      </c>
      <c r="AC10" s="275">
        <f t="shared" si="2"/>
        <v>4.7109564527231971</v>
      </c>
      <c r="AD10" s="70">
        <f t="shared" si="2"/>
        <v>9.9523455893374302E-2</v>
      </c>
      <c r="AE10" s="59">
        <f t="shared" si="2"/>
        <v>2.3391188776996437</v>
      </c>
      <c r="AF10" s="41"/>
      <c r="AG10" s="184">
        <f t="shared" ref="AG10" si="6">SUM(AA10:AE10)</f>
        <v>1.8253123741848825</v>
      </c>
    </row>
    <row r="11" spans="1:33" ht="22.5" customHeight="1">
      <c r="A11" s="165"/>
      <c r="B11" s="166"/>
      <c r="C11" s="281">
        <f>SUM(C9:C10)</f>
        <v>1348</v>
      </c>
      <c r="D11" s="281">
        <f>SUM(D9:D10)</f>
        <v>861</v>
      </c>
      <c r="E11" s="281">
        <f>SUM(E9:E10)</f>
        <v>495</v>
      </c>
      <c r="F11" s="281">
        <f>SUM(F9:F10)</f>
        <v>556</v>
      </c>
      <c r="G11" s="281">
        <f>SUM(G9:G10)</f>
        <v>348</v>
      </c>
      <c r="H11" s="281"/>
      <c r="I11" s="299">
        <f>SUM(I9:I10)</f>
        <v>3608</v>
      </c>
      <c r="J11" s="166"/>
      <c r="K11" s="281">
        <f>SUM(K9:K10)</f>
        <v>1348</v>
      </c>
      <c r="L11" s="281">
        <f>SUM(L9:L10)</f>
        <v>861</v>
      </c>
      <c r="M11" s="281">
        <f>SUM(M9:M10)</f>
        <v>495</v>
      </c>
      <c r="N11" s="281">
        <f>SUM(N9:N10)</f>
        <v>556</v>
      </c>
      <c r="O11" s="281">
        <f>SUM(O9:O10)</f>
        <v>348</v>
      </c>
      <c r="P11" s="281"/>
      <c r="Q11" s="299">
        <f>SUM(Q9:Q10)</f>
        <v>3608</v>
      </c>
      <c r="R11" s="166"/>
      <c r="S11" s="186">
        <f>SUM(S9:S10)</f>
        <v>1.1464569137289198</v>
      </c>
      <c r="T11" s="186">
        <f>SUM(T9:T10)</f>
        <v>12.008305396779225</v>
      </c>
      <c r="U11" s="186">
        <f>SUM(U9:U10)</f>
        <v>19.148324170565786</v>
      </c>
      <c r="V11" s="186">
        <f>SUM(V9:V10)</f>
        <v>8.3785506011849233E-3</v>
      </c>
      <c r="W11" s="186">
        <f>SUM(W9:W10)</f>
        <v>4.9437404169277546</v>
      </c>
      <c r="X11" s="172"/>
      <c r="Y11" s="300">
        <f>SUM(Y9:Y10)</f>
        <v>37.255205448602872</v>
      </c>
      <c r="Z11" s="166"/>
      <c r="AA11" s="186">
        <f>SUM(AA9:AA10)</f>
        <v>0</v>
      </c>
      <c r="AB11" s="186">
        <f>SUM(AB9:AB10)</f>
        <v>0</v>
      </c>
      <c r="AC11" s="186">
        <f>SUM(AC9:AC10)</f>
        <v>0</v>
      </c>
      <c r="AD11" s="186">
        <f>SUM(AD9:AD10)</f>
        <v>0</v>
      </c>
      <c r="AE11" s="186">
        <f>SUM(AE9:AE10)</f>
        <v>0</v>
      </c>
      <c r="AF11" s="172"/>
      <c r="AG11" s="184">
        <f>SUM(AG9:AG10)</f>
        <v>3.1086244689504383E-15</v>
      </c>
    </row>
    <row r="12" spans="1:33" ht="22.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7"/>
    </row>
    <row r="13" spans="1:33" ht="18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78"/>
      <c r="T13" s="178"/>
      <c r="U13" s="178" t="str">
        <f>IF(W13&lt;=0.05,"REJECT Null Hypothesis  ←  ","FAIL TO REJECT Null Hypothesis  ←  ")</f>
        <v xml:space="preserve">REJECT Null Hypothesis  ←  </v>
      </c>
      <c r="V13" s="53" t="s">
        <v>61</v>
      </c>
      <c r="W13" s="55">
        <f>_xlfn.CHISQ.TEST(C9:G10,K9:O10)</f>
        <v>1.595887175404009E-7</v>
      </c>
      <c r="X13" s="166"/>
      <c r="Y13" s="166"/>
      <c r="Z13" s="166"/>
      <c r="AA13" s="178"/>
      <c r="AB13" s="178"/>
      <c r="AC13" s="178"/>
      <c r="AD13" s="200"/>
      <c r="AE13" s="201"/>
      <c r="AF13" s="166"/>
      <c r="AG13" s="167"/>
    </row>
    <row r="14" spans="1:33" ht="18.75" customHeight="1" thickBot="1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7"/>
      <c r="W14" s="188"/>
      <c r="X14" s="181"/>
      <c r="Y14" s="181"/>
      <c r="Z14" s="181"/>
      <c r="AA14" s="181"/>
      <c r="AB14" s="181"/>
      <c r="AC14" s="181"/>
      <c r="AD14" s="198"/>
      <c r="AE14" s="199"/>
      <c r="AF14" s="181"/>
      <c r="AG14" s="182"/>
    </row>
    <row r="15" spans="1:33" ht="15.75" thickTop="1">
      <c r="G15" s="117"/>
      <c r="K15" s="1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9ECA-EF8F-4748-B1FA-220E228F2815}">
  <sheetPr>
    <tabColor rgb="FF7030A0"/>
  </sheetPr>
  <dimension ref="A1:AL15"/>
  <sheetViews>
    <sheetView showGridLines="0" zoomScale="90" zoomScaleNormal="90" workbookViewId="0">
      <selection activeCell="AM1" sqref="AM1"/>
    </sheetView>
  </sheetViews>
  <sheetFormatPr defaultRowHeight="15"/>
  <cols>
    <col min="1" max="1" width="3.28515625" customWidth="1"/>
    <col min="2" max="2" width="7.5703125" customWidth="1"/>
    <col min="3" max="11" width="4.85546875" customWidth="1"/>
    <col min="12" max="12" width="0.7109375" customWidth="1"/>
    <col min="13" max="13" width="6" customWidth="1"/>
    <col min="14" max="14" width="4.28515625" customWidth="1"/>
    <col min="15" max="23" width="4.85546875" customWidth="1"/>
    <col min="24" max="24" width="0.7109375" customWidth="1"/>
    <col min="25" max="25" width="6" customWidth="1"/>
    <col min="26" max="26" width="4.28515625" customWidth="1"/>
    <col min="27" max="34" width="4.85546875" customWidth="1"/>
    <col min="35" max="35" width="5.7109375" customWidth="1"/>
    <col min="36" max="36" width="0.7109375" customWidth="1"/>
    <col min="37" max="37" width="6" customWidth="1"/>
    <col min="38" max="38" width="2.85546875" customWidth="1"/>
  </cols>
  <sheetData>
    <row r="1" spans="1:38" ht="23.25">
      <c r="A1" s="79" t="s">
        <v>68</v>
      </c>
    </row>
    <row r="2" spans="1:38">
      <c r="A2" s="11" t="s">
        <v>69</v>
      </c>
    </row>
    <row r="5" spans="1:38" ht="15.75" thickBot="1"/>
    <row r="6" spans="1:38" ht="16.5" thickTop="1">
      <c r="A6" s="162" t="s">
        <v>281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4"/>
    </row>
    <row r="7" spans="1:38" ht="18">
      <c r="A7" s="165"/>
      <c r="B7" s="166"/>
      <c r="C7" s="297" t="s">
        <v>58</v>
      </c>
      <c r="D7" s="298"/>
      <c r="E7" s="298"/>
      <c r="F7" s="298"/>
      <c r="G7" s="183"/>
      <c r="H7" s="183"/>
      <c r="I7" s="183"/>
      <c r="J7" s="183"/>
      <c r="K7" s="183"/>
      <c r="L7" s="166"/>
      <c r="M7" s="166"/>
      <c r="N7" s="166"/>
      <c r="O7" s="297" t="s">
        <v>57</v>
      </c>
      <c r="P7" s="298"/>
      <c r="Q7" s="298"/>
      <c r="R7" s="298"/>
      <c r="S7" s="183"/>
      <c r="T7" s="183"/>
      <c r="U7" s="183"/>
      <c r="V7" s="183"/>
      <c r="W7" s="183"/>
      <c r="X7" s="166"/>
      <c r="Y7" s="166"/>
      <c r="Z7" s="166"/>
      <c r="AA7" s="297" t="s">
        <v>65</v>
      </c>
      <c r="AB7" s="298"/>
      <c r="AC7" s="298"/>
      <c r="AD7" s="298"/>
      <c r="AE7" s="183"/>
      <c r="AF7" s="183"/>
      <c r="AG7" s="183"/>
      <c r="AH7" s="183"/>
      <c r="AI7" s="183"/>
      <c r="AJ7" s="166"/>
      <c r="AK7" s="166"/>
      <c r="AL7" s="167"/>
    </row>
    <row r="8" spans="1:38" ht="21.75" customHeight="1" thickBot="1">
      <c r="A8" s="165"/>
      <c r="B8" s="166"/>
      <c r="C8" s="168">
        <v>1</v>
      </c>
      <c r="D8" s="168">
        <v>2</v>
      </c>
      <c r="E8" s="168">
        <v>3</v>
      </c>
      <c r="F8" s="168">
        <v>4</v>
      </c>
      <c r="G8" s="168">
        <v>5</v>
      </c>
      <c r="H8" s="168">
        <v>6</v>
      </c>
      <c r="I8" s="168">
        <v>7</v>
      </c>
      <c r="J8" s="168">
        <v>8</v>
      </c>
      <c r="K8" s="168">
        <v>9</v>
      </c>
      <c r="L8" s="169"/>
      <c r="M8" s="166"/>
      <c r="N8" s="166"/>
      <c r="O8" s="170">
        <f>C8</f>
        <v>1</v>
      </c>
      <c r="P8" s="170">
        <f>D8</f>
        <v>2</v>
      </c>
      <c r="Q8" s="170">
        <f t="shared" ref="Q8:W8" si="0">E8</f>
        <v>3</v>
      </c>
      <c r="R8" s="170">
        <f t="shared" si="0"/>
        <v>4</v>
      </c>
      <c r="S8" s="170">
        <f t="shared" si="0"/>
        <v>5</v>
      </c>
      <c r="T8" s="170">
        <f t="shared" si="0"/>
        <v>6</v>
      </c>
      <c r="U8" s="170">
        <f t="shared" si="0"/>
        <v>7</v>
      </c>
      <c r="V8" s="170">
        <f t="shared" si="0"/>
        <v>8</v>
      </c>
      <c r="W8" s="170">
        <f t="shared" si="0"/>
        <v>9</v>
      </c>
      <c r="X8" s="169"/>
      <c r="Y8" s="166"/>
      <c r="Z8" s="166"/>
      <c r="AA8" s="170">
        <f>O8</f>
        <v>1</v>
      </c>
      <c r="AB8" s="170">
        <f>P8</f>
        <v>2</v>
      </c>
      <c r="AC8" s="170">
        <f t="shared" ref="AC8:AI8" si="1">Q8</f>
        <v>3</v>
      </c>
      <c r="AD8" s="170">
        <f t="shared" si="1"/>
        <v>4</v>
      </c>
      <c r="AE8" s="170">
        <f t="shared" si="1"/>
        <v>5</v>
      </c>
      <c r="AF8" s="170">
        <f t="shared" si="1"/>
        <v>6</v>
      </c>
      <c r="AG8" s="170">
        <f t="shared" si="1"/>
        <v>7</v>
      </c>
      <c r="AH8" s="170">
        <f t="shared" si="1"/>
        <v>8</v>
      </c>
      <c r="AI8" s="170">
        <f t="shared" si="1"/>
        <v>9</v>
      </c>
      <c r="AJ8" s="169"/>
      <c r="AK8" s="166"/>
      <c r="AL8" s="167"/>
    </row>
    <row r="9" spans="1:38" ht="22.5" customHeight="1">
      <c r="A9" s="165"/>
      <c r="B9" s="171" t="s">
        <v>279</v>
      </c>
      <c r="C9" s="276">
        <v>41</v>
      </c>
      <c r="D9" s="277">
        <v>56</v>
      </c>
      <c r="E9" s="277">
        <v>34</v>
      </c>
      <c r="F9" s="277">
        <v>27</v>
      </c>
      <c r="G9" s="277">
        <v>11</v>
      </c>
      <c r="H9" s="277">
        <v>14</v>
      </c>
      <c r="I9" s="277">
        <v>9</v>
      </c>
      <c r="J9" s="277">
        <v>3</v>
      </c>
      <c r="K9" s="279">
        <v>6</v>
      </c>
      <c r="L9" s="280"/>
      <c r="M9" s="281">
        <f>SUM(C9:K9)</f>
        <v>201</v>
      </c>
      <c r="N9" s="166"/>
      <c r="O9" s="286">
        <f>IF(ISERROR(($M9*C$11)/$M$11),0,($M9*C$11)/$M$11)</f>
        <v>50.750500000000002</v>
      </c>
      <c r="P9" s="287">
        <f t="shared" ref="P9:W10" si="2">IF(ISERROR(($M9*D$11)/$M$11),0,($M9*D$11)/$M$11)</f>
        <v>45.688000000000002</v>
      </c>
      <c r="Q9" s="287">
        <f t="shared" si="2"/>
        <v>29.5625</v>
      </c>
      <c r="R9" s="287">
        <f t="shared" si="2"/>
        <v>23.248500000000003</v>
      </c>
      <c r="S9" s="288">
        <f t="shared" si="2"/>
        <v>13.439499999999997</v>
      </c>
      <c r="T9" s="288">
        <f t="shared" si="2"/>
        <v>13.733500000000001</v>
      </c>
      <c r="U9" s="288">
        <f t="shared" si="2"/>
        <v>10.328999999999999</v>
      </c>
      <c r="V9" s="288">
        <f t="shared" si="2"/>
        <v>6.6254999999999997</v>
      </c>
      <c r="W9" s="289">
        <f t="shared" si="2"/>
        <v>7.6230000000000002</v>
      </c>
      <c r="X9" s="41"/>
      <c r="Y9" s="281">
        <f>SUM(O9:W9)</f>
        <v>201</v>
      </c>
      <c r="Z9" s="166"/>
      <c r="AA9" s="64">
        <f>((C9-O9)^2)/O9</f>
        <v>1.8733263760948178</v>
      </c>
      <c r="AB9" s="65">
        <f t="shared" ref="AB9:AI10" si="3">((D9-P9)^2)/P9</f>
        <v>2.3274676939240049</v>
      </c>
      <c r="AC9" s="65">
        <f t="shared" si="3"/>
        <v>0.66609408033826634</v>
      </c>
      <c r="AD9" s="65">
        <f t="shared" si="3"/>
        <v>0.60536173301503204</v>
      </c>
      <c r="AE9" s="272">
        <f t="shared" si="3"/>
        <v>0.44281113508686981</v>
      </c>
      <c r="AF9" s="272">
        <f t="shared" si="3"/>
        <v>5.1714602978118742E-3</v>
      </c>
      <c r="AG9" s="272">
        <f t="shared" si="3"/>
        <v>0.17099825733372032</v>
      </c>
      <c r="AH9" s="272">
        <f t="shared" si="3"/>
        <v>1.9838880461851933</v>
      </c>
      <c r="AI9" s="43">
        <f t="shared" si="3"/>
        <v>0.34555017709563174</v>
      </c>
      <c r="AJ9" s="41"/>
      <c r="AK9" s="173">
        <f>SUM(AA9:AI9)</f>
        <v>8.4206689593713477</v>
      </c>
      <c r="AL9" s="184"/>
    </row>
    <row r="10" spans="1:38" ht="22.5" customHeight="1">
      <c r="A10" s="165"/>
      <c r="B10" s="171" t="s">
        <v>280</v>
      </c>
      <c r="C10" s="282">
        <v>60.500999999999998</v>
      </c>
      <c r="D10" s="283">
        <v>35.375999999999998</v>
      </c>
      <c r="E10" s="283">
        <v>25.125</v>
      </c>
      <c r="F10" s="283">
        <v>19.497</v>
      </c>
      <c r="G10" s="283">
        <v>15.879</v>
      </c>
      <c r="H10" s="283">
        <v>13.467000000000001</v>
      </c>
      <c r="I10" s="283">
        <v>11.658000000000001</v>
      </c>
      <c r="J10" s="283">
        <v>10.250999999999999</v>
      </c>
      <c r="K10" s="285">
        <v>9.2460000000000004</v>
      </c>
      <c r="L10" s="280"/>
      <c r="M10" s="281">
        <f t="shared" ref="M10" si="4">SUM(C10:K10)</f>
        <v>201</v>
      </c>
      <c r="N10" s="166"/>
      <c r="O10" s="290">
        <f>IF(ISERROR(($M10*C$11)/$M$11),0,($M10*C$11)/$M$11)</f>
        <v>50.750500000000002</v>
      </c>
      <c r="P10" s="291">
        <f t="shared" si="2"/>
        <v>45.688000000000002</v>
      </c>
      <c r="Q10" s="291">
        <f t="shared" si="2"/>
        <v>29.5625</v>
      </c>
      <c r="R10" s="291">
        <f t="shared" si="2"/>
        <v>23.248500000000003</v>
      </c>
      <c r="S10" s="292">
        <f t="shared" si="2"/>
        <v>13.439499999999997</v>
      </c>
      <c r="T10" s="292">
        <f t="shared" si="2"/>
        <v>13.733500000000001</v>
      </c>
      <c r="U10" s="292">
        <f t="shared" si="2"/>
        <v>10.328999999999999</v>
      </c>
      <c r="V10" s="292">
        <f t="shared" si="2"/>
        <v>6.6254999999999997</v>
      </c>
      <c r="W10" s="293">
        <f t="shared" si="2"/>
        <v>7.6230000000000002</v>
      </c>
      <c r="X10" s="41"/>
      <c r="Y10" s="281">
        <f t="shared" ref="Y10" si="5">SUM(O10:W10)</f>
        <v>201</v>
      </c>
      <c r="Z10" s="166"/>
      <c r="AA10" s="69">
        <f>((C10-O10)^2)/O10</f>
        <v>1.8733263760948149</v>
      </c>
      <c r="AB10" s="70">
        <f t="shared" si="3"/>
        <v>2.3274676939240084</v>
      </c>
      <c r="AC10" s="70">
        <f t="shared" si="3"/>
        <v>0.66609408033826634</v>
      </c>
      <c r="AD10" s="70">
        <f t="shared" si="3"/>
        <v>0.60536173301503426</v>
      </c>
      <c r="AE10" s="273">
        <f t="shared" si="3"/>
        <v>0.44281113508687175</v>
      </c>
      <c r="AF10" s="273">
        <f t="shared" si="3"/>
        <v>5.1714602978119436E-3</v>
      </c>
      <c r="AG10" s="273">
        <f t="shared" si="3"/>
        <v>0.17099825733372123</v>
      </c>
      <c r="AH10" s="273">
        <f t="shared" si="3"/>
        <v>1.9838880461851933</v>
      </c>
      <c r="AI10" s="59">
        <f t="shared" si="3"/>
        <v>0.34555017709563174</v>
      </c>
      <c r="AJ10" s="41"/>
      <c r="AK10" s="173">
        <f t="shared" ref="AK10" si="6">SUM(AA10:AI10)</f>
        <v>8.4206689593713548</v>
      </c>
      <c r="AL10" s="184"/>
    </row>
    <row r="11" spans="1:38" ht="22.5" customHeight="1">
      <c r="A11" s="165"/>
      <c r="B11" s="166"/>
      <c r="C11" s="281">
        <f>SUM(C9:C10)</f>
        <v>101.501</v>
      </c>
      <c r="D11" s="281">
        <f>SUM(D9:D10)</f>
        <v>91.376000000000005</v>
      </c>
      <c r="E11" s="281">
        <f>SUM(E9:E10)</f>
        <v>59.125</v>
      </c>
      <c r="F11" s="281">
        <f>SUM(F9:F10)</f>
        <v>46.497</v>
      </c>
      <c r="G11" s="281">
        <f t="shared" ref="G11:K11" si="7">SUM(G9:G10)</f>
        <v>26.878999999999998</v>
      </c>
      <c r="H11" s="281">
        <f t="shared" si="7"/>
        <v>27.466999999999999</v>
      </c>
      <c r="I11" s="281">
        <f t="shared" si="7"/>
        <v>20.658000000000001</v>
      </c>
      <c r="J11" s="281">
        <f t="shared" si="7"/>
        <v>13.250999999999999</v>
      </c>
      <c r="K11" s="281">
        <f t="shared" si="7"/>
        <v>15.246</v>
      </c>
      <c r="L11" s="281"/>
      <c r="M11" s="281">
        <f>SUM(M9:M10)</f>
        <v>402</v>
      </c>
      <c r="N11" s="166"/>
      <c r="O11" s="281">
        <f>SUM(O9:O10)</f>
        <v>101.501</v>
      </c>
      <c r="P11" s="281">
        <f>SUM(P9:P10)</f>
        <v>91.376000000000005</v>
      </c>
      <c r="Q11" s="281">
        <f>SUM(Q9:Q10)</f>
        <v>59.125</v>
      </c>
      <c r="R11" s="281">
        <f>SUM(R9:R10)</f>
        <v>46.497000000000007</v>
      </c>
      <c r="S11" s="281">
        <f t="shared" ref="S11:W11" si="8">SUM(S9:S10)</f>
        <v>26.878999999999994</v>
      </c>
      <c r="T11" s="281">
        <f t="shared" si="8"/>
        <v>27.467000000000002</v>
      </c>
      <c r="U11" s="281">
        <f t="shared" si="8"/>
        <v>20.657999999999998</v>
      </c>
      <c r="V11" s="281">
        <f t="shared" si="8"/>
        <v>13.250999999999999</v>
      </c>
      <c r="W11" s="281">
        <f t="shared" si="8"/>
        <v>15.246</v>
      </c>
      <c r="X11" s="281"/>
      <c r="Y11" s="281">
        <f>SUM(Y9:Y10)</f>
        <v>402</v>
      </c>
      <c r="Z11" s="166"/>
      <c r="AA11" s="296">
        <f>SUM(AA9:AA10)</f>
        <v>3.7466527521896325</v>
      </c>
      <c r="AB11" s="296">
        <f>SUM(AB9:AB10)</f>
        <v>4.6549353878480133</v>
      </c>
      <c r="AC11" s="296">
        <f>SUM(AC9:AC10)</f>
        <v>1.3321881606765327</v>
      </c>
      <c r="AD11" s="296">
        <f>SUM(AD9:AD10)</f>
        <v>1.2107234660300663</v>
      </c>
      <c r="AE11" s="296">
        <f t="shared" ref="AE11:AH11" si="9">SUM(AE9:AE10)</f>
        <v>0.88562227017374151</v>
      </c>
      <c r="AF11" s="296">
        <f t="shared" si="9"/>
        <v>1.0342920595623818E-2</v>
      </c>
      <c r="AG11" s="296">
        <f t="shared" si="9"/>
        <v>0.34199651466744152</v>
      </c>
      <c r="AH11" s="296">
        <f t="shared" si="9"/>
        <v>3.9677760923703866</v>
      </c>
      <c r="AI11" s="296">
        <f>SUM(AI9:AI10)</f>
        <v>0.69110035419126348</v>
      </c>
      <c r="AJ11" s="172"/>
      <c r="AK11" s="173">
        <f>SUM(AK9:AK10)</f>
        <v>16.841337918742703</v>
      </c>
      <c r="AL11" s="184"/>
    </row>
    <row r="12" spans="1:38" ht="22.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7"/>
    </row>
    <row r="13" spans="1:38" ht="18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78"/>
      <c r="AB13" s="178"/>
      <c r="AC13" s="294"/>
      <c r="AD13" s="166"/>
      <c r="AE13" s="200"/>
      <c r="AF13" s="200"/>
      <c r="AG13" s="178" t="str">
        <f>IF(AI13&lt;=0.05,"REJECT Null Hypothesis  ←  ","FAIL TO REJECT Null Hypothesis  ←  ")</f>
        <v xml:space="preserve">REJECT Null Hypothesis  ←  </v>
      </c>
      <c r="AH13" s="53" t="s">
        <v>61</v>
      </c>
      <c r="AI13" s="295">
        <f>_xlfn.CHISQ.TEST(C9:K10,O9:W10)</f>
        <v>3.1804278283947385E-2</v>
      </c>
      <c r="AJ13" s="166"/>
      <c r="AK13" s="166"/>
      <c r="AL13" s="167"/>
    </row>
    <row r="14" spans="1:38" ht="18.75" customHeight="1" thickBot="1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98"/>
      <c r="AE14" s="198"/>
      <c r="AF14" s="198"/>
      <c r="AG14" s="198"/>
      <c r="AH14" s="198"/>
      <c r="AI14" s="188"/>
      <c r="AJ14" s="181"/>
      <c r="AK14" s="181"/>
      <c r="AL14" s="182"/>
    </row>
    <row r="15" spans="1:38" ht="15.75" thickTop="1">
      <c r="K15" s="117"/>
      <c r="O15" s="1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BD85-A2C4-41B7-B5B3-B404407CFFE8}">
  <dimension ref="B2:P29"/>
  <sheetViews>
    <sheetView showGridLines="0" workbookViewId="0">
      <selection activeCell="R1" sqref="R1"/>
    </sheetView>
  </sheetViews>
  <sheetFormatPr defaultRowHeight="15"/>
  <cols>
    <col min="1" max="1" width="2.5703125" customWidth="1"/>
    <col min="2" max="2" width="19.28515625" customWidth="1"/>
    <col min="6" max="6" width="4.7109375" customWidth="1"/>
    <col min="8" max="8" width="11.28515625" customWidth="1"/>
    <col min="9" max="12" width="10.28515625" customWidth="1"/>
    <col min="13" max="13" width="4.7109375" customWidth="1"/>
    <col min="14" max="16" width="8.28515625" customWidth="1"/>
  </cols>
  <sheetData>
    <row r="2" spans="2:16">
      <c r="B2" s="222" t="s">
        <v>223</v>
      </c>
      <c r="C2" s="223" t="s">
        <v>163</v>
      </c>
      <c r="D2" s="223" t="s">
        <v>224</v>
      </c>
      <c r="E2" s="224" t="s">
        <v>10</v>
      </c>
      <c r="G2" s="225" t="s">
        <v>225</v>
      </c>
      <c r="H2" s="226"/>
      <c r="I2" s="227" t="s">
        <v>226</v>
      </c>
      <c r="J2" s="227" t="s">
        <v>76</v>
      </c>
      <c r="K2" s="227" t="s">
        <v>227</v>
      </c>
      <c r="L2" s="228" t="s">
        <v>228</v>
      </c>
      <c r="N2" s="229" t="s">
        <v>229</v>
      </c>
      <c r="O2" s="230" t="s">
        <v>230</v>
      </c>
      <c r="P2" s="231" t="s">
        <v>231</v>
      </c>
    </row>
    <row r="3" spans="2:16">
      <c r="B3" s="222" t="s">
        <v>232</v>
      </c>
      <c r="C3" s="232">
        <v>8</v>
      </c>
      <c r="D3" s="233">
        <f>N12</f>
        <v>86.75</v>
      </c>
      <c r="E3" s="234">
        <f>N13</f>
        <v>5.6251984091991938</v>
      </c>
      <c r="G3" s="235" t="s">
        <v>233</v>
      </c>
      <c r="H3" s="226"/>
      <c r="I3" s="236">
        <f>C10</f>
        <v>1090.6190476190477</v>
      </c>
      <c r="J3" s="237">
        <f>C7-1</f>
        <v>2</v>
      </c>
      <c r="K3" s="236">
        <f>I3/J3</f>
        <v>545.30952380952385</v>
      </c>
      <c r="L3" s="238">
        <f>K3/K4</f>
        <v>29.574063825862396</v>
      </c>
      <c r="N3" s="239">
        <v>96</v>
      </c>
      <c r="O3" s="240">
        <v>77</v>
      </c>
      <c r="P3" s="241">
        <v>66</v>
      </c>
    </row>
    <row r="4" spans="2:16">
      <c r="B4" s="222" t="s">
        <v>234</v>
      </c>
      <c r="C4" s="232">
        <v>7</v>
      </c>
      <c r="D4" s="233">
        <f>O12</f>
        <v>75.571428571428569</v>
      </c>
      <c r="E4" s="234">
        <f>O13</f>
        <v>3.1014589500826251</v>
      </c>
      <c r="G4" s="235" t="s">
        <v>235</v>
      </c>
      <c r="H4" s="226"/>
      <c r="I4" s="311">
        <f>C11</f>
        <v>387.21428571428567</v>
      </c>
      <c r="J4" s="242">
        <f>J5-J3</f>
        <v>21</v>
      </c>
      <c r="K4" s="236">
        <f>I4/J4</f>
        <v>18.438775510204078</v>
      </c>
      <c r="L4" s="228"/>
      <c r="N4" s="243">
        <v>79</v>
      </c>
      <c r="O4" s="214">
        <v>76</v>
      </c>
      <c r="P4" s="244">
        <v>73</v>
      </c>
    </row>
    <row r="5" spans="2:16">
      <c r="B5" s="222" t="s">
        <v>236</v>
      </c>
      <c r="C5" s="232">
        <v>9</v>
      </c>
      <c r="D5" s="233">
        <f>P12</f>
        <v>71</v>
      </c>
      <c r="E5" s="234">
        <f>P13</f>
        <v>3.6742346141747673</v>
      </c>
      <c r="G5" s="235" t="s">
        <v>2</v>
      </c>
      <c r="H5" s="226"/>
      <c r="I5" s="311">
        <f>I3+I4</f>
        <v>1477.8333333333335</v>
      </c>
      <c r="J5" s="245">
        <f>C8-1</f>
        <v>23</v>
      </c>
      <c r="K5" s="246"/>
      <c r="L5" s="228"/>
      <c r="N5" s="243">
        <v>91</v>
      </c>
      <c r="O5" s="214">
        <v>74</v>
      </c>
      <c r="P5" s="244">
        <v>69</v>
      </c>
    </row>
    <row r="6" spans="2:16">
      <c r="N6" s="243">
        <v>85</v>
      </c>
      <c r="O6" s="214">
        <v>73</v>
      </c>
      <c r="P6" s="244">
        <v>66</v>
      </c>
    </row>
    <row r="7" spans="2:16">
      <c r="B7" s="2" t="s">
        <v>237</v>
      </c>
      <c r="C7" s="2">
        <f>COUNT(C3:C5)</f>
        <v>3</v>
      </c>
      <c r="D7" s="217" t="s">
        <v>311</v>
      </c>
      <c r="N7" s="243">
        <v>83</v>
      </c>
      <c r="O7" s="214">
        <v>78</v>
      </c>
      <c r="P7" s="244">
        <v>77</v>
      </c>
    </row>
    <row r="8" spans="2:16" ht="18">
      <c r="B8" s="2" t="s">
        <v>238</v>
      </c>
      <c r="C8" s="2">
        <f>SUM(C3:C5)</f>
        <v>24</v>
      </c>
      <c r="D8" s="217" t="s">
        <v>239</v>
      </c>
      <c r="N8" s="243">
        <v>91</v>
      </c>
      <c r="O8" s="214">
        <v>71</v>
      </c>
      <c r="P8" s="244">
        <v>73</v>
      </c>
    </row>
    <row r="9" spans="2:16">
      <c r="B9" s="2" t="s">
        <v>240</v>
      </c>
      <c r="C9" s="247">
        <f>((C3*D3)+(C4*D4)+(C5*D5))/SUM(C3:C5)</f>
        <v>77.583333333333329</v>
      </c>
      <c r="D9" s="217" t="s">
        <v>241</v>
      </c>
      <c r="N9" s="243">
        <v>82</v>
      </c>
      <c r="O9" s="214">
        <v>80</v>
      </c>
      <c r="P9" s="244">
        <v>71</v>
      </c>
    </row>
    <row r="10" spans="2:16">
      <c r="B10" s="2" t="s">
        <v>242</v>
      </c>
      <c r="C10" s="248">
        <f>(C3*((D3-$C$9)^2))+(C4*((D4-$C$9)^2))+(C5*((D5-$C$9)^2))</f>
        <v>1090.6190476190477</v>
      </c>
      <c r="D10" s="217" t="s">
        <v>243</v>
      </c>
      <c r="N10" s="243">
        <v>87</v>
      </c>
      <c r="O10" s="214"/>
      <c r="P10" s="244">
        <v>70</v>
      </c>
    </row>
    <row r="11" spans="2:16">
      <c r="B11" s="2" t="s">
        <v>244</v>
      </c>
      <c r="C11" s="312">
        <f>((C3-1)*E3^2)+((C4-1)*E4^2)+((C5-1)*E5^2)</f>
        <v>387.21428571428567</v>
      </c>
      <c r="D11" s="217" t="s">
        <v>312</v>
      </c>
      <c r="N11" s="249"/>
      <c r="O11" s="250"/>
      <c r="P11" s="251">
        <v>74</v>
      </c>
    </row>
    <row r="12" spans="2:16">
      <c r="B12" s="2" t="s">
        <v>245</v>
      </c>
      <c r="C12" s="313">
        <f>C10+C11</f>
        <v>1477.8333333333335</v>
      </c>
      <c r="D12" s="217" t="s">
        <v>246</v>
      </c>
      <c r="M12" s="2" t="s">
        <v>247</v>
      </c>
      <c r="N12" s="216">
        <f>AVERAGE(N3:N11)</f>
        <v>86.75</v>
      </c>
      <c r="O12" s="216">
        <f>AVERAGE(O3:O11)</f>
        <v>75.571428571428569</v>
      </c>
      <c r="P12" s="216">
        <f>AVERAGE(P3:P11)</f>
        <v>71</v>
      </c>
    </row>
    <row r="13" spans="2:16">
      <c r="B13" s="2" t="s">
        <v>248</v>
      </c>
      <c r="C13" s="252">
        <v>3.43</v>
      </c>
      <c r="M13" s="2" t="s">
        <v>249</v>
      </c>
      <c r="N13" s="216">
        <f>_xlfn.STDEV.S(N3:N11)</f>
        <v>5.6251984091991938</v>
      </c>
      <c r="O13" s="216">
        <f>_xlfn.STDEV.S(O3:O11)</f>
        <v>3.1014589500826251</v>
      </c>
      <c r="P13" s="216">
        <f>_xlfn.STDEV.S(P3:P11)</f>
        <v>3.6742346141747673</v>
      </c>
    </row>
    <row r="14" spans="2:16" ht="17.25">
      <c r="M14" s="34" t="s">
        <v>250</v>
      </c>
      <c r="N14" s="216">
        <f>_xlfn.VAR.S(N3:N11)</f>
        <v>31.642857142857142</v>
      </c>
      <c r="O14" s="216">
        <f>_xlfn.VAR.S(O3:O11)</f>
        <v>9.6190476190476186</v>
      </c>
      <c r="P14" s="216">
        <f>_xlfn.VAR.S(P3:P11)</f>
        <v>13.5</v>
      </c>
    </row>
    <row r="15" spans="2:16">
      <c r="B15" s="2" t="s">
        <v>251</v>
      </c>
      <c r="C15" s="253">
        <f>K3</f>
        <v>545.30952380952385</v>
      </c>
      <c r="D15" s="217" t="s">
        <v>252</v>
      </c>
      <c r="M15" s="254" t="s">
        <v>253</v>
      </c>
      <c r="N15" s="217" t="s">
        <v>254</v>
      </c>
    </row>
    <row r="16" spans="2:16">
      <c r="B16" s="2" t="s">
        <v>255</v>
      </c>
      <c r="C16" s="253">
        <f>K4</f>
        <v>18.438775510204078</v>
      </c>
      <c r="D16" s="217" t="s">
        <v>256</v>
      </c>
      <c r="M16" s="254" t="s">
        <v>10</v>
      </c>
      <c r="N16" s="217" t="s">
        <v>257</v>
      </c>
    </row>
    <row r="17" spans="2:16" ht="17.25">
      <c r="B17" s="2" t="s">
        <v>258</v>
      </c>
      <c r="C17" s="114">
        <f>L3</f>
        <v>29.574063825862396</v>
      </c>
      <c r="D17" s="217" t="s">
        <v>259</v>
      </c>
      <c r="M17" s="255" t="s">
        <v>260</v>
      </c>
      <c r="N17" s="217" t="s">
        <v>261</v>
      </c>
    </row>
    <row r="18" spans="2:16">
      <c r="B18" s="2" t="s">
        <v>262</v>
      </c>
      <c r="C18" s="256" t="str">
        <f>IF(C17&gt;C13,"Reject","Do NOT Reject")</f>
        <v>Reject</v>
      </c>
      <c r="D18" s="217" t="s">
        <v>263</v>
      </c>
      <c r="N18" s="217"/>
    </row>
    <row r="20" spans="2:16">
      <c r="N20" s="257" t="s">
        <v>264</v>
      </c>
      <c r="O20" s="258"/>
      <c r="P20" s="259"/>
    </row>
    <row r="21" spans="2:16">
      <c r="N21" s="260" t="str">
        <f>N2</f>
        <v>meth1</v>
      </c>
      <c r="O21" s="261" t="str">
        <f t="shared" ref="O21:P21" si="0">O2</f>
        <v>meth2</v>
      </c>
      <c r="P21" s="262" t="str">
        <f t="shared" si="0"/>
        <v>meth3</v>
      </c>
    </row>
    <row r="22" spans="2:16">
      <c r="N22" s="263">
        <f>N3-$D$3</f>
        <v>9.25</v>
      </c>
      <c r="O22" s="264">
        <f>O3-$D$4</f>
        <v>1.4285714285714306</v>
      </c>
      <c r="P22" s="265">
        <f>P3-$D$5</f>
        <v>-5</v>
      </c>
    </row>
    <row r="23" spans="2:16">
      <c r="N23" s="266">
        <f t="shared" ref="N23:N26" si="1">N4-$D$3</f>
        <v>-7.75</v>
      </c>
      <c r="O23" s="267">
        <f t="shared" ref="O23:O26" si="2">O4-$D$4</f>
        <v>0.4285714285714306</v>
      </c>
      <c r="P23" s="268">
        <f t="shared" ref="P23:P26" si="3">P4-$D$5</f>
        <v>2</v>
      </c>
    </row>
    <row r="24" spans="2:16">
      <c r="N24" s="266">
        <f t="shared" si="1"/>
        <v>4.25</v>
      </c>
      <c r="O24" s="267">
        <f t="shared" si="2"/>
        <v>-1.5714285714285694</v>
      </c>
      <c r="P24" s="268">
        <f t="shared" si="3"/>
        <v>-2</v>
      </c>
    </row>
    <row r="25" spans="2:16">
      <c r="N25" s="266">
        <f t="shared" si="1"/>
        <v>-1.75</v>
      </c>
      <c r="O25" s="267">
        <f t="shared" si="2"/>
        <v>-2.5714285714285694</v>
      </c>
      <c r="P25" s="268">
        <f t="shared" si="3"/>
        <v>-5</v>
      </c>
    </row>
    <row r="26" spans="2:16">
      <c r="N26" s="269">
        <f t="shared" si="1"/>
        <v>-3.75</v>
      </c>
      <c r="O26" s="270">
        <f t="shared" si="2"/>
        <v>2.4285714285714306</v>
      </c>
      <c r="P26" s="271">
        <f t="shared" si="3"/>
        <v>6</v>
      </c>
    </row>
    <row r="27" spans="2:16">
      <c r="N27" s="217"/>
    </row>
    <row r="28" spans="2:16">
      <c r="N28" s="217"/>
    </row>
    <row r="29" spans="2:16">
      <c r="N29" s="21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I32"/>
  <sheetViews>
    <sheetView showGridLines="0" workbookViewId="0">
      <selection activeCell="J1" sqref="J1"/>
    </sheetView>
  </sheetViews>
  <sheetFormatPr defaultRowHeight="15" outlineLevelRow="1"/>
  <cols>
    <col min="1" max="1" width="4.7109375" customWidth="1"/>
    <col min="2" max="2" width="10.42578125" customWidth="1"/>
    <col min="3" max="3" width="4.28515625" customWidth="1"/>
    <col min="4" max="4" width="1.28515625" customWidth="1"/>
    <col min="5" max="6" width="10.140625" customWidth="1"/>
    <col min="7" max="7" width="2" customWidth="1"/>
    <col min="8" max="8" width="11.140625" customWidth="1"/>
  </cols>
  <sheetData>
    <row r="1" spans="1:8" ht="18.75">
      <c r="A1" s="7" t="s">
        <v>48</v>
      </c>
    </row>
    <row r="2" spans="1:8">
      <c r="A2" s="5" t="s">
        <v>3</v>
      </c>
      <c r="B2" s="5"/>
    </row>
    <row r="5" spans="1:8">
      <c r="E5" s="36"/>
      <c r="F5" s="36"/>
      <c r="H5" s="1" t="s">
        <v>2</v>
      </c>
    </row>
    <row r="6" spans="1:8" ht="15.75" thickBot="1">
      <c r="E6" s="4" t="s">
        <v>18</v>
      </c>
      <c r="F6" s="38" t="s">
        <v>70</v>
      </c>
      <c r="G6" s="1"/>
      <c r="H6" s="8" t="s">
        <v>4</v>
      </c>
    </row>
    <row r="7" spans="1:8">
      <c r="C7" s="80" t="s">
        <v>1</v>
      </c>
      <c r="D7" s="2"/>
      <c r="E7" s="17">
        <v>98</v>
      </c>
      <c r="F7" s="18">
        <v>112</v>
      </c>
      <c r="G7" s="19"/>
      <c r="H7" s="20">
        <f>SUM(E7:F7)</f>
        <v>210</v>
      </c>
    </row>
    <row r="8" spans="1:8" ht="15.75" thickBot="1">
      <c r="C8" s="80" t="s">
        <v>0</v>
      </c>
      <c r="D8" s="2"/>
      <c r="E8" s="21">
        <v>92</v>
      </c>
      <c r="F8" s="22">
        <v>48</v>
      </c>
      <c r="G8" s="19"/>
      <c r="H8" s="23">
        <f>SUM(E8:F8)</f>
        <v>140</v>
      </c>
    </row>
    <row r="9" spans="1:8">
      <c r="E9" s="20">
        <f>SUM(E7:E8)</f>
        <v>190</v>
      </c>
      <c r="F9" s="20">
        <f>SUM(F7:F8)</f>
        <v>160</v>
      </c>
      <c r="G9" s="20"/>
      <c r="H9" s="20">
        <f>SUM(E9:F9)</f>
        <v>350</v>
      </c>
    </row>
    <row r="12" spans="1:8" ht="18.75">
      <c r="B12" s="7" t="s">
        <v>5</v>
      </c>
    </row>
    <row r="13" spans="1:8">
      <c r="B13" s="9" t="s">
        <v>15</v>
      </c>
      <c r="C13" s="2"/>
      <c r="D13" s="2"/>
    </row>
    <row r="14" spans="1:8" ht="18">
      <c r="C14" s="2" t="s">
        <v>25</v>
      </c>
      <c r="E14" s="196">
        <f>IF(ISERROR(E7/E9),0,E7/E9)</f>
        <v>0.51578947368421058</v>
      </c>
      <c r="F14" s="35">
        <f>E14</f>
        <v>0.51578947368421058</v>
      </c>
    </row>
    <row r="15" spans="1:8" ht="18">
      <c r="C15" s="2" t="s">
        <v>19</v>
      </c>
      <c r="E15" s="196">
        <f>IF(ISERROR(F7/F9),0,F7/F9)</f>
        <v>0.7</v>
      </c>
      <c r="F15" s="35">
        <f>E15</f>
        <v>0.7</v>
      </c>
    </row>
    <row r="16" spans="1:8">
      <c r="E16" s="15"/>
    </row>
    <row r="17" spans="2:9">
      <c r="E17" s="15"/>
    </row>
    <row r="18" spans="2:9">
      <c r="B18" s="3" t="s">
        <v>7</v>
      </c>
      <c r="C18" s="2"/>
      <c r="D18" s="2"/>
      <c r="E18" s="15"/>
    </row>
    <row r="19" spans="2:9">
      <c r="C19" s="2" t="s">
        <v>12</v>
      </c>
      <c r="D19" s="2"/>
      <c r="E19" s="196">
        <f>E14-E15</f>
        <v>-0.18421052631578938</v>
      </c>
      <c r="F19" s="35">
        <f>E19</f>
        <v>-0.18421052631578938</v>
      </c>
      <c r="H19" s="2" t="s">
        <v>166</v>
      </c>
      <c r="I19" s="24">
        <f>SQRT((E14*(1-E14)/E9)+(E15*(1-E15)/F9))</f>
        <v>5.1254046952964739E-2</v>
      </c>
    </row>
    <row r="20" spans="2:9">
      <c r="C20" s="2"/>
      <c r="D20" s="2"/>
      <c r="E20" s="14"/>
    </row>
    <row r="21" spans="2:9">
      <c r="B21" s="9" t="s">
        <v>13</v>
      </c>
      <c r="C21" s="2"/>
      <c r="D21" s="2"/>
    </row>
    <row r="22" spans="2:9">
      <c r="B22" s="9"/>
      <c r="C22" s="2" t="s">
        <v>14</v>
      </c>
      <c r="D22" s="2"/>
      <c r="E22" s="15">
        <f>(E7/E9)/(F7/F9)</f>
        <v>0.73684210526315796</v>
      </c>
      <c r="F22" s="197"/>
      <c r="H22" s="81"/>
    </row>
    <row r="23" spans="2:9" hidden="1" outlineLevel="1">
      <c r="B23" s="9"/>
      <c r="C23" s="2" t="s">
        <v>168</v>
      </c>
      <c r="D23" s="2"/>
      <c r="E23" s="196">
        <f>LN(E22)</f>
        <v>-0.30538164955118174</v>
      </c>
      <c r="F23" s="197"/>
      <c r="H23" s="81"/>
    </row>
    <row r="24" spans="2:9" hidden="1" outlineLevel="1">
      <c r="B24" s="9"/>
      <c r="C24" s="2" t="s">
        <v>167</v>
      </c>
      <c r="D24" s="2"/>
      <c r="E24" s="196">
        <f>SQRT((1/E7)-(1/E9)+(1/F7)-(1/F9))</f>
        <v>8.7289719706776722E-2</v>
      </c>
    </row>
    <row r="25" spans="2:9" collapsed="1">
      <c r="B25" s="9"/>
      <c r="C25" s="2" t="s">
        <v>71</v>
      </c>
      <c r="D25" s="2"/>
      <c r="E25" t="str">
        <f>"("&amp;TEXT(EXP((E23-(1.96*E24))),"0.00")&amp;", "&amp;TEXT(EXP((E23+(1.96*E24))),"0.00")&amp;")"</f>
        <v>(0.62, 0.87)</v>
      </c>
    </row>
    <row r="26" spans="2:9">
      <c r="B26" s="9"/>
      <c r="C26" s="2"/>
      <c r="D26" s="2"/>
      <c r="E26" s="16"/>
    </row>
    <row r="27" spans="2:9">
      <c r="B27" s="9" t="s">
        <v>8</v>
      </c>
      <c r="C27" s="2"/>
      <c r="D27" s="2"/>
      <c r="E27" s="16"/>
    </row>
    <row r="28" spans="2:9">
      <c r="C28" s="2" t="s">
        <v>6</v>
      </c>
      <c r="E28" s="81">
        <f>(E14/(1-E14))/(E15/(1-E15))</f>
        <v>0.45652173913043498</v>
      </c>
    </row>
    <row r="29" spans="2:9" hidden="1" outlineLevel="1">
      <c r="C29" s="2" t="s">
        <v>22</v>
      </c>
      <c r="E29" s="16">
        <f>LN(E28)</f>
        <v>-0.78411895876567161</v>
      </c>
    </row>
    <row r="30" spans="2:9" hidden="1" outlineLevel="1">
      <c r="C30" s="2" t="s">
        <v>23</v>
      </c>
      <c r="E30" s="14">
        <f>SQRT((1/E7)+(1/E8)+(1/F7)+(1/F8))</f>
        <v>0.2254674069836905</v>
      </c>
    </row>
    <row r="31" spans="2:9" hidden="1" outlineLevel="1">
      <c r="C31" s="2" t="s">
        <v>24</v>
      </c>
      <c r="E31" s="2" t="str">
        <f>"("&amp;TEXT((E29-(1.96*E30)),"0.00")&amp;", "&amp;TEXT((E29+(1.96*E30)),"0.00")&amp;")"</f>
        <v>(-1.23, -0.34)</v>
      </c>
    </row>
    <row r="32" spans="2:9" collapsed="1">
      <c r="C32" s="2" t="s">
        <v>72</v>
      </c>
      <c r="E32" t="str">
        <f>"("&amp;TEXT(EXP((E29-(1.96*E30))),"0.00")&amp;", "&amp;TEXT(EXP((E29+(1.96*E30))),"0.00")&amp;")"</f>
        <v>(0.29, 0.71)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-0.249977111117893"/>
  </sheetPr>
  <dimension ref="A1:H32"/>
  <sheetViews>
    <sheetView showGridLines="0" workbookViewId="0">
      <selection activeCell="R12" sqref="R12"/>
    </sheetView>
  </sheetViews>
  <sheetFormatPr defaultRowHeight="15" outlineLevelRow="1"/>
  <cols>
    <col min="1" max="1" width="4.7109375" customWidth="1"/>
    <col min="2" max="2" width="10.42578125" customWidth="1"/>
    <col min="3" max="3" width="4.28515625" customWidth="1"/>
    <col min="4" max="4" width="1.28515625" customWidth="1"/>
    <col min="5" max="6" width="10.140625" customWidth="1"/>
    <col min="7" max="7" width="2" customWidth="1"/>
    <col min="8" max="8" width="11.140625" customWidth="1"/>
  </cols>
  <sheetData>
    <row r="1" spans="1:8" ht="18.75">
      <c r="A1" s="7" t="s">
        <v>48</v>
      </c>
    </row>
    <row r="2" spans="1:8">
      <c r="A2" s="5" t="s">
        <v>3</v>
      </c>
      <c r="B2" s="5"/>
    </row>
    <row r="5" spans="1:8">
      <c r="E5" s="36" t="s">
        <v>53</v>
      </c>
      <c r="F5" s="36" t="s">
        <v>54</v>
      </c>
      <c r="H5" s="1" t="s">
        <v>2</v>
      </c>
    </row>
    <row r="6" spans="1:8" ht="15.75" thickBot="1">
      <c r="E6" s="4" t="s">
        <v>267</v>
      </c>
      <c r="F6" s="4" t="s">
        <v>268</v>
      </c>
      <c r="G6" s="1"/>
      <c r="H6" s="8" t="s">
        <v>4</v>
      </c>
    </row>
    <row r="7" spans="1:8">
      <c r="C7" s="6" t="s">
        <v>265</v>
      </c>
      <c r="D7" s="2"/>
      <c r="E7" s="17">
        <v>9</v>
      </c>
      <c r="F7" s="18">
        <v>41</v>
      </c>
      <c r="G7" s="19"/>
      <c r="H7" s="20">
        <f>SUM(E7:F7)</f>
        <v>50</v>
      </c>
    </row>
    <row r="8" spans="1:8" ht="15.75" thickBot="1">
      <c r="C8" s="6" t="s">
        <v>266</v>
      </c>
      <c r="D8" s="2"/>
      <c r="E8" s="21">
        <v>5</v>
      </c>
      <c r="F8" s="22">
        <v>45</v>
      </c>
      <c r="G8" s="19"/>
      <c r="H8" s="23">
        <f>SUM(E8:F8)</f>
        <v>50</v>
      </c>
    </row>
    <row r="9" spans="1:8">
      <c r="E9" s="20">
        <f>SUM(E7:E8)</f>
        <v>14</v>
      </c>
      <c r="F9" s="20">
        <f>SUM(F7:F8)</f>
        <v>86</v>
      </c>
      <c r="G9" s="20"/>
      <c r="H9" s="20">
        <f>SUM(E9:F9)</f>
        <v>100</v>
      </c>
    </row>
    <row r="12" spans="1:8" ht="18.75">
      <c r="B12" s="7" t="s">
        <v>5</v>
      </c>
    </row>
    <row r="13" spans="1:8">
      <c r="B13" s="9" t="s">
        <v>15</v>
      </c>
      <c r="C13" s="2"/>
      <c r="D13" s="2"/>
    </row>
    <row r="14" spans="1:8" ht="18">
      <c r="C14" s="2" t="s">
        <v>16</v>
      </c>
      <c r="E14" s="15">
        <f>IF(ISERROR(E7/E9),0,E7/E9)</f>
        <v>0.6428571428571429</v>
      </c>
      <c r="F14" s="35">
        <f>E14</f>
        <v>0.6428571428571429</v>
      </c>
    </row>
    <row r="15" spans="1:8" ht="18">
      <c r="C15" s="2" t="s">
        <v>17</v>
      </c>
      <c r="E15" s="15">
        <f>IF(ISERROR(F7/F9),0,F7/F9)</f>
        <v>0.47674418604651164</v>
      </c>
      <c r="F15" s="35">
        <f>E15</f>
        <v>0.47674418604651164</v>
      </c>
    </row>
    <row r="16" spans="1:8">
      <c r="E16" s="15"/>
    </row>
    <row r="17" spans="2:6">
      <c r="E17" s="15"/>
    </row>
    <row r="18" spans="2:6">
      <c r="B18" s="3" t="s">
        <v>7</v>
      </c>
      <c r="C18" s="2"/>
      <c r="D18" s="2"/>
      <c r="E18" s="15"/>
    </row>
    <row r="19" spans="2:6">
      <c r="C19" s="2" t="s">
        <v>12</v>
      </c>
      <c r="D19" s="2"/>
      <c r="E19" s="15">
        <f>E14-E15</f>
        <v>0.16611295681063126</v>
      </c>
      <c r="F19" s="35">
        <f>E19</f>
        <v>0.16611295681063126</v>
      </c>
    </row>
    <row r="20" spans="2:6">
      <c r="C20" s="2"/>
      <c r="D20" s="2"/>
      <c r="E20" s="14"/>
    </row>
    <row r="21" spans="2:6">
      <c r="B21" s="9" t="s">
        <v>13</v>
      </c>
      <c r="C21" s="2"/>
      <c r="D21" s="2"/>
    </row>
    <row r="22" spans="2:6">
      <c r="B22" s="9"/>
      <c r="C22" s="2" t="s">
        <v>14</v>
      </c>
      <c r="D22" s="2"/>
      <c r="E22" s="15">
        <f>(E7/H7)/(E8/H8)</f>
        <v>1.7999999999999998</v>
      </c>
    </row>
    <row r="23" spans="2:6" hidden="1" outlineLevel="1">
      <c r="B23" s="9"/>
      <c r="C23" s="2" t="s">
        <v>73</v>
      </c>
      <c r="D23" s="2"/>
      <c r="E23" s="14">
        <f>LN(E22)</f>
        <v>0.58778666490211895</v>
      </c>
    </row>
    <row r="24" spans="2:6" hidden="1" outlineLevel="1">
      <c r="B24" s="9"/>
      <c r="C24" s="2" t="s">
        <v>74</v>
      </c>
      <c r="D24" s="2"/>
      <c r="E24" s="14">
        <f>SQRT((1/E7)-(1/H7)+(1/E8)-(1/H8))</f>
        <v>0.52068331172711024</v>
      </c>
    </row>
    <row r="25" spans="2:6" collapsed="1">
      <c r="B25" s="9"/>
      <c r="C25" s="2" t="s">
        <v>71</v>
      </c>
      <c r="D25" s="2"/>
      <c r="E25" t="str">
        <f>"("&amp;TEXT(EXP((E23-(1.96*E24))),"0.00")&amp;", "&amp;TEXT(EXP((E23+(1.96*E24))),"0.00")&amp;")"</f>
        <v>(0.65, 4.99)</v>
      </c>
    </row>
    <row r="26" spans="2:6">
      <c r="B26" s="9"/>
      <c r="C26" s="2"/>
      <c r="D26" s="2"/>
      <c r="E26" s="16"/>
    </row>
    <row r="27" spans="2:6">
      <c r="B27" s="9" t="s">
        <v>8</v>
      </c>
      <c r="C27" s="2"/>
      <c r="D27" s="2"/>
      <c r="E27" s="16"/>
    </row>
    <row r="28" spans="2:6">
      <c r="C28" s="2" t="s">
        <v>6</v>
      </c>
      <c r="E28" s="81">
        <f>(E14/(1-E14))/(E15/(1-E15))</f>
        <v>1.9756097560975614</v>
      </c>
    </row>
    <row r="29" spans="2:6" hidden="1" outlineLevel="1">
      <c r="C29" s="2" t="s">
        <v>22</v>
      </c>
      <c r="E29" s="16">
        <f>LN(E28)</f>
        <v>0.68087708796813118</v>
      </c>
    </row>
    <row r="30" spans="2:6" hidden="1" outlineLevel="1">
      <c r="C30" s="2" t="s">
        <v>23</v>
      </c>
      <c r="E30" s="14">
        <f>SQRT((1/E7)+(1/E8)+(1/F7)+(1/F8))</f>
        <v>0.59809997260974057</v>
      </c>
    </row>
    <row r="31" spans="2:6" hidden="1" outlineLevel="1">
      <c r="C31" s="2" t="s">
        <v>24</v>
      </c>
      <c r="E31" s="2" t="str">
        <f>"("&amp;TEXT((E29-(1.96*E30)),"0.00")&amp;", "&amp;TEXT((E29+(1.96*E30)),"0.00")&amp;")"</f>
        <v>(-0.49, 1.85)</v>
      </c>
    </row>
    <row r="32" spans="2:6" collapsed="1">
      <c r="C32" s="2" t="s">
        <v>72</v>
      </c>
      <c r="E32" t="str">
        <f>"("&amp;TEXT(EXP((E29-(1.96*E30))),"0.00")&amp;", "&amp;TEXT(EXP((E29+(1.96*E30))),"0.00")&amp;")"</f>
        <v>(0.61, 6.38)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zoomScaleNormal="100" workbookViewId="0">
      <selection activeCell="C23" sqref="C23"/>
    </sheetView>
  </sheetViews>
  <sheetFormatPr defaultRowHeight="15"/>
  <cols>
    <col min="2" max="2" width="16.42578125" customWidth="1"/>
    <col min="3" max="3" width="11.42578125" customWidth="1"/>
    <col min="4" max="4" width="14.5703125" customWidth="1"/>
  </cols>
  <sheetData>
    <row r="1" spans="1:10" ht="18.75">
      <c r="A1" s="7" t="s">
        <v>87</v>
      </c>
    </row>
    <row r="4" spans="1:10">
      <c r="A4" t="s">
        <v>98</v>
      </c>
      <c r="B4" t="s">
        <v>97</v>
      </c>
      <c r="D4" t="s">
        <v>96</v>
      </c>
    </row>
    <row r="5" spans="1:10">
      <c r="J5" t="s">
        <v>99</v>
      </c>
    </row>
    <row r="6" spans="1:10" ht="15.75" thickBot="1">
      <c r="A6" t="s">
        <v>88</v>
      </c>
      <c r="B6" s="115" t="s">
        <v>89</v>
      </c>
      <c r="D6" t="s">
        <v>91</v>
      </c>
      <c r="E6" s="116">
        <v>92.986360000000005</v>
      </c>
      <c r="G6" t="s">
        <v>94</v>
      </c>
      <c r="H6" s="116">
        <v>205</v>
      </c>
      <c r="J6" s="14">
        <f>H6*0.453592</f>
        <v>92.986360000000005</v>
      </c>
    </row>
    <row r="7" spans="1:10" ht="17.25">
      <c r="B7" s="1" t="s">
        <v>90</v>
      </c>
      <c r="D7" t="s">
        <v>92</v>
      </c>
      <c r="E7" s="5">
        <v>175.26</v>
      </c>
      <c r="G7" t="s">
        <v>95</v>
      </c>
      <c r="H7" s="5">
        <v>69</v>
      </c>
      <c r="J7" s="14">
        <f>H7*2.54</f>
        <v>175.26</v>
      </c>
    </row>
    <row r="9" spans="1:10">
      <c r="D9" t="s">
        <v>93</v>
      </c>
      <c r="E9" s="15">
        <f>IF(ISERROR(E6/(E7/100)^2),0,E6/(E7/100)^2)</f>
        <v>30.272872560027835</v>
      </c>
      <c r="G9" t="s">
        <v>93</v>
      </c>
      <c r="H9" s="15">
        <f>(H6/(H7^2))*703</f>
        <v>30.269901281243438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showGridLines="0" zoomScaleNormal="100" workbookViewId="0">
      <selection activeCell="K1" sqref="K1"/>
    </sheetView>
  </sheetViews>
  <sheetFormatPr defaultRowHeight="15"/>
  <cols>
    <col min="1" max="1" width="6.7109375" customWidth="1"/>
    <col min="2" max="2" width="3.42578125" customWidth="1"/>
    <col min="3" max="3" width="6.42578125" customWidth="1"/>
    <col min="4" max="4" width="36.7109375" customWidth="1"/>
    <col min="5" max="5" width="6.5703125" customWidth="1"/>
    <col min="6" max="6" width="1.5703125" customWidth="1"/>
    <col min="7" max="8" width="7.28515625" customWidth="1"/>
  </cols>
  <sheetData>
    <row r="1" spans="1:15" ht="18.75">
      <c r="A1" s="7" t="s">
        <v>190</v>
      </c>
      <c r="B1" s="7"/>
    </row>
    <row r="2" spans="1:15">
      <c r="A2" s="2" t="s">
        <v>108</v>
      </c>
      <c r="B2" s="12" t="s">
        <v>11</v>
      </c>
      <c r="C2" s="4">
        <v>10</v>
      </c>
      <c r="D2" t="s">
        <v>186</v>
      </c>
      <c r="G2" s="194">
        <f>FACT(C2)/(FACT(C3)*(FACT(C2-C3)))</f>
        <v>252</v>
      </c>
      <c r="H2" s="194"/>
    </row>
    <row r="3" spans="1:15">
      <c r="A3" s="2" t="s">
        <v>164</v>
      </c>
      <c r="B3" s="12" t="s">
        <v>11</v>
      </c>
      <c r="C3" s="4">
        <v>5</v>
      </c>
      <c r="D3" t="s">
        <v>187</v>
      </c>
      <c r="G3" s="194">
        <f>((C4^C3)*((1-C4)^(C2-C3)))</f>
        <v>1.0485760000000013E-4</v>
      </c>
      <c r="H3" s="194"/>
    </row>
    <row r="4" spans="1:15">
      <c r="A4" s="34" t="s">
        <v>165</v>
      </c>
      <c r="B4" s="12" t="s">
        <v>11</v>
      </c>
      <c r="C4" s="193">
        <v>0.2</v>
      </c>
      <c r="D4" t="s">
        <v>188</v>
      </c>
    </row>
    <row r="5" spans="1:15">
      <c r="A5" s="10" t="s">
        <v>9</v>
      </c>
      <c r="B5" s="12" t="s">
        <v>11</v>
      </c>
      <c r="C5" s="195">
        <f>C2*C4</f>
        <v>2</v>
      </c>
    </row>
    <row r="6" spans="1:15">
      <c r="A6" s="10" t="s">
        <v>10</v>
      </c>
      <c r="B6" s="12" t="s">
        <v>11</v>
      </c>
      <c r="C6" s="12">
        <f>SQRT(C5*(1-C4))</f>
        <v>1.2649110640673518</v>
      </c>
    </row>
    <row r="8" spans="1:15">
      <c r="C8" s="212" t="s">
        <v>193</v>
      </c>
      <c r="D8" s="190"/>
      <c r="E8" s="211">
        <f>G2*G3</f>
        <v>2.6424115200000032E-2</v>
      </c>
    </row>
    <row r="12" spans="1:15" ht="18.75">
      <c r="A12" s="7" t="s">
        <v>189</v>
      </c>
    </row>
    <row r="13" spans="1:15" ht="15.75" thickBot="1">
      <c r="B13" t="s">
        <v>191</v>
      </c>
      <c r="D13" s="115" t="s">
        <v>192</v>
      </c>
    </row>
    <row r="14" spans="1:15" ht="17.25">
      <c r="D14" s="210" t="s">
        <v>197</v>
      </c>
      <c r="O14" s="35"/>
    </row>
    <row r="15" spans="1:15">
      <c r="O15" s="35"/>
    </row>
    <row r="16" spans="1:15">
      <c r="A16" s="2" t="s">
        <v>194</v>
      </c>
      <c r="B16" s="12" t="s">
        <v>11</v>
      </c>
      <c r="C16" s="4">
        <v>25</v>
      </c>
      <c r="D16" t="s">
        <v>196</v>
      </c>
      <c r="O16" s="35"/>
    </row>
    <row r="17" spans="1:8">
      <c r="A17" s="2" t="s">
        <v>195</v>
      </c>
      <c r="B17" s="12" t="s">
        <v>11</v>
      </c>
      <c r="C17" s="4">
        <v>17</v>
      </c>
      <c r="D17" t="s">
        <v>296</v>
      </c>
    </row>
    <row r="18" spans="1:8">
      <c r="H18" s="306">
        <v>1000</v>
      </c>
    </row>
    <row r="19" spans="1:8">
      <c r="H19" t="s">
        <v>304</v>
      </c>
    </row>
    <row r="20" spans="1:8">
      <c r="H20" t="s">
        <v>305</v>
      </c>
    </row>
    <row r="21" spans="1:8" ht="18.75">
      <c r="A21" s="7" t="s">
        <v>302</v>
      </c>
      <c r="E21" s="138" t="s">
        <v>164</v>
      </c>
      <c r="G21" s="138" t="str">
        <f>"μ = "&amp;TEXT(C24,"###.0")</f>
        <v>μ = 3.8</v>
      </c>
      <c r="H21" s="138" t="s">
        <v>108</v>
      </c>
    </row>
    <row r="22" spans="1:8">
      <c r="E22" s="301">
        <v>0</v>
      </c>
      <c r="G22" s="35">
        <f>(($C$24^E22)*(2.718281828^-$C$24))/FACT(E22)</f>
        <v>2.237077187052134E-2</v>
      </c>
      <c r="H22" s="305">
        <f>H$18*G22</f>
        <v>22.370771870521342</v>
      </c>
    </row>
    <row r="23" spans="1:8">
      <c r="D23" s="302"/>
      <c r="E23" s="301">
        <v>1</v>
      </c>
      <c r="G23" s="35">
        <f t="shared" ref="G23:G37" si="0">(($C$24^E23)*(2.718281828^-$C$24))/FACT(E23)</f>
        <v>8.5008933107981091E-2</v>
      </c>
      <c r="H23" s="305">
        <f t="shared" ref="H23:H37" si="1">H$18*G23</f>
        <v>85.008933107981093</v>
      </c>
    </row>
    <row r="24" spans="1:8">
      <c r="A24" s="34" t="s">
        <v>303</v>
      </c>
      <c r="B24" s="12" t="s">
        <v>11</v>
      </c>
      <c r="C24" s="303">
        <f>C29/10</f>
        <v>3.8</v>
      </c>
      <c r="E24" s="301">
        <v>2</v>
      </c>
      <c r="G24" s="35">
        <f t="shared" si="0"/>
        <v>0.16151697290516406</v>
      </c>
      <c r="H24" s="305">
        <f t="shared" si="1"/>
        <v>161.51697290516407</v>
      </c>
    </row>
    <row r="25" spans="1:8">
      <c r="A25" s="2" t="s">
        <v>164</v>
      </c>
      <c r="B25" s="12" t="s">
        <v>11</v>
      </c>
      <c r="C25" s="4">
        <v>2</v>
      </c>
      <c r="E25" s="301">
        <v>3</v>
      </c>
      <c r="G25" s="35">
        <f t="shared" si="0"/>
        <v>0.20458816567987448</v>
      </c>
      <c r="H25" s="305">
        <f t="shared" si="1"/>
        <v>204.58816567987446</v>
      </c>
    </row>
    <row r="26" spans="1:8">
      <c r="E26" s="301">
        <v>4</v>
      </c>
      <c r="G26" s="35">
        <f t="shared" si="0"/>
        <v>0.19435875739588079</v>
      </c>
      <c r="H26" s="305">
        <f t="shared" si="1"/>
        <v>194.35875739588079</v>
      </c>
    </row>
    <row r="27" spans="1:8">
      <c r="A27" s="2" t="str">
        <f>"P("&amp;C25&amp;")"</f>
        <v>P(2)</v>
      </c>
      <c r="B27" s="12" t="s">
        <v>11</v>
      </c>
      <c r="C27">
        <f>((C24^C25)*(2.718281828^-C24))/FACT(C25)</f>
        <v>0.16151697290516406</v>
      </c>
      <c r="E27" s="301">
        <v>5</v>
      </c>
      <c r="G27" s="35">
        <f t="shared" si="0"/>
        <v>0.14771265562086938</v>
      </c>
      <c r="H27" s="305">
        <f t="shared" si="1"/>
        <v>147.71265562086938</v>
      </c>
    </row>
    <row r="28" spans="1:8">
      <c r="E28" s="301">
        <v>6</v>
      </c>
      <c r="G28" s="35">
        <f t="shared" si="0"/>
        <v>9.3551348559883937E-2</v>
      </c>
      <c r="H28" s="305">
        <f t="shared" si="1"/>
        <v>93.551348559883934</v>
      </c>
    </row>
    <row r="29" spans="1:8">
      <c r="C29" s="304">
        <v>38</v>
      </c>
      <c r="E29" s="301">
        <v>7</v>
      </c>
      <c r="G29" s="35">
        <f t="shared" si="0"/>
        <v>5.0785017789651277E-2</v>
      </c>
      <c r="H29" s="305">
        <f t="shared" si="1"/>
        <v>50.785017789651278</v>
      </c>
    </row>
    <row r="30" spans="1:8">
      <c r="E30" s="301">
        <v>8</v>
      </c>
      <c r="G30" s="35">
        <f t="shared" si="0"/>
        <v>2.412288345008436E-2</v>
      </c>
      <c r="H30" s="305">
        <f t="shared" si="1"/>
        <v>24.122883450084359</v>
      </c>
    </row>
    <row r="31" spans="1:8">
      <c r="E31" s="301">
        <v>9</v>
      </c>
      <c r="G31" s="35">
        <f t="shared" si="0"/>
        <v>1.0185217456702284E-2</v>
      </c>
      <c r="H31" s="305">
        <f t="shared" si="1"/>
        <v>10.185217456702283</v>
      </c>
    </row>
    <row r="32" spans="1:8">
      <c r="E32" s="301">
        <v>10</v>
      </c>
      <c r="G32" s="35">
        <f t="shared" si="0"/>
        <v>3.8703826335468685E-3</v>
      </c>
      <c r="H32" s="305">
        <f t="shared" si="1"/>
        <v>3.8703826335468685</v>
      </c>
    </row>
    <row r="33" spans="5:8">
      <c r="E33" s="301">
        <v>11</v>
      </c>
      <c r="G33" s="35">
        <f t="shared" si="0"/>
        <v>1.3370412734070999E-3</v>
      </c>
      <c r="H33" s="305">
        <f t="shared" si="1"/>
        <v>1.3370412734070998</v>
      </c>
    </row>
    <row r="34" spans="5:8">
      <c r="E34" s="301">
        <v>12</v>
      </c>
      <c r="G34" s="35">
        <f t="shared" si="0"/>
        <v>4.233964032455816E-4</v>
      </c>
      <c r="H34" s="305">
        <f t="shared" si="1"/>
        <v>0.42339640324558159</v>
      </c>
    </row>
    <row r="35" spans="5:8">
      <c r="E35" s="301">
        <v>13</v>
      </c>
      <c r="G35" s="35">
        <f t="shared" si="0"/>
        <v>1.2376202556409308E-4</v>
      </c>
      <c r="H35" s="305">
        <f t="shared" si="1"/>
        <v>0.12376202556409308</v>
      </c>
    </row>
    <row r="36" spans="5:8">
      <c r="E36" s="301">
        <v>14</v>
      </c>
      <c r="G36" s="35">
        <f t="shared" si="0"/>
        <v>3.3592549795968124E-5</v>
      </c>
      <c r="H36" s="305">
        <f t="shared" si="1"/>
        <v>3.3592549795968124E-2</v>
      </c>
    </row>
    <row r="37" spans="5:8">
      <c r="E37" s="301">
        <v>15</v>
      </c>
      <c r="G37" s="35">
        <f t="shared" si="0"/>
        <v>8.510112614978591E-6</v>
      </c>
      <c r="H37" s="305">
        <f t="shared" si="1"/>
        <v>8.5101126149785909E-3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Spinner 1">
              <controlPr defaultSize="0" autoPict="0">
                <anchor moveWithCells="1" sizeWithCells="1">
                  <from>
                    <xdr:col>3</xdr:col>
                    <xdr:colOff>123825</xdr:colOff>
                    <xdr:row>27</xdr:row>
                    <xdr:rowOff>152400</xdr:rowOff>
                  </from>
                  <to>
                    <xdr:col>3</xdr:col>
                    <xdr:colOff>476250</xdr:colOff>
                    <xdr:row>29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0"/>
  <sheetViews>
    <sheetView showGridLines="0" workbookViewId="0">
      <selection activeCell="R26" sqref="R26"/>
    </sheetView>
  </sheetViews>
  <sheetFormatPr defaultRowHeight="15"/>
  <cols>
    <col min="1" max="1" width="4.140625" customWidth="1"/>
    <col min="2" max="2" width="11.140625" customWidth="1"/>
    <col min="7" max="7" width="24.140625" bestFit="1" customWidth="1"/>
    <col min="8" max="8" width="7" customWidth="1"/>
    <col min="9" max="9" width="10.85546875" customWidth="1"/>
    <col min="10" max="10" width="13.7109375" customWidth="1"/>
    <col min="11" max="11" width="7.140625" customWidth="1"/>
    <col min="12" max="13" width="14.5703125" customWidth="1"/>
  </cols>
  <sheetData>
    <row r="1" spans="1:18" ht="20.25">
      <c r="A1" s="7" t="s">
        <v>151</v>
      </c>
    </row>
    <row r="2" spans="1:18">
      <c r="E2" s="25"/>
      <c r="F2" s="25"/>
      <c r="G2" s="25"/>
      <c r="H2" s="25"/>
      <c r="I2" s="25"/>
    </row>
    <row r="3" spans="1:18">
      <c r="B3" s="25"/>
      <c r="C3" s="25"/>
      <c r="D3" s="25"/>
    </row>
    <row r="4" spans="1:18">
      <c r="B4" s="25"/>
      <c r="C4" s="25"/>
      <c r="D4" s="25"/>
    </row>
    <row r="5" spans="1:18">
      <c r="B5" s="26"/>
      <c r="C5" s="26"/>
    </row>
    <row r="6" spans="1:18" ht="21.75" customHeight="1">
      <c r="B6" s="309" t="s">
        <v>26</v>
      </c>
      <c r="C6" s="309"/>
      <c r="D6" s="309"/>
      <c r="G6" s="309" t="s">
        <v>27</v>
      </c>
      <c r="H6" s="309"/>
      <c r="J6" s="309" t="s">
        <v>28</v>
      </c>
      <c r="K6" s="309"/>
      <c r="L6" s="309"/>
      <c r="M6" s="309"/>
    </row>
    <row r="7" spans="1:18" ht="18">
      <c r="B7" s="27" t="s">
        <v>29</v>
      </c>
      <c r="C7" s="27" t="s">
        <v>79</v>
      </c>
      <c r="D7" s="27" t="s">
        <v>80</v>
      </c>
    </row>
    <row r="8" spans="1:18">
      <c r="B8" s="28">
        <v>1</v>
      </c>
      <c r="C8">
        <v>5.2816999999999998</v>
      </c>
      <c r="D8">
        <v>5.3785100000000003</v>
      </c>
      <c r="G8" s="2" t="s">
        <v>30</v>
      </c>
      <c r="H8" s="111">
        <f>CORREL(X,Y)</f>
        <v>0.95294386082041982</v>
      </c>
      <c r="J8" s="2" t="s">
        <v>31</v>
      </c>
      <c r="K8" s="15">
        <f>2*Pearson_Correl*sdX*sdY</f>
        <v>0.56723544759755762</v>
      </c>
    </row>
    <row r="9" spans="1:18">
      <c r="B9" s="28">
        <v>2</v>
      </c>
      <c r="C9">
        <v>5.5879599999999998</v>
      </c>
      <c r="D9">
        <v>5.3362800000000004</v>
      </c>
      <c r="G9" s="2"/>
      <c r="H9" s="15"/>
      <c r="J9" s="2" t="s">
        <v>32</v>
      </c>
      <c r="K9" s="15">
        <f>svarX+svarY+((SMX-SMY)^2)</f>
        <v>0.59621926813200454</v>
      </c>
    </row>
    <row r="10" spans="1:18" ht="20.25">
      <c r="B10" s="28">
        <v>3</v>
      </c>
      <c r="C10">
        <v>6.47607</v>
      </c>
      <c r="D10">
        <v>6.5976999999999997</v>
      </c>
      <c r="G10" s="2" t="s">
        <v>33</v>
      </c>
      <c r="H10" s="29">
        <f>AVERAGE(X)</f>
        <v>5.9729324475524477</v>
      </c>
      <c r="J10" s="31" t="s">
        <v>40</v>
      </c>
      <c r="K10" s="32">
        <f>K8/K9</f>
        <v>0.95138731321908598</v>
      </c>
      <c r="R10" s="26"/>
    </row>
    <row r="11" spans="1:18">
      <c r="B11" s="28">
        <v>4</v>
      </c>
      <c r="C11">
        <v>6.3601900000000002</v>
      </c>
      <c r="D11">
        <v>6.3974599999999997</v>
      </c>
      <c r="G11" s="2" t="s">
        <v>34</v>
      </c>
      <c r="H11" s="29">
        <f>AVERAGE(Y)</f>
        <v>5.9896202097902096</v>
      </c>
      <c r="N11" s="26"/>
      <c r="R11" s="26"/>
    </row>
    <row r="12" spans="1:18">
      <c r="B12" s="28">
        <v>5</v>
      </c>
      <c r="C12">
        <v>5.81121</v>
      </c>
      <c r="D12">
        <v>5.8252800000000002</v>
      </c>
      <c r="G12" s="2"/>
      <c r="H12" s="15"/>
    </row>
    <row r="13" spans="1:18">
      <c r="B13" s="28">
        <v>6</v>
      </c>
      <c r="C13">
        <v>6.0303599999999999</v>
      </c>
      <c r="D13">
        <v>6.2114700000000003</v>
      </c>
      <c r="G13" s="2" t="s">
        <v>35</v>
      </c>
      <c r="H13" s="29">
        <f>_xlfn.STDEV.S(X)</f>
        <v>0.53252226826707016</v>
      </c>
    </row>
    <row r="14" spans="1:18">
      <c r="B14" s="28">
        <v>7</v>
      </c>
      <c r="C14">
        <v>5.8454899999999999</v>
      </c>
      <c r="D14">
        <v>6.1043399999999997</v>
      </c>
      <c r="G14" s="2" t="s">
        <v>36</v>
      </c>
      <c r="H14" s="29">
        <f>_xlfn.STDEV.S(Y)</f>
        <v>0.55889249460266965</v>
      </c>
    </row>
    <row r="15" spans="1:18">
      <c r="B15" s="28">
        <v>8</v>
      </c>
      <c r="C15">
        <v>6.80349</v>
      </c>
      <c r="D15">
        <v>6.9068899999999998</v>
      </c>
      <c r="G15" s="2"/>
      <c r="H15" s="15"/>
    </row>
    <row r="16" spans="1:18">
      <c r="B16" s="28">
        <v>9</v>
      </c>
      <c r="C16">
        <v>6.2897699999999999</v>
      </c>
      <c r="D16">
        <v>6.2736900000000002</v>
      </c>
      <c r="G16" s="2" t="s">
        <v>37</v>
      </c>
      <c r="H16" s="29">
        <f>_xlfn.VAR.S(X)</f>
        <v>0.28357996620030546</v>
      </c>
    </row>
    <row r="17" spans="2:15">
      <c r="B17" s="28">
        <v>10</v>
      </c>
      <c r="C17">
        <v>5.8844599999999998</v>
      </c>
      <c r="D17">
        <v>5.9435200000000004</v>
      </c>
      <c r="G17" s="2" t="s">
        <v>38</v>
      </c>
      <c r="H17" s="29">
        <f>_xlfn.VAR.S(Y)</f>
        <v>0.31236082052319508</v>
      </c>
      <c r="O17" t="s">
        <v>41</v>
      </c>
    </row>
    <row r="18" spans="2:15">
      <c r="B18" s="28">
        <v>11</v>
      </c>
      <c r="C18">
        <v>5.7970100000000002</v>
      </c>
      <c r="D18">
        <v>6.0487599999999997</v>
      </c>
      <c r="G18" s="2"/>
      <c r="O18" s="30" t="s">
        <v>39</v>
      </c>
    </row>
    <row r="19" spans="2:15">
      <c r="B19" s="28">
        <v>12</v>
      </c>
      <c r="C19">
        <v>5.01302</v>
      </c>
      <c r="D19">
        <v>4.7215400000000001</v>
      </c>
      <c r="G19" s="2"/>
    </row>
    <row r="20" spans="2:15">
      <c r="B20" s="28">
        <v>13</v>
      </c>
      <c r="C20">
        <v>6.4882400000000002</v>
      </c>
      <c r="D20">
        <v>6.3789100000000003</v>
      </c>
      <c r="G20" s="2"/>
    </row>
    <row r="21" spans="2:15">
      <c r="B21" s="28">
        <v>14</v>
      </c>
      <c r="C21">
        <v>5.3086200000000003</v>
      </c>
      <c r="D21">
        <v>5.5340499999999997</v>
      </c>
      <c r="G21" s="2"/>
    </row>
    <row r="22" spans="2:15">
      <c r="B22" s="28">
        <v>15</v>
      </c>
      <c r="C22">
        <v>5.7090500000000004</v>
      </c>
      <c r="D22">
        <v>5.7780300000000002</v>
      </c>
      <c r="G22" s="2"/>
    </row>
    <row r="23" spans="2:15">
      <c r="B23" s="28">
        <v>16</v>
      </c>
      <c r="C23">
        <v>5.9854500000000002</v>
      </c>
      <c r="D23">
        <v>5.7761300000000002</v>
      </c>
      <c r="G23" s="2"/>
    </row>
    <row r="24" spans="2:15">
      <c r="B24" s="28">
        <v>17</v>
      </c>
      <c r="C24">
        <v>6.1992399999999996</v>
      </c>
      <c r="D24">
        <v>6.2088000000000001</v>
      </c>
      <c r="G24" s="2"/>
    </row>
    <row r="25" spans="2:15">
      <c r="B25" s="28">
        <v>18</v>
      </c>
      <c r="C25">
        <v>6.0063899999999997</v>
      </c>
      <c r="D25">
        <v>5.9831300000000001</v>
      </c>
    </row>
    <row r="26" spans="2:15">
      <c r="B26" s="28">
        <v>19</v>
      </c>
      <c r="C26">
        <v>6.2779299999999996</v>
      </c>
      <c r="D26">
        <v>6.4434199999999997</v>
      </c>
    </row>
    <row r="27" spans="2:15">
      <c r="B27" s="28">
        <v>20</v>
      </c>
      <c r="C27">
        <v>6.5739000000000001</v>
      </c>
      <c r="D27">
        <v>6.6293600000000001</v>
      </c>
    </row>
    <row r="28" spans="2:15">
      <c r="B28" s="28">
        <v>21</v>
      </c>
      <c r="C28">
        <v>5.6963900000000001</v>
      </c>
      <c r="D28">
        <v>5.4350899999999998</v>
      </c>
    </row>
    <row r="29" spans="2:15">
      <c r="B29" s="28">
        <v>22</v>
      </c>
      <c r="C29">
        <v>5.9658800000000003</v>
      </c>
      <c r="D29">
        <v>6.0128199999999996</v>
      </c>
    </row>
    <row r="30" spans="2:15">
      <c r="B30" s="28">
        <v>23</v>
      </c>
      <c r="C30">
        <v>6.0480299999999998</v>
      </c>
      <c r="D30">
        <v>6.1152899999999999</v>
      </c>
    </row>
    <row r="31" spans="2:15">
      <c r="B31" s="28">
        <v>24</v>
      </c>
      <c r="C31">
        <v>6.3942300000000003</v>
      </c>
      <c r="D31">
        <v>6.0387599999999999</v>
      </c>
    </row>
    <row r="32" spans="2:15">
      <c r="B32" s="28">
        <v>25</v>
      </c>
      <c r="C32">
        <v>7.4458399999999996</v>
      </c>
      <c r="D32">
        <v>7.5842099999999997</v>
      </c>
    </row>
    <row r="33" spans="2:4">
      <c r="B33" s="28">
        <v>26</v>
      </c>
      <c r="C33">
        <v>5.9081299999999999</v>
      </c>
      <c r="D33">
        <v>5.8723000000000001</v>
      </c>
    </row>
    <row r="34" spans="2:4">
      <c r="B34" s="28">
        <v>27</v>
      </c>
      <c r="C34">
        <v>6.0548299999999999</v>
      </c>
      <c r="D34">
        <v>5.9469500000000002</v>
      </c>
    </row>
    <row r="35" spans="2:4">
      <c r="B35" s="28">
        <v>28</v>
      </c>
      <c r="C35">
        <v>5.6573500000000001</v>
      </c>
      <c r="D35">
        <v>5.6498299999999997</v>
      </c>
    </row>
    <row r="36" spans="2:4">
      <c r="B36" s="28">
        <v>29</v>
      </c>
      <c r="C36">
        <v>6.44815</v>
      </c>
      <c r="D36">
        <v>6.4428000000000001</v>
      </c>
    </row>
    <row r="37" spans="2:4">
      <c r="B37" s="28">
        <v>30</v>
      </c>
      <c r="C37">
        <v>6.2861099999999999</v>
      </c>
      <c r="D37">
        <v>6.4537399999999998</v>
      </c>
    </row>
    <row r="38" spans="2:4">
      <c r="B38" s="28">
        <v>31</v>
      </c>
      <c r="C38">
        <v>6.4086299999999996</v>
      </c>
      <c r="D38">
        <v>6.14994</v>
      </c>
    </row>
    <row r="39" spans="2:4">
      <c r="B39" s="28">
        <v>32</v>
      </c>
      <c r="C39">
        <v>5.6256399999999998</v>
      </c>
      <c r="D39">
        <v>5.5814199999999996</v>
      </c>
    </row>
    <row r="40" spans="2:4">
      <c r="B40" s="28">
        <v>33</v>
      </c>
      <c r="C40">
        <v>6.6837499999999999</v>
      </c>
      <c r="D40">
        <v>6.5881499999999997</v>
      </c>
    </row>
    <row r="41" spans="2:4">
      <c r="B41" s="28">
        <v>34</v>
      </c>
      <c r="C41">
        <v>5.7695100000000004</v>
      </c>
      <c r="D41">
        <v>5.84802</v>
      </c>
    </row>
    <row r="42" spans="2:4">
      <c r="B42" s="28">
        <v>35</v>
      </c>
      <c r="C42">
        <v>5.9438300000000002</v>
      </c>
      <c r="D42">
        <v>5.9548899999999998</v>
      </c>
    </row>
    <row r="43" spans="2:4">
      <c r="B43" s="28">
        <v>36</v>
      </c>
      <c r="C43">
        <v>5.6602399999999999</v>
      </c>
      <c r="D43">
        <v>5.7371100000000004</v>
      </c>
    </row>
    <row r="44" spans="2:4">
      <c r="B44" s="28">
        <v>37</v>
      </c>
      <c r="C44">
        <v>4.7749199999999998</v>
      </c>
      <c r="D44">
        <v>4.5746500000000001</v>
      </c>
    </row>
    <row r="45" spans="2:4">
      <c r="B45" s="28">
        <v>38</v>
      </c>
      <c r="C45">
        <v>5.6046800000000001</v>
      </c>
      <c r="D45">
        <v>5.4349499999999997</v>
      </c>
    </row>
    <row r="46" spans="2:4">
      <c r="B46" s="28">
        <v>39</v>
      </c>
      <c r="C46">
        <v>6.8281900000000002</v>
      </c>
      <c r="D46">
        <v>6.8665200000000004</v>
      </c>
    </row>
    <row r="47" spans="2:4">
      <c r="B47" s="28">
        <v>40</v>
      </c>
      <c r="C47">
        <v>5.1898600000000004</v>
      </c>
      <c r="D47">
        <v>5.0572499999999998</v>
      </c>
    </row>
    <row r="48" spans="2:4">
      <c r="B48" s="28">
        <v>41</v>
      </c>
      <c r="C48">
        <v>6.4881000000000002</v>
      </c>
      <c r="D48">
        <v>6.5965499999999997</v>
      </c>
    </row>
    <row r="49" spans="2:4">
      <c r="B49" s="28">
        <v>42</v>
      </c>
      <c r="C49">
        <v>6.0886699999999996</v>
      </c>
      <c r="D49">
        <v>5.7696500000000004</v>
      </c>
    </row>
    <row r="50" spans="2:4">
      <c r="B50" s="28">
        <v>43</v>
      </c>
      <c r="C50">
        <v>5.9139999999999997</v>
      </c>
      <c r="D50">
        <v>5.8967200000000002</v>
      </c>
    </row>
    <row r="51" spans="2:4">
      <c r="B51" s="28">
        <v>44</v>
      </c>
      <c r="C51">
        <v>5.5821699999999996</v>
      </c>
      <c r="D51">
        <v>5.5765099999999999</v>
      </c>
    </row>
    <row r="52" spans="2:4">
      <c r="B52" s="28">
        <v>45</v>
      </c>
      <c r="C52">
        <v>6.32857</v>
      </c>
      <c r="D52">
        <v>6.4892099999999999</v>
      </c>
    </row>
    <row r="53" spans="2:4">
      <c r="B53" s="28">
        <v>46</v>
      </c>
      <c r="C53">
        <v>7.6770300000000002</v>
      </c>
      <c r="D53">
        <v>7.7654100000000001</v>
      </c>
    </row>
    <row r="54" spans="2:4">
      <c r="B54" s="28">
        <v>47</v>
      </c>
      <c r="C54">
        <v>5.9241099999999998</v>
      </c>
      <c r="D54">
        <v>5.6668900000000004</v>
      </c>
    </row>
    <row r="55" spans="2:4">
      <c r="B55" s="28">
        <v>48</v>
      </c>
      <c r="C55">
        <v>6.15313</v>
      </c>
      <c r="D55">
        <v>6.1655800000000003</v>
      </c>
    </row>
    <row r="56" spans="2:4">
      <c r="B56" s="28">
        <v>49</v>
      </c>
      <c r="C56">
        <v>5.2039200000000001</v>
      </c>
      <c r="D56">
        <v>5.4248099999999999</v>
      </c>
    </row>
    <row r="57" spans="2:4">
      <c r="B57" s="28">
        <v>50</v>
      </c>
      <c r="C57">
        <v>6.4396199999999997</v>
      </c>
      <c r="D57">
        <v>6.4617100000000001</v>
      </c>
    </row>
    <row r="58" spans="2:4">
      <c r="B58" s="28">
        <v>51</v>
      </c>
      <c r="C58">
        <v>6.2066100000000004</v>
      </c>
      <c r="D58">
        <v>6.2854200000000002</v>
      </c>
    </row>
    <row r="59" spans="2:4">
      <c r="B59" s="28">
        <v>52</v>
      </c>
      <c r="C59">
        <v>6.0476700000000001</v>
      </c>
      <c r="D59">
        <v>5.8252800000000002</v>
      </c>
    </row>
    <row r="60" spans="2:4">
      <c r="B60" s="28">
        <v>53</v>
      </c>
      <c r="C60">
        <v>6.4692299999999996</v>
      </c>
      <c r="D60">
        <v>6.5172800000000004</v>
      </c>
    </row>
    <row r="61" spans="2:4">
      <c r="B61" s="28">
        <v>54</v>
      </c>
      <c r="C61">
        <v>5.6837</v>
      </c>
      <c r="D61">
        <v>5.7970100000000002</v>
      </c>
    </row>
    <row r="62" spans="2:4">
      <c r="B62" s="28">
        <v>55</v>
      </c>
      <c r="C62">
        <v>5.1171899999999999</v>
      </c>
      <c r="D62">
        <v>5.47363</v>
      </c>
    </row>
    <row r="63" spans="2:4">
      <c r="B63" s="28">
        <v>56</v>
      </c>
      <c r="C63">
        <v>6.1099300000000003</v>
      </c>
      <c r="D63">
        <v>6.1354100000000003</v>
      </c>
    </row>
    <row r="64" spans="2:4">
      <c r="B64" s="28">
        <v>57</v>
      </c>
      <c r="C64">
        <v>4.91744</v>
      </c>
      <c r="D64">
        <v>5.06968</v>
      </c>
    </row>
    <row r="65" spans="2:4">
      <c r="B65" s="28">
        <v>58</v>
      </c>
      <c r="C65">
        <v>5.3597200000000003</v>
      </c>
      <c r="D65">
        <v>5.5660499999999997</v>
      </c>
    </row>
    <row r="66" spans="2:4">
      <c r="B66" s="28">
        <v>59</v>
      </c>
      <c r="C66">
        <v>6.7301599999999997</v>
      </c>
      <c r="D66">
        <v>6.7628500000000003</v>
      </c>
    </row>
    <row r="67" spans="2:4">
      <c r="B67" s="28">
        <v>60</v>
      </c>
      <c r="C67">
        <v>5.9370000000000003</v>
      </c>
      <c r="D67">
        <v>5.9409200000000002</v>
      </c>
    </row>
    <row r="68" spans="2:4">
      <c r="B68" s="28">
        <v>61</v>
      </c>
      <c r="C68">
        <v>6.0771600000000001</v>
      </c>
      <c r="D68">
        <v>5.9254800000000003</v>
      </c>
    </row>
    <row r="69" spans="2:4">
      <c r="B69" s="28">
        <v>62</v>
      </c>
      <c r="C69">
        <v>6.5818500000000002</v>
      </c>
      <c r="D69">
        <v>6.5278099999999997</v>
      </c>
    </row>
    <row r="70" spans="2:4">
      <c r="B70" s="28">
        <v>63</v>
      </c>
      <c r="C70">
        <v>5.8431699999999998</v>
      </c>
      <c r="D70">
        <v>5.8502999999999998</v>
      </c>
    </row>
    <row r="71" spans="2:4">
      <c r="B71" s="28">
        <v>64</v>
      </c>
      <c r="C71">
        <v>5.9814400000000001</v>
      </c>
      <c r="D71">
        <v>6.2238899999999999</v>
      </c>
    </row>
    <row r="72" spans="2:4">
      <c r="B72" s="28">
        <v>65</v>
      </c>
      <c r="C72">
        <v>5.7745199999999999</v>
      </c>
      <c r="D72">
        <v>5.8166200000000003</v>
      </c>
    </row>
    <row r="73" spans="2:4">
      <c r="B73" s="28">
        <v>66</v>
      </c>
      <c r="C73">
        <v>5.4614200000000004</v>
      </c>
      <c r="D73">
        <v>5.8489800000000001</v>
      </c>
    </row>
    <row r="74" spans="2:4">
      <c r="B74" s="28">
        <v>67</v>
      </c>
      <c r="C74">
        <v>5.4492000000000003</v>
      </c>
      <c r="D74">
        <v>5.4368800000000004</v>
      </c>
    </row>
    <row r="75" spans="2:4">
      <c r="B75" s="28">
        <v>68</v>
      </c>
      <c r="C75">
        <v>5.9651899999999998</v>
      </c>
      <c r="D75">
        <v>6.01302</v>
      </c>
    </row>
    <row r="76" spans="2:4">
      <c r="B76" s="28">
        <v>69</v>
      </c>
      <c r="C76">
        <v>6.2925800000000001</v>
      </c>
      <c r="D76">
        <v>6.4233900000000004</v>
      </c>
    </row>
    <row r="77" spans="2:4">
      <c r="B77" s="28">
        <v>70</v>
      </c>
      <c r="C77">
        <v>6.8660800000000002</v>
      </c>
      <c r="D77">
        <v>6.9280600000000003</v>
      </c>
    </row>
    <row r="78" spans="2:4">
      <c r="B78" s="28">
        <v>71</v>
      </c>
      <c r="C78">
        <v>5.4787499999999998</v>
      </c>
      <c r="D78">
        <v>5.7263400000000004</v>
      </c>
    </row>
    <row r="79" spans="2:4">
      <c r="B79" s="28">
        <v>72</v>
      </c>
      <c r="C79">
        <v>6.1619000000000002</v>
      </c>
      <c r="D79">
        <v>6.16608</v>
      </c>
    </row>
    <row r="80" spans="2:4">
      <c r="B80" s="28">
        <v>73</v>
      </c>
      <c r="C80">
        <v>5.6670699999999998</v>
      </c>
      <c r="D80">
        <v>5.9711400000000001</v>
      </c>
    </row>
    <row r="81" spans="2:4">
      <c r="B81" s="28">
        <v>74</v>
      </c>
      <c r="C81">
        <v>5.8063399999999996</v>
      </c>
      <c r="D81">
        <v>5.6364000000000001</v>
      </c>
    </row>
    <row r="82" spans="2:4">
      <c r="B82" s="28">
        <v>75</v>
      </c>
      <c r="C82">
        <v>6.37256</v>
      </c>
      <c r="D82">
        <v>6.2441599999999999</v>
      </c>
    </row>
    <row r="83" spans="2:4">
      <c r="B83" s="28">
        <v>76</v>
      </c>
      <c r="C83">
        <v>5.6575499999999996</v>
      </c>
      <c r="D83">
        <v>5.9806999999999997</v>
      </c>
    </row>
    <row r="84" spans="2:4">
      <c r="B84" s="28">
        <v>77</v>
      </c>
      <c r="C84">
        <v>6.0759600000000002</v>
      </c>
      <c r="D84">
        <v>6.0601000000000003</v>
      </c>
    </row>
    <row r="85" spans="2:4">
      <c r="B85" s="28">
        <v>78</v>
      </c>
      <c r="C85">
        <v>6.5789799999999996</v>
      </c>
      <c r="D85">
        <v>6.5455199999999998</v>
      </c>
    </row>
    <row r="86" spans="2:4">
      <c r="B86" s="28">
        <v>79</v>
      </c>
      <c r="C86">
        <v>6.6073300000000001</v>
      </c>
      <c r="D86">
        <v>6.89724</v>
      </c>
    </row>
    <row r="87" spans="2:4">
      <c r="B87" s="28">
        <v>80</v>
      </c>
      <c r="C87">
        <v>5.69611</v>
      </c>
      <c r="D87">
        <v>5.8296299999999999</v>
      </c>
    </row>
    <row r="88" spans="2:4">
      <c r="B88" s="28">
        <v>81</v>
      </c>
      <c r="C88">
        <v>6.6033099999999996</v>
      </c>
      <c r="D88">
        <v>6.6297199999999998</v>
      </c>
    </row>
    <row r="89" spans="2:4">
      <c r="B89" s="28">
        <v>82</v>
      </c>
      <c r="C89">
        <v>5.8996300000000002</v>
      </c>
      <c r="D89">
        <v>5.83195</v>
      </c>
    </row>
    <row r="90" spans="2:4">
      <c r="B90" s="28">
        <v>83</v>
      </c>
      <c r="C90">
        <v>6.1973099999999999</v>
      </c>
      <c r="D90">
        <v>6.0704399999999996</v>
      </c>
    </row>
    <row r="91" spans="2:4">
      <c r="B91" s="28">
        <v>84</v>
      </c>
      <c r="C91">
        <v>5.8887499999999999</v>
      </c>
      <c r="D91">
        <v>6.0342700000000002</v>
      </c>
    </row>
    <row r="92" spans="2:4">
      <c r="B92" s="28">
        <v>85</v>
      </c>
      <c r="C92">
        <v>5.6491199999999999</v>
      </c>
      <c r="D92">
        <v>5.4613500000000004</v>
      </c>
    </row>
    <row r="93" spans="2:4">
      <c r="B93" s="28">
        <v>86</v>
      </c>
      <c r="C93">
        <v>6.9996200000000002</v>
      </c>
      <c r="D93">
        <v>7.1032400000000004</v>
      </c>
    </row>
    <row r="94" spans="2:4">
      <c r="B94" s="28">
        <v>87</v>
      </c>
      <c r="C94">
        <v>6.6128200000000001</v>
      </c>
      <c r="D94">
        <v>6.6852</v>
      </c>
    </row>
    <row r="95" spans="2:4">
      <c r="B95" s="28">
        <v>88</v>
      </c>
      <c r="C95">
        <v>6.6047700000000003</v>
      </c>
      <c r="D95">
        <v>6.7646800000000002</v>
      </c>
    </row>
    <row r="96" spans="2:4">
      <c r="B96" s="28">
        <v>89</v>
      </c>
      <c r="C96">
        <v>5.35161</v>
      </c>
      <c r="D96">
        <v>5.55307</v>
      </c>
    </row>
    <row r="97" spans="2:4">
      <c r="B97" s="28">
        <v>90</v>
      </c>
      <c r="C97">
        <v>6.6324899999999998</v>
      </c>
      <c r="D97">
        <v>6.7786799999999996</v>
      </c>
    </row>
    <row r="98" spans="2:4">
      <c r="B98" s="28">
        <v>91</v>
      </c>
      <c r="C98">
        <v>5.3771699999999996</v>
      </c>
      <c r="D98">
        <v>5.1976000000000004</v>
      </c>
    </row>
    <row r="99" spans="2:4">
      <c r="B99" s="28">
        <v>92</v>
      </c>
      <c r="C99">
        <v>5.5878100000000002</v>
      </c>
      <c r="D99">
        <v>5.8704400000000003</v>
      </c>
    </row>
    <row r="100" spans="2:4">
      <c r="B100" s="28">
        <v>93</v>
      </c>
      <c r="C100">
        <v>5.7449899999999996</v>
      </c>
      <c r="D100">
        <v>5.7709000000000001</v>
      </c>
    </row>
    <row r="101" spans="2:4">
      <c r="B101" s="28">
        <v>94</v>
      </c>
      <c r="C101">
        <v>5.9265499999999998</v>
      </c>
      <c r="D101">
        <v>6.0926499999999999</v>
      </c>
    </row>
    <row r="102" spans="2:4">
      <c r="B102" s="28">
        <v>95</v>
      </c>
      <c r="C102">
        <v>5.0106000000000002</v>
      </c>
      <c r="D102">
        <v>5.1711200000000002</v>
      </c>
    </row>
    <row r="103" spans="2:4">
      <c r="B103" s="28">
        <v>96</v>
      </c>
      <c r="C103">
        <v>7.1239999999999997</v>
      </c>
      <c r="D103">
        <v>7.1736800000000001</v>
      </c>
    </row>
    <row r="104" spans="2:4">
      <c r="B104" s="28">
        <v>97</v>
      </c>
      <c r="C104">
        <v>5.7990899999999996</v>
      </c>
      <c r="D104">
        <v>5.3760300000000001</v>
      </c>
    </row>
    <row r="105" spans="2:4">
      <c r="B105" s="28">
        <v>98</v>
      </c>
      <c r="C105">
        <v>5.7560900000000004</v>
      </c>
      <c r="D105">
        <v>5.8517400000000004</v>
      </c>
    </row>
    <row r="106" spans="2:4">
      <c r="B106" s="28">
        <v>99</v>
      </c>
      <c r="C106">
        <v>6.7927499999999998</v>
      </c>
      <c r="D106">
        <v>6.7825499999999996</v>
      </c>
    </row>
    <row r="107" spans="2:4">
      <c r="B107" s="28">
        <v>100</v>
      </c>
      <c r="C107">
        <v>6.0219800000000001</v>
      </c>
      <c r="D107">
        <v>6.0391500000000002</v>
      </c>
    </row>
    <row r="108" spans="2:4">
      <c r="B108" s="28">
        <v>101</v>
      </c>
      <c r="C108">
        <v>5.4396000000000004</v>
      </c>
      <c r="D108">
        <v>5.8222899999999997</v>
      </c>
    </row>
    <row r="109" spans="2:4">
      <c r="B109" s="28">
        <v>102</v>
      </c>
      <c r="C109">
        <v>5.2016299999999998</v>
      </c>
      <c r="D109">
        <v>5.1292799999999996</v>
      </c>
    </row>
    <row r="110" spans="2:4">
      <c r="B110" s="28">
        <v>103</v>
      </c>
      <c r="C110">
        <v>6.1883800000000004</v>
      </c>
      <c r="D110">
        <v>6.6659300000000004</v>
      </c>
    </row>
    <row r="111" spans="2:4">
      <c r="B111" s="28">
        <v>104</v>
      </c>
      <c r="C111">
        <v>6.1386000000000003</v>
      </c>
      <c r="D111">
        <v>6.2622400000000003</v>
      </c>
    </row>
    <row r="112" spans="2:4">
      <c r="B112" s="28">
        <v>105</v>
      </c>
      <c r="C112">
        <v>6.9880699999999996</v>
      </c>
      <c r="D112">
        <v>6.9765800000000002</v>
      </c>
    </row>
    <row r="113" spans="2:4">
      <c r="B113" s="28">
        <v>106</v>
      </c>
      <c r="C113">
        <v>5.5462800000000003</v>
      </c>
      <c r="D113">
        <v>5.5054699999999999</v>
      </c>
    </row>
    <row r="114" spans="2:4">
      <c r="B114" s="28">
        <v>107</v>
      </c>
      <c r="C114">
        <v>4.4724899999999996</v>
      </c>
      <c r="D114">
        <v>4.5925599999999998</v>
      </c>
    </row>
    <row r="115" spans="2:4">
      <c r="B115" s="28">
        <v>108</v>
      </c>
      <c r="C115">
        <v>5.0403399999999996</v>
      </c>
      <c r="D115">
        <v>5.07775</v>
      </c>
    </row>
    <row r="116" spans="2:4">
      <c r="B116" s="28">
        <v>109</v>
      </c>
      <c r="C116">
        <v>5.4202500000000002</v>
      </c>
      <c r="D116">
        <v>5.4622700000000002</v>
      </c>
    </row>
    <row r="117" spans="2:4">
      <c r="B117" s="28">
        <v>110</v>
      </c>
      <c r="C117">
        <v>5.2677199999999997</v>
      </c>
      <c r="D117">
        <v>5.4146299999999998</v>
      </c>
    </row>
    <row r="118" spans="2:4">
      <c r="B118" s="28">
        <v>111</v>
      </c>
      <c r="C118">
        <v>6.4301899999999996</v>
      </c>
      <c r="D118">
        <v>6.3843800000000002</v>
      </c>
    </row>
    <row r="119" spans="2:4">
      <c r="B119" s="28">
        <v>112</v>
      </c>
      <c r="C119">
        <v>6.5632299999999999</v>
      </c>
      <c r="D119">
        <v>6.4660700000000002</v>
      </c>
    </row>
    <row r="120" spans="2:4">
      <c r="B120" s="28">
        <v>113</v>
      </c>
      <c r="C120">
        <v>5.0613400000000004</v>
      </c>
      <c r="D120">
        <v>4.7061900000000003</v>
      </c>
    </row>
    <row r="121" spans="2:4">
      <c r="B121" s="28">
        <v>114</v>
      </c>
      <c r="C121">
        <v>6.3266600000000004</v>
      </c>
      <c r="D121">
        <v>6.3156400000000001</v>
      </c>
    </row>
    <row r="122" spans="2:4">
      <c r="B122" s="28">
        <v>115</v>
      </c>
      <c r="C122">
        <v>5.9023500000000002</v>
      </c>
      <c r="D122">
        <v>6.0589000000000004</v>
      </c>
    </row>
    <row r="123" spans="2:4">
      <c r="B123" s="28">
        <v>116</v>
      </c>
      <c r="C123">
        <v>6.0579999999999998</v>
      </c>
      <c r="D123">
        <v>5.9946700000000002</v>
      </c>
    </row>
    <row r="124" spans="2:4">
      <c r="B124" s="28">
        <v>117</v>
      </c>
      <c r="C124">
        <v>5.9638799999999996</v>
      </c>
      <c r="D124">
        <v>6.0120399999999998</v>
      </c>
    </row>
    <row r="125" spans="2:4">
      <c r="B125" s="28">
        <v>118</v>
      </c>
      <c r="C125">
        <v>5.5732400000000002</v>
      </c>
      <c r="D125">
        <v>5.6132400000000002</v>
      </c>
    </row>
    <row r="126" spans="2:4">
      <c r="B126" s="28">
        <v>119</v>
      </c>
      <c r="C126">
        <v>6.2101699999999997</v>
      </c>
      <c r="D126">
        <v>6.1526199999999998</v>
      </c>
    </row>
    <row r="127" spans="2:4">
      <c r="B127" s="28">
        <v>120</v>
      </c>
      <c r="C127">
        <v>6.0193399999999997</v>
      </c>
      <c r="D127">
        <v>6.0031800000000004</v>
      </c>
    </row>
    <row r="128" spans="2:4">
      <c r="B128" s="28">
        <v>121</v>
      </c>
      <c r="C128">
        <v>5.5208199999999996</v>
      </c>
      <c r="D128">
        <v>5.54575</v>
      </c>
    </row>
    <row r="129" spans="2:4">
      <c r="B129" s="28">
        <v>122</v>
      </c>
      <c r="C129">
        <v>5.8923699999999997</v>
      </c>
      <c r="D129">
        <v>5.67469</v>
      </c>
    </row>
    <row r="130" spans="2:4">
      <c r="B130" s="28">
        <v>123</v>
      </c>
      <c r="C130">
        <v>6.2459199999999999</v>
      </c>
      <c r="D130">
        <v>6.3710599999999999</v>
      </c>
    </row>
    <row r="131" spans="2:4">
      <c r="B131" s="28">
        <v>124</v>
      </c>
      <c r="C131">
        <v>6.3152400000000002</v>
      </c>
      <c r="D131">
        <v>6.4433400000000001</v>
      </c>
    </row>
    <row r="132" spans="2:4">
      <c r="B132" s="28">
        <v>125</v>
      </c>
      <c r="C132">
        <v>6.1960199999999999</v>
      </c>
      <c r="D132">
        <v>6.2957599999999996</v>
      </c>
    </row>
    <row r="133" spans="2:4">
      <c r="B133" s="28">
        <v>126</v>
      </c>
      <c r="C133">
        <v>6.0730500000000003</v>
      </c>
      <c r="D133">
        <v>6.0796599999999996</v>
      </c>
    </row>
    <row r="134" spans="2:4">
      <c r="B134" s="28">
        <v>127</v>
      </c>
      <c r="C134">
        <v>5.6096000000000004</v>
      </c>
      <c r="D134">
        <v>5.3849200000000002</v>
      </c>
    </row>
    <row r="135" spans="2:4">
      <c r="B135" s="28">
        <v>128</v>
      </c>
      <c r="C135">
        <v>5.3980600000000001</v>
      </c>
      <c r="D135">
        <v>5.18466</v>
      </c>
    </row>
    <row r="136" spans="2:4">
      <c r="B136" s="28">
        <v>129</v>
      </c>
      <c r="C136">
        <v>5.9546400000000004</v>
      </c>
      <c r="D136">
        <v>6.2080200000000003</v>
      </c>
    </row>
    <row r="137" spans="2:4">
      <c r="B137" s="28">
        <v>130</v>
      </c>
      <c r="C137">
        <v>5.9687999999999999</v>
      </c>
      <c r="D137">
        <v>5.8612799999999998</v>
      </c>
    </row>
    <row r="138" spans="2:4">
      <c r="B138" s="28">
        <v>131</v>
      </c>
      <c r="C138">
        <v>5.8970700000000003</v>
      </c>
      <c r="D138">
        <v>5.69116</v>
      </c>
    </row>
    <row r="139" spans="2:4">
      <c r="B139" s="28">
        <v>132</v>
      </c>
      <c r="C139">
        <v>6.27067</v>
      </c>
      <c r="D139">
        <v>6.3529400000000003</v>
      </c>
    </row>
    <row r="140" spans="2:4">
      <c r="B140" s="28">
        <v>133</v>
      </c>
      <c r="C140">
        <v>5.3974399999999996</v>
      </c>
      <c r="D140">
        <v>5.2323599999999999</v>
      </c>
    </row>
    <row r="141" spans="2:4">
      <c r="B141" s="28">
        <v>134</v>
      </c>
      <c r="C141">
        <v>6.6440799999999998</v>
      </c>
      <c r="D141">
        <v>6.6498999999999997</v>
      </c>
    </row>
    <row r="142" spans="2:4">
      <c r="B142" s="28">
        <v>135</v>
      </c>
      <c r="C142">
        <v>6.2942999999999998</v>
      </c>
      <c r="D142">
        <v>6.3272399999999998</v>
      </c>
    </row>
    <row r="143" spans="2:4">
      <c r="B143" s="28">
        <v>136</v>
      </c>
      <c r="C143">
        <v>5.2250699999999997</v>
      </c>
      <c r="D143">
        <v>5.2875399999999999</v>
      </c>
    </row>
    <row r="144" spans="2:4">
      <c r="B144" s="28">
        <v>137</v>
      </c>
      <c r="C144">
        <v>5.1584000000000003</v>
      </c>
      <c r="D144">
        <v>5.0557999999999996</v>
      </c>
    </row>
    <row r="145" spans="2:4">
      <c r="B145" s="28">
        <v>138</v>
      </c>
      <c r="C145">
        <v>5.8538500000000004</v>
      </c>
      <c r="D145">
        <v>5.5497399999999999</v>
      </c>
    </row>
    <row r="146" spans="2:4">
      <c r="B146" s="28">
        <v>139</v>
      </c>
      <c r="C146">
        <v>6.4961099999999998</v>
      </c>
      <c r="D146">
        <v>5.8779500000000002</v>
      </c>
    </row>
    <row r="147" spans="2:4">
      <c r="B147" s="28">
        <v>140</v>
      </c>
      <c r="C147">
        <v>5.4328500000000002</v>
      </c>
      <c r="D147">
        <v>5.5087099999999998</v>
      </c>
    </row>
    <row r="148" spans="2:4">
      <c r="B148" s="28">
        <v>141</v>
      </c>
      <c r="C148">
        <v>6.32416</v>
      </c>
      <c r="D148">
        <v>6.3161199999999997</v>
      </c>
    </row>
    <row r="149" spans="2:4">
      <c r="B149" s="28">
        <v>142</v>
      </c>
      <c r="C149">
        <v>5.7725299999999997</v>
      </c>
      <c r="D149">
        <v>5.7446900000000003</v>
      </c>
    </row>
    <row r="150" spans="2:4">
      <c r="B150" s="28">
        <v>143</v>
      </c>
      <c r="C150">
        <v>5.8992000000000004</v>
      </c>
      <c r="D150">
        <v>5.9577400000000003</v>
      </c>
    </row>
  </sheetData>
  <mergeCells count="3">
    <mergeCell ref="B6:D6"/>
    <mergeCell ref="G6:H6"/>
    <mergeCell ref="J6:M6"/>
  </mergeCells>
  <hyperlinks>
    <hyperlink ref="O18" r:id="rId1" xr:uid="{00000000-0004-0000-0500-000000000000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9"/>
  <sheetViews>
    <sheetView showGridLines="0" zoomScale="90" zoomScaleNormal="90" workbookViewId="0">
      <selection activeCell="K5" sqref="K5"/>
    </sheetView>
  </sheetViews>
  <sheetFormatPr defaultColWidth="12.42578125" defaultRowHeight="15.75" outlineLevelCol="1"/>
  <cols>
    <col min="1" max="1" width="5.7109375" style="90" customWidth="1"/>
    <col min="2" max="3" width="14.140625" style="104" customWidth="1"/>
    <col min="4" max="5" width="10.7109375" style="86" hidden="1" customWidth="1" outlineLevel="1"/>
    <col min="6" max="6" width="10.7109375" style="89" customWidth="1" collapsed="1"/>
    <col min="7" max="7" width="22.85546875" style="89" customWidth="1"/>
    <col min="8" max="8" width="16" style="89" customWidth="1"/>
    <col min="9" max="11" width="12.42578125" style="90"/>
    <col min="12" max="18" width="12.42578125" style="90" hidden="1" customWidth="1" outlineLevel="1"/>
    <col min="19" max="19" width="12.42578125" style="90" collapsed="1"/>
    <col min="20" max="258" width="12.42578125" style="90"/>
    <col min="259" max="259" width="16.140625" style="90" customWidth="1"/>
    <col min="260" max="260" width="23.140625" style="90" customWidth="1"/>
    <col min="261" max="261" width="21.42578125" style="90" customWidth="1"/>
    <col min="262" max="263" width="0" style="90" hidden="1" customWidth="1"/>
    <col min="264" max="264" width="10.7109375" style="90" customWidth="1"/>
    <col min="265" max="265" width="22.85546875" style="90" customWidth="1"/>
    <col min="266" max="266" width="16" style="90" customWidth="1"/>
    <col min="267" max="267" width="12.42578125" style="90"/>
    <col min="268" max="274" width="12.42578125" style="90" customWidth="1"/>
    <col min="275" max="514" width="12.42578125" style="90"/>
    <col min="515" max="515" width="16.140625" style="90" customWidth="1"/>
    <col min="516" max="516" width="23.140625" style="90" customWidth="1"/>
    <col min="517" max="517" width="21.42578125" style="90" customWidth="1"/>
    <col min="518" max="519" width="0" style="90" hidden="1" customWidth="1"/>
    <col min="520" max="520" width="10.7109375" style="90" customWidth="1"/>
    <col min="521" max="521" width="22.85546875" style="90" customWidth="1"/>
    <col min="522" max="522" width="16" style="90" customWidth="1"/>
    <col min="523" max="523" width="12.42578125" style="90"/>
    <col min="524" max="530" width="12.42578125" style="90" customWidth="1"/>
    <col min="531" max="770" width="12.42578125" style="90"/>
    <col min="771" max="771" width="16.140625" style="90" customWidth="1"/>
    <col min="772" max="772" width="23.140625" style="90" customWidth="1"/>
    <col min="773" max="773" width="21.42578125" style="90" customWidth="1"/>
    <col min="774" max="775" width="0" style="90" hidden="1" customWidth="1"/>
    <col min="776" max="776" width="10.7109375" style="90" customWidth="1"/>
    <col min="777" max="777" width="22.85546875" style="90" customWidth="1"/>
    <col min="778" max="778" width="16" style="90" customWidth="1"/>
    <col min="779" max="779" width="12.42578125" style="90"/>
    <col min="780" max="786" width="12.42578125" style="90" customWidth="1"/>
    <col min="787" max="1026" width="12.42578125" style="90"/>
    <col min="1027" max="1027" width="16.140625" style="90" customWidth="1"/>
    <col min="1028" max="1028" width="23.140625" style="90" customWidth="1"/>
    <col min="1029" max="1029" width="21.42578125" style="90" customWidth="1"/>
    <col min="1030" max="1031" width="0" style="90" hidden="1" customWidth="1"/>
    <col min="1032" max="1032" width="10.7109375" style="90" customWidth="1"/>
    <col min="1033" max="1033" width="22.85546875" style="90" customWidth="1"/>
    <col min="1034" max="1034" width="16" style="90" customWidth="1"/>
    <col min="1035" max="1035" width="12.42578125" style="90"/>
    <col min="1036" max="1042" width="12.42578125" style="90" customWidth="1"/>
    <col min="1043" max="1282" width="12.42578125" style="90"/>
    <col min="1283" max="1283" width="16.140625" style="90" customWidth="1"/>
    <col min="1284" max="1284" width="23.140625" style="90" customWidth="1"/>
    <col min="1285" max="1285" width="21.42578125" style="90" customWidth="1"/>
    <col min="1286" max="1287" width="0" style="90" hidden="1" customWidth="1"/>
    <col min="1288" max="1288" width="10.7109375" style="90" customWidth="1"/>
    <col min="1289" max="1289" width="22.85546875" style="90" customWidth="1"/>
    <col min="1290" max="1290" width="16" style="90" customWidth="1"/>
    <col min="1291" max="1291" width="12.42578125" style="90"/>
    <col min="1292" max="1298" width="12.42578125" style="90" customWidth="1"/>
    <col min="1299" max="1538" width="12.42578125" style="90"/>
    <col min="1539" max="1539" width="16.140625" style="90" customWidth="1"/>
    <col min="1540" max="1540" width="23.140625" style="90" customWidth="1"/>
    <col min="1541" max="1541" width="21.42578125" style="90" customWidth="1"/>
    <col min="1542" max="1543" width="0" style="90" hidden="1" customWidth="1"/>
    <col min="1544" max="1544" width="10.7109375" style="90" customWidth="1"/>
    <col min="1545" max="1545" width="22.85546875" style="90" customWidth="1"/>
    <col min="1546" max="1546" width="16" style="90" customWidth="1"/>
    <col min="1547" max="1547" width="12.42578125" style="90"/>
    <col min="1548" max="1554" width="12.42578125" style="90" customWidth="1"/>
    <col min="1555" max="1794" width="12.42578125" style="90"/>
    <col min="1795" max="1795" width="16.140625" style="90" customWidth="1"/>
    <col min="1796" max="1796" width="23.140625" style="90" customWidth="1"/>
    <col min="1797" max="1797" width="21.42578125" style="90" customWidth="1"/>
    <col min="1798" max="1799" width="0" style="90" hidden="1" customWidth="1"/>
    <col min="1800" max="1800" width="10.7109375" style="90" customWidth="1"/>
    <col min="1801" max="1801" width="22.85546875" style="90" customWidth="1"/>
    <col min="1802" max="1802" width="16" style="90" customWidth="1"/>
    <col min="1803" max="1803" width="12.42578125" style="90"/>
    <col min="1804" max="1810" width="12.42578125" style="90" customWidth="1"/>
    <col min="1811" max="2050" width="12.42578125" style="90"/>
    <col min="2051" max="2051" width="16.140625" style="90" customWidth="1"/>
    <col min="2052" max="2052" width="23.140625" style="90" customWidth="1"/>
    <col min="2053" max="2053" width="21.42578125" style="90" customWidth="1"/>
    <col min="2054" max="2055" width="0" style="90" hidden="1" customWidth="1"/>
    <col min="2056" max="2056" width="10.7109375" style="90" customWidth="1"/>
    <col min="2057" max="2057" width="22.85546875" style="90" customWidth="1"/>
    <col min="2058" max="2058" width="16" style="90" customWidth="1"/>
    <col min="2059" max="2059" width="12.42578125" style="90"/>
    <col min="2060" max="2066" width="12.42578125" style="90" customWidth="1"/>
    <col min="2067" max="2306" width="12.42578125" style="90"/>
    <col min="2307" max="2307" width="16.140625" style="90" customWidth="1"/>
    <col min="2308" max="2308" width="23.140625" style="90" customWidth="1"/>
    <col min="2309" max="2309" width="21.42578125" style="90" customWidth="1"/>
    <col min="2310" max="2311" width="0" style="90" hidden="1" customWidth="1"/>
    <col min="2312" max="2312" width="10.7109375" style="90" customWidth="1"/>
    <col min="2313" max="2313" width="22.85546875" style="90" customWidth="1"/>
    <col min="2314" max="2314" width="16" style="90" customWidth="1"/>
    <col min="2315" max="2315" width="12.42578125" style="90"/>
    <col min="2316" max="2322" width="12.42578125" style="90" customWidth="1"/>
    <col min="2323" max="2562" width="12.42578125" style="90"/>
    <col min="2563" max="2563" width="16.140625" style="90" customWidth="1"/>
    <col min="2564" max="2564" width="23.140625" style="90" customWidth="1"/>
    <col min="2565" max="2565" width="21.42578125" style="90" customWidth="1"/>
    <col min="2566" max="2567" width="0" style="90" hidden="1" customWidth="1"/>
    <col min="2568" max="2568" width="10.7109375" style="90" customWidth="1"/>
    <col min="2569" max="2569" width="22.85546875" style="90" customWidth="1"/>
    <col min="2570" max="2570" width="16" style="90" customWidth="1"/>
    <col min="2571" max="2571" width="12.42578125" style="90"/>
    <col min="2572" max="2578" width="12.42578125" style="90" customWidth="1"/>
    <col min="2579" max="2818" width="12.42578125" style="90"/>
    <col min="2819" max="2819" width="16.140625" style="90" customWidth="1"/>
    <col min="2820" max="2820" width="23.140625" style="90" customWidth="1"/>
    <col min="2821" max="2821" width="21.42578125" style="90" customWidth="1"/>
    <col min="2822" max="2823" width="0" style="90" hidden="1" customWidth="1"/>
    <col min="2824" max="2824" width="10.7109375" style="90" customWidth="1"/>
    <col min="2825" max="2825" width="22.85546875" style="90" customWidth="1"/>
    <col min="2826" max="2826" width="16" style="90" customWidth="1"/>
    <col min="2827" max="2827" width="12.42578125" style="90"/>
    <col min="2828" max="2834" width="12.42578125" style="90" customWidth="1"/>
    <col min="2835" max="3074" width="12.42578125" style="90"/>
    <col min="3075" max="3075" width="16.140625" style="90" customWidth="1"/>
    <col min="3076" max="3076" width="23.140625" style="90" customWidth="1"/>
    <col min="3077" max="3077" width="21.42578125" style="90" customWidth="1"/>
    <col min="3078" max="3079" width="0" style="90" hidden="1" customWidth="1"/>
    <col min="3080" max="3080" width="10.7109375" style="90" customWidth="1"/>
    <col min="3081" max="3081" width="22.85546875" style="90" customWidth="1"/>
    <col min="3082" max="3082" width="16" style="90" customWidth="1"/>
    <col min="3083" max="3083" width="12.42578125" style="90"/>
    <col min="3084" max="3090" width="12.42578125" style="90" customWidth="1"/>
    <col min="3091" max="3330" width="12.42578125" style="90"/>
    <col min="3331" max="3331" width="16.140625" style="90" customWidth="1"/>
    <col min="3332" max="3332" width="23.140625" style="90" customWidth="1"/>
    <col min="3333" max="3333" width="21.42578125" style="90" customWidth="1"/>
    <col min="3334" max="3335" width="0" style="90" hidden="1" customWidth="1"/>
    <col min="3336" max="3336" width="10.7109375" style="90" customWidth="1"/>
    <col min="3337" max="3337" width="22.85546875" style="90" customWidth="1"/>
    <col min="3338" max="3338" width="16" style="90" customWidth="1"/>
    <col min="3339" max="3339" width="12.42578125" style="90"/>
    <col min="3340" max="3346" width="12.42578125" style="90" customWidth="1"/>
    <col min="3347" max="3586" width="12.42578125" style="90"/>
    <col min="3587" max="3587" width="16.140625" style="90" customWidth="1"/>
    <col min="3588" max="3588" width="23.140625" style="90" customWidth="1"/>
    <col min="3589" max="3589" width="21.42578125" style="90" customWidth="1"/>
    <col min="3590" max="3591" width="0" style="90" hidden="1" customWidth="1"/>
    <col min="3592" max="3592" width="10.7109375" style="90" customWidth="1"/>
    <col min="3593" max="3593" width="22.85546875" style="90" customWidth="1"/>
    <col min="3594" max="3594" width="16" style="90" customWidth="1"/>
    <col min="3595" max="3595" width="12.42578125" style="90"/>
    <col min="3596" max="3602" width="12.42578125" style="90" customWidth="1"/>
    <col min="3603" max="3842" width="12.42578125" style="90"/>
    <col min="3843" max="3843" width="16.140625" style="90" customWidth="1"/>
    <col min="3844" max="3844" width="23.140625" style="90" customWidth="1"/>
    <col min="3845" max="3845" width="21.42578125" style="90" customWidth="1"/>
    <col min="3846" max="3847" width="0" style="90" hidden="1" customWidth="1"/>
    <col min="3848" max="3848" width="10.7109375" style="90" customWidth="1"/>
    <col min="3849" max="3849" width="22.85546875" style="90" customWidth="1"/>
    <col min="3850" max="3850" width="16" style="90" customWidth="1"/>
    <col min="3851" max="3851" width="12.42578125" style="90"/>
    <col min="3852" max="3858" width="12.42578125" style="90" customWidth="1"/>
    <col min="3859" max="4098" width="12.42578125" style="90"/>
    <col min="4099" max="4099" width="16.140625" style="90" customWidth="1"/>
    <col min="4100" max="4100" width="23.140625" style="90" customWidth="1"/>
    <col min="4101" max="4101" width="21.42578125" style="90" customWidth="1"/>
    <col min="4102" max="4103" width="0" style="90" hidden="1" customWidth="1"/>
    <col min="4104" max="4104" width="10.7109375" style="90" customWidth="1"/>
    <col min="4105" max="4105" width="22.85546875" style="90" customWidth="1"/>
    <col min="4106" max="4106" width="16" style="90" customWidth="1"/>
    <col min="4107" max="4107" width="12.42578125" style="90"/>
    <col min="4108" max="4114" width="12.42578125" style="90" customWidth="1"/>
    <col min="4115" max="4354" width="12.42578125" style="90"/>
    <col min="4355" max="4355" width="16.140625" style="90" customWidth="1"/>
    <col min="4356" max="4356" width="23.140625" style="90" customWidth="1"/>
    <col min="4357" max="4357" width="21.42578125" style="90" customWidth="1"/>
    <col min="4358" max="4359" width="0" style="90" hidden="1" customWidth="1"/>
    <col min="4360" max="4360" width="10.7109375" style="90" customWidth="1"/>
    <col min="4361" max="4361" width="22.85546875" style="90" customWidth="1"/>
    <col min="4362" max="4362" width="16" style="90" customWidth="1"/>
    <col min="4363" max="4363" width="12.42578125" style="90"/>
    <col min="4364" max="4370" width="12.42578125" style="90" customWidth="1"/>
    <col min="4371" max="4610" width="12.42578125" style="90"/>
    <col min="4611" max="4611" width="16.140625" style="90" customWidth="1"/>
    <col min="4612" max="4612" width="23.140625" style="90" customWidth="1"/>
    <col min="4613" max="4613" width="21.42578125" style="90" customWidth="1"/>
    <col min="4614" max="4615" width="0" style="90" hidden="1" customWidth="1"/>
    <col min="4616" max="4616" width="10.7109375" style="90" customWidth="1"/>
    <col min="4617" max="4617" width="22.85546875" style="90" customWidth="1"/>
    <col min="4618" max="4618" width="16" style="90" customWidth="1"/>
    <col min="4619" max="4619" width="12.42578125" style="90"/>
    <col min="4620" max="4626" width="12.42578125" style="90" customWidth="1"/>
    <col min="4627" max="4866" width="12.42578125" style="90"/>
    <col min="4867" max="4867" width="16.140625" style="90" customWidth="1"/>
    <col min="4868" max="4868" width="23.140625" style="90" customWidth="1"/>
    <col min="4869" max="4869" width="21.42578125" style="90" customWidth="1"/>
    <col min="4870" max="4871" width="0" style="90" hidden="1" customWidth="1"/>
    <col min="4872" max="4872" width="10.7109375" style="90" customWidth="1"/>
    <col min="4873" max="4873" width="22.85546875" style="90" customWidth="1"/>
    <col min="4874" max="4874" width="16" style="90" customWidth="1"/>
    <col min="4875" max="4875" width="12.42578125" style="90"/>
    <col min="4876" max="4882" width="12.42578125" style="90" customWidth="1"/>
    <col min="4883" max="5122" width="12.42578125" style="90"/>
    <col min="5123" max="5123" width="16.140625" style="90" customWidth="1"/>
    <col min="5124" max="5124" width="23.140625" style="90" customWidth="1"/>
    <col min="5125" max="5125" width="21.42578125" style="90" customWidth="1"/>
    <col min="5126" max="5127" width="0" style="90" hidden="1" customWidth="1"/>
    <col min="5128" max="5128" width="10.7109375" style="90" customWidth="1"/>
    <col min="5129" max="5129" width="22.85546875" style="90" customWidth="1"/>
    <col min="5130" max="5130" width="16" style="90" customWidth="1"/>
    <col min="5131" max="5131" width="12.42578125" style="90"/>
    <col min="5132" max="5138" width="12.42578125" style="90" customWidth="1"/>
    <col min="5139" max="5378" width="12.42578125" style="90"/>
    <col min="5379" max="5379" width="16.140625" style="90" customWidth="1"/>
    <col min="5380" max="5380" width="23.140625" style="90" customWidth="1"/>
    <col min="5381" max="5381" width="21.42578125" style="90" customWidth="1"/>
    <col min="5382" max="5383" width="0" style="90" hidden="1" customWidth="1"/>
    <col min="5384" max="5384" width="10.7109375" style="90" customWidth="1"/>
    <col min="5385" max="5385" width="22.85546875" style="90" customWidth="1"/>
    <col min="5386" max="5386" width="16" style="90" customWidth="1"/>
    <col min="5387" max="5387" width="12.42578125" style="90"/>
    <col min="5388" max="5394" width="12.42578125" style="90" customWidth="1"/>
    <col min="5395" max="5634" width="12.42578125" style="90"/>
    <col min="5635" max="5635" width="16.140625" style="90" customWidth="1"/>
    <col min="5636" max="5636" width="23.140625" style="90" customWidth="1"/>
    <col min="5637" max="5637" width="21.42578125" style="90" customWidth="1"/>
    <col min="5638" max="5639" width="0" style="90" hidden="1" customWidth="1"/>
    <col min="5640" max="5640" width="10.7109375" style="90" customWidth="1"/>
    <col min="5641" max="5641" width="22.85546875" style="90" customWidth="1"/>
    <col min="5642" max="5642" width="16" style="90" customWidth="1"/>
    <col min="5643" max="5643" width="12.42578125" style="90"/>
    <col min="5644" max="5650" width="12.42578125" style="90" customWidth="1"/>
    <col min="5651" max="5890" width="12.42578125" style="90"/>
    <col min="5891" max="5891" width="16.140625" style="90" customWidth="1"/>
    <col min="5892" max="5892" width="23.140625" style="90" customWidth="1"/>
    <col min="5893" max="5893" width="21.42578125" style="90" customWidth="1"/>
    <col min="5894" max="5895" width="0" style="90" hidden="1" customWidth="1"/>
    <col min="5896" max="5896" width="10.7109375" style="90" customWidth="1"/>
    <col min="5897" max="5897" width="22.85546875" style="90" customWidth="1"/>
    <col min="5898" max="5898" width="16" style="90" customWidth="1"/>
    <col min="5899" max="5899" width="12.42578125" style="90"/>
    <col min="5900" max="5906" width="12.42578125" style="90" customWidth="1"/>
    <col min="5907" max="6146" width="12.42578125" style="90"/>
    <col min="6147" max="6147" width="16.140625" style="90" customWidth="1"/>
    <col min="6148" max="6148" width="23.140625" style="90" customWidth="1"/>
    <col min="6149" max="6149" width="21.42578125" style="90" customWidth="1"/>
    <col min="6150" max="6151" width="0" style="90" hidden="1" customWidth="1"/>
    <col min="6152" max="6152" width="10.7109375" style="90" customWidth="1"/>
    <col min="6153" max="6153" width="22.85546875" style="90" customWidth="1"/>
    <col min="6154" max="6154" width="16" style="90" customWidth="1"/>
    <col min="6155" max="6155" width="12.42578125" style="90"/>
    <col min="6156" max="6162" width="12.42578125" style="90" customWidth="1"/>
    <col min="6163" max="6402" width="12.42578125" style="90"/>
    <col min="6403" max="6403" width="16.140625" style="90" customWidth="1"/>
    <col min="6404" max="6404" width="23.140625" style="90" customWidth="1"/>
    <col min="6405" max="6405" width="21.42578125" style="90" customWidth="1"/>
    <col min="6406" max="6407" width="0" style="90" hidden="1" customWidth="1"/>
    <col min="6408" max="6408" width="10.7109375" style="90" customWidth="1"/>
    <col min="6409" max="6409" width="22.85546875" style="90" customWidth="1"/>
    <col min="6410" max="6410" width="16" style="90" customWidth="1"/>
    <col min="6411" max="6411" width="12.42578125" style="90"/>
    <col min="6412" max="6418" width="12.42578125" style="90" customWidth="1"/>
    <col min="6419" max="6658" width="12.42578125" style="90"/>
    <col min="6659" max="6659" width="16.140625" style="90" customWidth="1"/>
    <col min="6660" max="6660" width="23.140625" style="90" customWidth="1"/>
    <col min="6661" max="6661" width="21.42578125" style="90" customWidth="1"/>
    <col min="6662" max="6663" width="0" style="90" hidden="1" customWidth="1"/>
    <col min="6664" max="6664" width="10.7109375" style="90" customWidth="1"/>
    <col min="6665" max="6665" width="22.85546875" style="90" customWidth="1"/>
    <col min="6666" max="6666" width="16" style="90" customWidth="1"/>
    <col min="6667" max="6667" width="12.42578125" style="90"/>
    <col min="6668" max="6674" width="12.42578125" style="90" customWidth="1"/>
    <col min="6675" max="6914" width="12.42578125" style="90"/>
    <col min="6915" max="6915" width="16.140625" style="90" customWidth="1"/>
    <col min="6916" max="6916" width="23.140625" style="90" customWidth="1"/>
    <col min="6917" max="6917" width="21.42578125" style="90" customWidth="1"/>
    <col min="6918" max="6919" width="0" style="90" hidden="1" customWidth="1"/>
    <col min="6920" max="6920" width="10.7109375" style="90" customWidth="1"/>
    <col min="6921" max="6921" width="22.85546875" style="90" customWidth="1"/>
    <col min="6922" max="6922" width="16" style="90" customWidth="1"/>
    <col min="6923" max="6923" width="12.42578125" style="90"/>
    <col min="6924" max="6930" width="12.42578125" style="90" customWidth="1"/>
    <col min="6931" max="7170" width="12.42578125" style="90"/>
    <col min="7171" max="7171" width="16.140625" style="90" customWidth="1"/>
    <col min="7172" max="7172" width="23.140625" style="90" customWidth="1"/>
    <col min="7173" max="7173" width="21.42578125" style="90" customWidth="1"/>
    <col min="7174" max="7175" width="0" style="90" hidden="1" customWidth="1"/>
    <col min="7176" max="7176" width="10.7109375" style="90" customWidth="1"/>
    <col min="7177" max="7177" width="22.85546875" style="90" customWidth="1"/>
    <col min="7178" max="7178" width="16" style="90" customWidth="1"/>
    <col min="7179" max="7179" width="12.42578125" style="90"/>
    <col min="7180" max="7186" width="12.42578125" style="90" customWidth="1"/>
    <col min="7187" max="7426" width="12.42578125" style="90"/>
    <col min="7427" max="7427" width="16.140625" style="90" customWidth="1"/>
    <col min="7428" max="7428" width="23.140625" style="90" customWidth="1"/>
    <col min="7429" max="7429" width="21.42578125" style="90" customWidth="1"/>
    <col min="7430" max="7431" width="0" style="90" hidden="1" customWidth="1"/>
    <col min="7432" max="7432" width="10.7109375" style="90" customWidth="1"/>
    <col min="7433" max="7433" width="22.85546875" style="90" customWidth="1"/>
    <col min="7434" max="7434" width="16" style="90" customWidth="1"/>
    <col min="7435" max="7435" width="12.42578125" style="90"/>
    <col min="7436" max="7442" width="12.42578125" style="90" customWidth="1"/>
    <col min="7443" max="7682" width="12.42578125" style="90"/>
    <col min="7683" max="7683" width="16.140625" style="90" customWidth="1"/>
    <col min="7684" max="7684" width="23.140625" style="90" customWidth="1"/>
    <col min="7685" max="7685" width="21.42578125" style="90" customWidth="1"/>
    <col min="7686" max="7687" width="0" style="90" hidden="1" customWidth="1"/>
    <col min="7688" max="7688" width="10.7109375" style="90" customWidth="1"/>
    <col min="7689" max="7689" width="22.85546875" style="90" customWidth="1"/>
    <col min="7690" max="7690" width="16" style="90" customWidth="1"/>
    <col min="7691" max="7691" width="12.42578125" style="90"/>
    <col min="7692" max="7698" width="12.42578125" style="90" customWidth="1"/>
    <col min="7699" max="7938" width="12.42578125" style="90"/>
    <col min="7939" max="7939" width="16.140625" style="90" customWidth="1"/>
    <col min="7940" max="7940" width="23.140625" style="90" customWidth="1"/>
    <col min="7941" max="7941" width="21.42578125" style="90" customWidth="1"/>
    <col min="7942" max="7943" width="0" style="90" hidden="1" customWidth="1"/>
    <col min="7944" max="7944" width="10.7109375" style="90" customWidth="1"/>
    <col min="7945" max="7945" width="22.85546875" style="90" customWidth="1"/>
    <col min="7946" max="7946" width="16" style="90" customWidth="1"/>
    <col min="7947" max="7947" width="12.42578125" style="90"/>
    <col min="7948" max="7954" width="12.42578125" style="90" customWidth="1"/>
    <col min="7955" max="8194" width="12.42578125" style="90"/>
    <col min="8195" max="8195" width="16.140625" style="90" customWidth="1"/>
    <col min="8196" max="8196" width="23.140625" style="90" customWidth="1"/>
    <col min="8197" max="8197" width="21.42578125" style="90" customWidth="1"/>
    <col min="8198" max="8199" width="0" style="90" hidden="1" customWidth="1"/>
    <col min="8200" max="8200" width="10.7109375" style="90" customWidth="1"/>
    <col min="8201" max="8201" width="22.85546875" style="90" customWidth="1"/>
    <col min="8202" max="8202" width="16" style="90" customWidth="1"/>
    <col min="8203" max="8203" width="12.42578125" style="90"/>
    <col min="8204" max="8210" width="12.42578125" style="90" customWidth="1"/>
    <col min="8211" max="8450" width="12.42578125" style="90"/>
    <col min="8451" max="8451" width="16.140625" style="90" customWidth="1"/>
    <col min="8452" max="8452" width="23.140625" style="90" customWidth="1"/>
    <col min="8453" max="8453" width="21.42578125" style="90" customWidth="1"/>
    <col min="8454" max="8455" width="0" style="90" hidden="1" customWidth="1"/>
    <col min="8456" max="8456" width="10.7109375" style="90" customWidth="1"/>
    <col min="8457" max="8457" width="22.85546875" style="90" customWidth="1"/>
    <col min="8458" max="8458" width="16" style="90" customWidth="1"/>
    <col min="8459" max="8459" width="12.42578125" style="90"/>
    <col min="8460" max="8466" width="12.42578125" style="90" customWidth="1"/>
    <col min="8467" max="8706" width="12.42578125" style="90"/>
    <col min="8707" max="8707" width="16.140625" style="90" customWidth="1"/>
    <col min="8708" max="8708" width="23.140625" style="90" customWidth="1"/>
    <col min="8709" max="8709" width="21.42578125" style="90" customWidth="1"/>
    <col min="8710" max="8711" width="0" style="90" hidden="1" customWidth="1"/>
    <col min="8712" max="8712" width="10.7109375" style="90" customWidth="1"/>
    <col min="8713" max="8713" width="22.85546875" style="90" customWidth="1"/>
    <col min="8714" max="8714" width="16" style="90" customWidth="1"/>
    <col min="8715" max="8715" width="12.42578125" style="90"/>
    <col min="8716" max="8722" width="12.42578125" style="90" customWidth="1"/>
    <col min="8723" max="8962" width="12.42578125" style="90"/>
    <col min="8963" max="8963" width="16.140625" style="90" customWidth="1"/>
    <col min="8964" max="8964" width="23.140625" style="90" customWidth="1"/>
    <col min="8965" max="8965" width="21.42578125" style="90" customWidth="1"/>
    <col min="8966" max="8967" width="0" style="90" hidden="1" customWidth="1"/>
    <col min="8968" max="8968" width="10.7109375" style="90" customWidth="1"/>
    <col min="8969" max="8969" width="22.85546875" style="90" customWidth="1"/>
    <col min="8970" max="8970" width="16" style="90" customWidth="1"/>
    <col min="8971" max="8971" width="12.42578125" style="90"/>
    <col min="8972" max="8978" width="12.42578125" style="90" customWidth="1"/>
    <col min="8979" max="9218" width="12.42578125" style="90"/>
    <col min="9219" max="9219" width="16.140625" style="90" customWidth="1"/>
    <col min="9220" max="9220" width="23.140625" style="90" customWidth="1"/>
    <col min="9221" max="9221" width="21.42578125" style="90" customWidth="1"/>
    <col min="9222" max="9223" width="0" style="90" hidden="1" customWidth="1"/>
    <col min="9224" max="9224" width="10.7109375" style="90" customWidth="1"/>
    <col min="9225" max="9225" width="22.85546875" style="90" customWidth="1"/>
    <col min="9226" max="9226" width="16" style="90" customWidth="1"/>
    <col min="9227" max="9227" width="12.42578125" style="90"/>
    <col min="9228" max="9234" width="12.42578125" style="90" customWidth="1"/>
    <col min="9235" max="9474" width="12.42578125" style="90"/>
    <col min="9475" max="9475" width="16.140625" style="90" customWidth="1"/>
    <col min="9476" max="9476" width="23.140625" style="90" customWidth="1"/>
    <col min="9477" max="9477" width="21.42578125" style="90" customWidth="1"/>
    <col min="9478" max="9479" width="0" style="90" hidden="1" customWidth="1"/>
    <col min="9480" max="9480" width="10.7109375" style="90" customWidth="1"/>
    <col min="9481" max="9481" width="22.85546875" style="90" customWidth="1"/>
    <col min="9482" max="9482" width="16" style="90" customWidth="1"/>
    <col min="9483" max="9483" width="12.42578125" style="90"/>
    <col min="9484" max="9490" width="12.42578125" style="90" customWidth="1"/>
    <col min="9491" max="9730" width="12.42578125" style="90"/>
    <col min="9731" max="9731" width="16.140625" style="90" customWidth="1"/>
    <col min="9732" max="9732" width="23.140625" style="90" customWidth="1"/>
    <col min="9733" max="9733" width="21.42578125" style="90" customWidth="1"/>
    <col min="9734" max="9735" width="0" style="90" hidden="1" customWidth="1"/>
    <col min="9736" max="9736" width="10.7109375" style="90" customWidth="1"/>
    <col min="9737" max="9737" width="22.85546875" style="90" customWidth="1"/>
    <col min="9738" max="9738" width="16" style="90" customWidth="1"/>
    <col min="9739" max="9739" width="12.42578125" style="90"/>
    <col min="9740" max="9746" width="12.42578125" style="90" customWidth="1"/>
    <col min="9747" max="9986" width="12.42578125" style="90"/>
    <col min="9987" max="9987" width="16.140625" style="90" customWidth="1"/>
    <col min="9988" max="9988" width="23.140625" style="90" customWidth="1"/>
    <col min="9989" max="9989" width="21.42578125" style="90" customWidth="1"/>
    <col min="9990" max="9991" width="0" style="90" hidden="1" customWidth="1"/>
    <col min="9992" max="9992" width="10.7109375" style="90" customWidth="1"/>
    <col min="9993" max="9993" width="22.85546875" style="90" customWidth="1"/>
    <col min="9994" max="9994" width="16" style="90" customWidth="1"/>
    <col min="9995" max="9995" width="12.42578125" style="90"/>
    <col min="9996" max="10002" width="12.42578125" style="90" customWidth="1"/>
    <col min="10003" max="10242" width="12.42578125" style="90"/>
    <col min="10243" max="10243" width="16.140625" style="90" customWidth="1"/>
    <col min="10244" max="10244" width="23.140625" style="90" customWidth="1"/>
    <col min="10245" max="10245" width="21.42578125" style="90" customWidth="1"/>
    <col min="10246" max="10247" width="0" style="90" hidden="1" customWidth="1"/>
    <col min="10248" max="10248" width="10.7109375" style="90" customWidth="1"/>
    <col min="10249" max="10249" width="22.85546875" style="90" customWidth="1"/>
    <col min="10250" max="10250" width="16" style="90" customWidth="1"/>
    <col min="10251" max="10251" width="12.42578125" style="90"/>
    <col min="10252" max="10258" width="12.42578125" style="90" customWidth="1"/>
    <col min="10259" max="10498" width="12.42578125" style="90"/>
    <col min="10499" max="10499" width="16.140625" style="90" customWidth="1"/>
    <col min="10500" max="10500" width="23.140625" style="90" customWidth="1"/>
    <col min="10501" max="10501" width="21.42578125" style="90" customWidth="1"/>
    <col min="10502" max="10503" width="0" style="90" hidden="1" customWidth="1"/>
    <col min="10504" max="10504" width="10.7109375" style="90" customWidth="1"/>
    <col min="10505" max="10505" width="22.85546875" style="90" customWidth="1"/>
    <col min="10506" max="10506" width="16" style="90" customWidth="1"/>
    <col min="10507" max="10507" width="12.42578125" style="90"/>
    <col min="10508" max="10514" width="12.42578125" style="90" customWidth="1"/>
    <col min="10515" max="10754" width="12.42578125" style="90"/>
    <col min="10755" max="10755" width="16.140625" style="90" customWidth="1"/>
    <col min="10756" max="10756" width="23.140625" style="90" customWidth="1"/>
    <col min="10757" max="10757" width="21.42578125" style="90" customWidth="1"/>
    <col min="10758" max="10759" width="0" style="90" hidden="1" customWidth="1"/>
    <col min="10760" max="10760" width="10.7109375" style="90" customWidth="1"/>
    <col min="10761" max="10761" width="22.85546875" style="90" customWidth="1"/>
    <col min="10762" max="10762" width="16" style="90" customWidth="1"/>
    <col min="10763" max="10763" width="12.42578125" style="90"/>
    <col min="10764" max="10770" width="12.42578125" style="90" customWidth="1"/>
    <col min="10771" max="11010" width="12.42578125" style="90"/>
    <col min="11011" max="11011" width="16.140625" style="90" customWidth="1"/>
    <col min="11012" max="11012" width="23.140625" style="90" customWidth="1"/>
    <col min="11013" max="11013" width="21.42578125" style="90" customWidth="1"/>
    <col min="11014" max="11015" width="0" style="90" hidden="1" customWidth="1"/>
    <col min="11016" max="11016" width="10.7109375" style="90" customWidth="1"/>
    <col min="11017" max="11017" width="22.85546875" style="90" customWidth="1"/>
    <col min="11018" max="11018" width="16" style="90" customWidth="1"/>
    <col min="11019" max="11019" width="12.42578125" style="90"/>
    <col min="11020" max="11026" width="12.42578125" style="90" customWidth="1"/>
    <col min="11027" max="11266" width="12.42578125" style="90"/>
    <col min="11267" max="11267" width="16.140625" style="90" customWidth="1"/>
    <col min="11268" max="11268" width="23.140625" style="90" customWidth="1"/>
    <col min="11269" max="11269" width="21.42578125" style="90" customWidth="1"/>
    <col min="11270" max="11271" width="0" style="90" hidden="1" customWidth="1"/>
    <col min="11272" max="11272" width="10.7109375" style="90" customWidth="1"/>
    <col min="11273" max="11273" width="22.85546875" style="90" customWidth="1"/>
    <col min="11274" max="11274" width="16" style="90" customWidth="1"/>
    <col min="11275" max="11275" width="12.42578125" style="90"/>
    <col min="11276" max="11282" width="12.42578125" style="90" customWidth="1"/>
    <col min="11283" max="11522" width="12.42578125" style="90"/>
    <col min="11523" max="11523" width="16.140625" style="90" customWidth="1"/>
    <col min="11524" max="11524" width="23.140625" style="90" customWidth="1"/>
    <col min="11525" max="11525" width="21.42578125" style="90" customWidth="1"/>
    <col min="11526" max="11527" width="0" style="90" hidden="1" customWidth="1"/>
    <col min="11528" max="11528" width="10.7109375" style="90" customWidth="1"/>
    <col min="11529" max="11529" width="22.85546875" style="90" customWidth="1"/>
    <col min="11530" max="11530" width="16" style="90" customWidth="1"/>
    <col min="11531" max="11531" width="12.42578125" style="90"/>
    <col min="11532" max="11538" width="12.42578125" style="90" customWidth="1"/>
    <col min="11539" max="11778" width="12.42578125" style="90"/>
    <col min="11779" max="11779" width="16.140625" style="90" customWidth="1"/>
    <col min="11780" max="11780" width="23.140625" style="90" customWidth="1"/>
    <col min="11781" max="11781" width="21.42578125" style="90" customWidth="1"/>
    <col min="11782" max="11783" width="0" style="90" hidden="1" customWidth="1"/>
    <col min="11784" max="11784" width="10.7109375" style="90" customWidth="1"/>
    <col min="11785" max="11785" width="22.85546875" style="90" customWidth="1"/>
    <col min="11786" max="11786" width="16" style="90" customWidth="1"/>
    <col min="11787" max="11787" width="12.42578125" style="90"/>
    <col min="11788" max="11794" width="12.42578125" style="90" customWidth="1"/>
    <col min="11795" max="12034" width="12.42578125" style="90"/>
    <col min="12035" max="12035" width="16.140625" style="90" customWidth="1"/>
    <col min="12036" max="12036" width="23.140625" style="90" customWidth="1"/>
    <col min="12037" max="12037" width="21.42578125" style="90" customWidth="1"/>
    <col min="12038" max="12039" width="0" style="90" hidden="1" customWidth="1"/>
    <col min="12040" max="12040" width="10.7109375" style="90" customWidth="1"/>
    <col min="12041" max="12041" width="22.85546875" style="90" customWidth="1"/>
    <col min="12042" max="12042" width="16" style="90" customWidth="1"/>
    <col min="12043" max="12043" width="12.42578125" style="90"/>
    <col min="12044" max="12050" width="12.42578125" style="90" customWidth="1"/>
    <col min="12051" max="12290" width="12.42578125" style="90"/>
    <col min="12291" max="12291" width="16.140625" style="90" customWidth="1"/>
    <col min="12292" max="12292" width="23.140625" style="90" customWidth="1"/>
    <col min="12293" max="12293" width="21.42578125" style="90" customWidth="1"/>
    <col min="12294" max="12295" width="0" style="90" hidden="1" customWidth="1"/>
    <col min="12296" max="12296" width="10.7109375" style="90" customWidth="1"/>
    <col min="12297" max="12297" width="22.85546875" style="90" customWidth="1"/>
    <col min="12298" max="12298" width="16" style="90" customWidth="1"/>
    <col min="12299" max="12299" width="12.42578125" style="90"/>
    <col min="12300" max="12306" width="12.42578125" style="90" customWidth="1"/>
    <col min="12307" max="12546" width="12.42578125" style="90"/>
    <col min="12547" max="12547" width="16.140625" style="90" customWidth="1"/>
    <col min="12548" max="12548" width="23.140625" style="90" customWidth="1"/>
    <col min="12549" max="12549" width="21.42578125" style="90" customWidth="1"/>
    <col min="12550" max="12551" width="0" style="90" hidden="1" customWidth="1"/>
    <col min="12552" max="12552" width="10.7109375" style="90" customWidth="1"/>
    <col min="12553" max="12553" width="22.85546875" style="90" customWidth="1"/>
    <col min="12554" max="12554" width="16" style="90" customWidth="1"/>
    <col min="12555" max="12555" width="12.42578125" style="90"/>
    <col min="12556" max="12562" width="12.42578125" style="90" customWidth="1"/>
    <col min="12563" max="12802" width="12.42578125" style="90"/>
    <col min="12803" max="12803" width="16.140625" style="90" customWidth="1"/>
    <col min="12804" max="12804" width="23.140625" style="90" customWidth="1"/>
    <col min="12805" max="12805" width="21.42578125" style="90" customWidth="1"/>
    <col min="12806" max="12807" width="0" style="90" hidden="1" customWidth="1"/>
    <col min="12808" max="12808" width="10.7109375" style="90" customWidth="1"/>
    <col min="12809" max="12809" width="22.85546875" style="90" customWidth="1"/>
    <col min="12810" max="12810" width="16" style="90" customWidth="1"/>
    <col min="12811" max="12811" width="12.42578125" style="90"/>
    <col min="12812" max="12818" width="12.42578125" style="90" customWidth="1"/>
    <col min="12819" max="13058" width="12.42578125" style="90"/>
    <col min="13059" max="13059" width="16.140625" style="90" customWidth="1"/>
    <col min="13060" max="13060" width="23.140625" style="90" customWidth="1"/>
    <col min="13061" max="13061" width="21.42578125" style="90" customWidth="1"/>
    <col min="13062" max="13063" width="0" style="90" hidden="1" customWidth="1"/>
    <col min="13064" max="13064" width="10.7109375" style="90" customWidth="1"/>
    <col min="13065" max="13065" width="22.85546875" style="90" customWidth="1"/>
    <col min="13066" max="13066" width="16" style="90" customWidth="1"/>
    <col min="13067" max="13067" width="12.42578125" style="90"/>
    <col min="13068" max="13074" width="12.42578125" style="90" customWidth="1"/>
    <col min="13075" max="13314" width="12.42578125" style="90"/>
    <col min="13315" max="13315" width="16.140625" style="90" customWidth="1"/>
    <col min="13316" max="13316" width="23.140625" style="90" customWidth="1"/>
    <col min="13317" max="13317" width="21.42578125" style="90" customWidth="1"/>
    <col min="13318" max="13319" width="0" style="90" hidden="1" customWidth="1"/>
    <col min="13320" max="13320" width="10.7109375" style="90" customWidth="1"/>
    <col min="13321" max="13321" width="22.85546875" style="90" customWidth="1"/>
    <col min="13322" max="13322" width="16" style="90" customWidth="1"/>
    <col min="13323" max="13323" width="12.42578125" style="90"/>
    <col min="13324" max="13330" width="12.42578125" style="90" customWidth="1"/>
    <col min="13331" max="13570" width="12.42578125" style="90"/>
    <col min="13571" max="13571" width="16.140625" style="90" customWidth="1"/>
    <col min="13572" max="13572" width="23.140625" style="90" customWidth="1"/>
    <col min="13573" max="13573" width="21.42578125" style="90" customWidth="1"/>
    <col min="13574" max="13575" width="0" style="90" hidden="1" customWidth="1"/>
    <col min="13576" max="13576" width="10.7109375" style="90" customWidth="1"/>
    <col min="13577" max="13577" width="22.85546875" style="90" customWidth="1"/>
    <col min="13578" max="13578" width="16" style="90" customWidth="1"/>
    <col min="13579" max="13579" width="12.42578125" style="90"/>
    <col min="13580" max="13586" width="12.42578125" style="90" customWidth="1"/>
    <col min="13587" max="13826" width="12.42578125" style="90"/>
    <col min="13827" max="13827" width="16.140625" style="90" customWidth="1"/>
    <col min="13828" max="13828" width="23.140625" style="90" customWidth="1"/>
    <col min="13829" max="13829" width="21.42578125" style="90" customWidth="1"/>
    <col min="13830" max="13831" width="0" style="90" hidden="1" customWidth="1"/>
    <col min="13832" max="13832" width="10.7109375" style="90" customWidth="1"/>
    <col min="13833" max="13833" width="22.85546875" style="90" customWidth="1"/>
    <col min="13834" max="13834" width="16" style="90" customWidth="1"/>
    <col min="13835" max="13835" width="12.42578125" style="90"/>
    <col min="13836" max="13842" width="12.42578125" style="90" customWidth="1"/>
    <col min="13843" max="14082" width="12.42578125" style="90"/>
    <col min="14083" max="14083" width="16.140625" style="90" customWidth="1"/>
    <col min="14084" max="14084" width="23.140625" style="90" customWidth="1"/>
    <col min="14085" max="14085" width="21.42578125" style="90" customWidth="1"/>
    <col min="14086" max="14087" width="0" style="90" hidden="1" customWidth="1"/>
    <col min="14088" max="14088" width="10.7109375" style="90" customWidth="1"/>
    <col min="14089" max="14089" width="22.85546875" style="90" customWidth="1"/>
    <col min="14090" max="14090" width="16" style="90" customWidth="1"/>
    <col min="14091" max="14091" width="12.42578125" style="90"/>
    <col min="14092" max="14098" width="12.42578125" style="90" customWidth="1"/>
    <col min="14099" max="14338" width="12.42578125" style="90"/>
    <col min="14339" max="14339" width="16.140625" style="90" customWidth="1"/>
    <col min="14340" max="14340" width="23.140625" style="90" customWidth="1"/>
    <col min="14341" max="14341" width="21.42578125" style="90" customWidth="1"/>
    <col min="14342" max="14343" width="0" style="90" hidden="1" customWidth="1"/>
    <col min="14344" max="14344" width="10.7109375" style="90" customWidth="1"/>
    <col min="14345" max="14345" width="22.85546875" style="90" customWidth="1"/>
    <col min="14346" max="14346" width="16" style="90" customWidth="1"/>
    <col min="14347" max="14347" width="12.42578125" style="90"/>
    <col min="14348" max="14354" width="12.42578125" style="90" customWidth="1"/>
    <col min="14355" max="14594" width="12.42578125" style="90"/>
    <col min="14595" max="14595" width="16.140625" style="90" customWidth="1"/>
    <col min="14596" max="14596" width="23.140625" style="90" customWidth="1"/>
    <col min="14597" max="14597" width="21.42578125" style="90" customWidth="1"/>
    <col min="14598" max="14599" width="0" style="90" hidden="1" customWidth="1"/>
    <col min="14600" max="14600" width="10.7109375" style="90" customWidth="1"/>
    <col min="14601" max="14601" width="22.85546875" style="90" customWidth="1"/>
    <col min="14602" max="14602" width="16" style="90" customWidth="1"/>
    <col min="14603" max="14603" width="12.42578125" style="90"/>
    <col min="14604" max="14610" width="12.42578125" style="90" customWidth="1"/>
    <col min="14611" max="14850" width="12.42578125" style="90"/>
    <col min="14851" max="14851" width="16.140625" style="90" customWidth="1"/>
    <col min="14852" max="14852" width="23.140625" style="90" customWidth="1"/>
    <col min="14853" max="14853" width="21.42578125" style="90" customWidth="1"/>
    <col min="14854" max="14855" width="0" style="90" hidden="1" customWidth="1"/>
    <col min="14856" max="14856" width="10.7109375" style="90" customWidth="1"/>
    <col min="14857" max="14857" width="22.85546875" style="90" customWidth="1"/>
    <col min="14858" max="14858" width="16" style="90" customWidth="1"/>
    <col min="14859" max="14859" width="12.42578125" style="90"/>
    <col min="14860" max="14866" width="12.42578125" style="90" customWidth="1"/>
    <col min="14867" max="15106" width="12.42578125" style="90"/>
    <col min="15107" max="15107" width="16.140625" style="90" customWidth="1"/>
    <col min="15108" max="15108" width="23.140625" style="90" customWidth="1"/>
    <col min="15109" max="15109" width="21.42578125" style="90" customWidth="1"/>
    <col min="15110" max="15111" width="0" style="90" hidden="1" customWidth="1"/>
    <col min="15112" max="15112" width="10.7109375" style="90" customWidth="1"/>
    <col min="15113" max="15113" width="22.85546875" style="90" customWidth="1"/>
    <col min="15114" max="15114" width="16" style="90" customWidth="1"/>
    <col min="15115" max="15115" width="12.42578125" style="90"/>
    <col min="15116" max="15122" width="12.42578125" style="90" customWidth="1"/>
    <col min="15123" max="15362" width="12.42578125" style="90"/>
    <col min="15363" max="15363" width="16.140625" style="90" customWidth="1"/>
    <col min="15364" max="15364" width="23.140625" style="90" customWidth="1"/>
    <col min="15365" max="15365" width="21.42578125" style="90" customWidth="1"/>
    <col min="15366" max="15367" width="0" style="90" hidden="1" customWidth="1"/>
    <col min="15368" max="15368" width="10.7109375" style="90" customWidth="1"/>
    <col min="15369" max="15369" width="22.85546875" style="90" customWidth="1"/>
    <col min="15370" max="15370" width="16" style="90" customWidth="1"/>
    <col min="15371" max="15371" width="12.42578125" style="90"/>
    <col min="15372" max="15378" width="12.42578125" style="90" customWidth="1"/>
    <col min="15379" max="15618" width="12.42578125" style="90"/>
    <col min="15619" max="15619" width="16.140625" style="90" customWidth="1"/>
    <col min="15620" max="15620" width="23.140625" style="90" customWidth="1"/>
    <col min="15621" max="15621" width="21.42578125" style="90" customWidth="1"/>
    <col min="15622" max="15623" width="0" style="90" hidden="1" customWidth="1"/>
    <col min="15624" max="15624" width="10.7109375" style="90" customWidth="1"/>
    <col min="15625" max="15625" width="22.85546875" style="90" customWidth="1"/>
    <col min="15626" max="15626" width="16" style="90" customWidth="1"/>
    <col min="15627" max="15627" width="12.42578125" style="90"/>
    <col min="15628" max="15634" width="12.42578125" style="90" customWidth="1"/>
    <col min="15635" max="15874" width="12.42578125" style="90"/>
    <col min="15875" max="15875" width="16.140625" style="90" customWidth="1"/>
    <col min="15876" max="15876" width="23.140625" style="90" customWidth="1"/>
    <col min="15877" max="15877" width="21.42578125" style="90" customWidth="1"/>
    <col min="15878" max="15879" width="0" style="90" hidden="1" customWidth="1"/>
    <col min="15880" max="15880" width="10.7109375" style="90" customWidth="1"/>
    <col min="15881" max="15881" width="22.85546875" style="90" customWidth="1"/>
    <col min="15882" max="15882" width="16" style="90" customWidth="1"/>
    <col min="15883" max="15883" width="12.42578125" style="90"/>
    <col min="15884" max="15890" width="12.42578125" style="90" customWidth="1"/>
    <col min="15891" max="16130" width="12.42578125" style="90"/>
    <col min="16131" max="16131" width="16.140625" style="90" customWidth="1"/>
    <col min="16132" max="16132" width="23.140625" style="90" customWidth="1"/>
    <col min="16133" max="16133" width="21.42578125" style="90" customWidth="1"/>
    <col min="16134" max="16135" width="0" style="90" hidden="1" customWidth="1"/>
    <col min="16136" max="16136" width="10.7109375" style="90" customWidth="1"/>
    <col min="16137" max="16137" width="22.85546875" style="90" customWidth="1"/>
    <col min="16138" max="16138" width="16" style="90" customWidth="1"/>
    <col min="16139" max="16139" width="12.42578125" style="90"/>
    <col min="16140" max="16146" width="12.42578125" style="90" customWidth="1"/>
    <col min="16147" max="16384" width="12.42578125" style="90"/>
  </cols>
  <sheetData>
    <row r="1" spans="1:31" s="87" customFormat="1" ht="18.75">
      <c r="A1" s="7" t="s">
        <v>85</v>
      </c>
      <c r="B1" s="85"/>
      <c r="C1" s="85"/>
      <c r="D1" s="86"/>
      <c r="E1" s="86"/>
      <c r="F1" s="84"/>
      <c r="G1" s="84"/>
      <c r="H1" s="84"/>
    </row>
    <row r="2" spans="1:31" s="87" customFormat="1">
      <c r="A2" s="84" t="s">
        <v>86</v>
      </c>
      <c r="B2" s="85"/>
      <c r="C2" s="85"/>
      <c r="D2" s="86"/>
      <c r="E2" s="86"/>
      <c r="F2" s="84"/>
      <c r="G2" s="84"/>
      <c r="H2" s="84"/>
    </row>
    <row r="3" spans="1:31" s="87" customFormat="1">
      <c r="A3" s="84" t="s">
        <v>75</v>
      </c>
      <c r="B3" s="85"/>
      <c r="C3" s="85"/>
      <c r="D3" s="86"/>
      <c r="E3" s="86"/>
      <c r="F3" s="84"/>
      <c r="G3" s="84"/>
      <c r="H3" s="84"/>
    </row>
    <row r="4" spans="1:31" s="87" customFormat="1">
      <c r="B4" s="85"/>
      <c r="C4" s="85"/>
      <c r="D4" s="86"/>
      <c r="E4" s="86"/>
      <c r="F4" s="84"/>
      <c r="G4" s="84"/>
      <c r="H4" s="84"/>
    </row>
    <row r="5" spans="1:31" s="87" customFormat="1">
      <c r="B5" s="85"/>
      <c r="C5" s="85"/>
      <c r="D5" s="86"/>
      <c r="E5" s="86"/>
      <c r="F5" s="84"/>
      <c r="G5" s="84"/>
      <c r="H5" s="84"/>
    </row>
    <row r="6" spans="1:31" s="87" customFormat="1">
      <c r="A6" s="84"/>
      <c r="B6" s="85"/>
      <c r="C6" s="85"/>
      <c r="D6" s="86"/>
      <c r="E6" s="86"/>
      <c r="F6" s="84"/>
      <c r="G6" s="84"/>
      <c r="H6" s="84"/>
    </row>
    <row r="7" spans="1:31" s="87" customFormat="1">
      <c r="A7" s="84"/>
      <c r="B7" s="85"/>
      <c r="C7" s="85"/>
      <c r="D7" s="86"/>
      <c r="E7" s="86"/>
      <c r="F7" s="84"/>
      <c r="G7" s="84"/>
      <c r="H7" s="84"/>
    </row>
    <row r="8" spans="1:31" ht="23.25" customHeight="1" thickBot="1">
      <c r="A8" s="88"/>
      <c r="B8" s="109" t="s">
        <v>81</v>
      </c>
      <c r="C8" s="109" t="s">
        <v>82</v>
      </c>
      <c r="D8" s="83"/>
      <c r="G8" s="112" t="s">
        <v>83</v>
      </c>
      <c r="H8" s="113">
        <f>PEARSON(E10:E1009,D10:D1009)</f>
        <v>0.93950160410519679</v>
      </c>
      <c r="L8" s="90" t="s">
        <v>76</v>
      </c>
      <c r="M8" s="90">
        <v>0.1</v>
      </c>
      <c r="N8" s="90">
        <v>0.05</v>
      </c>
      <c r="O8" s="90">
        <v>2.5000000000000001E-2</v>
      </c>
      <c r="P8" s="90">
        <v>0.01</v>
      </c>
      <c r="Q8" s="90">
        <v>5.0000000000000001E-3</v>
      </c>
      <c r="R8" s="90">
        <v>1E-3</v>
      </c>
    </row>
    <row r="9" spans="1:31" ht="16.5" customHeight="1">
      <c r="A9" s="91"/>
      <c r="B9" s="95">
        <v>5.2816999999999998</v>
      </c>
      <c r="C9" s="95">
        <v>5.3785100000000003</v>
      </c>
      <c r="D9" s="92" t="s">
        <v>77</v>
      </c>
      <c r="E9" s="92" t="s">
        <v>78</v>
      </c>
      <c r="F9" s="93"/>
      <c r="G9" s="108" t="s">
        <v>84</v>
      </c>
      <c r="H9" s="106">
        <f>COUNT(D10:D1009)-2</f>
        <v>141</v>
      </c>
      <c r="L9" s="90">
        <v>3</v>
      </c>
      <c r="M9" s="90">
        <v>0.8</v>
      </c>
      <c r="N9" s="90">
        <v>0.9</v>
      </c>
      <c r="O9" s="90">
        <v>1</v>
      </c>
      <c r="P9" s="90">
        <v>1</v>
      </c>
      <c r="Q9" s="90">
        <v>1.01</v>
      </c>
      <c r="R9" s="90">
        <v>1.01</v>
      </c>
    </row>
    <row r="10" spans="1:31">
      <c r="A10" s="94"/>
      <c r="B10" s="99">
        <v>5.5879599999999998</v>
      </c>
      <c r="C10" s="99">
        <v>5.3362800000000004</v>
      </c>
      <c r="D10" s="96">
        <f>IF(ISNUMBER(B9),((RANK(B9,B$9:B$1008,0)+COUNT(B$9:B$1008)-RANK(B9,B$9:B$1008,1)+1)/2)," ")</f>
        <v>129</v>
      </c>
      <c r="E10" s="96">
        <f>IF(ISNUMBER(C9),((RANK(C9,C$9:C$1008,0)+COUNT(C$9:C$1008)-RANK(C9,C$9:C$1008,1)+1)/2)," ")</f>
        <v>127</v>
      </c>
      <c r="F10" s="97"/>
      <c r="G10" s="108" t="str">
        <f>IF(H9&lt;9,"","P-value: ")</f>
        <v xml:space="preserve">P-value: </v>
      </c>
      <c r="H10" s="107">
        <f>IF(H9&gt;8,IF(H8&lt;0.9999999,FDIST(H9*H8^2/(1-H8^2),1,H9),"P&lt;0.001"),"")</f>
        <v>1.7715660196895202E-67</v>
      </c>
      <c r="L10" s="90">
        <v>4</v>
      </c>
      <c r="M10" s="90">
        <v>0.65700000000000003</v>
      </c>
      <c r="N10" s="90">
        <v>0.82899999999999996</v>
      </c>
      <c r="O10" s="90">
        <v>0.88600000000000001</v>
      </c>
      <c r="P10" s="90">
        <v>0.94299999999999995</v>
      </c>
      <c r="Q10" s="90">
        <v>1</v>
      </c>
      <c r="R10" s="90">
        <v>1.01</v>
      </c>
    </row>
    <row r="11" spans="1:31">
      <c r="A11" s="94"/>
      <c r="B11" s="99">
        <v>6.47607</v>
      </c>
      <c r="C11" s="99">
        <v>6.5976999999999997</v>
      </c>
      <c r="D11" s="96">
        <f t="shared" ref="D11:E74" si="0">IF(ISNUMBER(B10),((RANK(B10,B$9:B$1008,0)+COUNT(B$9:B$1008)-RANK(B10,B$9:B$1008,1)+1)/2)," ")</f>
        <v>111</v>
      </c>
      <c r="E11" s="96">
        <f t="shared" si="0"/>
        <v>129</v>
      </c>
      <c r="F11" s="97"/>
      <c r="G11" s="98" t="str">
        <f>IF(H9&lt;9,"P-value from table:"," ")</f>
        <v xml:space="preserve"> </v>
      </c>
      <c r="H11" s="105" t="str">
        <f>CONCATENATE(L32,L33,L34)</f>
        <v/>
      </c>
      <c r="L11" s="90">
        <v>5</v>
      </c>
      <c r="M11" s="90">
        <v>0.57099999999999995</v>
      </c>
      <c r="N11" s="90">
        <v>0.71399999999999997</v>
      </c>
      <c r="O11" s="90">
        <v>0.78600000000000003</v>
      </c>
      <c r="P11" s="90">
        <v>0.89300000000000002</v>
      </c>
      <c r="Q11" s="90">
        <v>0.92900000000000005</v>
      </c>
      <c r="R11" s="90">
        <v>1</v>
      </c>
    </row>
    <row r="12" spans="1:31">
      <c r="A12" s="94"/>
      <c r="B12" s="99">
        <v>6.3601900000000002</v>
      </c>
      <c r="C12" s="99">
        <v>6.3974599999999997</v>
      </c>
      <c r="D12" s="96">
        <f t="shared" si="0"/>
        <v>25</v>
      </c>
      <c r="E12" s="96">
        <f t="shared" si="0"/>
        <v>19</v>
      </c>
      <c r="F12" s="97"/>
      <c r="L12" s="90">
        <v>6</v>
      </c>
      <c r="M12" s="90">
        <v>0.52400000000000002</v>
      </c>
      <c r="N12" s="90">
        <v>0.64300000000000002</v>
      </c>
      <c r="O12" s="90">
        <v>0.73799999999999999</v>
      </c>
      <c r="P12" s="90">
        <v>0.83299999999999996</v>
      </c>
      <c r="Q12" s="90">
        <v>0.88100000000000001</v>
      </c>
      <c r="R12" s="90">
        <v>0.95199999999999996</v>
      </c>
    </row>
    <row r="13" spans="1:31">
      <c r="A13" s="94"/>
      <c r="B13" s="99">
        <v>5.81121</v>
      </c>
      <c r="C13" s="99">
        <v>5.8252800000000002</v>
      </c>
      <c r="D13" s="96">
        <f t="shared" si="0"/>
        <v>33</v>
      </c>
      <c r="E13" s="96">
        <f t="shared" si="0"/>
        <v>33</v>
      </c>
      <c r="F13" s="97"/>
      <c r="L13" s="90">
        <v>7</v>
      </c>
      <c r="M13" s="90">
        <v>0.48299999999999998</v>
      </c>
      <c r="N13" s="90">
        <v>0.6</v>
      </c>
      <c r="O13" s="90">
        <v>0.7</v>
      </c>
      <c r="P13" s="90">
        <v>0.78300000000000003</v>
      </c>
      <c r="Q13" s="90">
        <v>0.83299999999999996</v>
      </c>
      <c r="R13" s="90">
        <v>0.91700000000000004</v>
      </c>
    </row>
    <row r="14" spans="1:31">
      <c r="A14" s="94"/>
      <c r="B14" s="99">
        <v>6.0303599999999999</v>
      </c>
      <c r="C14" s="99">
        <v>6.2114700000000003</v>
      </c>
      <c r="D14" s="96">
        <f t="shared" si="0"/>
        <v>90</v>
      </c>
      <c r="E14" s="96">
        <f t="shared" si="0"/>
        <v>91.5</v>
      </c>
      <c r="F14" s="97"/>
      <c r="L14" s="90">
        <v>8</v>
      </c>
      <c r="M14" s="90">
        <v>0.45500000000000002</v>
      </c>
      <c r="N14" s="90">
        <v>0.56399999999999995</v>
      </c>
      <c r="O14" s="90">
        <v>0.64800000000000002</v>
      </c>
      <c r="P14" s="90">
        <v>0.745</v>
      </c>
      <c r="Q14" s="90">
        <v>0.79400000000000004</v>
      </c>
      <c r="R14" s="90">
        <v>0.879</v>
      </c>
    </row>
    <row r="15" spans="1:31">
      <c r="A15" s="94"/>
      <c r="B15" s="99">
        <v>5.8454899999999999</v>
      </c>
      <c r="C15" s="99">
        <v>6.1043399999999997</v>
      </c>
      <c r="D15" s="96">
        <f t="shared" si="0"/>
        <v>63</v>
      </c>
      <c r="E15" s="96">
        <f t="shared" si="0"/>
        <v>47</v>
      </c>
      <c r="F15" s="97"/>
    </row>
    <row r="16" spans="1:31">
      <c r="A16" s="94"/>
      <c r="B16" s="99">
        <v>6.80349</v>
      </c>
      <c r="C16" s="99">
        <v>6.9068899999999998</v>
      </c>
      <c r="D16" s="96">
        <f t="shared" si="0"/>
        <v>88</v>
      </c>
      <c r="E16" s="96">
        <f t="shared" si="0"/>
        <v>56</v>
      </c>
      <c r="F16" s="97"/>
      <c r="M16" s="90" t="str">
        <f>IF(COUNT(M17:R22)&gt;0,MAX(M17:R22),"")</f>
        <v/>
      </c>
      <c r="U16" s="87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1:31">
      <c r="A17" s="94"/>
      <c r="B17" s="99">
        <v>6.2897699999999999</v>
      </c>
      <c r="C17" s="99">
        <v>6.2736900000000002</v>
      </c>
      <c r="D17" s="96">
        <f t="shared" si="0"/>
        <v>8</v>
      </c>
      <c r="E17" s="96">
        <f t="shared" si="0"/>
        <v>7</v>
      </c>
      <c r="F17" s="97"/>
      <c r="L17" s="90">
        <v>3</v>
      </c>
      <c r="M17" s="90" t="str">
        <f t="shared" ref="M17:R22" si="1">IF(AND($H$9=$L17,ABS($H$8)&lt;M9),M$8,"")</f>
        <v/>
      </c>
      <c r="N17" s="90" t="str">
        <f t="shared" si="1"/>
        <v/>
      </c>
      <c r="O17" s="90" t="str">
        <f t="shared" si="1"/>
        <v/>
      </c>
      <c r="P17" s="90" t="str">
        <f t="shared" si="1"/>
        <v/>
      </c>
      <c r="Q17" s="90" t="str">
        <f t="shared" si="1"/>
        <v/>
      </c>
      <c r="R17" s="90" t="str">
        <f t="shared" si="1"/>
        <v/>
      </c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</row>
    <row r="18" spans="1:31">
      <c r="A18" s="94"/>
      <c r="B18" s="99">
        <v>5.8844599999999998</v>
      </c>
      <c r="C18" s="99">
        <v>5.9435200000000004</v>
      </c>
      <c r="D18" s="96">
        <f t="shared" si="0"/>
        <v>40</v>
      </c>
      <c r="E18" s="96">
        <f t="shared" si="0"/>
        <v>43</v>
      </c>
      <c r="F18" s="97"/>
      <c r="L18" s="90">
        <v>4</v>
      </c>
      <c r="M18" s="90" t="str">
        <f t="shared" si="1"/>
        <v/>
      </c>
      <c r="N18" s="90" t="str">
        <f t="shared" si="1"/>
        <v/>
      </c>
      <c r="O18" s="90" t="str">
        <f t="shared" si="1"/>
        <v/>
      </c>
      <c r="P18" s="90" t="str">
        <f t="shared" si="1"/>
        <v/>
      </c>
      <c r="Q18" s="90" t="str">
        <f t="shared" si="1"/>
        <v/>
      </c>
      <c r="R18" s="90" t="str">
        <f t="shared" si="1"/>
        <v/>
      </c>
    </row>
    <row r="19" spans="1:31">
      <c r="A19" s="94"/>
      <c r="B19" s="99">
        <v>5.7970100000000002</v>
      </c>
      <c r="C19" s="99">
        <v>6.0487599999999997</v>
      </c>
      <c r="D19" s="96">
        <f t="shared" si="0"/>
        <v>86</v>
      </c>
      <c r="E19" s="96">
        <f t="shared" si="0"/>
        <v>77</v>
      </c>
      <c r="F19" s="97"/>
      <c r="L19" s="90">
        <v>5</v>
      </c>
      <c r="M19" s="90" t="str">
        <f t="shared" si="1"/>
        <v/>
      </c>
      <c r="N19" s="90" t="str">
        <f t="shared" si="1"/>
        <v/>
      </c>
      <c r="O19" s="90" t="str">
        <f t="shared" si="1"/>
        <v/>
      </c>
      <c r="P19" s="90" t="str">
        <f t="shared" si="1"/>
        <v/>
      </c>
      <c r="Q19" s="90" t="str">
        <f t="shared" si="1"/>
        <v/>
      </c>
      <c r="R19" s="90" t="str">
        <f t="shared" si="1"/>
        <v/>
      </c>
    </row>
    <row r="20" spans="1:31">
      <c r="A20" s="94"/>
      <c r="B20" s="99">
        <v>5.01302</v>
      </c>
      <c r="C20" s="99">
        <v>4.7215400000000001</v>
      </c>
      <c r="D20" s="96">
        <f t="shared" si="0"/>
        <v>93</v>
      </c>
      <c r="E20" s="96">
        <f t="shared" si="0"/>
        <v>62</v>
      </c>
      <c r="F20" s="97"/>
      <c r="G20" s="100"/>
      <c r="H20" s="100"/>
      <c r="L20" s="90">
        <v>6</v>
      </c>
      <c r="M20" s="90" t="str">
        <f t="shared" si="1"/>
        <v/>
      </c>
      <c r="N20" s="90" t="str">
        <f t="shared" si="1"/>
        <v/>
      </c>
      <c r="O20" s="90" t="str">
        <f t="shared" si="1"/>
        <v/>
      </c>
      <c r="P20" s="90" t="str">
        <f t="shared" si="1"/>
        <v/>
      </c>
      <c r="Q20" s="90" t="str">
        <f t="shared" si="1"/>
        <v/>
      </c>
      <c r="R20" s="90" t="str">
        <f t="shared" si="1"/>
        <v/>
      </c>
    </row>
    <row r="21" spans="1:31">
      <c r="A21" s="94"/>
      <c r="B21" s="99">
        <v>6.4882400000000002</v>
      </c>
      <c r="C21" s="99">
        <v>6.3789100000000003</v>
      </c>
      <c r="D21" s="96">
        <f t="shared" si="0"/>
        <v>139</v>
      </c>
      <c r="E21" s="96">
        <f t="shared" si="0"/>
        <v>140</v>
      </c>
      <c r="F21" s="97"/>
      <c r="G21" s="100"/>
      <c r="H21" s="100"/>
      <c r="L21" s="90">
        <v>7</v>
      </c>
      <c r="M21" s="90" t="str">
        <f t="shared" si="1"/>
        <v/>
      </c>
      <c r="N21" s="90" t="str">
        <f t="shared" si="1"/>
        <v/>
      </c>
      <c r="O21" s="90" t="str">
        <f t="shared" si="1"/>
        <v/>
      </c>
      <c r="P21" s="90" t="str">
        <f t="shared" si="1"/>
        <v/>
      </c>
      <c r="Q21" s="90" t="str">
        <f t="shared" si="1"/>
        <v/>
      </c>
      <c r="R21" s="90" t="str">
        <f t="shared" si="1"/>
        <v/>
      </c>
    </row>
    <row r="22" spans="1:31">
      <c r="A22" s="94"/>
      <c r="B22" s="99">
        <v>5.3086200000000003</v>
      </c>
      <c r="C22" s="99">
        <v>5.5340499999999997</v>
      </c>
      <c r="D22" s="96">
        <f t="shared" si="0"/>
        <v>23</v>
      </c>
      <c r="E22" s="96">
        <f t="shared" si="0"/>
        <v>35</v>
      </c>
      <c r="F22" s="97"/>
      <c r="G22" s="100"/>
      <c r="H22" s="100"/>
      <c r="L22" s="90">
        <v>8</v>
      </c>
      <c r="M22" s="90" t="str">
        <f t="shared" si="1"/>
        <v/>
      </c>
      <c r="N22" s="90" t="str">
        <f t="shared" si="1"/>
        <v/>
      </c>
      <c r="O22" s="90" t="str">
        <f t="shared" si="1"/>
        <v/>
      </c>
      <c r="P22" s="90" t="str">
        <f t="shared" si="1"/>
        <v/>
      </c>
      <c r="Q22" s="90" t="str">
        <f t="shared" si="1"/>
        <v/>
      </c>
      <c r="R22" s="90" t="str">
        <f t="shared" si="1"/>
        <v/>
      </c>
    </row>
    <row r="23" spans="1:31">
      <c r="A23" s="94"/>
      <c r="B23" s="99">
        <v>5.7090500000000004</v>
      </c>
      <c r="C23" s="99">
        <v>5.7780300000000002</v>
      </c>
      <c r="D23" s="96">
        <f t="shared" si="0"/>
        <v>128</v>
      </c>
      <c r="E23" s="96">
        <f t="shared" si="0"/>
        <v>115</v>
      </c>
      <c r="F23" s="97"/>
      <c r="G23" s="100"/>
      <c r="H23" s="100"/>
    </row>
    <row r="24" spans="1:31">
      <c r="A24" s="94"/>
      <c r="B24" s="99">
        <v>5.9854500000000002</v>
      </c>
      <c r="C24" s="99">
        <v>5.7761300000000002</v>
      </c>
      <c r="D24" s="96">
        <f t="shared" si="0"/>
        <v>99</v>
      </c>
      <c r="E24" s="96">
        <f t="shared" si="0"/>
        <v>96</v>
      </c>
      <c r="F24" s="100"/>
      <c r="G24" s="100"/>
      <c r="H24" s="100"/>
      <c r="M24" s="90" t="str">
        <f>IF(COUNT(M25:R30)&gt;0,MIN(M25:R30),"")</f>
        <v/>
      </c>
    </row>
    <row r="25" spans="1:31">
      <c r="A25" s="94"/>
      <c r="B25" s="99">
        <v>6.1992399999999996</v>
      </c>
      <c r="C25" s="99">
        <v>6.2088000000000001</v>
      </c>
      <c r="D25" s="96">
        <f t="shared" si="0"/>
        <v>67</v>
      </c>
      <c r="E25" s="96">
        <f t="shared" si="0"/>
        <v>97</v>
      </c>
      <c r="F25" s="100"/>
      <c r="G25" s="100"/>
      <c r="H25" s="100"/>
      <c r="L25" s="90">
        <v>3</v>
      </c>
      <c r="M25" s="90" t="str">
        <f t="shared" ref="M25:R30" si="2">IF(AND($H$9=$L25,ABS($H$8)&gt;=M9),M$8,"")</f>
        <v/>
      </c>
      <c r="N25" s="90" t="str">
        <f t="shared" si="2"/>
        <v/>
      </c>
      <c r="O25" s="90" t="str">
        <f t="shared" si="2"/>
        <v/>
      </c>
      <c r="P25" s="90" t="str">
        <f t="shared" si="2"/>
        <v/>
      </c>
      <c r="Q25" s="90" t="str">
        <f t="shared" si="2"/>
        <v/>
      </c>
      <c r="R25" s="90" t="str">
        <f t="shared" si="2"/>
        <v/>
      </c>
    </row>
    <row r="26" spans="1:31">
      <c r="A26" s="94"/>
      <c r="B26" s="99">
        <v>6.0063899999999997</v>
      </c>
      <c r="C26" s="99">
        <v>5.9831300000000001</v>
      </c>
      <c r="D26" s="96">
        <f t="shared" si="0"/>
        <v>47</v>
      </c>
      <c r="E26" s="96">
        <f t="shared" si="0"/>
        <v>48</v>
      </c>
      <c r="F26" s="100"/>
      <c r="G26" s="100"/>
      <c r="H26" s="100"/>
      <c r="L26" s="90">
        <v>4</v>
      </c>
      <c r="M26" s="90" t="str">
        <f t="shared" si="2"/>
        <v/>
      </c>
      <c r="N26" s="90" t="str">
        <f t="shared" si="2"/>
        <v/>
      </c>
      <c r="O26" s="90" t="str">
        <f t="shared" si="2"/>
        <v/>
      </c>
      <c r="P26" s="90" t="str">
        <f t="shared" si="2"/>
        <v/>
      </c>
      <c r="Q26" s="90" t="str">
        <f t="shared" si="2"/>
        <v/>
      </c>
      <c r="R26" s="90" t="str">
        <f t="shared" si="2"/>
        <v/>
      </c>
    </row>
    <row r="27" spans="1:31">
      <c r="A27" s="94"/>
      <c r="B27" s="99">
        <v>6.2779299999999996</v>
      </c>
      <c r="C27" s="99">
        <v>6.4434199999999997</v>
      </c>
      <c r="D27" s="96">
        <f t="shared" si="0"/>
        <v>66</v>
      </c>
      <c r="E27" s="96">
        <f t="shared" si="0"/>
        <v>71</v>
      </c>
      <c r="F27" s="100"/>
      <c r="L27" s="90">
        <v>5</v>
      </c>
      <c r="M27" s="90" t="str">
        <f t="shared" si="2"/>
        <v/>
      </c>
      <c r="N27" s="90" t="str">
        <f t="shared" si="2"/>
        <v/>
      </c>
      <c r="O27" s="90" t="str">
        <f t="shared" si="2"/>
        <v/>
      </c>
      <c r="P27" s="90" t="str">
        <f t="shared" si="2"/>
        <v/>
      </c>
      <c r="Q27" s="90" t="str">
        <f t="shared" si="2"/>
        <v/>
      </c>
      <c r="R27" s="90" t="str">
        <f t="shared" si="2"/>
        <v/>
      </c>
    </row>
    <row r="28" spans="1:31">
      <c r="A28" s="94"/>
      <c r="B28" s="99">
        <v>6.5739000000000001</v>
      </c>
      <c r="C28" s="99">
        <v>6.6293600000000001</v>
      </c>
      <c r="D28" s="101">
        <f t="shared" si="0"/>
        <v>42</v>
      </c>
      <c r="E28" s="101">
        <f t="shared" si="0"/>
        <v>29</v>
      </c>
      <c r="F28" s="100"/>
      <c r="G28" s="100"/>
      <c r="H28" s="100"/>
      <c r="L28" s="90">
        <v>6</v>
      </c>
      <c r="M28" s="90" t="str">
        <f t="shared" si="2"/>
        <v/>
      </c>
      <c r="N28" s="90" t="str">
        <f t="shared" si="2"/>
        <v/>
      </c>
      <c r="O28" s="90" t="str">
        <f t="shared" si="2"/>
        <v/>
      </c>
      <c r="P28" s="90" t="str">
        <f t="shared" si="2"/>
        <v/>
      </c>
      <c r="Q28" s="90" t="str">
        <f t="shared" si="2"/>
        <v/>
      </c>
      <c r="R28" s="90" t="str">
        <f t="shared" si="2"/>
        <v/>
      </c>
    </row>
    <row r="29" spans="1:31">
      <c r="A29" s="94"/>
      <c r="B29" s="99">
        <v>5.6963900000000001</v>
      </c>
      <c r="C29" s="99">
        <v>5.4350899999999998</v>
      </c>
      <c r="D29" s="101">
        <f t="shared" si="0"/>
        <v>20</v>
      </c>
      <c r="E29" s="101">
        <f t="shared" si="0"/>
        <v>18</v>
      </c>
      <c r="F29" s="100"/>
      <c r="G29" s="100"/>
      <c r="H29" s="100"/>
      <c r="L29" s="90">
        <v>7</v>
      </c>
      <c r="M29" s="90" t="str">
        <f t="shared" si="2"/>
        <v/>
      </c>
      <c r="N29" s="90" t="str">
        <f t="shared" si="2"/>
        <v/>
      </c>
      <c r="O29" s="90" t="str">
        <f t="shared" si="2"/>
        <v/>
      </c>
      <c r="P29" s="90" t="str">
        <f t="shared" si="2"/>
        <v/>
      </c>
      <c r="Q29" s="90" t="str">
        <f t="shared" si="2"/>
        <v/>
      </c>
      <c r="R29" s="90" t="str">
        <f t="shared" si="2"/>
        <v/>
      </c>
    </row>
    <row r="30" spans="1:31">
      <c r="A30" s="94"/>
      <c r="B30" s="99">
        <v>5.9658800000000003</v>
      </c>
      <c r="C30" s="99">
        <v>6.0128199999999996</v>
      </c>
      <c r="D30" s="101">
        <f t="shared" si="0"/>
        <v>100</v>
      </c>
      <c r="E30" s="101">
        <f t="shared" si="0"/>
        <v>122</v>
      </c>
      <c r="F30" s="100"/>
      <c r="G30" s="100"/>
      <c r="H30" s="100"/>
      <c r="L30" s="90">
        <v>8</v>
      </c>
      <c r="M30" s="90" t="str">
        <f t="shared" si="2"/>
        <v/>
      </c>
      <c r="N30" s="90" t="str">
        <f t="shared" si="2"/>
        <v/>
      </c>
      <c r="O30" s="90" t="str">
        <f t="shared" si="2"/>
        <v/>
      </c>
      <c r="P30" s="90" t="str">
        <f t="shared" si="2"/>
        <v/>
      </c>
      <c r="Q30" s="90" t="str">
        <f t="shared" si="2"/>
        <v/>
      </c>
      <c r="R30" s="90" t="str">
        <f t="shared" si="2"/>
        <v/>
      </c>
    </row>
    <row r="31" spans="1:31">
      <c r="A31" s="94"/>
      <c r="B31" s="99">
        <v>6.0480299999999998</v>
      </c>
      <c r="C31" s="99">
        <v>6.1152899999999999</v>
      </c>
      <c r="D31" s="101">
        <f t="shared" si="0"/>
        <v>70</v>
      </c>
      <c r="E31" s="101">
        <f t="shared" si="0"/>
        <v>67</v>
      </c>
      <c r="F31" s="100"/>
      <c r="G31" s="100"/>
      <c r="H31" s="100"/>
    </row>
    <row r="32" spans="1:31">
      <c r="A32" s="94"/>
      <c r="B32" s="99">
        <v>6.3942300000000003</v>
      </c>
      <c r="C32" s="99">
        <v>6.0387599999999999</v>
      </c>
      <c r="D32" s="101">
        <f t="shared" si="0"/>
        <v>61</v>
      </c>
      <c r="E32" s="101">
        <f t="shared" si="0"/>
        <v>55</v>
      </c>
      <c r="F32" s="100"/>
      <c r="G32" s="100"/>
      <c r="H32" s="100"/>
      <c r="L32" s="90" t="str">
        <f>IF(AND(ISNUMBER(M16),(M16&gt;0.09)),"P&gt;0.10","")</f>
        <v/>
      </c>
    </row>
    <row r="33" spans="1:12">
      <c r="A33" s="94"/>
      <c r="B33" s="99">
        <v>7.4458399999999996</v>
      </c>
      <c r="C33" s="99">
        <v>7.5842099999999997</v>
      </c>
      <c r="D33" s="101">
        <f t="shared" si="0"/>
        <v>31</v>
      </c>
      <c r="E33" s="101">
        <f t="shared" si="0"/>
        <v>64</v>
      </c>
      <c r="F33" s="100"/>
      <c r="G33" s="100"/>
      <c r="H33" s="100"/>
      <c r="L33" s="90" t="str">
        <f>IF(AND((M16&lt;0.09),(M24&gt;0.002)),CONCATENATE(M24,"&gt;P&gt;",M16),"")</f>
        <v/>
      </c>
    </row>
    <row r="34" spans="1:12">
      <c r="A34" s="94"/>
      <c r="B34" s="99">
        <v>5.9081299999999999</v>
      </c>
      <c r="C34" s="99">
        <v>5.8723000000000001</v>
      </c>
      <c r="D34" s="101">
        <f t="shared" si="0"/>
        <v>2</v>
      </c>
      <c r="E34" s="101">
        <f t="shared" si="0"/>
        <v>2</v>
      </c>
      <c r="F34" s="100"/>
      <c r="G34" s="100"/>
      <c r="H34" s="100"/>
      <c r="L34" s="90" t="str">
        <f>IF(M24&lt;0.002,"P&lt;0.001","")</f>
        <v/>
      </c>
    </row>
    <row r="35" spans="1:12">
      <c r="A35" s="94"/>
      <c r="B35" s="99">
        <v>6.0548299999999999</v>
      </c>
      <c r="C35" s="99">
        <v>5.9469500000000002</v>
      </c>
      <c r="D35" s="101">
        <f t="shared" si="0"/>
        <v>79</v>
      </c>
      <c r="E35" s="101">
        <f t="shared" si="0"/>
        <v>82</v>
      </c>
      <c r="F35" s="100"/>
    </row>
    <row r="36" spans="1:12">
      <c r="A36" s="94"/>
      <c r="B36" s="99">
        <v>5.6573500000000001</v>
      </c>
      <c r="C36" s="99">
        <v>5.6498299999999997</v>
      </c>
      <c r="D36" s="101">
        <f t="shared" si="0"/>
        <v>60</v>
      </c>
      <c r="E36" s="101">
        <f t="shared" si="0"/>
        <v>76</v>
      </c>
      <c r="F36" s="100"/>
    </row>
    <row r="37" spans="1:12">
      <c r="A37" s="94"/>
      <c r="B37" s="99">
        <v>6.44815</v>
      </c>
      <c r="C37" s="99">
        <v>6.4428000000000001</v>
      </c>
      <c r="D37" s="101">
        <f t="shared" si="0"/>
        <v>106</v>
      </c>
      <c r="E37" s="101">
        <f t="shared" si="0"/>
        <v>106</v>
      </c>
      <c r="F37" s="100"/>
    </row>
    <row r="38" spans="1:12">
      <c r="A38" s="94"/>
      <c r="B38" s="99">
        <v>6.2861099999999999</v>
      </c>
      <c r="C38" s="99">
        <v>6.4537399999999998</v>
      </c>
      <c r="D38" s="101">
        <f t="shared" si="0"/>
        <v>27</v>
      </c>
      <c r="E38" s="101">
        <f t="shared" si="0"/>
        <v>31</v>
      </c>
      <c r="F38" s="100"/>
    </row>
    <row r="39" spans="1:12">
      <c r="A39" s="94"/>
      <c r="B39" s="99">
        <v>6.4086299999999996</v>
      </c>
      <c r="C39" s="99">
        <v>6.14994</v>
      </c>
      <c r="D39" s="101">
        <f t="shared" si="0"/>
        <v>41</v>
      </c>
      <c r="E39" s="101">
        <f t="shared" si="0"/>
        <v>28</v>
      </c>
      <c r="F39" s="100"/>
    </row>
    <row r="40" spans="1:12">
      <c r="A40" s="94"/>
      <c r="B40" s="99">
        <v>5.6256399999999998</v>
      </c>
      <c r="C40" s="99">
        <v>5.5814199999999996</v>
      </c>
      <c r="D40" s="101">
        <f t="shared" si="0"/>
        <v>30</v>
      </c>
      <c r="E40" s="101">
        <f t="shared" si="0"/>
        <v>53</v>
      </c>
      <c r="F40" s="100"/>
    </row>
    <row r="41" spans="1:12">
      <c r="A41" s="94"/>
      <c r="B41" s="99">
        <v>6.6837499999999999</v>
      </c>
      <c r="C41" s="99">
        <v>6.5881499999999997</v>
      </c>
      <c r="D41" s="101">
        <f t="shared" si="0"/>
        <v>108</v>
      </c>
      <c r="E41" s="101">
        <f t="shared" si="0"/>
        <v>109</v>
      </c>
      <c r="F41" s="100"/>
    </row>
    <row r="42" spans="1:12">
      <c r="A42" s="94"/>
      <c r="B42" s="99">
        <v>5.7695100000000004</v>
      </c>
      <c r="C42" s="99">
        <v>5.84802</v>
      </c>
      <c r="D42" s="101">
        <f t="shared" si="0"/>
        <v>11</v>
      </c>
      <c r="E42" s="101">
        <f t="shared" si="0"/>
        <v>21</v>
      </c>
      <c r="F42" s="100"/>
    </row>
    <row r="43" spans="1:12">
      <c r="A43" s="94"/>
      <c r="B43" s="99">
        <v>5.9438300000000002</v>
      </c>
      <c r="C43" s="99">
        <v>5.9548899999999998</v>
      </c>
      <c r="D43" s="101">
        <f t="shared" si="0"/>
        <v>96</v>
      </c>
      <c r="E43" s="101">
        <f t="shared" si="0"/>
        <v>88</v>
      </c>
      <c r="F43" s="100"/>
    </row>
    <row r="44" spans="1:12">
      <c r="A44" s="94"/>
      <c r="B44" s="99">
        <v>5.6602399999999999</v>
      </c>
      <c r="C44" s="99">
        <v>5.7371100000000004</v>
      </c>
      <c r="D44" s="101">
        <f t="shared" si="0"/>
        <v>74</v>
      </c>
      <c r="E44" s="101">
        <f t="shared" si="0"/>
        <v>75</v>
      </c>
      <c r="F44" s="100"/>
    </row>
    <row r="45" spans="1:12">
      <c r="A45" s="94"/>
      <c r="B45" s="99">
        <v>4.7749199999999998</v>
      </c>
      <c r="C45" s="99">
        <v>4.5746500000000001</v>
      </c>
      <c r="D45" s="101">
        <f t="shared" si="0"/>
        <v>104</v>
      </c>
      <c r="E45" s="101">
        <f t="shared" si="0"/>
        <v>101</v>
      </c>
      <c r="F45" s="100"/>
    </row>
    <row r="46" spans="1:12">
      <c r="A46" s="94"/>
      <c r="B46" s="99">
        <v>5.6046800000000001</v>
      </c>
      <c r="C46" s="99">
        <v>5.4349499999999997</v>
      </c>
      <c r="D46" s="101">
        <f t="shared" si="0"/>
        <v>142</v>
      </c>
      <c r="E46" s="101">
        <f t="shared" si="0"/>
        <v>143</v>
      </c>
      <c r="F46" s="100"/>
    </row>
    <row r="47" spans="1:12">
      <c r="A47" s="94"/>
      <c r="B47" s="99">
        <v>6.8281900000000002</v>
      </c>
      <c r="C47" s="99">
        <v>6.8665200000000004</v>
      </c>
      <c r="D47" s="101">
        <f t="shared" si="0"/>
        <v>110</v>
      </c>
      <c r="E47" s="101">
        <f t="shared" si="0"/>
        <v>123</v>
      </c>
      <c r="F47" s="100"/>
    </row>
    <row r="48" spans="1:12">
      <c r="A48" s="94"/>
      <c r="B48" s="99">
        <v>5.1898600000000004</v>
      </c>
      <c r="C48" s="99">
        <v>5.0572499999999998</v>
      </c>
      <c r="D48" s="101">
        <f t="shared" si="0"/>
        <v>7</v>
      </c>
      <c r="E48" s="101">
        <f t="shared" si="0"/>
        <v>9</v>
      </c>
      <c r="F48" s="100"/>
    </row>
    <row r="49" spans="1:6">
      <c r="A49" s="94"/>
      <c r="B49" s="99">
        <v>6.4881000000000002</v>
      </c>
      <c r="C49" s="99">
        <v>6.5965499999999997</v>
      </c>
      <c r="D49" s="101">
        <f t="shared" si="0"/>
        <v>134</v>
      </c>
      <c r="E49" s="101">
        <f t="shared" si="0"/>
        <v>138</v>
      </c>
      <c r="F49" s="100"/>
    </row>
    <row r="50" spans="1:6">
      <c r="A50" s="94"/>
      <c r="B50" s="99">
        <v>6.0886699999999996</v>
      </c>
      <c r="C50" s="99">
        <v>5.7696500000000004</v>
      </c>
      <c r="D50" s="101">
        <f t="shared" si="0"/>
        <v>24</v>
      </c>
      <c r="E50" s="101">
        <f t="shared" si="0"/>
        <v>20</v>
      </c>
      <c r="F50" s="100"/>
    </row>
    <row r="51" spans="1:6">
      <c r="A51" s="94"/>
      <c r="B51" s="99">
        <v>5.9139999999999997</v>
      </c>
      <c r="C51" s="99">
        <v>5.8967200000000002</v>
      </c>
      <c r="D51" s="101">
        <f t="shared" si="0"/>
        <v>55</v>
      </c>
      <c r="E51" s="101">
        <f t="shared" si="0"/>
        <v>99</v>
      </c>
      <c r="F51" s="100"/>
    </row>
    <row r="52" spans="1:6">
      <c r="A52" s="94"/>
      <c r="B52" s="99">
        <v>5.5821699999999996</v>
      </c>
      <c r="C52" s="99">
        <v>5.5765099999999999</v>
      </c>
      <c r="D52" s="101">
        <f t="shared" si="0"/>
        <v>78</v>
      </c>
      <c r="E52" s="101">
        <f t="shared" si="0"/>
        <v>80</v>
      </c>
      <c r="F52" s="100"/>
    </row>
    <row r="53" spans="1:6">
      <c r="A53" s="94"/>
      <c r="B53" s="99">
        <v>6.32857</v>
      </c>
      <c r="C53" s="99">
        <v>6.4892099999999999</v>
      </c>
      <c r="D53" s="101">
        <f t="shared" si="0"/>
        <v>113</v>
      </c>
      <c r="E53" s="101">
        <f t="shared" si="0"/>
        <v>110</v>
      </c>
      <c r="F53" s="100"/>
    </row>
    <row r="54" spans="1:6">
      <c r="A54" s="94"/>
      <c r="B54" s="99">
        <v>7.6770300000000002</v>
      </c>
      <c r="C54" s="99">
        <v>7.7654100000000001</v>
      </c>
      <c r="D54" s="101">
        <f t="shared" si="0"/>
        <v>34</v>
      </c>
      <c r="E54" s="101">
        <f t="shared" si="0"/>
        <v>25</v>
      </c>
      <c r="F54" s="100"/>
    </row>
    <row r="55" spans="1:6">
      <c r="A55" s="94"/>
      <c r="B55" s="99">
        <v>5.9241099999999998</v>
      </c>
      <c r="C55" s="99">
        <v>5.6668900000000004</v>
      </c>
      <c r="D55" s="101">
        <f t="shared" si="0"/>
        <v>1</v>
      </c>
      <c r="E55" s="101">
        <f t="shared" si="0"/>
        <v>1</v>
      </c>
      <c r="F55" s="100"/>
    </row>
    <row r="56" spans="1:6">
      <c r="A56" s="94"/>
      <c r="B56" s="99">
        <v>6.15313</v>
      </c>
      <c r="C56" s="99">
        <v>6.1655800000000003</v>
      </c>
      <c r="D56" s="101">
        <f t="shared" si="0"/>
        <v>77</v>
      </c>
      <c r="E56" s="101">
        <f t="shared" si="0"/>
        <v>105</v>
      </c>
      <c r="F56" s="100"/>
    </row>
    <row r="57" spans="1:6">
      <c r="A57" s="94"/>
      <c r="B57" s="99">
        <v>5.2039200000000001</v>
      </c>
      <c r="C57" s="99">
        <v>5.4248099999999999</v>
      </c>
      <c r="D57" s="101">
        <f t="shared" si="0"/>
        <v>52</v>
      </c>
      <c r="E57" s="101">
        <f t="shared" si="0"/>
        <v>51</v>
      </c>
      <c r="F57" s="100"/>
    </row>
    <row r="58" spans="1:6">
      <c r="A58" s="94"/>
      <c r="B58" s="99">
        <v>6.4396199999999997</v>
      </c>
      <c r="C58" s="99">
        <v>6.4617100000000001</v>
      </c>
      <c r="D58" s="101">
        <f t="shared" si="0"/>
        <v>132</v>
      </c>
      <c r="E58" s="101">
        <f t="shared" si="0"/>
        <v>124</v>
      </c>
      <c r="F58" s="100"/>
    </row>
    <row r="59" spans="1:6">
      <c r="A59" s="94"/>
      <c r="B59" s="99">
        <v>6.2066100000000004</v>
      </c>
      <c r="C59" s="99">
        <v>6.2854200000000002</v>
      </c>
      <c r="D59" s="101">
        <f t="shared" si="0"/>
        <v>28</v>
      </c>
      <c r="E59" s="101">
        <f t="shared" si="0"/>
        <v>27</v>
      </c>
      <c r="F59" s="100"/>
    </row>
    <row r="60" spans="1:6">
      <c r="A60" s="94"/>
      <c r="B60" s="99">
        <v>6.0476700000000001</v>
      </c>
      <c r="C60" s="99">
        <v>5.8252800000000002</v>
      </c>
      <c r="D60" s="101">
        <f t="shared" si="0"/>
        <v>46</v>
      </c>
      <c r="E60" s="101">
        <f t="shared" si="0"/>
        <v>42</v>
      </c>
      <c r="F60" s="100"/>
    </row>
    <row r="61" spans="1:6">
      <c r="A61" s="94"/>
      <c r="B61" s="99">
        <v>6.4692299999999996</v>
      </c>
      <c r="C61" s="99">
        <v>6.5172800000000004</v>
      </c>
      <c r="D61" s="101">
        <f t="shared" si="0"/>
        <v>62</v>
      </c>
      <c r="E61" s="101">
        <f t="shared" si="0"/>
        <v>91.5</v>
      </c>
      <c r="F61" s="100"/>
    </row>
    <row r="62" spans="1:6">
      <c r="A62" s="94"/>
      <c r="B62" s="99">
        <v>5.6837</v>
      </c>
      <c r="C62" s="99">
        <v>5.7970100000000002</v>
      </c>
      <c r="D62" s="101">
        <f t="shared" si="0"/>
        <v>26</v>
      </c>
      <c r="E62" s="101">
        <f t="shared" si="0"/>
        <v>24</v>
      </c>
      <c r="F62" s="100"/>
    </row>
    <row r="63" spans="1:6">
      <c r="A63" s="94"/>
      <c r="B63" s="99">
        <v>5.1171899999999999</v>
      </c>
      <c r="C63" s="99">
        <v>5.47363</v>
      </c>
      <c r="D63" s="101">
        <f t="shared" si="0"/>
        <v>102</v>
      </c>
      <c r="E63" s="101">
        <f t="shared" si="0"/>
        <v>95</v>
      </c>
      <c r="F63" s="100"/>
    </row>
    <row r="64" spans="1:6">
      <c r="A64" s="94"/>
      <c r="B64" s="99">
        <v>6.1099300000000003</v>
      </c>
      <c r="C64" s="99">
        <v>6.1354100000000003</v>
      </c>
      <c r="D64" s="101">
        <f t="shared" si="0"/>
        <v>136</v>
      </c>
      <c r="E64" s="101">
        <f t="shared" si="0"/>
        <v>118</v>
      </c>
      <c r="F64" s="100"/>
    </row>
    <row r="65" spans="1:6">
      <c r="A65" s="94"/>
      <c r="B65" s="99">
        <v>4.91744</v>
      </c>
      <c r="C65" s="99">
        <v>5.06968</v>
      </c>
      <c r="D65" s="101">
        <f t="shared" si="0"/>
        <v>54</v>
      </c>
      <c r="E65" s="101">
        <f t="shared" si="0"/>
        <v>54</v>
      </c>
      <c r="F65" s="100"/>
    </row>
    <row r="66" spans="1:6">
      <c r="A66" s="94"/>
      <c r="B66" s="99">
        <v>5.3597200000000003</v>
      </c>
      <c r="C66" s="99">
        <v>5.5660499999999997</v>
      </c>
      <c r="D66" s="101">
        <f t="shared" si="0"/>
        <v>141</v>
      </c>
      <c r="E66" s="101">
        <f t="shared" si="0"/>
        <v>137</v>
      </c>
      <c r="F66" s="100"/>
    </row>
    <row r="67" spans="1:6">
      <c r="A67" s="94"/>
      <c r="B67" s="99">
        <v>6.7301599999999997</v>
      </c>
      <c r="C67" s="99">
        <v>6.7628500000000003</v>
      </c>
      <c r="D67" s="101">
        <f t="shared" si="0"/>
        <v>126</v>
      </c>
      <c r="E67" s="101">
        <f t="shared" si="0"/>
        <v>111</v>
      </c>
      <c r="F67" s="100"/>
    </row>
    <row r="68" spans="1:6">
      <c r="A68" s="94"/>
      <c r="B68" s="99">
        <v>5.9370000000000003</v>
      </c>
      <c r="C68" s="99">
        <v>5.9409200000000002</v>
      </c>
      <c r="D68" s="101">
        <f t="shared" si="0"/>
        <v>10</v>
      </c>
      <c r="E68" s="101">
        <f t="shared" si="0"/>
        <v>13</v>
      </c>
      <c r="F68" s="100"/>
    </row>
    <row r="69" spans="1:6">
      <c r="A69" s="94"/>
      <c r="B69" s="99">
        <v>6.0771600000000001</v>
      </c>
      <c r="C69" s="99">
        <v>5.9254800000000003</v>
      </c>
      <c r="D69" s="101">
        <f t="shared" si="0"/>
        <v>75</v>
      </c>
      <c r="E69" s="101">
        <f t="shared" si="0"/>
        <v>78</v>
      </c>
      <c r="F69" s="100"/>
    </row>
    <row r="70" spans="1:6">
      <c r="A70" s="94"/>
      <c r="B70" s="99">
        <v>6.5818500000000002</v>
      </c>
      <c r="C70" s="99">
        <v>6.5278099999999997</v>
      </c>
      <c r="D70" s="101">
        <f t="shared" si="0"/>
        <v>56</v>
      </c>
      <c r="E70" s="101">
        <f t="shared" si="0"/>
        <v>79</v>
      </c>
      <c r="F70" s="100"/>
    </row>
    <row r="71" spans="1:6">
      <c r="A71" s="94"/>
      <c r="B71" s="99">
        <v>5.8431699999999998</v>
      </c>
      <c r="C71" s="99">
        <v>5.8502999999999998</v>
      </c>
      <c r="D71" s="101">
        <f t="shared" si="0"/>
        <v>18</v>
      </c>
      <c r="E71" s="101">
        <f t="shared" si="0"/>
        <v>23</v>
      </c>
      <c r="F71" s="100"/>
    </row>
    <row r="72" spans="1:6">
      <c r="A72" s="94"/>
      <c r="B72" s="99">
        <v>5.9814400000000001</v>
      </c>
      <c r="C72" s="99">
        <v>6.2238899999999999</v>
      </c>
      <c r="D72" s="101">
        <f t="shared" si="0"/>
        <v>89</v>
      </c>
      <c r="E72" s="101">
        <f t="shared" si="0"/>
        <v>86</v>
      </c>
      <c r="F72" s="100"/>
    </row>
    <row r="73" spans="1:6">
      <c r="A73" s="94"/>
      <c r="B73" s="99">
        <v>5.7745199999999999</v>
      </c>
      <c r="C73" s="99">
        <v>5.8166200000000003</v>
      </c>
      <c r="D73" s="101">
        <f t="shared" si="0"/>
        <v>68</v>
      </c>
      <c r="E73" s="101">
        <f t="shared" si="0"/>
        <v>46</v>
      </c>
      <c r="F73" s="100"/>
    </row>
    <row r="74" spans="1:6">
      <c r="A74" s="94"/>
      <c r="B74" s="99">
        <v>5.4614200000000004</v>
      </c>
      <c r="C74" s="99">
        <v>5.8489800000000001</v>
      </c>
      <c r="D74" s="101">
        <f t="shared" si="0"/>
        <v>94</v>
      </c>
      <c r="E74" s="101">
        <f t="shared" si="0"/>
        <v>94</v>
      </c>
      <c r="F74" s="100"/>
    </row>
    <row r="75" spans="1:6">
      <c r="A75" s="94"/>
      <c r="B75" s="99">
        <v>5.4492000000000003</v>
      </c>
      <c r="C75" s="99">
        <v>5.4368800000000004</v>
      </c>
      <c r="D75" s="101">
        <f t="shared" ref="D75:E138" si="3">IF(ISNUMBER(B74),((RANK(B74,B$9:B$1008,0)+COUNT(B$9:B$1008)-RANK(B74,B$9:B$1008,1)+1)/2)," ")</f>
        <v>118</v>
      </c>
      <c r="E75" s="101">
        <f t="shared" si="3"/>
        <v>87</v>
      </c>
      <c r="F75" s="100"/>
    </row>
    <row r="76" spans="1:6">
      <c r="A76" s="94"/>
      <c r="B76" s="99">
        <v>5.9651899999999998</v>
      </c>
      <c r="C76" s="99">
        <v>6.01302</v>
      </c>
      <c r="D76" s="101">
        <f t="shared" si="3"/>
        <v>119</v>
      </c>
      <c r="E76" s="101">
        <f t="shared" si="3"/>
        <v>121</v>
      </c>
      <c r="F76" s="100"/>
    </row>
    <row r="77" spans="1:6">
      <c r="A77" s="94"/>
      <c r="B77" s="99">
        <v>6.2925800000000001</v>
      </c>
      <c r="C77" s="99">
        <v>6.4233900000000004</v>
      </c>
      <c r="D77" s="101">
        <f t="shared" si="3"/>
        <v>71</v>
      </c>
      <c r="E77" s="101">
        <f t="shared" si="3"/>
        <v>66</v>
      </c>
      <c r="F77" s="100"/>
    </row>
    <row r="78" spans="1:6">
      <c r="A78" s="94"/>
      <c r="B78" s="99">
        <v>6.8660800000000002</v>
      </c>
      <c r="C78" s="99">
        <v>6.9280600000000003</v>
      </c>
      <c r="D78" s="101">
        <f t="shared" si="3"/>
        <v>39</v>
      </c>
      <c r="E78" s="101">
        <f t="shared" si="3"/>
        <v>32</v>
      </c>
      <c r="F78" s="100"/>
    </row>
    <row r="79" spans="1:6">
      <c r="A79" s="94"/>
      <c r="B79" s="99">
        <v>5.4787499999999998</v>
      </c>
      <c r="C79" s="99">
        <v>5.7263400000000004</v>
      </c>
      <c r="D79" s="101">
        <f t="shared" si="3"/>
        <v>6</v>
      </c>
      <c r="E79" s="101">
        <f t="shared" si="3"/>
        <v>6</v>
      </c>
      <c r="F79" s="100"/>
    </row>
    <row r="80" spans="1:6">
      <c r="A80" s="94"/>
      <c r="B80" s="99">
        <v>6.1619000000000002</v>
      </c>
      <c r="C80" s="99">
        <v>6.16608</v>
      </c>
      <c r="D80" s="101">
        <f t="shared" si="3"/>
        <v>117</v>
      </c>
      <c r="E80" s="101">
        <f t="shared" si="3"/>
        <v>102</v>
      </c>
      <c r="F80" s="100"/>
    </row>
    <row r="81" spans="1:6">
      <c r="A81" s="94"/>
      <c r="B81" s="99">
        <v>5.6670699999999998</v>
      </c>
      <c r="C81" s="99">
        <v>5.9711400000000001</v>
      </c>
      <c r="D81" s="101">
        <f t="shared" si="3"/>
        <v>51</v>
      </c>
      <c r="E81" s="101">
        <f t="shared" si="3"/>
        <v>50</v>
      </c>
      <c r="F81" s="100"/>
    </row>
    <row r="82" spans="1:6">
      <c r="A82" s="94"/>
      <c r="B82" s="99">
        <v>5.8063399999999996</v>
      </c>
      <c r="C82" s="99">
        <v>5.6364000000000001</v>
      </c>
      <c r="D82" s="101">
        <f t="shared" si="3"/>
        <v>103</v>
      </c>
      <c r="E82" s="101">
        <f t="shared" si="3"/>
        <v>73</v>
      </c>
      <c r="F82" s="100"/>
    </row>
    <row r="83" spans="1:6">
      <c r="A83" s="94"/>
      <c r="B83" s="99">
        <v>6.37256</v>
      </c>
      <c r="C83" s="99">
        <v>6.2441599999999999</v>
      </c>
      <c r="D83" s="101">
        <f t="shared" si="3"/>
        <v>91</v>
      </c>
      <c r="E83" s="101">
        <f t="shared" si="3"/>
        <v>107</v>
      </c>
      <c r="F83" s="100"/>
    </row>
    <row r="84" spans="1:6">
      <c r="A84" s="94"/>
      <c r="B84" s="99">
        <v>5.6575499999999996</v>
      </c>
      <c r="C84" s="99">
        <v>5.9806999999999997</v>
      </c>
      <c r="D84" s="101">
        <f t="shared" si="3"/>
        <v>32</v>
      </c>
      <c r="E84" s="101">
        <f t="shared" si="3"/>
        <v>45</v>
      </c>
      <c r="F84" s="100"/>
    </row>
    <row r="85" spans="1:6">
      <c r="A85" s="94"/>
      <c r="B85" s="99">
        <v>6.0759600000000002</v>
      </c>
      <c r="C85" s="99">
        <v>6.0601000000000003</v>
      </c>
      <c r="D85" s="101">
        <f t="shared" si="3"/>
        <v>105</v>
      </c>
      <c r="E85" s="101">
        <f t="shared" si="3"/>
        <v>72</v>
      </c>
      <c r="F85" s="100"/>
    </row>
    <row r="86" spans="1:6">
      <c r="A86" s="94"/>
      <c r="B86" s="99">
        <v>6.5789799999999996</v>
      </c>
      <c r="C86" s="99">
        <v>6.5455199999999998</v>
      </c>
      <c r="D86" s="101">
        <f t="shared" si="3"/>
        <v>57</v>
      </c>
      <c r="E86" s="101">
        <f t="shared" si="3"/>
        <v>60</v>
      </c>
      <c r="F86" s="100"/>
    </row>
    <row r="87" spans="1:6">
      <c r="A87" s="94"/>
      <c r="B87" s="99">
        <v>6.6073300000000001</v>
      </c>
      <c r="C87" s="99">
        <v>6.89724</v>
      </c>
      <c r="D87" s="101">
        <f t="shared" si="3"/>
        <v>19</v>
      </c>
      <c r="E87" s="101">
        <f t="shared" si="3"/>
        <v>22</v>
      </c>
      <c r="F87" s="100"/>
    </row>
    <row r="88" spans="1:6">
      <c r="A88" s="94"/>
      <c r="B88" s="99">
        <v>5.69611</v>
      </c>
      <c r="C88" s="99">
        <v>5.8296299999999999</v>
      </c>
      <c r="D88" s="101">
        <f t="shared" si="3"/>
        <v>15</v>
      </c>
      <c r="E88" s="101">
        <f t="shared" si="3"/>
        <v>8</v>
      </c>
      <c r="F88" s="100"/>
    </row>
    <row r="89" spans="1:6">
      <c r="A89" s="94"/>
      <c r="B89" s="99">
        <v>6.6033099999999996</v>
      </c>
      <c r="C89" s="99">
        <v>6.6297199999999998</v>
      </c>
      <c r="D89" s="101">
        <f t="shared" si="3"/>
        <v>101</v>
      </c>
      <c r="E89" s="101">
        <f t="shared" si="3"/>
        <v>90</v>
      </c>
      <c r="F89" s="100"/>
    </row>
    <row r="90" spans="1:6">
      <c r="A90" s="94"/>
      <c r="B90" s="99">
        <v>5.8996300000000002</v>
      </c>
      <c r="C90" s="99">
        <v>5.83195</v>
      </c>
      <c r="D90" s="101">
        <f t="shared" si="3"/>
        <v>17</v>
      </c>
      <c r="E90" s="101">
        <f t="shared" si="3"/>
        <v>17</v>
      </c>
      <c r="F90" s="100"/>
    </row>
    <row r="91" spans="1:6">
      <c r="A91" s="94"/>
      <c r="B91" s="99">
        <v>6.1973099999999999</v>
      </c>
      <c r="C91" s="99">
        <v>6.0704399999999996</v>
      </c>
      <c r="D91" s="101">
        <f t="shared" si="3"/>
        <v>81</v>
      </c>
      <c r="E91" s="101">
        <f t="shared" si="3"/>
        <v>89</v>
      </c>
      <c r="F91" s="100"/>
    </row>
    <row r="92" spans="1:6">
      <c r="A92" s="94"/>
      <c r="B92" s="99">
        <v>5.8887499999999999</v>
      </c>
      <c r="C92" s="99">
        <v>6.0342700000000002</v>
      </c>
      <c r="D92" s="101">
        <f t="shared" si="3"/>
        <v>48</v>
      </c>
      <c r="E92" s="101">
        <f t="shared" si="3"/>
        <v>59</v>
      </c>
      <c r="F92" s="100"/>
    </row>
    <row r="93" spans="1:6">
      <c r="A93" s="94"/>
      <c r="B93" s="99">
        <v>5.6491199999999999</v>
      </c>
      <c r="C93" s="99">
        <v>5.4613500000000004</v>
      </c>
      <c r="D93" s="101">
        <f t="shared" si="3"/>
        <v>85</v>
      </c>
      <c r="E93" s="101">
        <f t="shared" si="3"/>
        <v>65</v>
      </c>
      <c r="F93" s="100"/>
    </row>
    <row r="94" spans="1:6">
      <c r="A94" s="94"/>
      <c r="B94" s="99">
        <v>6.9996200000000002</v>
      </c>
      <c r="C94" s="99">
        <v>7.1032400000000004</v>
      </c>
      <c r="D94" s="101">
        <f t="shared" si="3"/>
        <v>107</v>
      </c>
      <c r="E94" s="101">
        <f t="shared" si="3"/>
        <v>120</v>
      </c>
      <c r="F94" s="100"/>
    </row>
    <row r="95" spans="1:6">
      <c r="A95" s="94"/>
      <c r="B95" s="99">
        <v>6.6128200000000001</v>
      </c>
      <c r="C95" s="99">
        <v>6.6852</v>
      </c>
      <c r="D95" s="101">
        <f t="shared" si="3"/>
        <v>4</v>
      </c>
      <c r="E95" s="101">
        <f t="shared" si="3"/>
        <v>4</v>
      </c>
      <c r="F95" s="100"/>
    </row>
    <row r="96" spans="1:6">
      <c r="A96" s="94"/>
      <c r="B96" s="99">
        <v>6.6047700000000003</v>
      </c>
      <c r="C96" s="99">
        <v>6.7646800000000002</v>
      </c>
      <c r="D96" s="101">
        <f t="shared" si="3"/>
        <v>14</v>
      </c>
      <c r="E96" s="101">
        <f t="shared" si="3"/>
        <v>14</v>
      </c>
      <c r="F96" s="100"/>
    </row>
    <row r="97" spans="1:6">
      <c r="A97" s="94"/>
      <c r="B97" s="99">
        <v>5.35161</v>
      </c>
      <c r="C97" s="99">
        <v>5.55307</v>
      </c>
      <c r="D97" s="101">
        <f t="shared" si="3"/>
        <v>16</v>
      </c>
      <c r="E97" s="101">
        <f t="shared" si="3"/>
        <v>12</v>
      </c>
      <c r="F97" s="100"/>
    </row>
    <row r="98" spans="1:6">
      <c r="A98" s="94"/>
      <c r="B98" s="99">
        <v>6.6324899999999998</v>
      </c>
      <c r="C98" s="99">
        <v>6.7786799999999996</v>
      </c>
      <c r="D98" s="101">
        <f t="shared" si="3"/>
        <v>127</v>
      </c>
      <c r="E98" s="101">
        <f t="shared" si="3"/>
        <v>112</v>
      </c>
      <c r="F98" s="100"/>
    </row>
    <row r="99" spans="1:6">
      <c r="A99" s="94"/>
      <c r="B99" s="99">
        <v>5.3771699999999996</v>
      </c>
      <c r="C99" s="99">
        <v>5.1976000000000004</v>
      </c>
      <c r="D99" s="101">
        <f t="shared" si="3"/>
        <v>13</v>
      </c>
      <c r="E99" s="101">
        <f t="shared" si="3"/>
        <v>11</v>
      </c>
      <c r="F99" s="100"/>
    </row>
    <row r="100" spans="1:6">
      <c r="A100" s="94"/>
      <c r="B100" s="99">
        <v>5.5878100000000002</v>
      </c>
      <c r="C100" s="99">
        <v>5.8704400000000003</v>
      </c>
      <c r="D100" s="101">
        <f t="shared" si="3"/>
        <v>125</v>
      </c>
      <c r="E100" s="101">
        <f t="shared" si="3"/>
        <v>132</v>
      </c>
      <c r="F100" s="100"/>
    </row>
    <row r="101" spans="1:6">
      <c r="A101" s="94"/>
      <c r="B101" s="99">
        <v>5.7449899999999996</v>
      </c>
      <c r="C101" s="99">
        <v>5.7709000000000001</v>
      </c>
      <c r="D101" s="101">
        <f t="shared" si="3"/>
        <v>112</v>
      </c>
      <c r="E101" s="101">
        <f t="shared" si="3"/>
        <v>83</v>
      </c>
      <c r="F101" s="100"/>
    </row>
    <row r="102" spans="1:6">
      <c r="A102" s="94"/>
      <c r="B102" s="99">
        <v>5.9265499999999998</v>
      </c>
      <c r="C102" s="99">
        <v>6.0926499999999999</v>
      </c>
      <c r="D102" s="101">
        <f t="shared" si="3"/>
        <v>98</v>
      </c>
      <c r="E102" s="101">
        <f t="shared" si="3"/>
        <v>98</v>
      </c>
      <c r="F102" s="100"/>
    </row>
    <row r="103" spans="1:6">
      <c r="A103" s="94"/>
      <c r="B103" s="99">
        <v>5.0106000000000002</v>
      </c>
      <c r="C103" s="99">
        <v>5.1711200000000002</v>
      </c>
      <c r="D103" s="101">
        <f t="shared" si="3"/>
        <v>76</v>
      </c>
      <c r="E103" s="101">
        <f t="shared" si="3"/>
        <v>57</v>
      </c>
      <c r="F103" s="100"/>
    </row>
    <row r="104" spans="1:6">
      <c r="A104" s="94"/>
      <c r="B104" s="99">
        <v>7.1239999999999997</v>
      </c>
      <c r="C104" s="99">
        <v>7.1736800000000001</v>
      </c>
      <c r="D104" s="101">
        <f t="shared" si="3"/>
        <v>140</v>
      </c>
      <c r="E104" s="101">
        <f t="shared" si="3"/>
        <v>134</v>
      </c>
      <c r="F104" s="100"/>
    </row>
    <row r="105" spans="1:6">
      <c r="A105" s="94"/>
      <c r="B105" s="99">
        <v>5.7990899999999996</v>
      </c>
      <c r="C105" s="99">
        <v>5.3760300000000001</v>
      </c>
      <c r="D105" s="101">
        <f t="shared" si="3"/>
        <v>3</v>
      </c>
      <c r="E105" s="101">
        <f t="shared" si="3"/>
        <v>3</v>
      </c>
      <c r="F105" s="100"/>
    </row>
    <row r="106" spans="1:6">
      <c r="A106" s="94"/>
      <c r="B106" s="99">
        <v>5.7560900000000004</v>
      </c>
      <c r="C106" s="99">
        <v>5.8517400000000004</v>
      </c>
      <c r="D106" s="101">
        <f t="shared" si="3"/>
        <v>92</v>
      </c>
      <c r="E106" s="101">
        <f t="shared" si="3"/>
        <v>128</v>
      </c>
      <c r="F106" s="100"/>
    </row>
    <row r="107" spans="1:6">
      <c r="A107" s="94"/>
      <c r="B107" s="99">
        <v>6.7927499999999998</v>
      </c>
      <c r="C107" s="99">
        <v>6.7825499999999996</v>
      </c>
      <c r="D107" s="101">
        <f t="shared" si="3"/>
        <v>97</v>
      </c>
      <c r="E107" s="101">
        <f t="shared" si="3"/>
        <v>85</v>
      </c>
      <c r="F107" s="100"/>
    </row>
    <row r="108" spans="1:6">
      <c r="A108" s="94"/>
      <c r="B108" s="99">
        <v>6.0219800000000001</v>
      </c>
      <c r="C108" s="99">
        <v>6.0391500000000002</v>
      </c>
      <c r="D108" s="101">
        <f t="shared" si="3"/>
        <v>9</v>
      </c>
      <c r="E108" s="101">
        <f t="shared" si="3"/>
        <v>10</v>
      </c>
      <c r="F108" s="100"/>
    </row>
    <row r="109" spans="1:6">
      <c r="A109" s="94"/>
      <c r="B109" s="99">
        <v>5.4396000000000004</v>
      </c>
      <c r="C109" s="99">
        <v>5.8222899999999997</v>
      </c>
      <c r="D109" s="101">
        <f t="shared" si="3"/>
        <v>64</v>
      </c>
      <c r="E109" s="101">
        <f t="shared" si="3"/>
        <v>63</v>
      </c>
      <c r="F109" s="100"/>
    </row>
    <row r="110" spans="1:6">
      <c r="A110" s="94"/>
      <c r="B110" s="99">
        <v>5.2016299999999998</v>
      </c>
      <c r="C110" s="99">
        <v>5.1292799999999996</v>
      </c>
      <c r="D110" s="101">
        <f t="shared" si="3"/>
        <v>120</v>
      </c>
      <c r="E110" s="101">
        <f t="shared" si="3"/>
        <v>93</v>
      </c>
      <c r="F110" s="100"/>
    </row>
    <row r="111" spans="1:6">
      <c r="A111" s="94"/>
      <c r="B111" s="99">
        <v>6.1883800000000004</v>
      </c>
      <c r="C111" s="99">
        <v>6.6659300000000004</v>
      </c>
      <c r="D111" s="101">
        <f t="shared" si="3"/>
        <v>133</v>
      </c>
      <c r="E111" s="101">
        <f t="shared" si="3"/>
        <v>135</v>
      </c>
      <c r="F111" s="100"/>
    </row>
    <row r="112" spans="1:6">
      <c r="A112" s="94"/>
      <c r="B112" s="99">
        <v>6.1386000000000003</v>
      </c>
      <c r="C112" s="99">
        <v>6.2622400000000003</v>
      </c>
      <c r="D112" s="101">
        <f t="shared" si="3"/>
        <v>50</v>
      </c>
      <c r="E112" s="101">
        <f t="shared" si="3"/>
        <v>15</v>
      </c>
      <c r="F112" s="100"/>
    </row>
    <row r="113" spans="1:6">
      <c r="A113" s="94"/>
      <c r="B113" s="99">
        <v>6.9880699999999996</v>
      </c>
      <c r="C113" s="99">
        <v>6.9765800000000002</v>
      </c>
      <c r="D113" s="101">
        <f t="shared" si="3"/>
        <v>53</v>
      </c>
      <c r="E113" s="101">
        <f t="shared" si="3"/>
        <v>44</v>
      </c>
      <c r="F113" s="100"/>
    </row>
    <row r="114" spans="1:6">
      <c r="A114" s="94"/>
      <c r="B114" s="99">
        <v>5.5462800000000003</v>
      </c>
      <c r="C114" s="99">
        <v>5.5054699999999999</v>
      </c>
      <c r="D114" s="101">
        <f t="shared" si="3"/>
        <v>5</v>
      </c>
      <c r="E114" s="101">
        <f t="shared" si="3"/>
        <v>5</v>
      </c>
      <c r="F114" s="100"/>
    </row>
    <row r="115" spans="1:6">
      <c r="A115" s="94"/>
      <c r="B115" s="99">
        <v>4.4724899999999996</v>
      </c>
      <c r="C115" s="99">
        <v>4.5925599999999998</v>
      </c>
      <c r="D115" s="101">
        <f t="shared" si="3"/>
        <v>115</v>
      </c>
      <c r="E115" s="101">
        <f t="shared" si="3"/>
        <v>117</v>
      </c>
      <c r="F115" s="100"/>
    </row>
    <row r="116" spans="1:6">
      <c r="A116" s="94"/>
      <c r="B116" s="99">
        <v>5.0403399999999996</v>
      </c>
      <c r="C116" s="99">
        <v>5.07775</v>
      </c>
      <c r="D116" s="101">
        <f t="shared" si="3"/>
        <v>143</v>
      </c>
      <c r="E116" s="101">
        <f t="shared" si="3"/>
        <v>142</v>
      </c>
      <c r="F116" s="100"/>
    </row>
    <row r="117" spans="1:6">
      <c r="A117" s="94"/>
      <c r="B117" s="99">
        <v>5.4202500000000002</v>
      </c>
      <c r="C117" s="99">
        <v>5.4622700000000002</v>
      </c>
      <c r="D117" s="101">
        <f t="shared" si="3"/>
        <v>138</v>
      </c>
      <c r="E117" s="101">
        <f t="shared" si="3"/>
        <v>136</v>
      </c>
      <c r="F117" s="100"/>
    </row>
    <row r="118" spans="1:6">
      <c r="A118" s="94"/>
      <c r="B118" s="99">
        <v>5.2677199999999997</v>
      </c>
      <c r="C118" s="99">
        <v>5.4146299999999998</v>
      </c>
      <c r="D118" s="101">
        <f t="shared" si="3"/>
        <v>122</v>
      </c>
      <c r="E118" s="101">
        <f t="shared" si="3"/>
        <v>119</v>
      </c>
      <c r="F118" s="100"/>
    </row>
    <row r="119" spans="1:6">
      <c r="A119" s="94"/>
      <c r="B119" s="99">
        <v>6.4301899999999996</v>
      </c>
      <c r="C119" s="99">
        <v>6.3843800000000002</v>
      </c>
      <c r="D119" s="101">
        <f t="shared" si="3"/>
        <v>130</v>
      </c>
      <c r="E119" s="101">
        <f t="shared" si="3"/>
        <v>125</v>
      </c>
      <c r="F119" s="100"/>
    </row>
    <row r="120" spans="1:6">
      <c r="A120" s="94"/>
      <c r="B120" s="99">
        <v>6.5632299999999999</v>
      </c>
      <c r="C120" s="99">
        <v>6.4660700000000002</v>
      </c>
      <c r="D120" s="101">
        <f t="shared" si="3"/>
        <v>29</v>
      </c>
      <c r="E120" s="101">
        <f t="shared" si="3"/>
        <v>34</v>
      </c>
      <c r="F120" s="100"/>
    </row>
    <row r="121" spans="1:6">
      <c r="A121" s="94"/>
      <c r="B121" s="99">
        <v>5.0613400000000004</v>
      </c>
      <c r="C121" s="99">
        <v>4.7061900000000003</v>
      </c>
      <c r="D121" s="101">
        <f t="shared" si="3"/>
        <v>21</v>
      </c>
      <c r="E121" s="101">
        <f t="shared" si="3"/>
        <v>26</v>
      </c>
      <c r="F121" s="100"/>
    </row>
    <row r="122" spans="1:6">
      <c r="A122" s="94"/>
      <c r="B122" s="99">
        <v>6.3266600000000004</v>
      </c>
      <c r="C122" s="99">
        <v>6.3156400000000001</v>
      </c>
      <c r="D122" s="101">
        <f t="shared" si="3"/>
        <v>137</v>
      </c>
      <c r="E122" s="101">
        <f t="shared" si="3"/>
        <v>141</v>
      </c>
      <c r="F122" s="100"/>
    </row>
    <row r="123" spans="1:6">
      <c r="A123" s="94"/>
      <c r="B123" s="99">
        <v>5.9023500000000002</v>
      </c>
      <c r="C123" s="99">
        <v>6.0589000000000004</v>
      </c>
      <c r="D123" s="101">
        <f t="shared" si="3"/>
        <v>35</v>
      </c>
      <c r="E123" s="101">
        <f t="shared" si="3"/>
        <v>40</v>
      </c>
      <c r="F123" s="100"/>
    </row>
    <row r="124" spans="1:6">
      <c r="A124" s="94"/>
      <c r="B124" s="99">
        <v>6.0579999999999998</v>
      </c>
      <c r="C124" s="99">
        <v>5.9946700000000002</v>
      </c>
      <c r="D124" s="101">
        <f t="shared" si="3"/>
        <v>80</v>
      </c>
      <c r="E124" s="101">
        <f t="shared" si="3"/>
        <v>61</v>
      </c>
      <c r="F124" s="100"/>
    </row>
    <row r="125" spans="1:6">
      <c r="A125" s="94"/>
      <c r="B125" s="99">
        <v>5.9638799999999996</v>
      </c>
      <c r="C125" s="99">
        <v>6.0120399999999998</v>
      </c>
      <c r="D125" s="101">
        <f t="shared" si="3"/>
        <v>59</v>
      </c>
      <c r="E125" s="101">
        <f t="shared" si="3"/>
        <v>70</v>
      </c>
      <c r="F125" s="100"/>
    </row>
    <row r="126" spans="1:6">
      <c r="A126" s="94"/>
      <c r="B126" s="99">
        <v>5.5732400000000002</v>
      </c>
      <c r="C126" s="99">
        <v>5.6132400000000002</v>
      </c>
      <c r="D126" s="101">
        <f t="shared" si="3"/>
        <v>72</v>
      </c>
      <c r="E126" s="101">
        <f t="shared" si="3"/>
        <v>68</v>
      </c>
      <c r="F126" s="100"/>
    </row>
    <row r="127" spans="1:6">
      <c r="A127" s="94"/>
      <c r="B127" s="99">
        <v>6.2101699999999997</v>
      </c>
      <c r="C127" s="99">
        <v>6.1526199999999998</v>
      </c>
      <c r="D127" s="101">
        <f t="shared" si="3"/>
        <v>114</v>
      </c>
      <c r="E127" s="101">
        <f t="shared" si="3"/>
        <v>108</v>
      </c>
      <c r="F127" s="100"/>
    </row>
    <row r="128" spans="1:6">
      <c r="A128" s="94"/>
      <c r="B128" s="99">
        <v>6.0193399999999997</v>
      </c>
      <c r="C128" s="99">
        <v>6.0031800000000004</v>
      </c>
      <c r="D128" s="101">
        <f t="shared" si="3"/>
        <v>45</v>
      </c>
      <c r="E128" s="101">
        <f t="shared" si="3"/>
        <v>52</v>
      </c>
      <c r="F128" s="100"/>
    </row>
    <row r="129" spans="1:6">
      <c r="A129" s="94"/>
      <c r="B129" s="99">
        <v>5.5208199999999996</v>
      </c>
      <c r="C129" s="99">
        <v>5.54575</v>
      </c>
      <c r="D129" s="101">
        <f t="shared" si="3"/>
        <v>65</v>
      </c>
      <c r="E129" s="101">
        <f t="shared" si="3"/>
        <v>69</v>
      </c>
      <c r="F129" s="100"/>
    </row>
    <row r="130" spans="1:6">
      <c r="A130" s="94"/>
      <c r="B130" s="99">
        <v>5.8923699999999997</v>
      </c>
      <c r="C130" s="99">
        <v>5.67469</v>
      </c>
      <c r="D130" s="101">
        <f t="shared" si="3"/>
        <v>116</v>
      </c>
      <c r="E130" s="101">
        <f t="shared" si="3"/>
        <v>114</v>
      </c>
      <c r="F130" s="100"/>
    </row>
    <row r="131" spans="1:6">
      <c r="A131" s="94"/>
      <c r="B131" s="99">
        <v>6.2459199999999999</v>
      </c>
      <c r="C131" s="99">
        <v>6.3710599999999999</v>
      </c>
      <c r="D131" s="101">
        <f t="shared" si="3"/>
        <v>84</v>
      </c>
      <c r="E131" s="101">
        <f t="shared" si="3"/>
        <v>104</v>
      </c>
      <c r="F131" s="100"/>
    </row>
    <row r="132" spans="1:6">
      <c r="A132" s="94"/>
      <c r="B132" s="99">
        <v>6.3152400000000002</v>
      </c>
      <c r="C132" s="99">
        <v>6.4433400000000001</v>
      </c>
      <c r="D132" s="101">
        <f t="shared" si="3"/>
        <v>44</v>
      </c>
      <c r="E132" s="101">
        <f t="shared" si="3"/>
        <v>36</v>
      </c>
      <c r="F132" s="100"/>
    </row>
    <row r="133" spans="1:6">
      <c r="A133" s="94"/>
      <c r="B133" s="99">
        <v>6.1960199999999999</v>
      </c>
      <c r="C133" s="99">
        <v>6.2957599999999996</v>
      </c>
      <c r="D133" s="101">
        <f t="shared" si="3"/>
        <v>37</v>
      </c>
      <c r="E133" s="101">
        <f t="shared" si="3"/>
        <v>30</v>
      </c>
      <c r="F133" s="100"/>
    </row>
    <row r="134" spans="1:6">
      <c r="A134" s="94"/>
      <c r="B134" s="99">
        <v>6.0730500000000003</v>
      </c>
      <c r="C134" s="99">
        <v>6.0796599999999996</v>
      </c>
      <c r="D134" s="101">
        <f t="shared" si="3"/>
        <v>49</v>
      </c>
      <c r="E134" s="101">
        <f t="shared" si="3"/>
        <v>41</v>
      </c>
      <c r="F134" s="100"/>
    </row>
    <row r="135" spans="1:6">
      <c r="A135" s="94"/>
      <c r="B135" s="99">
        <v>5.6096000000000004</v>
      </c>
      <c r="C135" s="99">
        <v>5.3849200000000002</v>
      </c>
      <c r="D135" s="101">
        <f t="shared" si="3"/>
        <v>58</v>
      </c>
      <c r="E135" s="101">
        <f t="shared" si="3"/>
        <v>58</v>
      </c>
      <c r="F135" s="100"/>
    </row>
    <row r="136" spans="1:6">
      <c r="A136" s="94"/>
      <c r="B136" s="99">
        <v>5.3980600000000001</v>
      </c>
      <c r="C136" s="99">
        <v>5.18466</v>
      </c>
      <c r="D136" s="101">
        <f t="shared" si="3"/>
        <v>109</v>
      </c>
      <c r="E136" s="101">
        <f t="shared" si="3"/>
        <v>126</v>
      </c>
      <c r="F136" s="100"/>
    </row>
    <row r="137" spans="1:6">
      <c r="A137" s="94"/>
      <c r="B137" s="99">
        <v>5.9546400000000004</v>
      </c>
      <c r="C137" s="99">
        <v>6.2080200000000003</v>
      </c>
      <c r="D137" s="101">
        <f t="shared" si="3"/>
        <v>123</v>
      </c>
      <c r="E137" s="101">
        <f t="shared" si="3"/>
        <v>133</v>
      </c>
      <c r="F137" s="100"/>
    </row>
    <row r="138" spans="1:6">
      <c r="A138" s="94"/>
      <c r="B138" s="99">
        <v>5.9687999999999999</v>
      </c>
      <c r="C138" s="99">
        <v>5.8612799999999998</v>
      </c>
      <c r="D138" s="101">
        <f t="shared" si="3"/>
        <v>73</v>
      </c>
      <c r="E138" s="101">
        <f t="shared" si="3"/>
        <v>49</v>
      </c>
      <c r="F138" s="100"/>
    </row>
    <row r="139" spans="1:6">
      <c r="A139" s="94"/>
      <c r="B139" s="99">
        <v>5.8970700000000003</v>
      </c>
      <c r="C139" s="99">
        <v>5.69116</v>
      </c>
      <c r="D139" s="101">
        <f t="shared" ref="D139:E202" si="4">IF(ISNUMBER(B138),((RANK(B138,B$9:B$1008,0)+COUNT(B$9:B$1008)-RANK(B138,B$9:B$1008,1)+1)/2)," ")</f>
        <v>69</v>
      </c>
      <c r="E139" s="101">
        <f t="shared" si="4"/>
        <v>84</v>
      </c>
      <c r="F139" s="100"/>
    </row>
    <row r="140" spans="1:6">
      <c r="A140" s="94"/>
      <c r="B140" s="99">
        <v>6.27067</v>
      </c>
      <c r="C140" s="99">
        <v>6.3529400000000003</v>
      </c>
      <c r="D140" s="101">
        <f t="shared" si="4"/>
        <v>83</v>
      </c>
      <c r="E140" s="101">
        <f t="shared" si="4"/>
        <v>103</v>
      </c>
      <c r="F140" s="100"/>
    </row>
    <row r="141" spans="1:6">
      <c r="A141" s="94"/>
      <c r="B141" s="99">
        <v>5.3974399999999996</v>
      </c>
      <c r="C141" s="99">
        <v>5.2323599999999999</v>
      </c>
      <c r="D141" s="101">
        <f t="shared" si="4"/>
        <v>43</v>
      </c>
      <c r="E141" s="101">
        <f t="shared" si="4"/>
        <v>37</v>
      </c>
      <c r="F141" s="100"/>
    </row>
    <row r="142" spans="1:6">
      <c r="A142" s="94"/>
      <c r="B142" s="99">
        <v>6.6440799999999998</v>
      </c>
      <c r="C142" s="99">
        <v>6.6498999999999997</v>
      </c>
      <c r="D142" s="101">
        <f t="shared" si="4"/>
        <v>124</v>
      </c>
      <c r="E142" s="101">
        <f t="shared" si="4"/>
        <v>131</v>
      </c>
      <c r="F142" s="100"/>
    </row>
    <row r="143" spans="1:6">
      <c r="A143" s="94"/>
      <c r="B143" s="99">
        <v>6.2942999999999998</v>
      </c>
      <c r="C143" s="99">
        <v>6.3272399999999998</v>
      </c>
      <c r="D143" s="101">
        <f t="shared" si="4"/>
        <v>12</v>
      </c>
      <c r="E143" s="101">
        <f t="shared" si="4"/>
        <v>16</v>
      </c>
      <c r="F143" s="100"/>
    </row>
    <row r="144" spans="1:6">
      <c r="A144" s="94"/>
      <c r="B144" s="99">
        <v>5.2250699999999997</v>
      </c>
      <c r="C144" s="99">
        <v>5.2875399999999999</v>
      </c>
      <c r="D144" s="101">
        <f t="shared" si="4"/>
        <v>38</v>
      </c>
      <c r="E144" s="101">
        <f t="shared" si="4"/>
        <v>38</v>
      </c>
      <c r="F144" s="100"/>
    </row>
    <row r="145" spans="1:6">
      <c r="A145" s="94"/>
      <c r="B145" s="99">
        <v>5.1584000000000003</v>
      </c>
      <c r="C145" s="99">
        <v>5.0557999999999996</v>
      </c>
      <c r="D145" s="101">
        <f t="shared" si="4"/>
        <v>131</v>
      </c>
      <c r="E145" s="101">
        <f t="shared" si="4"/>
        <v>130</v>
      </c>
      <c r="F145" s="100"/>
    </row>
    <row r="146" spans="1:6">
      <c r="A146" s="94"/>
      <c r="B146" s="99">
        <v>5.8538500000000004</v>
      </c>
      <c r="C146" s="99">
        <v>5.5497399999999999</v>
      </c>
      <c r="D146" s="101">
        <f t="shared" si="4"/>
        <v>135</v>
      </c>
      <c r="E146" s="101">
        <f t="shared" si="4"/>
        <v>139</v>
      </c>
      <c r="F146" s="100"/>
    </row>
    <row r="147" spans="1:6">
      <c r="A147" s="94"/>
      <c r="B147" s="99">
        <v>6.4961099999999998</v>
      </c>
      <c r="C147" s="99">
        <v>5.8779500000000002</v>
      </c>
      <c r="D147" s="101">
        <f t="shared" si="4"/>
        <v>87</v>
      </c>
      <c r="E147" s="101">
        <f t="shared" si="4"/>
        <v>113</v>
      </c>
      <c r="F147" s="100"/>
    </row>
    <row r="148" spans="1:6">
      <c r="A148" s="94"/>
      <c r="B148" s="99">
        <v>5.4328500000000002</v>
      </c>
      <c r="C148" s="99">
        <v>5.5087099999999998</v>
      </c>
      <c r="D148" s="101">
        <f t="shared" si="4"/>
        <v>22</v>
      </c>
      <c r="E148" s="101">
        <f t="shared" si="4"/>
        <v>81</v>
      </c>
      <c r="F148" s="100"/>
    </row>
    <row r="149" spans="1:6">
      <c r="A149" s="94"/>
      <c r="B149" s="99">
        <v>6.32416</v>
      </c>
      <c r="C149" s="99">
        <v>6.3161199999999997</v>
      </c>
      <c r="D149" s="101">
        <f t="shared" si="4"/>
        <v>121</v>
      </c>
      <c r="E149" s="101">
        <f t="shared" si="4"/>
        <v>116</v>
      </c>
      <c r="F149" s="100"/>
    </row>
    <row r="150" spans="1:6">
      <c r="A150" s="94"/>
      <c r="B150" s="99">
        <v>5.7725299999999997</v>
      </c>
      <c r="C150" s="99">
        <v>5.7446900000000003</v>
      </c>
      <c r="D150" s="101">
        <f t="shared" si="4"/>
        <v>36</v>
      </c>
      <c r="E150" s="101">
        <f t="shared" si="4"/>
        <v>39</v>
      </c>
      <c r="F150" s="100"/>
    </row>
    <row r="151" spans="1:6">
      <c r="A151" s="94"/>
      <c r="B151" s="99">
        <v>5.8992000000000004</v>
      </c>
      <c r="C151" s="99">
        <v>5.9577400000000003</v>
      </c>
      <c r="D151" s="101">
        <f t="shared" si="4"/>
        <v>95</v>
      </c>
      <c r="E151" s="101">
        <f t="shared" si="4"/>
        <v>100</v>
      </c>
      <c r="F151" s="100"/>
    </row>
    <row r="152" spans="1:6">
      <c r="A152" s="94"/>
      <c r="B152" s="99"/>
      <c r="C152" s="99"/>
      <c r="D152" s="101">
        <f t="shared" si="4"/>
        <v>82</v>
      </c>
      <c r="E152" s="101">
        <f t="shared" si="4"/>
        <v>74</v>
      </c>
      <c r="F152" s="100"/>
    </row>
    <row r="153" spans="1:6">
      <c r="A153" s="94"/>
      <c r="B153" s="99"/>
      <c r="C153" s="99"/>
      <c r="D153" s="101" t="str">
        <f t="shared" si="4"/>
        <v xml:space="preserve"> </v>
      </c>
      <c r="E153" s="101" t="str">
        <f t="shared" si="4"/>
        <v xml:space="preserve"> </v>
      </c>
      <c r="F153" s="100"/>
    </row>
    <row r="154" spans="1:6">
      <c r="A154" s="94"/>
      <c r="B154" s="99"/>
      <c r="C154" s="99"/>
      <c r="D154" s="101" t="str">
        <f t="shared" si="4"/>
        <v xml:space="preserve"> </v>
      </c>
      <c r="E154" s="101" t="str">
        <f t="shared" si="4"/>
        <v xml:space="preserve"> </v>
      </c>
      <c r="F154" s="100"/>
    </row>
    <row r="155" spans="1:6">
      <c r="A155" s="94"/>
      <c r="B155" s="99"/>
      <c r="C155" s="99"/>
      <c r="D155" s="101" t="str">
        <f t="shared" si="4"/>
        <v xml:space="preserve"> </v>
      </c>
      <c r="E155" s="101" t="str">
        <f t="shared" si="4"/>
        <v xml:space="preserve"> </v>
      </c>
      <c r="F155" s="100"/>
    </row>
    <row r="156" spans="1:6">
      <c r="A156" s="94"/>
      <c r="B156" s="99"/>
      <c r="C156" s="99"/>
      <c r="D156" s="101" t="str">
        <f t="shared" si="4"/>
        <v xml:space="preserve"> </v>
      </c>
      <c r="E156" s="101" t="str">
        <f t="shared" si="4"/>
        <v xml:space="preserve"> </v>
      </c>
      <c r="F156" s="100"/>
    </row>
    <row r="157" spans="1:6">
      <c r="A157" s="94"/>
      <c r="B157" s="99"/>
      <c r="C157" s="99"/>
      <c r="D157" s="101" t="str">
        <f t="shared" si="4"/>
        <v xml:space="preserve"> </v>
      </c>
      <c r="E157" s="101" t="str">
        <f t="shared" si="4"/>
        <v xml:space="preserve"> </v>
      </c>
      <c r="F157" s="100"/>
    </row>
    <row r="158" spans="1:6">
      <c r="A158" s="94"/>
      <c r="B158" s="99"/>
      <c r="C158" s="99"/>
      <c r="D158" s="101" t="str">
        <f t="shared" si="4"/>
        <v xml:space="preserve"> </v>
      </c>
      <c r="E158" s="101" t="str">
        <f t="shared" si="4"/>
        <v xml:space="preserve"> </v>
      </c>
      <c r="F158" s="100"/>
    </row>
    <row r="159" spans="1:6">
      <c r="A159" s="94"/>
      <c r="B159" s="99"/>
      <c r="C159" s="99"/>
      <c r="D159" s="101" t="str">
        <f t="shared" si="4"/>
        <v xml:space="preserve"> </v>
      </c>
      <c r="E159" s="101" t="str">
        <f t="shared" si="4"/>
        <v xml:space="preserve"> </v>
      </c>
      <c r="F159" s="100"/>
    </row>
    <row r="160" spans="1:6">
      <c r="A160" s="94"/>
      <c r="B160" s="99"/>
      <c r="C160" s="99"/>
      <c r="D160" s="101" t="str">
        <f t="shared" si="4"/>
        <v xml:space="preserve"> </v>
      </c>
      <c r="E160" s="101" t="str">
        <f t="shared" si="4"/>
        <v xml:space="preserve"> </v>
      </c>
      <c r="F160" s="100"/>
    </row>
    <row r="161" spans="1:6">
      <c r="A161" s="94"/>
      <c r="B161" s="99"/>
      <c r="C161" s="99"/>
      <c r="D161" s="101" t="str">
        <f t="shared" si="4"/>
        <v xml:space="preserve"> </v>
      </c>
      <c r="E161" s="101" t="str">
        <f t="shared" si="4"/>
        <v xml:space="preserve"> </v>
      </c>
      <c r="F161" s="100"/>
    </row>
    <row r="162" spans="1:6">
      <c r="A162" s="94"/>
      <c r="B162" s="99"/>
      <c r="C162" s="99"/>
      <c r="D162" s="101" t="str">
        <f t="shared" si="4"/>
        <v xml:space="preserve"> </v>
      </c>
      <c r="E162" s="101" t="str">
        <f t="shared" si="4"/>
        <v xml:space="preserve"> </v>
      </c>
      <c r="F162" s="100"/>
    </row>
    <row r="163" spans="1:6">
      <c r="A163" s="94"/>
      <c r="B163" s="99"/>
      <c r="C163" s="99"/>
      <c r="D163" s="101" t="str">
        <f t="shared" si="4"/>
        <v xml:space="preserve"> </v>
      </c>
      <c r="E163" s="101" t="str">
        <f t="shared" si="4"/>
        <v xml:space="preserve"> </v>
      </c>
      <c r="F163" s="100"/>
    </row>
    <row r="164" spans="1:6">
      <c r="A164" s="94"/>
      <c r="B164" s="99"/>
      <c r="C164" s="99"/>
      <c r="D164" s="101" t="str">
        <f t="shared" si="4"/>
        <v xml:space="preserve"> </v>
      </c>
      <c r="E164" s="101" t="str">
        <f t="shared" si="4"/>
        <v xml:space="preserve"> </v>
      </c>
      <c r="F164" s="100"/>
    </row>
    <row r="165" spans="1:6">
      <c r="A165" s="94"/>
      <c r="B165" s="99"/>
      <c r="C165" s="99"/>
      <c r="D165" s="101" t="str">
        <f t="shared" si="4"/>
        <v xml:space="preserve"> </v>
      </c>
      <c r="E165" s="101" t="str">
        <f t="shared" si="4"/>
        <v xml:space="preserve"> </v>
      </c>
      <c r="F165" s="100"/>
    </row>
    <row r="166" spans="1:6">
      <c r="A166" s="94"/>
      <c r="B166" s="99"/>
      <c r="C166" s="99"/>
      <c r="D166" s="101" t="str">
        <f t="shared" si="4"/>
        <v xml:space="preserve"> </v>
      </c>
      <c r="E166" s="101" t="str">
        <f t="shared" si="4"/>
        <v xml:space="preserve"> </v>
      </c>
      <c r="F166" s="100"/>
    </row>
    <row r="167" spans="1:6">
      <c r="A167" s="94"/>
      <c r="B167" s="99"/>
      <c r="C167" s="99"/>
      <c r="D167" s="101" t="str">
        <f t="shared" si="4"/>
        <v xml:space="preserve"> </v>
      </c>
      <c r="E167" s="101" t="str">
        <f t="shared" si="4"/>
        <v xml:space="preserve"> </v>
      </c>
      <c r="F167" s="100"/>
    </row>
    <row r="168" spans="1:6">
      <c r="A168" s="94"/>
      <c r="B168" s="99"/>
      <c r="C168" s="99"/>
      <c r="D168" s="101" t="str">
        <f t="shared" si="4"/>
        <v xml:space="preserve"> </v>
      </c>
      <c r="E168" s="101" t="str">
        <f t="shared" si="4"/>
        <v xml:space="preserve"> </v>
      </c>
      <c r="F168" s="100"/>
    </row>
    <row r="169" spans="1:6">
      <c r="A169" s="94"/>
      <c r="B169" s="99"/>
      <c r="C169" s="99"/>
      <c r="D169" s="101" t="str">
        <f t="shared" si="4"/>
        <v xml:space="preserve"> </v>
      </c>
      <c r="E169" s="101" t="str">
        <f t="shared" si="4"/>
        <v xml:space="preserve"> </v>
      </c>
      <c r="F169" s="100"/>
    </row>
    <row r="170" spans="1:6">
      <c r="A170" s="94"/>
      <c r="B170" s="99"/>
      <c r="C170" s="99"/>
      <c r="D170" s="101" t="str">
        <f t="shared" si="4"/>
        <v xml:space="preserve"> </v>
      </c>
      <c r="E170" s="101" t="str">
        <f t="shared" si="4"/>
        <v xml:space="preserve"> </v>
      </c>
      <c r="F170" s="100"/>
    </row>
    <row r="171" spans="1:6">
      <c r="A171" s="94"/>
      <c r="B171" s="99"/>
      <c r="C171" s="99"/>
      <c r="D171" s="101" t="str">
        <f t="shared" si="4"/>
        <v xml:space="preserve"> </v>
      </c>
      <c r="E171" s="101" t="str">
        <f t="shared" si="4"/>
        <v xml:space="preserve"> </v>
      </c>
      <c r="F171" s="100"/>
    </row>
    <row r="172" spans="1:6">
      <c r="A172" s="94"/>
      <c r="B172" s="99"/>
      <c r="C172" s="99"/>
      <c r="D172" s="101" t="str">
        <f t="shared" si="4"/>
        <v xml:space="preserve"> </v>
      </c>
      <c r="E172" s="101" t="str">
        <f t="shared" si="4"/>
        <v xml:space="preserve"> </v>
      </c>
      <c r="F172" s="100"/>
    </row>
    <row r="173" spans="1:6">
      <c r="A173" s="94"/>
      <c r="B173" s="99"/>
      <c r="C173" s="99"/>
      <c r="D173" s="101" t="str">
        <f t="shared" si="4"/>
        <v xml:space="preserve"> </v>
      </c>
      <c r="E173" s="101" t="str">
        <f t="shared" si="4"/>
        <v xml:space="preserve"> </v>
      </c>
      <c r="F173" s="100"/>
    </row>
    <row r="174" spans="1:6">
      <c r="A174" s="94"/>
      <c r="B174" s="99"/>
      <c r="C174" s="99"/>
      <c r="D174" s="101" t="str">
        <f t="shared" si="4"/>
        <v xml:space="preserve"> </v>
      </c>
      <c r="E174" s="101" t="str">
        <f t="shared" si="4"/>
        <v xml:space="preserve"> </v>
      </c>
      <c r="F174" s="100"/>
    </row>
    <row r="175" spans="1:6">
      <c r="A175" s="94"/>
      <c r="B175" s="99"/>
      <c r="C175" s="99"/>
      <c r="D175" s="101" t="str">
        <f t="shared" si="4"/>
        <v xml:space="preserve"> </v>
      </c>
      <c r="E175" s="101" t="str">
        <f t="shared" si="4"/>
        <v xml:space="preserve"> </v>
      </c>
      <c r="F175" s="100"/>
    </row>
    <row r="176" spans="1:6">
      <c r="A176" s="94"/>
      <c r="B176" s="99"/>
      <c r="C176" s="99"/>
      <c r="D176" s="101" t="str">
        <f t="shared" si="4"/>
        <v xml:space="preserve"> </v>
      </c>
      <c r="E176" s="101" t="str">
        <f t="shared" si="4"/>
        <v xml:space="preserve"> </v>
      </c>
      <c r="F176" s="100"/>
    </row>
    <row r="177" spans="1:6">
      <c r="A177" s="94"/>
      <c r="B177" s="99"/>
      <c r="C177" s="99"/>
      <c r="D177" s="101" t="str">
        <f t="shared" si="4"/>
        <v xml:space="preserve"> </v>
      </c>
      <c r="E177" s="101" t="str">
        <f t="shared" si="4"/>
        <v xml:space="preserve"> </v>
      </c>
      <c r="F177" s="100"/>
    </row>
    <row r="178" spans="1:6">
      <c r="A178" s="94"/>
      <c r="B178" s="99"/>
      <c r="C178" s="99"/>
      <c r="D178" s="101" t="str">
        <f t="shared" si="4"/>
        <v xml:space="preserve"> </v>
      </c>
      <c r="E178" s="101" t="str">
        <f t="shared" si="4"/>
        <v xml:space="preserve"> </v>
      </c>
      <c r="F178" s="100"/>
    </row>
    <row r="179" spans="1:6">
      <c r="A179" s="94"/>
      <c r="B179" s="99"/>
      <c r="C179" s="99"/>
      <c r="D179" s="101" t="str">
        <f t="shared" si="4"/>
        <v xml:space="preserve"> </v>
      </c>
      <c r="E179" s="101" t="str">
        <f t="shared" si="4"/>
        <v xml:space="preserve"> </v>
      </c>
      <c r="F179" s="100"/>
    </row>
    <row r="180" spans="1:6">
      <c r="A180" s="94"/>
      <c r="B180" s="99"/>
      <c r="C180" s="99"/>
      <c r="D180" s="101" t="str">
        <f t="shared" si="4"/>
        <v xml:space="preserve"> </v>
      </c>
      <c r="E180" s="101" t="str">
        <f t="shared" si="4"/>
        <v xml:space="preserve"> </v>
      </c>
      <c r="F180" s="100"/>
    </row>
    <row r="181" spans="1:6">
      <c r="A181" s="94"/>
      <c r="B181" s="99"/>
      <c r="C181" s="99"/>
      <c r="D181" s="101" t="str">
        <f t="shared" si="4"/>
        <v xml:space="preserve"> </v>
      </c>
      <c r="E181" s="101" t="str">
        <f t="shared" si="4"/>
        <v xml:space="preserve"> </v>
      </c>
      <c r="F181" s="100"/>
    </row>
    <row r="182" spans="1:6">
      <c r="A182" s="94"/>
      <c r="B182" s="99"/>
      <c r="C182" s="99"/>
      <c r="D182" s="101" t="str">
        <f t="shared" si="4"/>
        <v xml:space="preserve"> </v>
      </c>
      <c r="E182" s="101" t="str">
        <f t="shared" si="4"/>
        <v xml:space="preserve"> </v>
      </c>
      <c r="F182" s="100"/>
    </row>
    <row r="183" spans="1:6">
      <c r="A183" s="94"/>
      <c r="B183" s="99"/>
      <c r="C183" s="99"/>
      <c r="D183" s="101" t="str">
        <f t="shared" si="4"/>
        <v xml:space="preserve"> </v>
      </c>
      <c r="E183" s="101" t="str">
        <f t="shared" si="4"/>
        <v xml:space="preserve"> </v>
      </c>
      <c r="F183" s="100"/>
    </row>
    <row r="184" spans="1:6">
      <c r="A184" s="94"/>
      <c r="B184" s="99"/>
      <c r="C184" s="99"/>
      <c r="D184" s="101" t="str">
        <f t="shared" si="4"/>
        <v xml:space="preserve"> </v>
      </c>
      <c r="E184" s="101" t="str">
        <f t="shared" si="4"/>
        <v xml:space="preserve"> </v>
      </c>
      <c r="F184" s="100"/>
    </row>
    <row r="185" spans="1:6">
      <c r="A185" s="94"/>
      <c r="B185" s="99"/>
      <c r="C185" s="99"/>
      <c r="D185" s="101" t="str">
        <f t="shared" si="4"/>
        <v xml:space="preserve"> </v>
      </c>
      <c r="E185" s="101" t="str">
        <f t="shared" si="4"/>
        <v xml:space="preserve"> </v>
      </c>
      <c r="F185" s="100"/>
    </row>
    <row r="186" spans="1:6">
      <c r="A186" s="94"/>
      <c r="B186" s="99"/>
      <c r="C186" s="99"/>
      <c r="D186" s="101" t="str">
        <f t="shared" si="4"/>
        <v xml:space="preserve"> </v>
      </c>
      <c r="E186" s="101" t="str">
        <f t="shared" si="4"/>
        <v xml:space="preserve"> </v>
      </c>
      <c r="F186" s="100"/>
    </row>
    <row r="187" spans="1:6">
      <c r="A187" s="94"/>
      <c r="B187" s="99"/>
      <c r="C187" s="99"/>
      <c r="D187" s="101" t="str">
        <f t="shared" si="4"/>
        <v xml:space="preserve"> </v>
      </c>
      <c r="E187" s="101" t="str">
        <f t="shared" si="4"/>
        <v xml:space="preserve"> </v>
      </c>
      <c r="F187" s="100"/>
    </row>
    <row r="188" spans="1:6">
      <c r="A188" s="94"/>
      <c r="B188" s="99"/>
      <c r="C188" s="99"/>
      <c r="D188" s="101" t="str">
        <f t="shared" si="4"/>
        <v xml:space="preserve"> </v>
      </c>
      <c r="E188" s="101" t="str">
        <f t="shared" si="4"/>
        <v xml:space="preserve"> </v>
      </c>
      <c r="F188" s="100"/>
    </row>
    <row r="189" spans="1:6">
      <c r="A189" s="94"/>
      <c r="B189" s="99"/>
      <c r="C189" s="99"/>
      <c r="D189" s="101" t="str">
        <f t="shared" si="4"/>
        <v xml:space="preserve"> </v>
      </c>
      <c r="E189" s="101" t="str">
        <f t="shared" si="4"/>
        <v xml:space="preserve"> </v>
      </c>
      <c r="F189" s="100"/>
    </row>
    <row r="190" spans="1:6">
      <c r="A190" s="94"/>
      <c r="B190" s="99"/>
      <c r="C190" s="99"/>
      <c r="D190" s="101" t="str">
        <f t="shared" si="4"/>
        <v xml:space="preserve"> </v>
      </c>
      <c r="E190" s="101" t="str">
        <f t="shared" si="4"/>
        <v xml:space="preserve"> </v>
      </c>
      <c r="F190" s="100"/>
    </row>
    <row r="191" spans="1:6">
      <c r="A191" s="94"/>
      <c r="B191" s="99"/>
      <c r="C191" s="99"/>
      <c r="D191" s="101" t="str">
        <f t="shared" si="4"/>
        <v xml:space="preserve"> </v>
      </c>
      <c r="E191" s="101" t="str">
        <f t="shared" si="4"/>
        <v xml:space="preserve"> </v>
      </c>
      <c r="F191" s="100"/>
    </row>
    <row r="192" spans="1:6">
      <c r="A192" s="94"/>
      <c r="B192" s="99"/>
      <c r="C192" s="99"/>
      <c r="D192" s="101" t="str">
        <f t="shared" si="4"/>
        <v xml:space="preserve"> </v>
      </c>
      <c r="E192" s="101" t="str">
        <f t="shared" si="4"/>
        <v xml:space="preserve"> </v>
      </c>
      <c r="F192" s="100"/>
    </row>
    <row r="193" spans="1:6">
      <c r="A193" s="94"/>
      <c r="B193" s="99"/>
      <c r="C193" s="99"/>
      <c r="D193" s="101" t="str">
        <f t="shared" si="4"/>
        <v xml:space="preserve"> </v>
      </c>
      <c r="E193" s="101" t="str">
        <f t="shared" si="4"/>
        <v xml:space="preserve"> </v>
      </c>
      <c r="F193" s="100"/>
    </row>
    <row r="194" spans="1:6">
      <c r="A194" s="94"/>
      <c r="B194" s="99"/>
      <c r="C194" s="99"/>
      <c r="D194" s="101" t="str">
        <f t="shared" si="4"/>
        <v xml:space="preserve"> </v>
      </c>
      <c r="E194" s="101" t="str">
        <f t="shared" si="4"/>
        <v xml:space="preserve"> </v>
      </c>
      <c r="F194" s="100"/>
    </row>
    <row r="195" spans="1:6">
      <c r="A195" s="94"/>
      <c r="B195" s="99"/>
      <c r="C195" s="99"/>
      <c r="D195" s="101" t="str">
        <f t="shared" si="4"/>
        <v xml:space="preserve"> </v>
      </c>
      <c r="E195" s="101" t="str">
        <f t="shared" si="4"/>
        <v xml:space="preserve"> </v>
      </c>
      <c r="F195" s="100"/>
    </row>
    <row r="196" spans="1:6">
      <c r="A196" s="94"/>
      <c r="B196" s="99"/>
      <c r="C196" s="99"/>
      <c r="D196" s="101" t="str">
        <f t="shared" si="4"/>
        <v xml:space="preserve"> </v>
      </c>
      <c r="E196" s="101" t="str">
        <f t="shared" si="4"/>
        <v xml:space="preserve"> </v>
      </c>
      <c r="F196" s="100"/>
    </row>
    <row r="197" spans="1:6">
      <c r="A197" s="94"/>
      <c r="B197" s="99"/>
      <c r="C197" s="99"/>
      <c r="D197" s="101" t="str">
        <f t="shared" si="4"/>
        <v xml:space="preserve"> </v>
      </c>
      <c r="E197" s="101" t="str">
        <f t="shared" si="4"/>
        <v xml:space="preserve"> </v>
      </c>
      <c r="F197" s="100"/>
    </row>
    <row r="198" spans="1:6">
      <c r="A198" s="94"/>
      <c r="B198" s="99"/>
      <c r="C198" s="99"/>
      <c r="D198" s="101" t="str">
        <f t="shared" si="4"/>
        <v xml:space="preserve"> </v>
      </c>
      <c r="E198" s="101" t="str">
        <f t="shared" si="4"/>
        <v xml:space="preserve"> </v>
      </c>
      <c r="F198" s="100"/>
    </row>
    <row r="199" spans="1:6">
      <c r="A199" s="94"/>
      <c r="B199" s="99"/>
      <c r="C199" s="99"/>
      <c r="D199" s="101" t="str">
        <f t="shared" si="4"/>
        <v xml:space="preserve"> </v>
      </c>
      <c r="E199" s="101" t="str">
        <f t="shared" si="4"/>
        <v xml:space="preserve"> </v>
      </c>
      <c r="F199" s="100"/>
    </row>
    <row r="200" spans="1:6">
      <c r="A200" s="94"/>
      <c r="B200" s="99"/>
      <c r="C200" s="99"/>
      <c r="D200" s="101" t="str">
        <f t="shared" si="4"/>
        <v xml:space="preserve"> </v>
      </c>
      <c r="E200" s="101" t="str">
        <f t="shared" si="4"/>
        <v xml:space="preserve"> </v>
      </c>
      <c r="F200" s="100"/>
    </row>
    <row r="201" spans="1:6">
      <c r="A201" s="94"/>
      <c r="B201" s="99"/>
      <c r="C201" s="99"/>
      <c r="D201" s="101" t="str">
        <f t="shared" si="4"/>
        <v xml:space="preserve"> </v>
      </c>
      <c r="E201" s="101" t="str">
        <f t="shared" si="4"/>
        <v xml:space="preserve"> </v>
      </c>
      <c r="F201" s="100"/>
    </row>
    <row r="202" spans="1:6">
      <c r="A202" s="94"/>
      <c r="B202" s="99"/>
      <c r="C202" s="99"/>
      <c r="D202" s="101" t="str">
        <f t="shared" si="4"/>
        <v xml:space="preserve"> </v>
      </c>
      <c r="E202" s="101" t="str">
        <f t="shared" si="4"/>
        <v xml:space="preserve"> </v>
      </c>
      <c r="F202" s="100"/>
    </row>
    <row r="203" spans="1:6">
      <c r="A203" s="94"/>
      <c r="B203" s="99"/>
      <c r="C203" s="99"/>
      <c r="D203" s="101" t="str">
        <f t="shared" ref="D203:E266" si="5">IF(ISNUMBER(B202),((RANK(B202,B$9:B$1008,0)+COUNT(B$9:B$1008)-RANK(B202,B$9:B$1008,1)+1)/2)," ")</f>
        <v xml:space="preserve"> </v>
      </c>
      <c r="E203" s="101" t="str">
        <f t="shared" si="5"/>
        <v xml:space="preserve"> </v>
      </c>
      <c r="F203" s="100"/>
    </row>
    <row r="204" spans="1:6">
      <c r="A204" s="94"/>
      <c r="B204" s="99"/>
      <c r="C204" s="99"/>
      <c r="D204" s="101" t="str">
        <f t="shared" si="5"/>
        <v xml:space="preserve"> </v>
      </c>
      <c r="E204" s="101" t="str">
        <f t="shared" si="5"/>
        <v xml:space="preserve"> </v>
      </c>
      <c r="F204" s="100"/>
    </row>
    <row r="205" spans="1:6">
      <c r="A205" s="94"/>
      <c r="B205" s="99"/>
      <c r="C205" s="99"/>
      <c r="D205" s="101" t="str">
        <f t="shared" si="5"/>
        <v xml:space="preserve"> </v>
      </c>
      <c r="E205" s="101" t="str">
        <f t="shared" si="5"/>
        <v xml:space="preserve"> </v>
      </c>
      <c r="F205" s="100"/>
    </row>
    <row r="206" spans="1:6">
      <c r="A206" s="94"/>
      <c r="B206" s="99"/>
      <c r="C206" s="99"/>
      <c r="D206" s="101" t="str">
        <f t="shared" si="5"/>
        <v xml:space="preserve"> </v>
      </c>
      <c r="E206" s="101" t="str">
        <f t="shared" si="5"/>
        <v xml:space="preserve"> </v>
      </c>
      <c r="F206" s="100"/>
    </row>
    <row r="207" spans="1:6">
      <c r="A207" s="94"/>
      <c r="B207" s="99"/>
      <c r="C207" s="99"/>
      <c r="D207" s="101" t="str">
        <f t="shared" si="5"/>
        <v xml:space="preserve"> </v>
      </c>
      <c r="E207" s="101" t="str">
        <f t="shared" si="5"/>
        <v xml:space="preserve"> </v>
      </c>
      <c r="F207" s="100"/>
    </row>
    <row r="208" spans="1:6">
      <c r="A208" s="94"/>
      <c r="B208" s="99"/>
      <c r="C208" s="99"/>
      <c r="D208" s="101" t="str">
        <f t="shared" si="5"/>
        <v xml:space="preserve"> </v>
      </c>
      <c r="E208" s="101" t="str">
        <f t="shared" si="5"/>
        <v xml:space="preserve"> </v>
      </c>
      <c r="F208" s="100"/>
    </row>
    <row r="209" spans="1:6">
      <c r="A209" s="94"/>
      <c r="B209" s="99"/>
      <c r="C209" s="99"/>
      <c r="D209" s="101" t="str">
        <f t="shared" si="5"/>
        <v xml:space="preserve"> </v>
      </c>
      <c r="E209" s="101" t="str">
        <f t="shared" si="5"/>
        <v xml:space="preserve"> </v>
      </c>
      <c r="F209" s="100"/>
    </row>
    <row r="210" spans="1:6">
      <c r="A210" s="94"/>
      <c r="B210" s="99"/>
      <c r="C210" s="99"/>
      <c r="D210" s="101" t="str">
        <f t="shared" si="5"/>
        <v xml:space="preserve"> </v>
      </c>
      <c r="E210" s="101" t="str">
        <f t="shared" si="5"/>
        <v xml:space="preserve"> </v>
      </c>
      <c r="F210" s="100"/>
    </row>
    <row r="211" spans="1:6">
      <c r="A211" s="94"/>
      <c r="B211" s="99"/>
      <c r="C211" s="99"/>
      <c r="D211" s="101" t="str">
        <f t="shared" si="5"/>
        <v xml:space="preserve"> </v>
      </c>
      <c r="E211" s="101" t="str">
        <f t="shared" si="5"/>
        <v xml:space="preserve"> </v>
      </c>
      <c r="F211" s="100"/>
    </row>
    <row r="212" spans="1:6">
      <c r="A212" s="94"/>
      <c r="B212" s="99"/>
      <c r="C212" s="99"/>
      <c r="D212" s="101" t="str">
        <f t="shared" si="5"/>
        <v xml:space="preserve"> </v>
      </c>
      <c r="E212" s="101" t="str">
        <f t="shared" si="5"/>
        <v xml:space="preserve"> </v>
      </c>
      <c r="F212" s="100"/>
    </row>
    <row r="213" spans="1:6">
      <c r="A213" s="94"/>
      <c r="B213" s="99"/>
      <c r="C213" s="99"/>
      <c r="D213" s="101" t="str">
        <f t="shared" si="5"/>
        <v xml:space="preserve"> </v>
      </c>
      <c r="E213" s="101" t="str">
        <f t="shared" si="5"/>
        <v xml:space="preserve"> </v>
      </c>
      <c r="F213" s="100"/>
    </row>
    <row r="214" spans="1:6">
      <c r="A214" s="94"/>
      <c r="B214" s="99"/>
      <c r="C214" s="99"/>
      <c r="D214" s="101" t="str">
        <f t="shared" si="5"/>
        <v xml:space="preserve"> </v>
      </c>
      <c r="E214" s="101" t="str">
        <f t="shared" si="5"/>
        <v xml:space="preserve"> </v>
      </c>
      <c r="F214" s="100"/>
    </row>
    <row r="215" spans="1:6">
      <c r="A215" s="94"/>
      <c r="B215" s="99"/>
      <c r="C215" s="99"/>
      <c r="D215" s="101" t="str">
        <f t="shared" si="5"/>
        <v xml:space="preserve"> </v>
      </c>
      <c r="E215" s="101" t="str">
        <f t="shared" si="5"/>
        <v xml:space="preserve"> </v>
      </c>
      <c r="F215" s="100"/>
    </row>
    <row r="216" spans="1:6">
      <c r="A216" s="94"/>
      <c r="B216" s="99"/>
      <c r="C216" s="99"/>
      <c r="D216" s="101" t="str">
        <f t="shared" si="5"/>
        <v xml:space="preserve"> </v>
      </c>
      <c r="E216" s="101" t="str">
        <f t="shared" si="5"/>
        <v xml:space="preserve"> </v>
      </c>
      <c r="F216" s="100"/>
    </row>
    <row r="217" spans="1:6">
      <c r="A217" s="94"/>
      <c r="B217" s="99"/>
      <c r="C217" s="99"/>
      <c r="D217" s="101" t="str">
        <f t="shared" si="5"/>
        <v xml:space="preserve"> </v>
      </c>
      <c r="E217" s="101" t="str">
        <f t="shared" si="5"/>
        <v xml:space="preserve"> </v>
      </c>
      <c r="F217" s="100"/>
    </row>
    <row r="218" spans="1:6">
      <c r="A218" s="94"/>
      <c r="B218" s="99"/>
      <c r="C218" s="99"/>
      <c r="D218" s="101" t="str">
        <f t="shared" si="5"/>
        <v xml:space="preserve"> </v>
      </c>
      <c r="E218" s="101" t="str">
        <f t="shared" si="5"/>
        <v xml:space="preserve"> </v>
      </c>
      <c r="F218" s="100"/>
    </row>
    <row r="219" spans="1:6">
      <c r="A219" s="94"/>
      <c r="B219" s="99"/>
      <c r="C219" s="99"/>
      <c r="D219" s="101" t="str">
        <f t="shared" si="5"/>
        <v xml:space="preserve"> </v>
      </c>
      <c r="E219" s="101" t="str">
        <f t="shared" si="5"/>
        <v xml:space="preserve"> </v>
      </c>
      <c r="F219" s="100"/>
    </row>
    <row r="220" spans="1:6">
      <c r="A220" s="94"/>
      <c r="B220" s="99"/>
      <c r="C220" s="99"/>
      <c r="D220" s="101" t="str">
        <f t="shared" si="5"/>
        <v xml:space="preserve"> </v>
      </c>
      <c r="E220" s="101" t="str">
        <f t="shared" si="5"/>
        <v xml:space="preserve"> </v>
      </c>
      <c r="F220" s="100"/>
    </row>
    <row r="221" spans="1:6">
      <c r="A221" s="94"/>
      <c r="B221" s="99"/>
      <c r="C221" s="99"/>
      <c r="D221" s="101" t="str">
        <f t="shared" si="5"/>
        <v xml:space="preserve"> </v>
      </c>
      <c r="E221" s="101" t="str">
        <f t="shared" si="5"/>
        <v xml:space="preserve"> </v>
      </c>
      <c r="F221" s="100"/>
    </row>
    <row r="222" spans="1:6">
      <c r="A222" s="94"/>
      <c r="B222" s="99"/>
      <c r="C222" s="99"/>
      <c r="D222" s="101" t="str">
        <f t="shared" si="5"/>
        <v xml:space="preserve"> </v>
      </c>
      <c r="E222" s="101" t="str">
        <f t="shared" si="5"/>
        <v xml:space="preserve"> </v>
      </c>
      <c r="F222" s="100"/>
    </row>
    <row r="223" spans="1:6">
      <c r="A223" s="94"/>
      <c r="B223" s="99"/>
      <c r="C223" s="99"/>
      <c r="D223" s="101" t="str">
        <f t="shared" si="5"/>
        <v xml:space="preserve"> </v>
      </c>
      <c r="E223" s="101" t="str">
        <f t="shared" si="5"/>
        <v xml:space="preserve"> </v>
      </c>
      <c r="F223" s="100"/>
    </row>
    <row r="224" spans="1:6">
      <c r="A224" s="94"/>
      <c r="B224" s="99"/>
      <c r="C224" s="99"/>
      <c r="D224" s="101" t="str">
        <f t="shared" si="5"/>
        <v xml:space="preserve"> </v>
      </c>
      <c r="E224" s="101" t="str">
        <f t="shared" si="5"/>
        <v xml:space="preserve"> </v>
      </c>
      <c r="F224" s="100"/>
    </row>
    <row r="225" spans="1:6">
      <c r="A225" s="94"/>
      <c r="B225" s="99"/>
      <c r="C225" s="99"/>
      <c r="D225" s="101" t="str">
        <f t="shared" si="5"/>
        <v xml:space="preserve"> </v>
      </c>
      <c r="E225" s="101" t="str">
        <f t="shared" si="5"/>
        <v xml:space="preserve"> </v>
      </c>
      <c r="F225" s="100"/>
    </row>
    <row r="226" spans="1:6">
      <c r="A226" s="94"/>
      <c r="B226" s="99"/>
      <c r="C226" s="99"/>
      <c r="D226" s="101" t="str">
        <f t="shared" si="5"/>
        <v xml:space="preserve"> </v>
      </c>
      <c r="E226" s="101" t="str">
        <f t="shared" si="5"/>
        <v xml:space="preserve"> </v>
      </c>
      <c r="F226" s="100"/>
    </row>
    <row r="227" spans="1:6">
      <c r="A227" s="94"/>
      <c r="B227" s="99"/>
      <c r="C227" s="99"/>
      <c r="D227" s="101" t="str">
        <f t="shared" si="5"/>
        <v xml:space="preserve"> </v>
      </c>
      <c r="E227" s="101" t="str">
        <f t="shared" si="5"/>
        <v xml:space="preserve"> </v>
      </c>
      <c r="F227" s="100"/>
    </row>
    <row r="228" spans="1:6">
      <c r="A228" s="94"/>
      <c r="B228" s="99"/>
      <c r="C228" s="99"/>
      <c r="D228" s="101" t="str">
        <f t="shared" si="5"/>
        <v xml:space="preserve"> </v>
      </c>
      <c r="E228" s="101" t="str">
        <f t="shared" si="5"/>
        <v xml:space="preserve"> </v>
      </c>
      <c r="F228" s="100"/>
    </row>
    <row r="229" spans="1:6">
      <c r="A229" s="94"/>
      <c r="B229" s="99"/>
      <c r="C229" s="99"/>
      <c r="D229" s="101" t="str">
        <f t="shared" si="5"/>
        <v xml:space="preserve"> </v>
      </c>
      <c r="E229" s="101" t="str">
        <f t="shared" si="5"/>
        <v xml:space="preserve"> </v>
      </c>
      <c r="F229" s="100"/>
    </row>
    <row r="230" spans="1:6">
      <c r="A230" s="94"/>
      <c r="B230" s="99"/>
      <c r="C230" s="99"/>
      <c r="D230" s="101" t="str">
        <f t="shared" si="5"/>
        <v xml:space="preserve"> </v>
      </c>
      <c r="E230" s="101" t="str">
        <f t="shared" si="5"/>
        <v xml:space="preserve"> </v>
      </c>
      <c r="F230" s="100"/>
    </row>
    <row r="231" spans="1:6">
      <c r="A231" s="94"/>
      <c r="B231" s="99"/>
      <c r="C231" s="99"/>
      <c r="D231" s="101" t="str">
        <f t="shared" si="5"/>
        <v xml:space="preserve"> </v>
      </c>
      <c r="E231" s="101" t="str">
        <f t="shared" si="5"/>
        <v xml:space="preserve"> </v>
      </c>
      <c r="F231" s="100"/>
    </row>
    <row r="232" spans="1:6">
      <c r="A232" s="94"/>
      <c r="B232" s="99"/>
      <c r="C232" s="99"/>
      <c r="D232" s="101" t="str">
        <f t="shared" si="5"/>
        <v xml:space="preserve"> </v>
      </c>
      <c r="E232" s="101" t="str">
        <f t="shared" si="5"/>
        <v xml:space="preserve"> </v>
      </c>
      <c r="F232" s="100"/>
    </row>
    <row r="233" spans="1:6">
      <c r="A233" s="94"/>
      <c r="B233" s="99"/>
      <c r="C233" s="99"/>
      <c r="D233" s="101" t="str">
        <f t="shared" si="5"/>
        <v xml:space="preserve"> </v>
      </c>
      <c r="E233" s="101" t="str">
        <f t="shared" si="5"/>
        <v xml:space="preserve"> </v>
      </c>
      <c r="F233" s="100"/>
    </row>
    <row r="234" spans="1:6">
      <c r="A234" s="94"/>
      <c r="B234" s="99"/>
      <c r="C234" s="99"/>
      <c r="D234" s="101" t="str">
        <f t="shared" si="5"/>
        <v xml:space="preserve"> </v>
      </c>
      <c r="E234" s="101" t="str">
        <f t="shared" si="5"/>
        <v xml:space="preserve"> </v>
      </c>
      <c r="F234" s="100"/>
    </row>
    <row r="235" spans="1:6">
      <c r="A235" s="94"/>
      <c r="B235" s="99"/>
      <c r="C235" s="99"/>
      <c r="D235" s="101" t="str">
        <f t="shared" si="5"/>
        <v xml:space="preserve"> </v>
      </c>
      <c r="E235" s="101" t="str">
        <f t="shared" si="5"/>
        <v xml:space="preserve"> </v>
      </c>
      <c r="F235" s="100"/>
    </row>
    <row r="236" spans="1:6">
      <c r="A236" s="94"/>
      <c r="B236" s="99"/>
      <c r="C236" s="99"/>
      <c r="D236" s="101" t="str">
        <f t="shared" si="5"/>
        <v xml:space="preserve"> </v>
      </c>
      <c r="E236" s="101" t="str">
        <f t="shared" si="5"/>
        <v xml:space="preserve"> </v>
      </c>
      <c r="F236" s="100"/>
    </row>
    <row r="237" spans="1:6">
      <c r="A237" s="94"/>
      <c r="B237" s="99"/>
      <c r="C237" s="99"/>
      <c r="D237" s="101" t="str">
        <f t="shared" si="5"/>
        <v xml:space="preserve"> </v>
      </c>
      <c r="E237" s="101" t="str">
        <f t="shared" si="5"/>
        <v xml:space="preserve"> </v>
      </c>
      <c r="F237" s="100"/>
    </row>
    <row r="238" spans="1:6">
      <c r="A238" s="94"/>
      <c r="B238" s="99"/>
      <c r="C238" s="99"/>
      <c r="D238" s="101" t="str">
        <f t="shared" si="5"/>
        <v xml:space="preserve"> </v>
      </c>
      <c r="E238" s="101" t="str">
        <f t="shared" si="5"/>
        <v xml:space="preserve"> </v>
      </c>
      <c r="F238" s="100"/>
    </row>
    <row r="239" spans="1:6">
      <c r="A239" s="94"/>
      <c r="B239" s="99"/>
      <c r="C239" s="99"/>
      <c r="D239" s="101" t="str">
        <f t="shared" si="5"/>
        <v xml:space="preserve"> </v>
      </c>
      <c r="E239" s="101" t="str">
        <f t="shared" si="5"/>
        <v xml:space="preserve"> </v>
      </c>
      <c r="F239" s="100"/>
    </row>
    <row r="240" spans="1:6">
      <c r="A240" s="94"/>
      <c r="B240" s="99"/>
      <c r="C240" s="99"/>
      <c r="D240" s="101" t="str">
        <f t="shared" si="5"/>
        <v xml:space="preserve"> </v>
      </c>
      <c r="E240" s="101" t="str">
        <f t="shared" si="5"/>
        <v xml:space="preserve"> </v>
      </c>
      <c r="F240" s="100"/>
    </row>
    <row r="241" spans="1:6">
      <c r="A241" s="94"/>
      <c r="B241" s="99"/>
      <c r="C241" s="99"/>
      <c r="D241" s="101" t="str">
        <f t="shared" si="5"/>
        <v xml:space="preserve"> </v>
      </c>
      <c r="E241" s="101" t="str">
        <f t="shared" si="5"/>
        <v xml:space="preserve"> </v>
      </c>
      <c r="F241" s="100"/>
    </row>
    <row r="242" spans="1:6">
      <c r="A242" s="94"/>
      <c r="B242" s="99"/>
      <c r="C242" s="99"/>
      <c r="D242" s="101" t="str">
        <f t="shared" si="5"/>
        <v xml:space="preserve"> </v>
      </c>
      <c r="E242" s="101" t="str">
        <f t="shared" si="5"/>
        <v xml:space="preserve"> </v>
      </c>
      <c r="F242" s="100"/>
    </row>
    <row r="243" spans="1:6">
      <c r="A243" s="94"/>
      <c r="B243" s="99"/>
      <c r="C243" s="99"/>
      <c r="D243" s="101" t="str">
        <f t="shared" si="5"/>
        <v xml:space="preserve"> </v>
      </c>
      <c r="E243" s="101" t="str">
        <f t="shared" si="5"/>
        <v xml:space="preserve"> </v>
      </c>
      <c r="F243" s="100"/>
    </row>
    <row r="244" spans="1:6">
      <c r="A244" s="94"/>
      <c r="B244" s="99"/>
      <c r="C244" s="99"/>
      <c r="D244" s="101" t="str">
        <f t="shared" si="5"/>
        <v xml:space="preserve"> </v>
      </c>
      <c r="E244" s="101" t="str">
        <f t="shared" si="5"/>
        <v xml:space="preserve"> </v>
      </c>
      <c r="F244" s="100"/>
    </row>
    <row r="245" spans="1:6">
      <c r="A245" s="94"/>
      <c r="B245" s="99"/>
      <c r="C245" s="99"/>
      <c r="D245" s="101" t="str">
        <f t="shared" si="5"/>
        <v xml:space="preserve"> </v>
      </c>
      <c r="E245" s="101" t="str">
        <f t="shared" si="5"/>
        <v xml:space="preserve"> </v>
      </c>
      <c r="F245" s="100"/>
    </row>
    <row r="246" spans="1:6">
      <c r="A246" s="94"/>
      <c r="B246" s="99"/>
      <c r="C246" s="99"/>
      <c r="D246" s="101" t="str">
        <f t="shared" si="5"/>
        <v xml:space="preserve"> </v>
      </c>
      <c r="E246" s="101" t="str">
        <f t="shared" si="5"/>
        <v xml:space="preserve"> </v>
      </c>
      <c r="F246" s="100"/>
    </row>
    <row r="247" spans="1:6">
      <c r="A247" s="94"/>
      <c r="B247" s="99"/>
      <c r="C247" s="99"/>
      <c r="D247" s="101" t="str">
        <f t="shared" si="5"/>
        <v xml:space="preserve"> </v>
      </c>
      <c r="E247" s="101" t="str">
        <f t="shared" si="5"/>
        <v xml:space="preserve"> </v>
      </c>
      <c r="F247" s="100"/>
    </row>
    <row r="248" spans="1:6">
      <c r="A248" s="94"/>
      <c r="B248" s="99"/>
      <c r="C248" s="99"/>
      <c r="D248" s="101" t="str">
        <f t="shared" si="5"/>
        <v xml:space="preserve"> </v>
      </c>
      <c r="E248" s="101" t="str">
        <f t="shared" si="5"/>
        <v xml:space="preserve"> </v>
      </c>
      <c r="F248" s="100"/>
    </row>
    <row r="249" spans="1:6">
      <c r="A249" s="94"/>
      <c r="B249" s="99"/>
      <c r="C249" s="99"/>
      <c r="D249" s="101" t="str">
        <f t="shared" si="5"/>
        <v xml:space="preserve"> </v>
      </c>
      <c r="E249" s="101" t="str">
        <f t="shared" si="5"/>
        <v xml:space="preserve"> </v>
      </c>
      <c r="F249" s="100"/>
    </row>
    <row r="250" spans="1:6">
      <c r="A250" s="94"/>
      <c r="B250" s="99"/>
      <c r="C250" s="99"/>
      <c r="D250" s="101" t="str">
        <f t="shared" si="5"/>
        <v xml:space="preserve"> </v>
      </c>
      <c r="E250" s="101" t="str">
        <f t="shared" si="5"/>
        <v xml:space="preserve"> </v>
      </c>
      <c r="F250" s="100"/>
    </row>
    <row r="251" spans="1:6">
      <c r="A251" s="94"/>
      <c r="B251" s="99"/>
      <c r="C251" s="99"/>
      <c r="D251" s="101" t="str">
        <f t="shared" si="5"/>
        <v xml:space="preserve"> </v>
      </c>
      <c r="E251" s="101" t="str">
        <f t="shared" si="5"/>
        <v xml:space="preserve"> </v>
      </c>
      <c r="F251" s="100"/>
    </row>
    <row r="252" spans="1:6">
      <c r="A252" s="94"/>
      <c r="B252" s="99"/>
      <c r="C252" s="99"/>
      <c r="D252" s="101" t="str">
        <f t="shared" si="5"/>
        <v xml:space="preserve"> </v>
      </c>
      <c r="E252" s="101" t="str">
        <f t="shared" si="5"/>
        <v xml:space="preserve"> </v>
      </c>
      <c r="F252" s="100"/>
    </row>
    <row r="253" spans="1:6">
      <c r="A253" s="94"/>
      <c r="B253" s="99"/>
      <c r="C253" s="99"/>
      <c r="D253" s="101" t="str">
        <f t="shared" si="5"/>
        <v xml:space="preserve"> </v>
      </c>
      <c r="E253" s="101" t="str">
        <f t="shared" si="5"/>
        <v xml:space="preserve"> </v>
      </c>
      <c r="F253" s="100"/>
    </row>
    <row r="254" spans="1:6">
      <c r="A254" s="94"/>
      <c r="B254" s="99"/>
      <c r="C254" s="99"/>
      <c r="D254" s="101" t="str">
        <f t="shared" si="5"/>
        <v xml:space="preserve"> </v>
      </c>
      <c r="E254" s="101" t="str">
        <f t="shared" si="5"/>
        <v xml:space="preserve"> </v>
      </c>
      <c r="F254" s="100"/>
    </row>
    <row r="255" spans="1:6">
      <c r="A255" s="94"/>
      <c r="B255" s="99"/>
      <c r="C255" s="99"/>
      <c r="D255" s="101" t="str">
        <f t="shared" si="5"/>
        <v xml:space="preserve"> </v>
      </c>
      <c r="E255" s="101" t="str">
        <f t="shared" si="5"/>
        <v xml:space="preserve"> </v>
      </c>
      <c r="F255" s="100"/>
    </row>
    <row r="256" spans="1:6">
      <c r="A256" s="94"/>
      <c r="B256" s="99"/>
      <c r="C256" s="99"/>
      <c r="D256" s="101" t="str">
        <f t="shared" si="5"/>
        <v xml:space="preserve"> </v>
      </c>
      <c r="E256" s="101" t="str">
        <f t="shared" si="5"/>
        <v xml:space="preserve"> </v>
      </c>
      <c r="F256" s="100"/>
    </row>
    <row r="257" spans="1:6">
      <c r="A257" s="94"/>
      <c r="B257" s="99"/>
      <c r="C257" s="99"/>
      <c r="D257" s="101" t="str">
        <f t="shared" si="5"/>
        <v xml:space="preserve"> </v>
      </c>
      <c r="E257" s="101" t="str">
        <f t="shared" si="5"/>
        <v xml:space="preserve"> </v>
      </c>
      <c r="F257" s="100"/>
    </row>
    <row r="258" spans="1:6">
      <c r="A258" s="94"/>
      <c r="B258" s="99"/>
      <c r="C258" s="99"/>
      <c r="D258" s="101" t="str">
        <f t="shared" si="5"/>
        <v xml:space="preserve"> </v>
      </c>
      <c r="E258" s="101" t="str">
        <f t="shared" si="5"/>
        <v xml:space="preserve"> </v>
      </c>
      <c r="F258" s="100"/>
    </row>
    <row r="259" spans="1:6">
      <c r="A259" s="94"/>
      <c r="B259" s="99"/>
      <c r="C259" s="99"/>
      <c r="D259" s="101" t="str">
        <f t="shared" si="5"/>
        <v xml:space="preserve"> </v>
      </c>
      <c r="E259" s="101" t="str">
        <f t="shared" si="5"/>
        <v xml:space="preserve"> </v>
      </c>
      <c r="F259" s="100"/>
    </row>
    <row r="260" spans="1:6">
      <c r="A260" s="94"/>
      <c r="B260" s="99"/>
      <c r="C260" s="99"/>
      <c r="D260" s="101" t="str">
        <f t="shared" si="5"/>
        <v xml:space="preserve"> </v>
      </c>
      <c r="E260" s="101" t="str">
        <f t="shared" si="5"/>
        <v xml:space="preserve"> </v>
      </c>
      <c r="F260" s="100"/>
    </row>
    <row r="261" spans="1:6">
      <c r="A261" s="94"/>
      <c r="B261" s="99"/>
      <c r="C261" s="99"/>
      <c r="D261" s="101" t="str">
        <f t="shared" si="5"/>
        <v xml:space="preserve"> </v>
      </c>
      <c r="E261" s="101" t="str">
        <f t="shared" si="5"/>
        <v xml:space="preserve"> </v>
      </c>
      <c r="F261" s="100"/>
    </row>
    <row r="262" spans="1:6">
      <c r="A262" s="94"/>
      <c r="B262" s="99"/>
      <c r="C262" s="99"/>
      <c r="D262" s="101" t="str">
        <f t="shared" si="5"/>
        <v xml:space="preserve"> </v>
      </c>
      <c r="E262" s="101" t="str">
        <f t="shared" si="5"/>
        <v xml:space="preserve"> </v>
      </c>
      <c r="F262" s="100"/>
    </row>
    <row r="263" spans="1:6">
      <c r="A263" s="94"/>
      <c r="B263" s="99"/>
      <c r="C263" s="99"/>
      <c r="D263" s="101" t="str">
        <f t="shared" si="5"/>
        <v xml:space="preserve"> </v>
      </c>
      <c r="E263" s="101" t="str">
        <f t="shared" si="5"/>
        <v xml:space="preserve"> </v>
      </c>
      <c r="F263" s="100"/>
    </row>
    <row r="264" spans="1:6">
      <c r="A264" s="94"/>
      <c r="B264" s="99"/>
      <c r="C264" s="99"/>
      <c r="D264" s="101" t="str">
        <f t="shared" si="5"/>
        <v xml:space="preserve"> </v>
      </c>
      <c r="E264" s="101" t="str">
        <f t="shared" si="5"/>
        <v xml:space="preserve"> </v>
      </c>
      <c r="F264" s="100"/>
    </row>
    <row r="265" spans="1:6">
      <c r="A265" s="94"/>
      <c r="B265" s="99"/>
      <c r="C265" s="99"/>
      <c r="D265" s="101" t="str">
        <f t="shared" si="5"/>
        <v xml:space="preserve"> </v>
      </c>
      <c r="E265" s="101" t="str">
        <f t="shared" si="5"/>
        <v xml:space="preserve"> </v>
      </c>
      <c r="F265" s="100"/>
    </row>
    <row r="266" spans="1:6">
      <c r="A266" s="94"/>
      <c r="B266" s="99"/>
      <c r="C266" s="99"/>
      <c r="D266" s="101" t="str">
        <f t="shared" si="5"/>
        <v xml:space="preserve"> </v>
      </c>
      <c r="E266" s="101" t="str">
        <f t="shared" si="5"/>
        <v xml:space="preserve"> </v>
      </c>
      <c r="F266" s="100"/>
    </row>
    <row r="267" spans="1:6">
      <c r="A267" s="94"/>
      <c r="B267" s="99"/>
      <c r="C267" s="99"/>
      <c r="D267" s="101" t="str">
        <f t="shared" ref="D267:E330" si="6">IF(ISNUMBER(B266),((RANK(B266,B$9:B$1008,0)+COUNT(B$9:B$1008)-RANK(B266,B$9:B$1008,1)+1)/2)," ")</f>
        <v xml:space="preserve"> </v>
      </c>
      <c r="E267" s="101" t="str">
        <f t="shared" si="6"/>
        <v xml:space="preserve"> </v>
      </c>
      <c r="F267" s="100"/>
    </row>
    <row r="268" spans="1:6">
      <c r="A268" s="94"/>
      <c r="B268" s="99"/>
      <c r="C268" s="99"/>
      <c r="D268" s="101" t="str">
        <f t="shared" si="6"/>
        <v xml:space="preserve"> </v>
      </c>
      <c r="E268" s="101" t="str">
        <f t="shared" si="6"/>
        <v xml:space="preserve"> </v>
      </c>
      <c r="F268" s="100"/>
    </row>
    <row r="269" spans="1:6">
      <c r="A269" s="94"/>
      <c r="B269" s="99"/>
      <c r="C269" s="99"/>
      <c r="D269" s="101" t="str">
        <f t="shared" si="6"/>
        <v xml:space="preserve"> </v>
      </c>
      <c r="E269" s="101" t="str">
        <f t="shared" si="6"/>
        <v xml:space="preserve"> </v>
      </c>
      <c r="F269" s="100"/>
    </row>
    <row r="270" spans="1:6">
      <c r="A270" s="94"/>
      <c r="B270" s="99"/>
      <c r="C270" s="99"/>
      <c r="D270" s="101" t="str">
        <f t="shared" si="6"/>
        <v xml:space="preserve"> </v>
      </c>
      <c r="E270" s="101" t="str">
        <f t="shared" si="6"/>
        <v xml:space="preserve"> </v>
      </c>
      <c r="F270" s="100"/>
    </row>
    <row r="271" spans="1:6">
      <c r="A271" s="94"/>
      <c r="B271" s="99"/>
      <c r="C271" s="99"/>
      <c r="D271" s="101" t="str">
        <f t="shared" si="6"/>
        <v xml:space="preserve"> </v>
      </c>
      <c r="E271" s="101" t="str">
        <f t="shared" si="6"/>
        <v xml:space="preserve"> </v>
      </c>
      <c r="F271" s="100"/>
    </row>
    <row r="272" spans="1:6">
      <c r="A272" s="94"/>
      <c r="B272" s="99"/>
      <c r="C272" s="99"/>
      <c r="D272" s="101" t="str">
        <f t="shared" si="6"/>
        <v xml:space="preserve"> </v>
      </c>
      <c r="E272" s="101" t="str">
        <f t="shared" si="6"/>
        <v xml:space="preserve"> </v>
      </c>
      <c r="F272" s="100"/>
    </row>
    <row r="273" spans="1:6">
      <c r="A273" s="94"/>
      <c r="B273" s="99"/>
      <c r="C273" s="99"/>
      <c r="D273" s="101" t="str">
        <f t="shared" si="6"/>
        <v xml:space="preserve"> </v>
      </c>
      <c r="E273" s="101" t="str">
        <f t="shared" si="6"/>
        <v xml:space="preserve"> </v>
      </c>
      <c r="F273" s="100"/>
    </row>
    <row r="274" spans="1:6">
      <c r="A274" s="94"/>
      <c r="B274" s="99"/>
      <c r="C274" s="99"/>
      <c r="D274" s="101" t="str">
        <f t="shared" si="6"/>
        <v xml:space="preserve"> </v>
      </c>
      <c r="E274" s="101" t="str">
        <f t="shared" si="6"/>
        <v xml:space="preserve"> </v>
      </c>
      <c r="F274" s="100"/>
    </row>
    <row r="275" spans="1:6">
      <c r="A275" s="94"/>
      <c r="B275" s="99"/>
      <c r="C275" s="99"/>
      <c r="D275" s="101" t="str">
        <f t="shared" si="6"/>
        <v xml:space="preserve"> </v>
      </c>
      <c r="E275" s="101" t="str">
        <f t="shared" si="6"/>
        <v xml:space="preserve"> </v>
      </c>
      <c r="F275" s="100"/>
    </row>
    <row r="276" spans="1:6">
      <c r="A276" s="94"/>
      <c r="B276" s="99"/>
      <c r="C276" s="99"/>
      <c r="D276" s="101" t="str">
        <f t="shared" si="6"/>
        <v xml:space="preserve"> </v>
      </c>
      <c r="E276" s="101" t="str">
        <f t="shared" si="6"/>
        <v xml:space="preserve"> </v>
      </c>
      <c r="F276" s="100"/>
    </row>
    <row r="277" spans="1:6">
      <c r="A277" s="94"/>
      <c r="B277" s="99"/>
      <c r="C277" s="99"/>
      <c r="D277" s="101" t="str">
        <f t="shared" si="6"/>
        <v xml:space="preserve"> </v>
      </c>
      <c r="E277" s="101" t="str">
        <f t="shared" si="6"/>
        <v xml:space="preserve"> </v>
      </c>
      <c r="F277" s="100"/>
    </row>
    <row r="278" spans="1:6">
      <c r="A278" s="94"/>
      <c r="B278" s="99"/>
      <c r="C278" s="99"/>
      <c r="D278" s="101" t="str">
        <f t="shared" si="6"/>
        <v xml:space="preserve"> </v>
      </c>
      <c r="E278" s="101" t="str">
        <f t="shared" si="6"/>
        <v xml:space="preserve"> </v>
      </c>
      <c r="F278" s="100"/>
    </row>
    <row r="279" spans="1:6">
      <c r="A279" s="94"/>
      <c r="B279" s="99"/>
      <c r="C279" s="99"/>
      <c r="D279" s="101" t="str">
        <f t="shared" si="6"/>
        <v xml:space="preserve"> </v>
      </c>
      <c r="E279" s="101" t="str">
        <f t="shared" si="6"/>
        <v xml:space="preserve"> </v>
      </c>
      <c r="F279" s="100"/>
    </row>
    <row r="280" spans="1:6">
      <c r="A280" s="94"/>
      <c r="B280" s="99"/>
      <c r="C280" s="99"/>
      <c r="D280" s="101" t="str">
        <f t="shared" si="6"/>
        <v xml:space="preserve"> </v>
      </c>
      <c r="E280" s="101" t="str">
        <f t="shared" si="6"/>
        <v xml:space="preserve"> </v>
      </c>
      <c r="F280" s="100"/>
    </row>
    <row r="281" spans="1:6">
      <c r="A281" s="94"/>
      <c r="B281" s="99"/>
      <c r="C281" s="99"/>
      <c r="D281" s="101" t="str">
        <f t="shared" si="6"/>
        <v xml:space="preserve"> </v>
      </c>
      <c r="E281" s="101" t="str">
        <f t="shared" si="6"/>
        <v xml:space="preserve"> </v>
      </c>
      <c r="F281" s="100"/>
    </row>
    <row r="282" spans="1:6">
      <c r="A282" s="94"/>
      <c r="B282" s="99"/>
      <c r="C282" s="99"/>
      <c r="D282" s="101" t="str">
        <f t="shared" si="6"/>
        <v xml:space="preserve"> </v>
      </c>
      <c r="E282" s="101" t="str">
        <f t="shared" si="6"/>
        <v xml:space="preserve"> </v>
      </c>
      <c r="F282" s="100"/>
    </row>
    <row r="283" spans="1:6">
      <c r="A283" s="94"/>
      <c r="B283" s="99"/>
      <c r="C283" s="99"/>
      <c r="D283" s="101" t="str">
        <f t="shared" si="6"/>
        <v xml:space="preserve"> </v>
      </c>
      <c r="E283" s="101" t="str">
        <f t="shared" si="6"/>
        <v xml:space="preserve"> </v>
      </c>
      <c r="F283" s="100"/>
    </row>
    <row r="284" spans="1:6">
      <c r="A284" s="94"/>
      <c r="B284" s="99"/>
      <c r="C284" s="99"/>
      <c r="D284" s="101" t="str">
        <f t="shared" si="6"/>
        <v xml:space="preserve"> </v>
      </c>
      <c r="E284" s="101" t="str">
        <f t="shared" si="6"/>
        <v xml:space="preserve"> </v>
      </c>
      <c r="F284" s="100"/>
    </row>
    <row r="285" spans="1:6">
      <c r="A285" s="94"/>
      <c r="B285" s="99"/>
      <c r="C285" s="99"/>
      <c r="D285" s="101" t="str">
        <f t="shared" si="6"/>
        <v xml:space="preserve"> </v>
      </c>
      <c r="E285" s="101" t="str">
        <f t="shared" si="6"/>
        <v xml:space="preserve"> </v>
      </c>
      <c r="F285" s="100"/>
    </row>
    <row r="286" spans="1:6">
      <c r="A286" s="94"/>
      <c r="B286" s="99"/>
      <c r="C286" s="99"/>
      <c r="D286" s="101" t="str">
        <f t="shared" si="6"/>
        <v xml:space="preserve"> </v>
      </c>
      <c r="E286" s="101" t="str">
        <f t="shared" si="6"/>
        <v xml:space="preserve"> </v>
      </c>
      <c r="F286" s="100"/>
    </row>
    <row r="287" spans="1:6">
      <c r="A287" s="94"/>
      <c r="B287" s="99"/>
      <c r="C287" s="99"/>
      <c r="D287" s="101" t="str">
        <f t="shared" si="6"/>
        <v xml:space="preserve"> </v>
      </c>
      <c r="E287" s="101" t="str">
        <f t="shared" si="6"/>
        <v xml:space="preserve"> </v>
      </c>
      <c r="F287" s="100"/>
    </row>
    <row r="288" spans="1:6">
      <c r="A288" s="94"/>
      <c r="B288" s="99"/>
      <c r="C288" s="99"/>
      <c r="D288" s="101" t="str">
        <f t="shared" si="6"/>
        <v xml:space="preserve"> </v>
      </c>
      <c r="E288" s="101" t="str">
        <f t="shared" si="6"/>
        <v xml:space="preserve"> </v>
      </c>
      <c r="F288" s="100"/>
    </row>
    <row r="289" spans="1:6">
      <c r="A289" s="94"/>
      <c r="B289" s="99"/>
      <c r="C289" s="99"/>
      <c r="D289" s="101" t="str">
        <f t="shared" si="6"/>
        <v xml:space="preserve"> </v>
      </c>
      <c r="E289" s="101" t="str">
        <f t="shared" si="6"/>
        <v xml:space="preserve"> </v>
      </c>
      <c r="F289" s="100"/>
    </row>
    <row r="290" spans="1:6">
      <c r="A290" s="94"/>
      <c r="B290" s="99"/>
      <c r="C290" s="99"/>
      <c r="D290" s="101" t="str">
        <f t="shared" si="6"/>
        <v xml:space="preserve"> </v>
      </c>
      <c r="E290" s="101" t="str">
        <f t="shared" si="6"/>
        <v xml:space="preserve"> </v>
      </c>
      <c r="F290" s="100"/>
    </row>
    <row r="291" spans="1:6">
      <c r="A291" s="94"/>
      <c r="B291" s="99"/>
      <c r="C291" s="99"/>
      <c r="D291" s="101" t="str">
        <f t="shared" si="6"/>
        <v xml:space="preserve"> </v>
      </c>
      <c r="E291" s="101" t="str">
        <f t="shared" si="6"/>
        <v xml:space="preserve"> </v>
      </c>
      <c r="F291" s="100"/>
    </row>
    <row r="292" spans="1:6">
      <c r="A292" s="94"/>
      <c r="B292" s="99"/>
      <c r="C292" s="99"/>
      <c r="D292" s="101" t="str">
        <f t="shared" si="6"/>
        <v xml:space="preserve"> </v>
      </c>
      <c r="E292" s="101" t="str">
        <f t="shared" si="6"/>
        <v xml:space="preserve"> </v>
      </c>
      <c r="F292" s="100"/>
    </row>
    <row r="293" spans="1:6">
      <c r="A293" s="94"/>
      <c r="B293" s="99"/>
      <c r="C293" s="99"/>
      <c r="D293" s="101" t="str">
        <f t="shared" si="6"/>
        <v xml:space="preserve"> </v>
      </c>
      <c r="E293" s="101" t="str">
        <f t="shared" si="6"/>
        <v xml:space="preserve"> </v>
      </c>
      <c r="F293" s="100"/>
    </row>
    <row r="294" spans="1:6">
      <c r="A294" s="94"/>
      <c r="B294" s="99"/>
      <c r="C294" s="99"/>
      <c r="D294" s="101" t="str">
        <f t="shared" si="6"/>
        <v xml:space="preserve"> </v>
      </c>
      <c r="E294" s="101" t="str">
        <f t="shared" si="6"/>
        <v xml:space="preserve"> </v>
      </c>
      <c r="F294" s="100"/>
    </row>
    <row r="295" spans="1:6">
      <c r="A295" s="94"/>
      <c r="B295" s="99"/>
      <c r="C295" s="99"/>
      <c r="D295" s="101" t="str">
        <f t="shared" si="6"/>
        <v xml:space="preserve"> </v>
      </c>
      <c r="E295" s="101" t="str">
        <f t="shared" si="6"/>
        <v xml:space="preserve"> </v>
      </c>
      <c r="F295" s="100"/>
    </row>
    <row r="296" spans="1:6">
      <c r="A296" s="94"/>
      <c r="B296" s="99"/>
      <c r="C296" s="99"/>
      <c r="D296" s="101" t="str">
        <f t="shared" si="6"/>
        <v xml:space="preserve"> </v>
      </c>
      <c r="E296" s="101" t="str">
        <f t="shared" si="6"/>
        <v xml:space="preserve"> </v>
      </c>
      <c r="F296" s="100"/>
    </row>
    <row r="297" spans="1:6">
      <c r="A297" s="94"/>
      <c r="B297" s="99"/>
      <c r="C297" s="99"/>
      <c r="D297" s="101" t="str">
        <f t="shared" si="6"/>
        <v xml:space="preserve"> </v>
      </c>
      <c r="E297" s="101" t="str">
        <f t="shared" si="6"/>
        <v xml:space="preserve"> </v>
      </c>
      <c r="F297" s="100"/>
    </row>
    <row r="298" spans="1:6">
      <c r="A298" s="94"/>
      <c r="B298" s="99"/>
      <c r="C298" s="99"/>
      <c r="D298" s="101" t="str">
        <f t="shared" si="6"/>
        <v xml:space="preserve"> </v>
      </c>
      <c r="E298" s="101" t="str">
        <f t="shared" si="6"/>
        <v xml:space="preserve"> </v>
      </c>
      <c r="F298" s="100"/>
    </row>
    <row r="299" spans="1:6">
      <c r="A299" s="94"/>
      <c r="B299" s="99"/>
      <c r="C299" s="99"/>
      <c r="D299" s="101" t="str">
        <f t="shared" si="6"/>
        <v xml:space="preserve"> </v>
      </c>
      <c r="E299" s="101" t="str">
        <f t="shared" si="6"/>
        <v xml:space="preserve"> </v>
      </c>
      <c r="F299" s="100"/>
    </row>
    <row r="300" spans="1:6">
      <c r="A300" s="94"/>
      <c r="B300" s="99"/>
      <c r="C300" s="99"/>
      <c r="D300" s="101" t="str">
        <f t="shared" si="6"/>
        <v xml:space="preserve"> </v>
      </c>
      <c r="E300" s="101" t="str">
        <f t="shared" si="6"/>
        <v xml:space="preserve"> </v>
      </c>
      <c r="F300" s="100"/>
    </row>
    <row r="301" spans="1:6">
      <c r="A301" s="94"/>
      <c r="B301" s="99"/>
      <c r="C301" s="99"/>
      <c r="D301" s="101" t="str">
        <f t="shared" si="6"/>
        <v xml:space="preserve"> </v>
      </c>
      <c r="E301" s="101" t="str">
        <f t="shared" si="6"/>
        <v xml:space="preserve"> </v>
      </c>
      <c r="F301" s="100"/>
    </row>
    <row r="302" spans="1:6">
      <c r="A302" s="94"/>
      <c r="B302" s="99"/>
      <c r="C302" s="99"/>
      <c r="D302" s="101" t="str">
        <f t="shared" si="6"/>
        <v xml:space="preserve"> </v>
      </c>
      <c r="E302" s="101" t="str">
        <f t="shared" si="6"/>
        <v xml:space="preserve"> </v>
      </c>
      <c r="F302" s="100"/>
    </row>
    <row r="303" spans="1:6">
      <c r="A303" s="94"/>
      <c r="B303" s="99"/>
      <c r="C303" s="99"/>
      <c r="D303" s="101" t="str">
        <f t="shared" si="6"/>
        <v xml:space="preserve"> </v>
      </c>
      <c r="E303" s="101" t="str">
        <f t="shared" si="6"/>
        <v xml:space="preserve"> </v>
      </c>
      <c r="F303" s="100"/>
    </row>
    <row r="304" spans="1:6">
      <c r="A304" s="94"/>
      <c r="B304" s="99"/>
      <c r="C304" s="99"/>
      <c r="D304" s="101" t="str">
        <f t="shared" si="6"/>
        <v xml:space="preserve"> </v>
      </c>
      <c r="E304" s="101" t="str">
        <f t="shared" si="6"/>
        <v xml:space="preserve"> </v>
      </c>
      <c r="F304" s="100"/>
    </row>
    <row r="305" spans="1:6">
      <c r="A305" s="94"/>
      <c r="B305" s="99"/>
      <c r="C305" s="99"/>
      <c r="D305" s="101" t="str">
        <f t="shared" si="6"/>
        <v xml:space="preserve"> </v>
      </c>
      <c r="E305" s="101" t="str">
        <f t="shared" si="6"/>
        <v xml:space="preserve"> </v>
      </c>
      <c r="F305" s="100"/>
    </row>
    <row r="306" spans="1:6">
      <c r="A306" s="94"/>
      <c r="B306" s="99"/>
      <c r="C306" s="99"/>
      <c r="D306" s="101" t="str">
        <f t="shared" si="6"/>
        <v xml:space="preserve"> </v>
      </c>
      <c r="E306" s="101" t="str">
        <f t="shared" si="6"/>
        <v xml:space="preserve"> </v>
      </c>
      <c r="F306" s="100"/>
    </row>
    <row r="307" spans="1:6">
      <c r="A307" s="94"/>
      <c r="B307" s="99"/>
      <c r="C307" s="99"/>
      <c r="D307" s="101" t="str">
        <f t="shared" si="6"/>
        <v xml:space="preserve"> </v>
      </c>
      <c r="E307" s="101" t="str">
        <f t="shared" si="6"/>
        <v xml:space="preserve"> </v>
      </c>
      <c r="F307" s="100"/>
    </row>
    <row r="308" spans="1:6">
      <c r="A308" s="94"/>
      <c r="B308" s="99"/>
      <c r="C308" s="99"/>
      <c r="D308" s="101" t="str">
        <f t="shared" si="6"/>
        <v xml:space="preserve"> </v>
      </c>
      <c r="E308" s="101" t="str">
        <f t="shared" si="6"/>
        <v xml:space="preserve"> </v>
      </c>
      <c r="F308" s="100"/>
    </row>
    <row r="309" spans="1:6">
      <c r="A309" s="94"/>
      <c r="B309" s="99"/>
      <c r="C309" s="99"/>
      <c r="D309" s="101" t="str">
        <f t="shared" si="6"/>
        <v xml:space="preserve"> </v>
      </c>
      <c r="E309" s="101" t="str">
        <f t="shared" si="6"/>
        <v xml:space="preserve"> </v>
      </c>
      <c r="F309" s="100"/>
    </row>
    <row r="310" spans="1:6">
      <c r="A310" s="94"/>
      <c r="B310" s="99"/>
      <c r="C310" s="99"/>
      <c r="D310" s="101" t="str">
        <f t="shared" si="6"/>
        <v xml:space="preserve"> </v>
      </c>
      <c r="E310" s="101" t="str">
        <f t="shared" si="6"/>
        <v xml:space="preserve"> </v>
      </c>
      <c r="F310" s="100"/>
    </row>
    <row r="311" spans="1:6">
      <c r="A311" s="94"/>
      <c r="B311" s="99"/>
      <c r="C311" s="99"/>
      <c r="D311" s="101" t="str">
        <f t="shared" si="6"/>
        <v xml:space="preserve"> </v>
      </c>
      <c r="E311" s="101" t="str">
        <f t="shared" si="6"/>
        <v xml:space="preserve"> </v>
      </c>
      <c r="F311" s="100"/>
    </row>
    <row r="312" spans="1:6">
      <c r="A312" s="94"/>
      <c r="B312" s="99"/>
      <c r="C312" s="99"/>
      <c r="D312" s="101" t="str">
        <f t="shared" si="6"/>
        <v xml:space="preserve"> </v>
      </c>
      <c r="E312" s="101" t="str">
        <f t="shared" si="6"/>
        <v xml:space="preserve"> </v>
      </c>
      <c r="F312" s="100"/>
    </row>
    <row r="313" spans="1:6">
      <c r="A313" s="94"/>
      <c r="B313" s="99"/>
      <c r="C313" s="99"/>
      <c r="D313" s="101" t="str">
        <f t="shared" si="6"/>
        <v xml:space="preserve"> </v>
      </c>
      <c r="E313" s="101" t="str">
        <f t="shared" si="6"/>
        <v xml:space="preserve"> </v>
      </c>
      <c r="F313" s="100"/>
    </row>
    <row r="314" spans="1:6">
      <c r="A314" s="94"/>
      <c r="B314" s="99"/>
      <c r="C314" s="99"/>
      <c r="D314" s="101" t="str">
        <f t="shared" si="6"/>
        <v xml:space="preserve"> </v>
      </c>
      <c r="E314" s="101" t="str">
        <f t="shared" si="6"/>
        <v xml:space="preserve"> </v>
      </c>
      <c r="F314" s="100"/>
    </row>
    <row r="315" spans="1:6">
      <c r="A315" s="94"/>
      <c r="B315" s="99"/>
      <c r="C315" s="99"/>
      <c r="D315" s="101" t="str">
        <f t="shared" si="6"/>
        <v xml:space="preserve"> </v>
      </c>
      <c r="E315" s="101" t="str">
        <f t="shared" si="6"/>
        <v xml:space="preserve"> </v>
      </c>
      <c r="F315" s="100"/>
    </row>
    <row r="316" spans="1:6">
      <c r="A316" s="94"/>
      <c r="B316" s="99"/>
      <c r="C316" s="99"/>
      <c r="D316" s="101" t="str">
        <f t="shared" si="6"/>
        <v xml:space="preserve"> </v>
      </c>
      <c r="E316" s="101" t="str">
        <f t="shared" si="6"/>
        <v xml:space="preserve"> </v>
      </c>
      <c r="F316" s="100"/>
    </row>
    <row r="317" spans="1:6">
      <c r="A317" s="94"/>
      <c r="B317" s="99"/>
      <c r="C317" s="99"/>
      <c r="D317" s="101" t="str">
        <f t="shared" si="6"/>
        <v xml:space="preserve"> </v>
      </c>
      <c r="E317" s="101" t="str">
        <f t="shared" si="6"/>
        <v xml:space="preserve"> </v>
      </c>
      <c r="F317" s="100"/>
    </row>
    <row r="318" spans="1:6">
      <c r="A318" s="94"/>
      <c r="B318" s="99"/>
      <c r="C318" s="99"/>
      <c r="D318" s="101" t="str">
        <f t="shared" si="6"/>
        <v xml:space="preserve"> </v>
      </c>
      <c r="E318" s="101" t="str">
        <f t="shared" si="6"/>
        <v xml:space="preserve"> </v>
      </c>
      <c r="F318" s="100"/>
    </row>
    <row r="319" spans="1:6">
      <c r="A319" s="94"/>
      <c r="B319" s="99"/>
      <c r="C319" s="99"/>
      <c r="D319" s="101" t="str">
        <f t="shared" si="6"/>
        <v xml:space="preserve"> </v>
      </c>
      <c r="E319" s="101" t="str">
        <f t="shared" si="6"/>
        <v xml:space="preserve"> </v>
      </c>
      <c r="F319" s="100"/>
    </row>
    <row r="320" spans="1:6">
      <c r="A320" s="94"/>
      <c r="B320" s="99"/>
      <c r="C320" s="99"/>
      <c r="D320" s="101" t="str">
        <f t="shared" si="6"/>
        <v xml:space="preserve"> </v>
      </c>
      <c r="E320" s="101" t="str">
        <f t="shared" si="6"/>
        <v xml:space="preserve"> </v>
      </c>
      <c r="F320" s="100"/>
    </row>
    <row r="321" spans="1:6">
      <c r="A321" s="94"/>
      <c r="B321" s="99"/>
      <c r="C321" s="99"/>
      <c r="D321" s="101" t="str">
        <f t="shared" si="6"/>
        <v xml:space="preserve"> </v>
      </c>
      <c r="E321" s="101" t="str">
        <f t="shared" si="6"/>
        <v xml:space="preserve"> </v>
      </c>
      <c r="F321" s="100"/>
    </row>
    <row r="322" spans="1:6">
      <c r="A322" s="94"/>
      <c r="B322" s="99"/>
      <c r="C322" s="99"/>
      <c r="D322" s="101" t="str">
        <f t="shared" si="6"/>
        <v xml:space="preserve"> </v>
      </c>
      <c r="E322" s="101" t="str">
        <f t="shared" si="6"/>
        <v xml:space="preserve"> </v>
      </c>
      <c r="F322" s="100"/>
    </row>
    <row r="323" spans="1:6">
      <c r="A323" s="94"/>
      <c r="B323" s="99"/>
      <c r="C323" s="99"/>
      <c r="D323" s="101" t="str">
        <f t="shared" si="6"/>
        <v xml:space="preserve"> </v>
      </c>
      <c r="E323" s="101" t="str">
        <f t="shared" si="6"/>
        <v xml:space="preserve"> </v>
      </c>
      <c r="F323" s="100"/>
    </row>
    <row r="324" spans="1:6">
      <c r="A324" s="94"/>
      <c r="B324" s="99"/>
      <c r="C324" s="99"/>
      <c r="D324" s="101" t="str">
        <f t="shared" si="6"/>
        <v xml:space="preserve"> </v>
      </c>
      <c r="E324" s="101" t="str">
        <f t="shared" si="6"/>
        <v xml:space="preserve"> </v>
      </c>
      <c r="F324" s="100"/>
    </row>
    <row r="325" spans="1:6">
      <c r="A325" s="94"/>
      <c r="B325" s="99"/>
      <c r="C325" s="99"/>
      <c r="D325" s="101" t="str">
        <f t="shared" si="6"/>
        <v xml:space="preserve"> </v>
      </c>
      <c r="E325" s="101" t="str">
        <f t="shared" si="6"/>
        <v xml:space="preserve"> </v>
      </c>
      <c r="F325" s="100"/>
    </row>
    <row r="326" spans="1:6">
      <c r="A326" s="94"/>
      <c r="B326" s="99"/>
      <c r="C326" s="99"/>
      <c r="D326" s="101" t="str">
        <f t="shared" si="6"/>
        <v xml:space="preserve"> </v>
      </c>
      <c r="E326" s="101" t="str">
        <f t="shared" si="6"/>
        <v xml:space="preserve"> </v>
      </c>
      <c r="F326" s="100"/>
    </row>
    <row r="327" spans="1:6">
      <c r="A327" s="94"/>
      <c r="B327" s="99"/>
      <c r="C327" s="99"/>
      <c r="D327" s="101" t="str">
        <f t="shared" si="6"/>
        <v xml:space="preserve"> </v>
      </c>
      <c r="E327" s="101" t="str">
        <f t="shared" si="6"/>
        <v xml:space="preserve"> </v>
      </c>
      <c r="F327" s="100"/>
    </row>
    <row r="328" spans="1:6">
      <c r="A328" s="94"/>
      <c r="B328" s="99"/>
      <c r="C328" s="99"/>
      <c r="D328" s="101" t="str">
        <f t="shared" si="6"/>
        <v xml:space="preserve"> </v>
      </c>
      <c r="E328" s="101" t="str">
        <f t="shared" si="6"/>
        <v xml:space="preserve"> </v>
      </c>
      <c r="F328" s="100"/>
    </row>
    <row r="329" spans="1:6">
      <c r="A329" s="94"/>
      <c r="B329" s="99"/>
      <c r="C329" s="99"/>
      <c r="D329" s="101" t="str">
        <f t="shared" si="6"/>
        <v xml:space="preserve"> </v>
      </c>
      <c r="E329" s="101" t="str">
        <f t="shared" si="6"/>
        <v xml:space="preserve"> </v>
      </c>
      <c r="F329" s="100"/>
    </row>
    <row r="330" spans="1:6">
      <c r="A330" s="94"/>
      <c r="B330" s="99"/>
      <c r="C330" s="99"/>
      <c r="D330" s="101" t="str">
        <f t="shared" si="6"/>
        <v xml:space="preserve"> </v>
      </c>
      <c r="E330" s="101" t="str">
        <f t="shared" si="6"/>
        <v xml:space="preserve"> </v>
      </c>
      <c r="F330" s="100"/>
    </row>
    <row r="331" spans="1:6">
      <c r="A331" s="94"/>
      <c r="B331" s="99"/>
      <c r="C331" s="99"/>
      <c r="D331" s="101" t="str">
        <f t="shared" ref="D331:E394" si="7">IF(ISNUMBER(B330),((RANK(B330,B$9:B$1008,0)+COUNT(B$9:B$1008)-RANK(B330,B$9:B$1008,1)+1)/2)," ")</f>
        <v xml:space="preserve"> </v>
      </c>
      <c r="E331" s="101" t="str">
        <f t="shared" si="7"/>
        <v xml:space="preserve"> </v>
      </c>
      <c r="F331" s="100"/>
    </row>
    <row r="332" spans="1:6">
      <c r="A332" s="94"/>
      <c r="B332" s="99"/>
      <c r="C332" s="99"/>
      <c r="D332" s="101" t="str">
        <f t="shared" si="7"/>
        <v xml:space="preserve"> </v>
      </c>
      <c r="E332" s="101" t="str">
        <f t="shared" si="7"/>
        <v xml:space="preserve"> </v>
      </c>
      <c r="F332" s="100"/>
    </row>
    <row r="333" spans="1:6">
      <c r="A333" s="94"/>
      <c r="B333" s="99"/>
      <c r="C333" s="99"/>
      <c r="D333" s="101" t="str">
        <f t="shared" si="7"/>
        <v xml:space="preserve"> </v>
      </c>
      <c r="E333" s="101" t="str">
        <f t="shared" si="7"/>
        <v xml:space="preserve"> </v>
      </c>
      <c r="F333" s="100"/>
    </row>
    <row r="334" spans="1:6">
      <c r="A334" s="94"/>
      <c r="B334" s="99"/>
      <c r="C334" s="99"/>
      <c r="D334" s="101" t="str">
        <f t="shared" si="7"/>
        <v xml:space="preserve"> </v>
      </c>
      <c r="E334" s="101" t="str">
        <f t="shared" si="7"/>
        <v xml:space="preserve"> </v>
      </c>
      <c r="F334" s="100"/>
    </row>
    <row r="335" spans="1:6">
      <c r="A335" s="94"/>
      <c r="B335" s="99"/>
      <c r="C335" s="99"/>
      <c r="D335" s="101" t="str">
        <f t="shared" si="7"/>
        <v xml:space="preserve"> </v>
      </c>
      <c r="E335" s="101" t="str">
        <f t="shared" si="7"/>
        <v xml:space="preserve"> </v>
      </c>
      <c r="F335" s="100"/>
    </row>
    <row r="336" spans="1:6">
      <c r="A336" s="94"/>
      <c r="B336" s="99"/>
      <c r="C336" s="99"/>
      <c r="D336" s="101" t="str">
        <f t="shared" si="7"/>
        <v xml:space="preserve"> </v>
      </c>
      <c r="E336" s="101" t="str">
        <f t="shared" si="7"/>
        <v xml:space="preserve"> </v>
      </c>
      <c r="F336" s="100"/>
    </row>
    <row r="337" spans="1:6">
      <c r="A337" s="94"/>
      <c r="B337" s="99"/>
      <c r="C337" s="99"/>
      <c r="D337" s="101" t="str">
        <f t="shared" si="7"/>
        <v xml:space="preserve"> </v>
      </c>
      <c r="E337" s="101" t="str">
        <f t="shared" si="7"/>
        <v xml:space="preserve"> </v>
      </c>
      <c r="F337" s="100"/>
    </row>
    <row r="338" spans="1:6">
      <c r="A338" s="94"/>
      <c r="B338" s="99"/>
      <c r="C338" s="99"/>
      <c r="D338" s="101" t="str">
        <f t="shared" si="7"/>
        <v xml:space="preserve"> </v>
      </c>
      <c r="E338" s="101" t="str">
        <f t="shared" si="7"/>
        <v xml:space="preserve"> </v>
      </c>
      <c r="F338" s="100"/>
    </row>
    <row r="339" spans="1:6">
      <c r="A339" s="94"/>
      <c r="B339" s="99"/>
      <c r="C339" s="99"/>
      <c r="D339" s="101" t="str">
        <f t="shared" si="7"/>
        <v xml:space="preserve"> </v>
      </c>
      <c r="E339" s="101" t="str">
        <f t="shared" si="7"/>
        <v xml:space="preserve"> </v>
      </c>
      <c r="F339" s="100"/>
    </row>
    <row r="340" spans="1:6">
      <c r="A340" s="94"/>
      <c r="B340" s="99"/>
      <c r="C340" s="99"/>
      <c r="D340" s="101" t="str">
        <f t="shared" si="7"/>
        <v xml:space="preserve"> </v>
      </c>
      <c r="E340" s="101" t="str">
        <f t="shared" si="7"/>
        <v xml:space="preserve"> </v>
      </c>
      <c r="F340" s="100"/>
    </row>
    <row r="341" spans="1:6">
      <c r="A341" s="94"/>
      <c r="B341" s="99"/>
      <c r="C341" s="99"/>
      <c r="D341" s="101" t="str">
        <f t="shared" si="7"/>
        <v xml:space="preserve"> </v>
      </c>
      <c r="E341" s="101" t="str">
        <f t="shared" si="7"/>
        <v xml:space="preserve"> </v>
      </c>
      <c r="F341" s="100"/>
    </row>
    <row r="342" spans="1:6">
      <c r="A342" s="94"/>
      <c r="B342" s="99"/>
      <c r="C342" s="99"/>
      <c r="D342" s="101" t="str">
        <f t="shared" si="7"/>
        <v xml:space="preserve"> </v>
      </c>
      <c r="E342" s="101" t="str">
        <f t="shared" si="7"/>
        <v xml:space="preserve"> </v>
      </c>
      <c r="F342" s="100"/>
    </row>
    <row r="343" spans="1:6">
      <c r="A343" s="94"/>
      <c r="B343" s="99"/>
      <c r="C343" s="99"/>
      <c r="D343" s="101" t="str">
        <f t="shared" si="7"/>
        <v xml:space="preserve"> </v>
      </c>
      <c r="E343" s="101" t="str">
        <f t="shared" si="7"/>
        <v xml:space="preserve"> </v>
      </c>
      <c r="F343" s="100"/>
    </row>
    <row r="344" spans="1:6">
      <c r="A344" s="94"/>
      <c r="B344" s="99"/>
      <c r="C344" s="99"/>
      <c r="D344" s="101" t="str">
        <f t="shared" si="7"/>
        <v xml:space="preserve"> </v>
      </c>
      <c r="E344" s="101" t="str">
        <f t="shared" si="7"/>
        <v xml:space="preserve"> </v>
      </c>
      <c r="F344" s="100"/>
    </row>
    <row r="345" spans="1:6">
      <c r="A345" s="94"/>
      <c r="B345" s="99"/>
      <c r="C345" s="99"/>
      <c r="D345" s="101" t="str">
        <f t="shared" si="7"/>
        <v xml:space="preserve"> </v>
      </c>
      <c r="E345" s="101" t="str">
        <f t="shared" si="7"/>
        <v xml:space="preserve"> </v>
      </c>
      <c r="F345" s="100"/>
    </row>
    <row r="346" spans="1:6">
      <c r="A346" s="94"/>
      <c r="B346" s="99"/>
      <c r="C346" s="99"/>
      <c r="D346" s="101" t="str">
        <f t="shared" si="7"/>
        <v xml:space="preserve"> </v>
      </c>
      <c r="E346" s="101" t="str">
        <f t="shared" si="7"/>
        <v xml:space="preserve"> </v>
      </c>
      <c r="F346" s="100"/>
    </row>
    <row r="347" spans="1:6">
      <c r="A347" s="94"/>
      <c r="B347" s="99"/>
      <c r="C347" s="99"/>
      <c r="D347" s="101" t="str">
        <f t="shared" si="7"/>
        <v xml:space="preserve"> </v>
      </c>
      <c r="E347" s="101" t="str">
        <f t="shared" si="7"/>
        <v xml:space="preserve"> </v>
      </c>
      <c r="F347" s="100"/>
    </row>
    <row r="348" spans="1:6">
      <c r="A348" s="94"/>
      <c r="B348" s="99"/>
      <c r="C348" s="99"/>
      <c r="D348" s="101" t="str">
        <f t="shared" si="7"/>
        <v xml:space="preserve"> </v>
      </c>
      <c r="E348" s="101" t="str">
        <f t="shared" si="7"/>
        <v xml:space="preserve"> </v>
      </c>
      <c r="F348" s="100"/>
    </row>
    <row r="349" spans="1:6">
      <c r="A349" s="94"/>
      <c r="B349" s="99"/>
      <c r="C349" s="99"/>
      <c r="D349" s="101" t="str">
        <f t="shared" si="7"/>
        <v xml:space="preserve"> </v>
      </c>
      <c r="E349" s="101" t="str">
        <f t="shared" si="7"/>
        <v xml:space="preserve"> </v>
      </c>
      <c r="F349" s="100"/>
    </row>
    <row r="350" spans="1:6">
      <c r="A350" s="94"/>
      <c r="B350" s="99"/>
      <c r="C350" s="99"/>
      <c r="D350" s="101" t="str">
        <f t="shared" si="7"/>
        <v xml:space="preserve"> </v>
      </c>
      <c r="E350" s="101" t="str">
        <f t="shared" si="7"/>
        <v xml:space="preserve"> </v>
      </c>
      <c r="F350" s="100"/>
    </row>
    <row r="351" spans="1:6">
      <c r="A351" s="94"/>
      <c r="B351" s="99"/>
      <c r="C351" s="99"/>
      <c r="D351" s="101" t="str">
        <f t="shared" si="7"/>
        <v xml:space="preserve"> </v>
      </c>
      <c r="E351" s="101" t="str">
        <f t="shared" si="7"/>
        <v xml:space="preserve"> </v>
      </c>
      <c r="F351" s="100"/>
    </row>
    <row r="352" spans="1:6">
      <c r="A352" s="94"/>
      <c r="B352" s="99"/>
      <c r="C352" s="99"/>
      <c r="D352" s="101" t="str">
        <f t="shared" si="7"/>
        <v xml:space="preserve"> </v>
      </c>
      <c r="E352" s="101" t="str">
        <f t="shared" si="7"/>
        <v xml:space="preserve"> </v>
      </c>
      <c r="F352" s="100"/>
    </row>
    <row r="353" spans="1:6">
      <c r="A353" s="94"/>
      <c r="B353" s="99"/>
      <c r="C353" s="99"/>
      <c r="D353" s="101" t="str">
        <f t="shared" si="7"/>
        <v xml:space="preserve"> </v>
      </c>
      <c r="E353" s="101" t="str">
        <f t="shared" si="7"/>
        <v xml:space="preserve"> </v>
      </c>
      <c r="F353" s="100"/>
    </row>
    <row r="354" spans="1:6">
      <c r="A354" s="94"/>
      <c r="B354" s="99"/>
      <c r="C354" s="99"/>
      <c r="D354" s="101" t="str">
        <f t="shared" si="7"/>
        <v xml:space="preserve"> </v>
      </c>
      <c r="E354" s="101" t="str">
        <f t="shared" si="7"/>
        <v xml:space="preserve"> </v>
      </c>
      <c r="F354" s="100"/>
    </row>
    <row r="355" spans="1:6">
      <c r="A355" s="94"/>
      <c r="B355" s="99"/>
      <c r="C355" s="99"/>
      <c r="D355" s="101" t="str">
        <f t="shared" si="7"/>
        <v xml:space="preserve"> </v>
      </c>
      <c r="E355" s="101" t="str">
        <f t="shared" si="7"/>
        <v xml:space="preserve"> </v>
      </c>
      <c r="F355" s="100"/>
    </row>
    <row r="356" spans="1:6">
      <c r="A356" s="94"/>
      <c r="B356" s="99"/>
      <c r="C356" s="99"/>
      <c r="D356" s="101" t="str">
        <f t="shared" si="7"/>
        <v xml:space="preserve"> </v>
      </c>
      <c r="E356" s="101" t="str">
        <f t="shared" si="7"/>
        <v xml:space="preserve"> </v>
      </c>
      <c r="F356" s="100"/>
    </row>
    <row r="357" spans="1:6">
      <c r="A357" s="94"/>
      <c r="B357" s="99"/>
      <c r="C357" s="99"/>
      <c r="D357" s="101" t="str">
        <f t="shared" si="7"/>
        <v xml:space="preserve"> </v>
      </c>
      <c r="E357" s="101" t="str">
        <f t="shared" si="7"/>
        <v xml:space="preserve"> </v>
      </c>
      <c r="F357" s="100"/>
    </row>
    <row r="358" spans="1:6">
      <c r="A358" s="94"/>
      <c r="B358" s="99"/>
      <c r="C358" s="99"/>
      <c r="D358" s="101" t="str">
        <f t="shared" si="7"/>
        <v xml:space="preserve"> </v>
      </c>
      <c r="E358" s="101" t="str">
        <f t="shared" si="7"/>
        <v xml:space="preserve"> </v>
      </c>
      <c r="F358" s="100"/>
    </row>
    <row r="359" spans="1:6">
      <c r="A359" s="94"/>
      <c r="B359" s="99"/>
      <c r="C359" s="99"/>
      <c r="D359" s="101" t="str">
        <f t="shared" si="7"/>
        <v xml:space="preserve"> </v>
      </c>
      <c r="E359" s="101" t="str">
        <f t="shared" si="7"/>
        <v xml:space="preserve"> </v>
      </c>
      <c r="F359" s="100"/>
    </row>
    <row r="360" spans="1:6">
      <c r="A360" s="94"/>
      <c r="B360" s="99"/>
      <c r="C360" s="99"/>
      <c r="D360" s="101" t="str">
        <f t="shared" si="7"/>
        <v xml:space="preserve"> </v>
      </c>
      <c r="E360" s="101" t="str">
        <f t="shared" si="7"/>
        <v xml:space="preserve"> </v>
      </c>
      <c r="F360" s="100"/>
    </row>
    <row r="361" spans="1:6">
      <c r="A361" s="94"/>
      <c r="B361" s="99"/>
      <c r="C361" s="99"/>
      <c r="D361" s="101" t="str">
        <f t="shared" si="7"/>
        <v xml:space="preserve"> </v>
      </c>
      <c r="E361" s="101" t="str">
        <f t="shared" si="7"/>
        <v xml:space="preserve"> </v>
      </c>
      <c r="F361" s="100"/>
    </row>
    <row r="362" spans="1:6">
      <c r="A362" s="94"/>
      <c r="B362" s="99"/>
      <c r="C362" s="99"/>
      <c r="D362" s="101" t="str">
        <f t="shared" si="7"/>
        <v xml:space="preserve"> </v>
      </c>
      <c r="E362" s="101" t="str">
        <f t="shared" si="7"/>
        <v xml:space="preserve"> </v>
      </c>
      <c r="F362" s="100"/>
    </row>
    <row r="363" spans="1:6">
      <c r="A363" s="94"/>
      <c r="B363" s="99"/>
      <c r="C363" s="99"/>
      <c r="D363" s="101" t="str">
        <f t="shared" si="7"/>
        <v xml:space="preserve"> </v>
      </c>
      <c r="E363" s="101" t="str">
        <f t="shared" si="7"/>
        <v xml:space="preserve"> </v>
      </c>
      <c r="F363" s="100"/>
    </row>
    <row r="364" spans="1:6">
      <c r="A364" s="94"/>
      <c r="B364" s="99"/>
      <c r="C364" s="99"/>
      <c r="D364" s="101" t="str">
        <f t="shared" si="7"/>
        <v xml:space="preserve"> </v>
      </c>
      <c r="E364" s="101" t="str">
        <f t="shared" si="7"/>
        <v xml:space="preserve"> </v>
      </c>
      <c r="F364" s="100"/>
    </row>
    <row r="365" spans="1:6">
      <c r="A365" s="94"/>
      <c r="B365" s="99"/>
      <c r="C365" s="99"/>
      <c r="D365" s="101" t="str">
        <f t="shared" si="7"/>
        <v xml:space="preserve"> </v>
      </c>
      <c r="E365" s="101" t="str">
        <f t="shared" si="7"/>
        <v xml:space="preserve"> </v>
      </c>
      <c r="F365" s="100"/>
    </row>
    <row r="366" spans="1:6">
      <c r="A366" s="94"/>
      <c r="B366" s="99"/>
      <c r="C366" s="99"/>
      <c r="D366" s="101" t="str">
        <f t="shared" si="7"/>
        <v xml:space="preserve"> </v>
      </c>
      <c r="E366" s="101" t="str">
        <f t="shared" si="7"/>
        <v xml:space="preserve"> </v>
      </c>
      <c r="F366" s="100"/>
    </row>
    <row r="367" spans="1:6">
      <c r="A367" s="94"/>
      <c r="B367" s="99"/>
      <c r="C367" s="99"/>
      <c r="D367" s="101" t="str">
        <f t="shared" si="7"/>
        <v xml:space="preserve"> </v>
      </c>
      <c r="E367" s="101" t="str">
        <f t="shared" si="7"/>
        <v xml:space="preserve"> </v>
      </c>
      <c r="F367" s="100"/>
    </row>
    <row r="368" spans="1:6">
      <c r="A368" s="94"/>
      <c r="B368" s="99"/>
      <c r="C368" s="99"/>
      <c r="D368" s="101" t="str">
        <f t="shared" si="7"/>
        <v xml:space="preserve"> </v>
      </c>
      <c r="E368" s="101" t="str">
        <f t="shared" si="7"/>
        <v xml:space="preserve"> </v>
      </c>
      <c r="F368" s="100"/>
    </row>
    <row r="369" spans="1:6">
      <c r="A369" s="94"/>
      <c r="B369" s="99"/>
      <c r="C369" s="99"/>
      <c r="D369" s="101" t="str">
        <f t="shared" si="7"/>
        <v xml:space="preserve"> </v>
      </c>
      <c r="E369" s="101" t="str">
        <f t="shared" si="7"/>
        <v xml:space="preserve"> </v>
      </c>
      <c r="F369" s="100"/>
    </row>
    <row r="370" spans="1:6">
      <c r="A370" s="94"/>
      <c r="B370" s="99"/>
      <c r="C370" s="99"/>
      <c r="D370" s="101" t="str">
        <f t="shared" si="7"/>
        <v xml:space="preserve"> </v>
      </c>
      <c r="E370" s="101" t="str">
        <f t="shared" si="7"/>
        <v xml:space="preserve"> </v>
      </c>
      <c r="F370" s="100"/>
    </row>
    <row r="371" spans="1:6">
      <c r="A371" s="94"/>
      <c r="B371" s="99"/>
      <c r="C371" s="99"/>
      <c r="D371" s="101" t="str">
        <f t="shared" si="7"/>
        <v xml:space="preserve"> </v>
      </c>
      <c r="E371" s="101" t="str">
        <f t="shared" si="7"/>
        <v xml:space="preserve"> </v>
      </c>
      <c r="F371" s="100"/>
    </row>
    <row r="372" spans="1:6">
      <c r="A372" s="94"/>
      <c r="B372" s="99"/>
      <c r="C372" s="99"/>
      <c r="D372" s="101" t="str">
        <f t="shared" si="7"/>
        <v xml:space="preserve"> </v>
      </c>
      <c r="E372" s="101" t="str">
        <f t="shared" si="7"/>
        <v xml:space="preserve"> </v>
      </c>
      <c r="F372" s="100"/>
    </row>
    <row r="373" spans="1:6">
      <c r="A373" s="94"/>
      <c r="B373" s="99"/>
      <c r="C373" s="99"/>
      <c r="D373" s="101" t="str">
        <f t="shared" si="7"/>
        <v xml:space="preserve"> </v>
      </c>
      <c r="E373" s="101" t="str">
        <f t="shared" si="7"/>
        <v xml:space="preserve"> </v>
      </c>
      <c r="F373" s="100"/>
    </row>
    <row r="374" spans="1:6">
      <c r="A374" s="94"/>
      <c r="B374" s="99"/>
      <c r="C374" s="99"/>
      <c r="D374" s="101" t="str">
        <f t="shared" si="7"/>
        <v xml:space="preserve"> </v>
      </c>
      <c r="E374" s="101" t="str">
        <f t="shared" si="7"/>
        <v xml:space="preserve"> </v>
      </c>
      <c r="F374" s="100"/>
    </row>
    <row r="375" spans="1:6">
      <c r="A375" s="94"/>
      <c r="B375" s="99"/>
      <c r="C375" s="99"/>
      <c r="D375" s="101" t="str">
        <f t="shared" si="7"/>
        <v xml:space="preserve"> </v>
      </c>
      <c r="E375" s="101" t="str">
        <f t="shared" si="7"/>
        <v xml:space="preserve"> </v>
      </c>
      <c r="F375" s="100"/>
    </row>
    <row r="376" spans="1:6">
      <c r="A376" s="94"/>
      <c r="B376" s="99"/>
      <c r="C376" s="99"/>
      <c r="D376" s="101" t="str">
        <f t="shared" si="7"/>
        <v xml:space="preserve"> </v>
      </c>
      <c r="E376" s="101" t="str">
        <f t="shared" si="7"/>
        <v xml:space="preserve"> </v>
      </c>
      <c r="F376" s="100"/>
    </row>
    <row r="377" spans="1:6">
      <c r="A377" s="94"/>
      <c r="B377" s="99"/>
      <c r="C377" s="99"/>
      <c r="D377" s="101" t="str">
        <f t="shared" si="7"/>
        <v xml:space="preserve"> </v>
      </c>
      <c r="E377" s="101" t="str">
        <f t="shared" si="7"/>
        <v xml:space="preserve"> </v>
      </c>
      <c r="F377" s="100"/>
    </row>
    <row r="378" spans="1:6">
      <c r="A378" s="94"/>
      <c r="B378" s="99"/>
      <c r="C378" s="99"/>
      <c r="D378" s="101" t="str">
        <f t="shared" si="7"/>
        <v xml:space="preserve"> </v>
      </c>
      <c r="E378" s="101" t="str">
        <f t="shared" si="7"/>
        <v xml:space="preserve"> </v>
      </c>
      <c r="F378" s="100"/>
    </row>
    <row r="379" spans="1:6">
      <c r="A379" s="94"/>
      <c r="B379" s="99"/>
      <c r="C379" s="99"/>
      <c r="D379" s="101" t="str">
        <f t="shared" si="7"/>
        <v xml:space="preserve"> </v>
      </c>
      <c r="E379" s="101" t="str">
        <f t="shared" si="7"/>
        <v xml:space="preserve"> </v>
      </c>
      <c r="F379" s="100"/>
    </row>
    <row r="380" spans="1:6">
      <c r="A380" s="94"/>
      <c r="B380" s="99"/>
      <c r="C380" s="99"/>
      <c r="D380" s="101" t="str">
        <f t="shared" si="7"/>
        <v xml:space="preserve"> </v>
      </c>
      <c r="E380" s="101" t="str">
        <f t="shared" si="7"/>
        <v xml:space="preserve"> </v>
      </c>
      <c r="F380" s="100"/>
    </row>
    <row r="381" spans="1:6">
      <c r="A381" s="94"/>
      <c r="B381" s="99"/>
      <c r="C381" s="99"/>
      <c r="D381" s="101" t="str">
        <f t="shared" si="7"/>
        <v xml:space="preserve"> </v>
      </c>
      <c r="E381" s="101" t="str">
        <f t="shared" si="7"/>
        <v xml:space="preserve"> </v>
      </c>
      <c r="F381" s="100"/>
    </row>
    <row r="382" spans="1:6">
      <c r="A382" s="94"/>
      <c r="B382" s="99"/>
      <c r="C382" s="99"/>
      <c r="D382" s="101" t="str">
        <f t="shared" si="7"/>
        <v xml:space="preserve"> </v>
      </c>
      <c r="E382" s="101" t="str">
        <f t="shared" si="7"/>
        <v xml:space="preserve"> </v>
      </c>
      <c r="F382" s="100"/>
    </row>
    <row r="383" spans="1:6">
      <c r="A383" s="94"/>
      <c r="B383" s="99"/>
      <c r="C383" s="99"/>
      <c r="D383" s="101" t="str">
        <f t="shared" si="7"/>
        <v xml:space="preserve"> </v>
      </c>
      <c r="E383" s="101" t="str">
        <f t="shared" si="7"/>
        <v xml:space="preserve"> </v>
      </c>
      <c r="F383" s="100"/>
    </row>
    <row r="384" spans="1:6">
      <c r="A384" s="94"/>
      <c r="B384" s="99"/>
      <c r="C384" s="99"/>
      <c r="D384" s="101" t="str">
        <f t="shared" si="7"/>
        <v xml:space="preserve"> </v>
      </c>
      <c r="E384" s="101" t="str">
        <f t="shared" si="7"/>
        <v xml:space="preserve"> </v>
      </c>
      <c r="F384" s="100"/>
    </row>
    <row r="385" spans="1:6">
      <c r="A385" s="94"/>
      <c r="B385" s="99"/>
      <c r="C385" s="99"/>
      <c r="D385" s="101" t="str">
        <f t="shared" si="7"/>
        <v xml:space="preserve"> </v>
      </c>
      <c r="E385" s="101" t="str">
        <f t="shared" si="7"/>
        <v xml:space="preserve"> </v>
      </c>
      <c r="F385" s="100"/>
    </row>
    <row r="386" spans="1:6">
      <c r="A386" s="94"/>
      <c r="B386" s="99"/>
      <c r="C386" s="99"/>
      <c r="D386" s="101" t="str">
        <f t="shared" si="7"/>
        <v xml:space="preserve"> </v>
      </c>
      <c r="E386" s="101" t="str">
        <f t="shared" si="7"/>
        <v xml:space="preserve"> </v>
      </c>
      <c r="F386" s="100"/>
    </row>
    <row r="387" spans="1:6">
      <c r="A387" s="94"/>
      <c r="B387" s="99"/>
      <c r="C387" s="99"/>
      <c r="D387" s="101" t="str">
        <f t="shared" si="7"/>
        <v xml:space="preserve"> </v>
      </c>
      <c r="E387" s="101" t="str">
        <f t="shared" si="7"/>
        <v xml:space="preserve"> </v>
      </c>
      <c r="F387" s="100"/>
    </row>
    <row r="388" spans="1:6">
      <c r="A388" s="94"/>
      <c r="B388" s="99"/>
      <c r="C388" s="99"/>
      <c r="D388" s="101" t="str">
        <f t="shared" si="7"/>
        <v xml:space="preserve"> </v>
      </c>
      <c r="E388" s="101" t="str">
        <f t="shared" si="7"/>
        <v xml:space="preserve"> </v>
      </c>
      <c r="F388" s="100"/>
    </row>
    <row r="389" spans="1:6">
      <c r="A389" s="94"/>
      <c r="B389" s="99"/>
      <c r="C389" s="99"/>
      <c r="D389" s="101" t="str">
        <f t="shared" si="7"/>
        <v xml:space="preserve"> </v>
      </c>
      <c r="E389" s="101" t="str">
        <f t="shared" si="7"/>
        <v xml:space="preserve"> </v>
      </c>
      <c r="F389" s="100"/>
    </row>
    <row r="390" spans="1:6">
      <c r="A390" s="94"/>
      <c r="B390" s="99"/>
      <c r="C390" s="99"/>
      <c r="D390" s="101" t="str">
        <f t="shared" si="7"/>
        <v xml:space="preserve"> </v>
      </c>
      <c r="E390" s="101" t="str">
        <f t="shared" si="7"/>
        <v xml:space="preserve"> </v>
      </c>
      <c r="F390" s="100"/>
    </row>
    <row r="391" spans="1:6">
      <c r="A391" s="94"/>
      <c r="B391" s="99"/>
      <c r="C391" s="99"/>
      <c r="D391" s="101" t="str">
        <f t="shared" si="7"/>
        <v xml:space="preserve"> </v>
      </c>
      <c r="E391" s="101" t="str">
        <f t="shared" si="7"/>
        <v xml:space="preserve"> </v>
      </c>
      <c r="F391" s="100"/>
    </row>
    <row r="392" spans="1:6">
      <c r="A392" s="94"/>
      <c r="B392" s="99"/>
      <c r="C392" s="99"/>
      <c r="D392" s="101" t="str">
        <f t="shared" si="7"/>
        <v xml:space="preserve"> </v>
      </c>
      <c r="E392" s="101" t="str">
        <f t="shared" si="7"/>
        <v xml:space="preserve"> </v>
      </c>
      <c r="F392" s="100"/>
    </row>
    <row r="393" spans="1:6">
      <c r="A393" s="94"/>
      <c r="B393" s="99"/>
      <c r="C393" s="99"/>
      <c r="D393" s="101" t="str">
        <f t="shared" si="7"/>
        <v xml:space="preserve"> </v>
      </c>
      <c r="E393" s="101" t="str">
        <f t="shared" si="7"/>
        <v xml:space="preserve"> </v>
      </c>
      <c r="F393" s="100"/>
    </row>
    <row r="394" spans="1:6">
      <c r="A394" s="94"/>
      <c r="B394" s="99"/>
      <c r="C394" s="99"/>
      <c r="D394" s="101" t="str">
        <f t="shared" si="7"/>
        <v xml:space="preserve"> </v>
      </c>
      <c r="E394" s="101" t="str">
        <f t="shared" si="7"/>
        <v xml:space="preserve"> </v>
      </c>
      <c r="F394" s="100"/>
    </row>
    <row r="395" spans="1:6">
      <c r="A395" s="94"/>
      <c r="B395" s="99"/>
      <c r="C395" s="99"/>
      <c r="D395" s="101" t="str">
        <f t="shared" ref="D395:E458" si="8">IF(ISNUMBER(B394),((RANK(B394,B$9:B$1008,0)+COUNT(B$9:B$1008)-RANK(B394,B$9:B$1008,1)+1)/2)," ")</f>
        <v xml:space="preserve"> </v>
      </c>
      <c r="E395" s="101" t="str">
        <f t="shared" si="8"/>
        <v xml:space="preserve"> </v>
      </c>
      <c r="F395" s="100"/>
    </row>
    <row r="396" spans="1:6">
      <c r="A396" s="94"/>
      <c r="B396" s="99"/>
      <c r="C396" s="99"/>
      <c r="D396" s="101" t="str">
        <f t="shared" si="8"/>
        <v xml:space="preserve"> </v>
      </c>
      <c r="E396" s="101" t="str">
        <f t="shared" si="8"/>
        <v xml:space="preserve"> </v>
      </c>
      <c r="F396" s="100"/>
    </row>
    <row r="397" spans="1:6">
      <c r="A397" s="94"/>
      <c r="B397" s="99"/>
      <c r="C397" s="99"/>
      <c r="D397" s="101" t="str">
        <f t="shared" si="8"/>
        <v xml:space="preserve"> </v>
      </c>
      <c r="E397" s="101" t="str">
        <f t="shared" si="8"/>
        <v xml:space="preserve"> </v>
      </c>
      <c r="F397" s="100"/>
    </row>
    <row r="398" spans="1:6">
      <c r="A398" s="94"/>
      <c r="B398" s="99"/>
      <c r="C398" s="99"/>
      <c r="D398" s="101" t="str">
        <f t="shared" si="8"/>
        <v xml:space="preserve"> </v>
      </c>
      <c r="E398" s="101" t="str">
        <f t="shared" si="8"/>
        <v xml:space="preserve"> </v>
      </c>
      <c r="F398" s="100"/>
    </row>
    <row r="399" spans="1:6">
      <c r="A399" s="94"/>
      <c r="B399" s="99"/>
      <c r="C399" s="99"/>
      <c r="D399" s="101" t="str">
        <f t="shared" si="8"/>
        <v xml:space="preserve"> </v>
      </c>
      <c r="E399" s="101" t="str">
        <f t="shared" si="8"/>
        <v xml:space="preserve"> </v>
      </c>
      <c r="F399" s="100"/>
    </row>
    <row r="400" spans="1:6">
      <c r="A400" s="94"/>
      <c r="B400" s="99"/>
      <c r="C400" s="99"/>
      <c r="D400" s="101" t="str">
        <f t="shared" si="8"/>
        <v xml:space="preserve"> </v>
      </c>
      <c r="E400" s="101" t="str">
        <f t="shared" si="8"/>
        <v xml:space="preserve"> </v>
      </c>
      <c r="F400" s="100"/>
    </row>
    <row r="401" spans="1:6">
      <c r="A401" s="94"/>
      <c r="B401" s="99"/>
      <c r="C401" s="99"/>
      <c r="D401" s="101" t="str">
        <f t="shared" si="8"/>
        <v xml:space="preserve"> </v>
      </c>
      <c r="E401" s="101" t="str">
        <f t="shared" si="8"/>
        <v xml:space="preserve"> </v>
      </c>
      <c r="F401" s="100"/>
    </row>
    <row r="402" spans="1:6">
      <c r="A402" s="94"/>
      <c r="B402" s="99"/>
      <c r="C402" s="99"/>
      <c r="D402" s="101" t="str">
        <f t="shared" si="8"/>
        <v xml:space="preserve"> </v>
      </c>
      <c r="E402" s="101" t="str">
        <f t="shared" si="8"/>
        <v xml:space="preserve"> </v>
      </c>
      <c r="F402" s="100"/>
    </row>
    <row r="403" spans="1:6">
      <c r="A403" s="94"/>
      <c r="B403" s="99"/>
      <c r="C403" s="99"/>
      <c r="D403" s="101" t="str">
        <f t="shared" si="8"/>
        <v xml:space="preserve"> </v>
      </c>
      <c r="E403" s="101" t="str">
        <f t="shared" si="8"/>
        <v xml:space="preserve"> </v>
      </c>
      <c r="F403" s="100"/>
    </row>
    <row r="404" spans="1:6">
      <c r="A404" s="94"/>
      <c r="B404" s="99"/>
      <c r="C404" s="99"/>
      <c r="D404" s="101" t="str">
        <f t="shared" si="8"/>
        <v xml:space="preserve"> </v>
      </c>
      <c r="E404" s="101" t="str">
        <f t="shared" si="8"/>
        <v xml:space="preserve"> </v>
      </c>
      <c r="F404" s="100"/>
    </row>
    <row r="405" spans="1:6">
      <c r="A405" s="94"/>
      <c r="B405" s="99"/>
      <c r="C405" s="99"/>
      <c r="D405" s="101" t="str">
        <f t="shared" si="8"/>
        <v xml:space="preserve"> </v>
      </c>
      <c r="E405" s="101" t="str">
        <f t="shared" si="8"/>
        <v xml:space="preserve"> </v>
      </c>
      <c r="F405" s="100"/>
    </row>
    <row r="406" spans="1:6">
      <c r="A406" s="94"/>
      <c r="B406" s="99"/>
      <c r="C406" s="99"/>
      <c r="D406" s="101" t="str">
        <f t="shared" si="8"/>
        <v xml:space="preserve"> </v>
      </c>
      <c r="E406" s="101" t="str">
        <f t="shared" si="8"/>
        <v xml:space="preserve"> </v>
      </c>
      <c r="F406" s="100"/>
    </row>
    <row r="407" spans="1:6">
      <c r="A407" s="94"/>
      <c r="B407" s="99"/>
      <c r="C407" s="99"/>
      <c r="D407" s="101" t="str">
        <f t="shared" si="8"/>
        <v xml:space="preserve"> </v>
      </c>
      <c r="E407" s="101" t="str">
        <f t="shared" si="8"/>
        <v xml:space="preserve"> </v>
      </c>
      <c r="F407" s="100"/>
    </row>
    <row r="408" spans="1:6">
      <c r="A408" s="94"/>
      <c r="B408" s="99"/>
      <c r="C408" s="99"/>
      <c r="D408" s="101" t="str">
        <f t="shared" si="8"/>
        <v xml:space="preserve"> </v>
      </c>
      <c r="E408" s="101" t="str">
        <f t="shared" si="8"/>
        <v xml:space="preserve"> </v>
      </c>
      <c r="F408" s="100"/>
    </row>
    <row r="409" spans="1:6">
      <c r="A409" s="94"/>
      <c r="B409" s="99"/>
      <c r="C409" s="99"/>
      <c r="D409" s="101" t="str">
        <f t="shared" si="8"/>
        <v xml:space="preserve"> </v>
      </c>
      <c r="E409" s="101" t="str">
        <f t="shared" si="8"/>
        <v xml:space="preserve"> </v>
      </c>
      <c r="F409" s="100"/>
    </row>
    <row r="410" spans="1:6">
      <c r="A410" s="94"/>
      <c r="B410" s="99"/>
      <c r="C410" s="99"/>
      <c r="D410" s="101" t="str">
        <f t="shared" si="8"/>
        <v xml:space="preserve"> </v>
      </c>
      <c r="E410" s="101" t="str">
        <f t="shared" si="8"/>
        <v xml:space="preserve"> </v>
      </c>
      <c r="F410" s="100"/>
    </row>
    <row r="411" spans="1:6">
      <c r="A411" s="94"/>
      <c r="B411" s="99"/>
      <c r="C411" s="99"/>
      <c r="D411" s="101" t="str">
        <f t="shared" si="8"/>
        <v xml:space="preserve"> </v>
      </c>
      <c r="E411" s="101" t="str">
        <f t="shared" si="8"/>
        <v xml:space="preserve"> </v>
      </c>
      <c r="F411" s="100"/>
    </row>
    <row r="412" spans="1:6">
      <c r="A412" s="94"/>
      <c r="B412" s="99"/>
      <c r="C412" s="99"/>
      <c r="D412" s="101" t="str">
        <f t="shared" si="8"/>
        <v xml:space="preserve"> </v>
      </c>
      <c r="E412" s="101" t="str">
        <f t="shared" si="8"/>
        <v xml:space="preserve"> </v>
      </c>
      <c r="F412" s="100"/>
    </row>
    <row r="413" spans="1:6">
      <c r="A413" s="94"/>
      <c r="B413" s="99"/>
      <c r="C413" s="99"/>
      <c r="D413" s="101" t="str">
        <f t="shared" si="8"/>
        <v xml:space="preserve"> </v>
      </c>
      <c r="E413" s="101" t="str">
        <f t="shared" si="8"/>
        <v xml:space="preserve"> </v>
      </c>
      <c r="F413" s="100"/>
    </row>
    <row r="414" spans="1:6">
      <c r="A414" s="94"/>
      <c r="B414" s="99"/>
      <c r="C414" s="99"/>
      <c r="D414" s="101" t="str">
        <f t="shared" si="8"/>
        <v xml:space="preserve"> </v>
      </c>
      <c r="E414" s="101" t="str">
        <f t="shared" si="8"/>
        <v xml:space="preserve"> </v>
      </c>
      <c r="F414" s="100"/>
    </row>
    <row r="415" spans="1:6">
      <c r="A415" s="94"/>
      <c r="B415" s="99"/>
      <c r="C415" s="99"/>
      <c r="D415" s="101" t="str">
        <f t="shared" si="8"/>
        <v xml:space="preserve"> </v>
      </c>
      <c r="E415" s="101" t="str">
        <f t="shared" si="8"/>
        <v xml:space="preserve"> </v>
      </c>
      <c r="F415" s="100"/>
    </row>
    <row r="416" spans="1:6">
      <c r="A416" s="94"/>
      <c r="B416" s="99"/>
      <c r="C416" s="99"/>
      <c r="D416" s="101" t="str">
        <f t="shared" si="8"/>
        <v xml:space="preserve"> </v>
      </c>
      <c r="E416" s="101" t="str">
        <f t="shared" si="8"/>
        <v xml:space="preserve"> </v>
      </c>
      <c r="F416" s="100"/>
    </row>
    <row r="417" spans="1:6">
      <c r="A417" s="94"/>
      <c r="B417" s="99"/>
      <c r="C417" s="99"/>
      <c r="D417" s="101" t="str">
        <f t="shared" si="8"/>
        <v xml:space="preserve"> </v>
      </c>
      <c r="E417" s="101" t="str">
        <f t="shared" si="8"/>
        <v xml:space="preserve"> </v>
      </c>
      <c r="F417" s="100"/>
    </row>
    <row r="418" spans="1:6">
      <c r="A418" s="94"/>
      <c r="B418" s="99"/>
      <c r="C418" s="99"/>
      <c r="D418" s="101" t="str">
        <f t="shared" si="8"/>
        <v xml:space="preserve"> </v>
      </c>
      <c r="E418" s="101" t="str">
        <f t="shared" si="8"/>
        <v xml:space="preserve"> </v>
      </c>
      <c r="F418" s="100"/>
    </row>
    <row r="419" spans="1:6">
      <c r="A419" s="94"/>
      <c r="B419" s="99"/>
      <c r="C419" s="99"/>
      <c r="D419" s="101" t="str">
        <f t="shared" si="8"/>
        <v xml:space="preserve"> </v>
      </c>
      <c r="E419" s="101" t="str">
        <f t="shared" si="8"/>
        <v xml:space="preserve"> </v>
      </c>
      <c r="F419" s="100"/>
    </row>
    <row r="420" spans="1:6">
      <c r="A420" s="94"/>
      <c r="B420" s="99"/>
      <c r="C420" s="99"/>
      <c r="D420" s="101" t="str">
        <f t="shared" si="8"/>
        <v xml:space="preserve"> </v>
      </c>
      <c r="E420" s="101" t="str">
        <f t="shared" si="8"/>
        <v xml:space="preserve"> </v>
      </c>
      <c r="F420" s="100"/>
    </row>
    <row r="421" spans="1:6">
      <c r="A421" s="94"/>
      <c r="B421" s="99"/>
      <c r="C421" s="99"/>
      <c r="D421" s="101" t="str">
        <f t="shared" si="8"/>
        <v xml:space="preserve"> </v>
      </c>
      <c r="E421" s="101" t="str">
        <f t="shared" si="8"/>
        <v xml:space="preserve"> </v>
      </c>
      <c r="F421" s="100"/>
    </row>
    <row r="422" spans="1:6">
      <c r="A422" s="94"/>
      <c r="B422" s="99"/>
      <c r="C422" s="99"/>
      <c r="D422" s="101" t="str">
        <f t="shared" si="8"/>
        <v xml:space="preserve"> </v>
      </c>
      <c r="E422" s="101" t="str">
        <f t="shared" si="8"/>
        <v xml:space="preserve"> </v>
      </c>
      <c r="F422" s="100"/>
    </row>
    <row r="423" spans="1:6">
      <c r="A423" s="94"/>
      <c r="B423" s="99"/>
      <c r="C423" s="99"/>
      <c r="D423" s="101" t="str">
        <f t="shared" si="8"/>
        <v xml:space="preserve"> </v>
      </c>
      <c r="E423" s="101" t="str">
        <f t="shared" si="8"/>
        <v xml:space="preserve"> </v>
      </c>
      <c r="F423" s="100"/>
    </row>
    <row r="424" spans="1:6">
      <c r="A424" s="94"/>
      <c r="B424" s="99"/>
      <c r="C424" s="99"/>
      <c r="D424" s="101" t="str">
        <f t="shared" si="8"/>
        <v xml:space="preserve"> </v>
      </c>
      <c r="E424" s="101" t="str">
        <f t="shared" si="8"/>
        <v xml:space="preserve"> </v>
      </c>
      <c r="F424" s="100"/>
    </row>
    <row r="425" spans="1:6">
      <c r="A425" s="94"/>
      <c r="B425" s="99"/>
      <c r="C425" s="99"/>
      <c r="D425" s="101" t="str">
        <f t="shared" si="8"/>
        <v xml:space="preserve"> </v>
      </c>
      <c r="E425" s="101" t="str">
        <f t="shared" si="8"/>
        <v xml:space="preserve"> </v>
      </c>
      <c r="F425" s="100"/>
    </row>
    <row r="426" spans="1:6">
      <c r="A426" s="94"/>
      <c r="B426" s="99"/>
      <c r="C426" s="99"/>
      <c r="D426" s="101" t="str">
        <f t="shared" si="8"/>
        <v xml:space="preserve"> </v>
      </c>
      <c r="E426" s="101" t="str">
        <f t="shared" si="8"/>
        <v xml:space="preserve"> </v>
      </c>
      <c r="F426" s="100"/>
    </row>
    <row r="427" spans="1:6">
      <c r="A427" s="94"/>
      <c r="B427" s="99"/>
      <c r="C427" s="99"/>
      <c r="D427" s="101" t="str">
        <f t="shared" si="8"/>
        <v xml:space="preserve"> </v>
      </c>
      <c r="E427" s="101" t="str">
        <f t="shared" si="8"/>
        <v xml:space="preserve"> </v>
      </c>
      <c r="F427" s="100"/>
    </row>
    <row r="428" spans="1:6">
      <c r="A428" s="94"/>
      <c r="B428" s="99"/>
      <c r="C428" s="99"/>
      <c r="D428" s="101" t="str">
        <f t="shared" si="8"/>
        <v xml:space="preserve"> </v>
      </c>
      <c r="E428" s="101" t="str">
        <f t="shared" si="8"/>
        <v xml:space="preserve"> </v>
      </c>
      <c r="F428" s="100"/>
    </row>
    <row r="429" spans="1:6">
      <c r="A429" s="94"/>
      <c r="B429" s="99"/>
      <c r="C429" s="99"/>
      <c r="D429" s="101" t="str">
        <f t="shared" si="8"/>
        <v xml:space="preserve"> </v>
      </c>
      <c r="E429" s="101" t="str">
        <f t="shared" si="8"/>
        <v xml:space="preserve"> </v>
      </c>
      <c r="F429" s="100"/>
    </row>
    <row r="430" spans="1:6">
      <c r="A430" s="94"/>
      <c r="B430" s="99"/>
      <c r="C430" s="99"/>
      <c r="D430" s="101" t="str">
        <f t="shared" si="8"/>
        <v xml:space="preserve"> </v>
      </c>
      <c r="E430" s="101" t="str">
        <f t="shared" si="8"/>
        <v xml:space="preserve"> </v>
      </c>
      <c r="F430" s="100"/>
    </row>
    <row r="431" spans="1:6">
      <c r="A431" s="94"/>
      <c r="B431" s="99"/>
      <c r="C431" s="99"/>
      <c r="D431" s="101" t="str">
        <f t="shared" si="8"/>
        <v xml:space="preserve"> </v>
      </c>
      <c r="E431" s="101" t="str">
        <f t="shared" si="8"/>
        <v xml:space="preserve"> </v>
      </c>
      <c r="F431" s="100"/>
    </row>
    <row r="432" spans="1:6">
      <c r="A432" s="94"/>
      <c r="B432" s="99"/>
      <c r="C432" s="99"/>
      <c r="D432" s="101" t="str">
        <f t="shared" si="8"/>
        <v xml:space="preserve"> </v>
      </c>
      <c r="E432" s="101" t="str">
        <f t="shared" si="8"/>
        <v xml:space="preserve"> </v>
      </c>
      <c r="F432" s="100"/>
    </row>
    <row r="433" spans="1:6">
      <c r="A433" s="94"/>
      <c r="B433" s="99"/>
      <c r="C433" s="99"/>
      <c r="D433" s="101" t="str">
        <f t="shared" si="8"/>
        <v xml:space="preserve"> </v>
      </c>
      <c r="E433" s="101" t="str">
        <f t="shared" si="8"/>
        <v xml:space="preserve"> </v>
      </c>
      <c r="F433" s="100"/>
    </row>
    <row r="434" spans="1:6">
      <c r="A434" s="94"/>
      <c r="B434" s="99"/>
      <c r="C434" s="99"/>
      <c r="D434" s="101" t="str">
        <f t="shared" si="8"/>
        <v xml:space="preserve"> </v>
      </c>
      <c r="E434" s="101" t="str">
        <f t="shared" si="8"/>
        <v xml:space="preserve"> </v>
      </c>
      <c r="F434" s="100"/>
    </row>
    <row r="435" spans="1:6">
      <c r="A435" s="94"/>
      <c r="B435" s="99"/>
      <c r="C435" s="99"/>
      <c r="D435" s="101" t="str">
        <f t="shared" si="8"/>
        <v xml:space="preserve"> </v>
      </c>
      <c r="E435" s="101" t="str">
        <f t="shared" si="8"/>
        <v xml:space="preserve"> </v>
      </c>
      <c r="F435" s="100"/>
    </row>
    <row r="436" spans="1:6">
      <c r="A436" s="94"/>
      <c r="B436" s="99"/>
      <c r="C436" s="99"/>
      <c r="D436" s="101" t="str">
        <f t="shared" si="8"/>
        <v xml:space="preserve"> </v>
      </c>
      <c r="E436" s="101" t="str">
        <f t="shared" si="8"/>
        <v xml:space="preserve"> </v>
      </c>
      <c r="F436" s="100"/>
    </row>
    <row r="437" spans="1:6">
      <c r="A437" s="94"/>
      <c r="B437" s="99"/>
      <c r="C437" s="99"/>
      <c r="D437" s="101" t="str">
        <f t="shared" si="8"/>
        <v xml:space="preserve"> </v>
      </c>
      <c r="E437" s="101" t="str">
        <f t="shared" si="8"/>
        <v xml:space="preserve"> </v>
      </c>
      <c r="F437" s="100"/>
    </row>
    <row r="438" spans="1:6">
      <c r="A438" s="94"/>
      <c r="B438" s="99"/>
      <c r="C438" s="99"/>
      <c r="D438" s="101" t="str">
        <f t="shared" si="8"/>
        <v xml:space="preserve"> </v>
      </c>
      <c r="E438" s="101" t="str">
        <f t="shared" si="8"/>
        <v xml:space="preserve"> </v>
      </c>
      <c r="F438" s="100"/>
    </row>
    <row r="439" spans="1:6">
      <c r="A439" s="94"/>
      <c r="B439" s="99"/>
      <c r="C439" s="99"/>
      <c r="D439" s="101" t="str">
        <f t="shared" si="8"/>
        <v xml:space="preserve"> </v>
      </c>
      <c r="E439" s="101" t="str">
        <f t="shared" si="8"/>
        <v xml:space="preserve"> </v>
      </c>
      <c r="F439" s="100"/>
    </row>
    <row r="440" spans="1:6">
      <c r="A440" s="94"/>
      <c r="B440" s="99"/>
      <c r="C440" s="99"/>
      <c r="D440" s="101" t="str">
        <f t="shared" si="8"/>
        <v xml:space="preserve"> </v>
      </c>
      <c r="E440" s="101" t="str">
        <f t="shared" si="8"/>
        <v xml:space="preserve"> </v>
      </c>
      <c r="F440" s="100"/>
    </row>
    <row r="441" spans="1:6">
      <c r="A441" s="94"/>
      <c r="B441" s="99"/>
      <c r="C441" s="99"/>
      <c r="D441" s="101" t="str">
        <f t="shared" si="8"/>
        <v xml:space="preserve"> </v>
      </c>
      <c r="E441" s="101" t="str">
        <f t="shared" si="8"/>
        <v xml:space="preserve"> </v>
      </c>
      <c r="F441" s="100"/>
    </row>
    <row r="442" spans="1:6">
      <c r="A442" s="94"/>
      <c r="B442" s="99"/>
      <c r="C442" s="99"/>
      <c r="D442" s="101" t="str">
        <f t="shared" si="8"/>
        <v xml:space="preserve"> </v>
      </c>
      <c r="E442" s="101" t="str">
        <f t="shared" si="8"/>
        <v xml:space="preserve"> </v>
      </c>
      <c r="F442" s="100"/>
    </row>
    <row r="443" spans="1:6">
      <c r="A443" s="94"/>
      <c r="B443" s="99"/>
      <c r="C443" s="99"/>
      <c r="D443" s="101" t="str">
        <f t="shared" si="8"/>
        <v xml:space="preserve"> </v>
      </c>
      <c r="E443" s="101" t="str">
        <f t="shared" si="8"/>
        <v xml:space="preserve"> </v>
      </c>
      <c r="F443" s="100"/>
    </row>
    <row r="444" spans="1:6">
      <c r="A444" s="94"/>
      <c r="B444" s="99"/>
      <c r="C444" s="99"/>
      <c r="D444" s="101" t="str">
        <f t="shared" si="8"/>
        <v xml:space="preserve"> </v>
      </c>
      <c r="E444" s="101" t="str">
        <f t="shared" si="8"/>
        <v xml:space="preserve"> </v>
      </c>
      <c r="F444" s="100"/>
    </row>
    <row r="445" spans="1:6">
      <c r="A445" s="94"/>
      <c r="B445" s="99"/>
      <c r="C445" s="99"/>
      <c r="D445" s="101" t="str">
        <f t="shared" si="8"/>
        <v xml:space="preserve"> </v>
      </c>
      <c r="E445" s="101" t="str">
        <f t="shared" si="8"/>
        <v xml:space="preserve"> </v>
      </c>
      <c r="F445" s="100"/>
    </row>
    <row r="446" spans="1:6">
      <c r="A446" s="94"/>
      <c r="B446" s="99"/>
      <c r="C446" s="99"/>
      <c r="D446" s="101" t="str">
        <f t="shared" si="8"/>
        <v xml:space="preserve"> </v>
      </c>
      <c r="E446" s="101" t="str">
        <f t="shared" si="8"/>
        <v xml:space="preserve"> </v>
      </c>
      <c r="F446" s="100"/>
    </row>
    <row r="447" spans="1:6">
      <c r="A447" s="94"/>
      <c r="B447" s="99"/>
      <c r="C447" s="99"/>
      <c r="D447" s="101" t="str">
        <f t="shared" si="8"/>
        <v xml:space="preserve"> </v>
      </c>
      <c r="E447" s="101" t="str">
        <f t="shared" si="8"/>
        <v xml:space="preserve"> </v>
      </c>
      <c r="F447" s="100"/>
    </row>
    <row r="448" spans="1:6">
      <c r="A448" s="94"/>
      <c r="B448" s="99"/>
      <c r="C448" s="99"/>
      <c r="D448" s="101" t="str">
        <f t="shared" si="8"/>
        <v xml:space="preserve"> </v>
      </c>
      <c r="E448" s="101" t="str">
        <f t="shared" si="8"/>
        <v xml:space="preserve"> </v>
      </c>
      <c r="F448" s="100"/>
    </row>
    <row r="449" spans="1:6">
      <c r="A449" s="94"/>
      <c r="B449" s="99"/>
      <c r="C449" s="99"/>
      <c r="D449" s="101" t="str">
        <f t="shared" si="8"/>
        <v xml:space="preserve"> </v>
      </c>
      <c r="E449" s="101" t="str">
        <f t="shared" si="8"/>
        <v xml:space="preserve"> </v>
      </c>
      <c r="F449" s="100"/>
    </row>
    <row r="450" spans="1:6">
      <c r="A450" s="94"/>
      <c r="B450" s="99"/>
      <c r="C450" s="99"/>
      <c r="D450" s="101" t="str">
        <f t="shared" si="8"/>
        <v xml:space="preserve"> </v>
      </c>
      <c r="E450" s="101" t="str">
        <f t="shared" si="8"/>
        <v xml:space="preserve"> </v>
      </c>
      <c r="F450" s="100"/>
    </row>
    <row r="451" spans="1:6">
      <c r="A451" s="94"/>
      <c r="B451" s="99"/>
      <c r="C451" s="99"/>
      <c r="D451" s="101" t="str">
        <f t="shared" si="8"/>
        <v xml:space="preserve"> </v>
      </c>
      <c r="E451" s="101" t="str">
        <f t="shared" si="8"/>
        <v xml:space="preserve"> </v>
      </c>
      <c r="F451" s="100"/>
    </row>
    <row r="452" spans="1:6">
      <c r="A452" s="94"/>
      <c r="B452" s="99"/>
      <c r="C452" s="99"/>
      <c r="D452" s="101" t="str">
        <f t="shared" si="8"/>
        <v xml:space="preserve"> </v>
      </c>
      <c r="E452" s="101" t="str">
        <f t="shared" si="8"/>
        <v xml:space="preserve"> </v>
      </c>
      <c r="F452" s="100"/>
    </row>
    <row r="453" spans="1:6">
      <c r="A453" s="94"/>
      <c r="B453" s="99"/>
      <c r="C453" s="99"/>
      <c r="D453" s="101" t="str">
        <f t="shared" si="8"/>
        <v xml:space="preserve"> </v>
      </c>
      <c r="E453" s="101" t="str">
        <f t="shared" si="8"/>
        <v xml:space="preserve"> </v>
      </c>
      <c r="F453" s="100"/>
    </row>
    <row r="454" spans="1:6">
      <c r="A454" s="94"/>
      <c r="B454" s="99"/>
      <c r="C454" s="99"/>
      <c r="D454" s="101" t="str">
        <f t="shared" si="8"/>
        <v xml:space="preserve"> </v>
      </c>
      <c r="E454" s="101" t="str">
        <f t="shared" si="8"/>
        <v xml:space="preserve"> </v>
      </c>
      <c r="F454" s="100"/>
    </row>
    <row r="455" spans="1:6">
      <c r="A455" s="94"/>
      <c r="B455" s="99"/>
      <c r="C455" s="99"/>
      <c r="D455" s="101" t="str">
        <f t="shared" si="8"/>
        <v xml:space="preserve"> </v>
      </c>
      <c r="E455" s="101" t="str">
        <f t="shared" si="8"/>
        <v xml:space="preserve"> </v>
      </c>
      <c r="F455" s="100"/>
    </row>
    <row r="456" spans="1:6">
      <c r="A456" s="94"/>
      <c r="B456" s="99"/>
      <c r="C456" s="99"/>
      <c r="D456" s="101" t="str">
        <f t="shared" si="8"/>
        <v xml:space="preserve"> </v>
      </c>
      <c r="E456" s="101" t="str">
        <f t="shared" si="8"/>
        <v xml:space="preserve"> </v>
      </c>
      <c r="F456" s="100"/>
    </row>
    <row r="457" spans="1:6">
      <c r="A457" s="94"/>
      <c r="B457" s="99"/>
      <c r="C457" s="99"/>
      <c r="D457" s="101" t="str">
        <f t="shared" si="8"/>
        <v xml:space="preserve"> </v>
      </c>
      <c r="E457" s="101" t="str">
        <f t="shared" si="8"/>
        <v xml:space="preserve"> </v>
      </c>
      <c r="F457" s="100"/>
    </row>
    <row r="458" spans="1:6">
      <c r="A458" s="94"/>
      <c r="B458" s="99"/>
      <c r="C458" s="99"/>
      <c r="D458" s="101" t="str">
        <f t="shared" si="8"/>
        <v xml:space="preserve"> </v>
      </c>
      <c r="E458" s="101" t="str">
        <f t="shared" si="8"/>
        <v xml:space="preserve"> </v>
      </c>
      <c r="F458" s="100"/>
    </row>
    <row r="459" spans="1:6">
      <c r="A459" s="94"/>
      <c r="B459" s="99"/>
      <c r="C459" s="99"/>
      <c r="D459" s="101" t="str">
        <f t="shared" ref="D459:E522" si="9">IF(ISNUMBER(B458),((RANK(B458,B$9:B$1008,0)+COUNT(B$9:B$1008)-RANK(B458,B$9:B$1008,1)+1)/2)," ")</f>
        <v xml:space="preserve"> </v>
      </c>
      <c r="E459" s="101" t="str">
        <f t="shared" si="9"/>
        <v xml:space="preserve"> </v>
      </c>
      <c r="F459" s="100"/>
    </row>
    <row r="460" spans="1:6">
      <c r="A460" s="94"/>
      <c r="B460" s="99"/>
      <c r="C460" s="99"/>
      <c r="D460" s="101" t="str">
        <f t="shared" si="9"/>
        <v xml:space="preserve"> </v>
      </c>
      <c r="E460" s="101" t="str">
        <f t="shared" si="9"/>
        <v xml:space="preserve"> </v>
      </c>
      <c r="F460" s="100"/>
    </row>
    <row r="461" spans="1:6">
      <c r="A461" s="94"/>
      <c r="B461" s="99"/>
      <c r="C461" s="99"/>
      <c r="D461" s="101" t="str">
        <f t="shared" si="9"/>
        <v xml:space="preserve"> </v>
      </c>
      <c r="E461" s="101" t="str">
        <f t="shared" si="9"/>
        <v xml:space="preserve"> </v>
      </c>
      <c r="F461" s="100"/>
    </row>
    <row r="462" spans="1:6">
      <c r="A462" s="94"/>
      <c r="B462" s="99"/>
      <c r="C462" s="99"/>
      <c r="D462" s="101" t="str">
        <f t="shared" si="9"/>
        <v xml:space="preserve"> </v>
      </c>
      <c r="E462" s="101" t="str">
        <f t="shared" si="9"/>
        <v xml:space="preserve"> </v>
      </c>
      <c r="F462" s="100"/>
    </row>
    <row r="463" spans="1:6">
      <c r="A463" s="94"/>
      <c r="B463" s="99"/>
      <c r="C463" s="99"/>
      <c r="D463" s="101" t="str">
        <f t="shared" si="9"/>
        <v xml:space="preserve"> </v>
      </c>
      <c r="E463" s="101" t="str">
        <f t="shared" si="9"/>
        <v xml:space="preserve"> </v>
      </c>
      <c r="F463" s="100"/>
    </row>
    <row r="464" spans="1:6">
      <c r="A464" s="94"/>
      <c r="B464" s="99"/>
      <c r="C464" s="99"/>
      <c r="D464" s="101" t="str">
        <f t="shared" si="9"/>
        <v xml:space="preserve"> </v>
      </c>
      <c r="E464" s="101" t="str">
        <f t="shared" si="9"/>
        <v xml:space="preserve"> </v>
      </c>
      <c r="F464" s="100"/>
    </row>
    <row r="465" spans="1:6">
      <c r="A465" s="94"/>
      <c r="B465" s="99"/>
      <c r="C465" s="99"/>
      <c r="D465" s="101" t="str">
        <f t="shared" si="9"/>
        <v xml:space="preserve"> </v>
      </c>
      <c r="E465" s="101" t="str">
        <f t="shared" si="9"/>
        <v xml:space="preserve"> </v>
      </c>
      <c r="F465" s="100"/>
    </row>
    <row r="466" spans="1:6">
      <c r="A466" s="94"/>
      <c r="B466" s="99"/>
      <c r="C466" s="99"/>
      <c r="D466" s="101" t="str">
        <f t="shared" si="9"/>
        <v xml:space="preserve"> </v>
      </c>
      <c r="E466" s="101" t="str">
        <f t="shared" si="9"/>
        <v xml:space="preserve"> </v>
      </c>
      <c r="F466" s="100"/>
    </row>
    <row r="467" spans="1:6">
      <c r="A467" s="94"/>
      <c r="B467" s="99"/>
      <c r="C467" s="99"/>
      <c r="D467" s="101" t="str">
        <f t="shared" si="9"/>
        <v xml:space="preserve"> </v>
      </c>
      <c r="E467" s="101" t="str">
        <f t="shared" si="9"/>
        <v xml:space="preserve"> </v>
      </c>
      <c r="F467" s="100"/>
    </row>
    <row r="468" spans="1:6">
      <c r="A468" s="94"/>
      <c r="B468" s="99"/>
      <c r="C468" s="99"/>
      <c r="D468" s="101" t="str">
        <f t="shared" si="9"/>
        <v xml:space="preserve"> </v>
      </c>
      <c r="E468" s="101" t="str">
        <f t="shared" si="9"/>
        <v xml:space="preserve"> </v>
      </c>
      <c r="F468" s="100"/>
    </row>
    <row r="469" spans="1:6">
      <c r="A469" s="94"/>
      <c r="B469" s="99"/>
      <c r="C469" s="99"/>
      <c r="D469" s="101" t="str">
        <f t="shared" si="9"/>
        <v xml:space="preserve"> </v>
      </c>
      <c r="E469" s="101" t="str">
        <f t="shared" si="9"/>
        <v xml:space="preserve"> </v>
      </c>
      <c r="F469" s="100"/>
    </row>
    <row r="470" spans="1:6">
      <c r="A470" s="94"/>
      <c r="B470" s="99"/>
      <c r="C470" s="99"/>
      <c r="D470" s="101" t="str">
        <f t="shared" si="9"/>
        <v xml:space="preserve"> </v>
      </c>
      <c r="E470" s="101" t="str">
        <f t="shared" si="9"/>
        <v xml:space="preserve"> </v>
      </c>
      <c r="F470" s="100"/>
    </row>
    <row r="471" spans="1:6">
      <c r="A471" s="94"/>
      <c r="B471" s="99"/>
      <c r="C471" s="99"/>
      <c r="D471" s="101" t="str">
        <f t="shared" si="9"/>
        <v xml:space="preserve"> </v>
      </c>
      <c r="E471" s="101" t="str">
        <f t="shared" si="9"/>
        <v xml:space="preserve"> </v>
      </c>
      <c r="F471" s="100"/>
    </row>
    <row r="472" spans="1:6">
      <c r="A472" s="94"/>
      <c r="B472" s="99"/>
      <c r="C472" s="99"/>
      <c r="D472" s="101" t="str">
        <f t="shared" si="9"/>
        <v xml:space="preserve"> </v>
      </c>
      <c r="E472" s="101" t="str">
        <f t="shared" si="9"/>
        <v xml:space="preserve"> </v>
      </c>
      <c r="F472" s="100"/>
    </row>
    <row r="473" spans="1:6">
      <c r="A473" s="94"/>
      <c r="B473" s="99"/>
      <c r="C473" s="99"/>
      <c r="D473" s="101" t="str">
        <f t="shared" si="9"/>
        <v xml:space="preserve"> </v>
      </c>
      <c r="E473" s="101" t="str">
        <f t="shared" si="9"/>
        <v xml:space="preserve"> </v>
      </c>
      <c r="F473" s="100"/>
    </row>
    <row r="474" spans="1:6">
      <c r="A474" s="94"/>
      <c r="B474" s="99"/>
      <c r="C474" s="99"/>
      <c r="D474" s="101" t="str">
        <f t="shared" si="9"/>
        <v xml:space="preserve"> </v>
      </c>
      <c r="E474" s="101" t="str">
        <f t="shared" si="9"/>
        <v xml:space="preserve"> </v>
      </c>
      <c r="F474" s="100"/>
    </row>
    <row r="475" spans="1:6">
      <c r="A475" s="94"/>
      <c r="B475" s="99"/>
      <c r="C475" s="99"/>
      <c r="D475" s="101" t="str">
        <f t="shared" si="9"/>
        <v xml:space="preserve"> </v>
      </c>
      <c r="E475" s="101" t="str">
        <f t="shared" si="9"/>
        <v xml:space="preserve"> </v>
      </c>
      <c r="F475" s="100"/>
    </row>
    <row r="476" spans="1:6">
      <c r="A476" s="94"/>
      <c r="B476" s="99"/>
      <c r="C476" s="99"/>
      <c r="D476" s="101" t="str">
        <f t="shared" si="9"/>
        <v xml:space="preserve"> </v>
      </c>
      <c r="E476" s="101" t="str">
        <f t="shared" si="9"/>
        <v xml:space="preserve"> </v>
      </c>
      <c r="F476" s="100"/>
    </row>
    <row r="477" spans="1:6">
      <c r="A477" s="94"/>
      <c r="B477" s="99"/>
      <c r="C477" s="99"/>
      <c r="D477" s="101" t="str">
        <f t="shared" si="9"/>
        <v xml:space="preserve"> </v>
      </c>
      <c r="E477" s="101" t="str">
        <f t="shared" si="9"/>
        <v xml:space="preserve"> </v>
      </c>
      <c r="F477" s="100"/>
    </row>
    <row r="478" spans="1:6">
      <c r="A478" s="94"/>
      <c r="B478" s="99"/>
      <c r="C478" s="99"/>
      <c r="D478" s="101" t="str">
        <f t="shared" si="9"/>
        <v xml:space="preserve"> </v>
      </c>
      <c r="E478" s="101" t="str">
        <f t="shared" si="9"/>
        <v xml:space="preserve"> </v>
      </c>
      <c r="F478" s="100"/>
    </row>
    <row r="479" spans="1:6">
      <c r="A479" s="94"/>
      <c r="B479" s="99"/>
      <c r="C479" s="99"/>
      <c r="D479" s="101" t="str">
        <f t="shared" si="9"/>
        <v xml:space="preserve"> </v>
      </c>
      <c r="E479" s="101" t="str">
        <f t="shared" si="9"/>
        <v xml:space="preserve"> </v>
      </c>
      <c r="F479" s="100"/>
    </row>
    <row r="480" spans="1:6">
      <c r="A480" s="94"/>
      <c r="B480" s="99"/>
      <c r="C480" s="99"/>
      <c r="D480" s="101" t="str">
        <f t="shared" si="9"/>
        <v xml:space="preserve"> </v>
      </c>
      <c r="E480" s="101" t="str">
        <f t="shared" si="9"/>
        <v xml:space="preserve"> </v>
      </c>
      <c r="F480" s="100"/>
    </row>
    <row r="481" spans="1:6">
      <c r="A481" s="94"/>
      <c r="B481" s="99"/>
      <c r="C481" s="99"/>
      <c r="D481" s="101" t="str">
        <f t="shared" si="9"/>
        <v xml:space="preserve"> </v>
      </c>
      <c r="E481" s="101" t="str">
        <f t="shared" si="9"/>
        <v xml:space="preserve"> </v>
      </c>
      <c r="F481" s="100"/>
    </row>
    <row r="482" spans="1:6">
      <c r="A482" s="94"/>
      <c r="B482" s="99"/>
      <c r="C482" s="99"/>
      <c r="D482" s="101" t="str">
        <f t="shared" si="9"/>
        <v xml:space="preserve"> </v>
      </c>
      <c r="E482" s="101" t="str">
        <f t="shared" si="9"/>
        <v xml:space="preserve"> </v>
      </c>
      <c r="F482" s="100"/>
    </row>
    <row r="483" spans="1:6">
      <c r="A483" s="94"/>
      <c r="B483" s="99"/>
      <c r="C483" s="99"/>
      <c r="D483" s="101" t="str">
        <f t="shared" si="9"/>
        <v xml:space="preserve"> </v>
      </c>
      <c r="E483" s="101" t="str">
        <f t="shared" si="9"/>
        <v xml:space="preserve"> </v>
      </c>
      <c r="F483" s="100"/>
    </row>
    <row r="484" spans="1:6">
      <c r="A484" s="94"/>
      <c r="B484" s="99"/>
      <c r="C484" s="99"/>
      <c r="D484" s="101" t="str">
        <f t="shared" si="9"/>
        <v xml:space="preserve"> </v>
      </c>
      <c r="E484" s="101" t="str">
        <f t="shared" si="9"/>
        <v xml:space="preserve"> </v>
      </c>
      <c r="F484" s="100"/>
    </row>
    <row r="485" spans="1:6">
      <c r="A485" s="94"/>
      <c r="B485" s="99"/>
      <c r="C485" s="99"/>
      <c r="D485" s="101" t="str">
        <f t="shared" si="9"/>
        <v xml:space="preserve"> </v>
      </c>
      <c r="E485" s="101" t="str">
        <f t="shared" si="9"/>
        <v xml:space="preserve"> </v>
      </c>
      <c r="F485" s="100"/>
    </row>
    <row r="486" spans="1:6">
      <c r="A486" s="94"/>
      <c r="B486" s="99"/>
      <c r="C486" s="99"/>
      <c r="D486" s="101" t="str">
        <f t="shared" si="9"/>
        <v xml:space="preserve"> </v>
      </c>
      <c r="E486" s="101" t="str">
        <f t="shared" si="9"/>
        <v xml:space="preserve"> </v>
      </c>
      <c r="F486" s="100"/>
    </row>
    <row r="487" spans="1:6">
      <c r="A487" s="94"/>
      <c r="B487" s="99"/>
      <c r="C487" s="99"/>
      <c r="D487" s="101" t="str">
        <f t="shared" si="9"/>
        <v xml:space="preserve"> </v>
      </c>
      <c r="E487" s="101" t="str">
        <f t="shared" si="9"/>
        <v xml:space="preserve"> </v>
      </c>
      <c r="F487" s="100"/>
    </row>
    <row r="488" spans="1:6">
      <c r="A488" s="94"/>
      <c r="B488" s="99"/>
      <c r="C488" s="99"/>
      <c r="D488" s="101" t="str">
        <f t="shared" si="9"/>
        <v xml:space="preserve"> </v>
      </c>
      <c r="E488" s="101" t="str">
        <f t="shared" si="9"/>
        <v xml:space="preserve"> </v>
      </c>
      <c r="F488" s="100"/>
    </row>
    <row r="489" spans="1:6">
      <c r="A489" s="94"/>
      <c r="B489" s="99"/>
      <c r="C489" s="99"/>
      <c r="D489" s="101" t="str">
        <f t="shared" si="9"/>
        <v xml:space="preserve"> </v>
      </c>
      <c r="E489" s="101" t="str">
        <f t="shared" si="9"/>
        <v xml:space="preserve"> </v>
      </c>
      <c r="F489" s="100"/>
    </row>
    <row r="490" spans="1:6">
      <c r="A490" s="94"/>
      <c r="B490" s="99"/>
      <c r="C490" s="99"/>
      <c r="D490" s="101" t="str">
        <f t="shared" si="9"/>
        <v xml:space="preserve"> </v>
      </c>
      <c r="E490" s="101" t="str">
        <f t="shared" si="9"/>
        <v xml:space="preserve"> </v>
      </c>
      <c r="F490" s="100"/>
    </row>
    <row r="491" spans="1:6">
      <c r="A491" s="94"/>
      <c r="B491" s="99"/>
      <c r="C491" s="99"/>
      <c r="D491" s="101" t="str">
        <f t="shared" si="9"/>
        <v xml:space="preserve"> </v>
      </c>
      <c r="E491" s="101" t="str">
        <f t="shared" si="9"/>
        <v xml:space="preserve"> </v>
      </c>
      <c r="F491" s="100"/>
    </row>
    <row r="492" spans="1:6">
      <c r="A492" s="94"/>
      <c r="B492" s="99"/>
      <c r="C492" s="99"/>
      <c r="D492" s="101" t="str">
        <f t="shared" si="9"/>
        <v xml:space="preserve"> </v>
      </c>
      <c r="E492" s="101" t="str">
        <f t="shared" si="9"/>
        <v xml:space="preserve"> </v>
      </c>
      <c r="F492" s="100"/>
    </row>
    <row r="493" spans="1:6">
      <c r="A493" s="94"/>
      <c r="B493" s="99"/>
      <c r="C493" s="99"/>
      <c r="D493" s="101" t="str">
        <f t="shared" si="9"/>
        <v xml:space="preserve"> </v>
      </c>
      <c r="E493" s="101" t="str">
        <f t="shared" si="9"/>
        <v xml:space="preserve"> </v>
      </c>
      <c r="F493" s="100"/>
    </row>
    <row r="494" spans="1:6">
      <c r="A494" s="94"/>
      <c r="B494" s="99"/>
      <c r="C494" s="99"/>
      <c r="D494" s="101" t="str">
        <f t="shared" si="9"/>
        <v xml:space="preserve"> </v>
      </c>
      <c r="E494" s="101" t="str">
        <f t="shared" si="9"/>
        <v xml:space="preserve"> </v>
      </c>
      <c r="F494" s="100"/>
    </row>
    <row r="495" spans="1:6">
      <c r="A495" s="94"/>
      <c r="B495" s="99"/>
      <c r="C495" s="99"/>
      <c r="D495" s="101" t="str">
        <f t="shared" si="9"/>
        <v xml:space="preserve"> </v>
      </c>
      <c r="E495" s="101" t="str">
        <f t="shared" si="9"/>
        <v xml:space="preserve"> </v>
      </c>
      <c r="F495" s="100"/>
    </row>
    <row r="496" spans="1:6">
      <c r="A496" s="94"/>
      <c r="B496" s="99"/>
      <c r="C496" s="99"/>
      <c r="D496" s="101" t="str">
        <f t="shared" si="9"/>
        <v xml:space="preserve"> </v>
      </c>
      <c r="E496" s="101" t="str">
        <f t="shared" si="9"/>
        <v xml:space="preserve"> </v>
      </c>
      <c r="F496" s="100"/>
    </row>
    <row r="497" spans="1:6">
      <c r="A497" s="94"/>
      <c r="B497" s="99"/>
      <c r="C497" s="99"/>
      <c r="D497" s="101" t="str">
        <f t="shared" si="9"/>
        <v xml:space="preserve"> </v>
      </c>
      <c r="E497" s="101" t="str">
        <f t="shared" si="9"/>
        <v xml:space="preserve"> </v>
      </c>
      <c r="F497" s="100"/>
    </row>
    <row r="498" spans="1:6">
      <c r="A498" s="94"/>
      <c r="B498" s="99"/>
      <c r="C498" s="99"/>
      <c r="D498" s="101" t="str">
        <f t="shared" si="9"/>
        <v xml:space="preserve"> </v>
      </c>
      <c r="E498" s="101" t="str">
        <f t="shared" si="9"/>
        <v xml:space="preserve"> </v>
      </c>
      <c r="F498" s="100"/>
    </row>
    <row r="499" spans="1:6">
      <c r="A499" s="94"/>
      <c r="B499" s="99"/>
      <c r="C499" s="99"/>
      <c r="D499" s="101" t="str">
        <f t="shared" si="9"/>
        <v xml:space="preserve"> </v>
      </c>
      <c r="E499" s="101" t="str">
        <f t="shared" si="9"/>
        <v xml:space="preserve"> </v>
      </c>
      <c r="F499" s="100"/>
    </row>
    <row r="500" spans="1:6">
      <c r="A500" s="94"/>
      <c r="B500" s="99"/>
      <c r="C500" s="99"/>
      <c r="D500" s="101" t="str">
        <f t="shared" si="9"/>
        <v xml:space="preserve"> </v>
      </c>
      <c r="E500" s="101" t="str">
        <f t="shared" si="9"/>
        <v xml:space="preserve"> </v>
      </c>
      <c r="F500" s="100"/>
    </row>
    <row r="501" spans="1:6">
      <c r="A501" s="94"/>
      <c r="B501" s="99"/>
      <c r="C501" s="99"/>
      <c r="D501" s="101" t="str">
        <f t="shared" si="9"/>
        <v xml:space="preserve"> </v>
      </c>
      <c r="E501" s="101" t="str">
        <f t="shared" si="9"/>
        <v xml:space="preserve"> </v>
      </c>
      <c r="F501" s="100"/>
    </row>
    <row r="502" spans="1:6">
      <c r="A502" s="94"/>
      <c r="B502" s="99"/>
      <c r="C502" s="99"/>
      <c r="D502" s="101" t="str">
        <f t="shared" si="9"/>
        <v xml:space="preserve"> </v>
      </c>
      <c r="E502" s="101" t="str">
        <f t="shared" si="9"/>
        <v xml:space="preserve"> </v>
      </c>
      <c r="F502" s="100"/>
    </row>
    <row r="503" spans="1:6">
      <c r="A503" s="94"/>
      <c r="B503" s="99"/>
      <c r="C503" s="99"/>
      <c r="D503" s="101" t="str">
        <f t="shared" si="9"/>
        <v xml:space="preserve"> </v>
      </c>
      <c r="E503" s="101" t="str">
        <f t="shared" si="9"/>
        <v xml:space="preserve"> </v>
      </c>
      <c r="F503" s="100"/>
    </row>
    <row r="504" spans="1:6">
      <c r="A504" s="94"/>
      <c r="B504" s="99"/>
      <c r="C504" s="99"/>
      <c r="D504" s="101" t="str">
        <f t="shared" si="9"/>
        <v xml:space="preserve"> </v>
      </c>
      <c r="E504" s="101" t="str">
        <f t="shared" si="9"/>
        <v xml:space="preserve"> </v>
      </c>
      <c r="F504" s="100"/>
    </row>
    <row r="505" spans="1:6">
      <c r="A505" s="94"/>
      <c r="B505" s="99"/>
      <c r="C505" s="99"/>
      <c r="D505" s="101" t="str">
        <f t="shared" si="9"/>
        <v xml:space="preserve"> </v>
      </c>
      <c r="E505" s="101" t="str">
        <f t="shared" si="9"/>
        <v xml:space="preserve"> </v>
      </c>
      <c r="F505" s="100"/>
    </row>
    <row r="506" spans="1:6">
      <c r="A506" s="94"/>
      <c r="B506" s="99"/>
      <c r="C506" s="99"/>
      <c r="D506" s="101" t="str">
        <f t="shared" si="9"/>
        <v xml:space="preserve"> </v>
      </c>
      <c r="E506" s="101" t="str">
        <f t="shared" si="9"/>
        <v xml:space="preserve"> </v>
      </c>
      <c r="F506" s="100"/>
    </row>
    <row r="507" spans="1:6">
      <c r="A507" s="94"/>
      <c r="B507" s="99"/>
      <c r="C507" s="99"/>
      <c r="D507" s="101" t="str">
        <f t="shared" si="9"/>
        <v xml:space="preserve"> </v>
      </c>
      <c r="E507" s="101" t="str">
        <f t="shared" si="9"/>
        <v xml:space="preserve"> </v>
      </c>
      <c r="F507" s="100"/>
    </row>
    <row r="508" spans="1:6">
      <c r="A508" s="94"/>
      <c r="B508" s="99"/>
      <c r="C508" s="99"/>
      <c r="D508" s="101" t="str">
        <f t="shared" si="9"/>
        <v xml:space="preserve"> </v>
      </c>
      <c r="E508" s="101" t="str">
        <f t="shared" si="9"/>
        <v xml:space="preserve"> </v>
      </c>
      <c r="F508" s="100"/>
    </row>
    <row r="509" spans="1:6">
      <c r="A509" s="94"/>
      <c r="B509" s="99"/>
      <c r="C509" s="99"/>
      <c r="D509" s="101" t="str">
        <f t="shared" si="9"/>
        <v xml:space="preserve"> </v>
      </c>
      <c r="E509" s="101" t="str">
        <f t="shared" si="9"/>
        <v xml:space="preserve"> </v>
      </c>
      <c r="F509" s="100"/>
    </row>
    <row r="510" spans="1:6">
      <c r="A510" s="94"/>
      <c r="B510" s="99"/>
      <c r="C510" s="99"/>
      <c r="D510" s="101" t="str">
        <f t="shared" si="9"/>
        <v xml:space="preserve"> </v>
      </c>
      <c r="E510" s="101" t="str">
        <f t="shared" si="9"/>
        <v xml:space="preserve"> </v>
      </c>
      <c r="F510" s="100"/>
    </row>
    <row r="511" spans="1:6">
      <c r="A511" s="94"/>
      <c r="B511" s="99"/>
      <c r="C511" s="99"/>
      <c r="D511" s="101" t="str">
        <f t="shared" si="9"/>
        <v xml:space="preserve"> </v>
      </c>
      <c r="E511" s="101" t="str">
        <f t="shared" si="9"/>
        <v xml:space="preserve"> </v>
      </c>
      <c r="F511" s="100"/>
    </row>
    <row r="512" spans="1:6">
      <c r="A512" s="94"/>
      <c r="B512" s="99"/>
      <c r="C512" s="99"/>
      <c r="D512" s="101" t="str">
        <f t="shared" si="9"/>
        <v xml:space="preserve"> </v>
      </c>
      <c r="E512" s="101" t="str">
        <f t="shared" si="9"/>
        <v xml:space="preserve"> </v>
      </c>
      <c r="F512" s="100"/>
    </row>
    <row r="513" spans="1:6">
      <c r="A513" s="94"/>
      <c r="B513" s="99"/>
      <c r="C513" s="99"/>
      <c r="D513" s="101" t="str">
        <f t="shared" si="9"/>
        <v xml:space="preserve"> </v>
      </c>
      <c r="E513" s="101" t="str">
        <f t="shared" si="9"/>
        <v xml:space="preserve"> </v>
      </c>
      <c r="F513" s="100"/>
    </row>
    <row r="514" spans="1:6">
      <c r="A514" s="94"/>
      <c r="B514" s="99"/>
      <c r="C514" s="99"/>
      <c r="D514" s="101" t="str">
        <f t="shared" si="9"/>
        <v xml:space="preserve"> </v>
      </c>
      <c r="E514" s="101" t="str">
        <f t="shared" si="9"/>
        <v xml:space="preserve"> </v>
      </c>
      <c r="F514" s="100"/>
    </row>
    <row r="515" spans="1:6">
      <c r="A515" s="94"/>
      <c r="B515" s="99"/>
      <c r="C515" s="99"/>
      <c r="D515" s="101" t="str">
        <f t="shared" si="9"/>
        <v xml:space="preserve"> </v>
      </c>
      <c r="E515" s="101" t="str">
        <f t="shared" si="9"/>
        <v xml:space="preserve"> </v>
      </c>
      <c r="F515" s="100"/>
    </row>
    <row r="516" spans="1:6">
      <c r="A516" s="94"/>
      <c r="B516" s="99"/>
      <c r="C516" s="99"/>
      <c r="D516" s="101" t="str">
        <f t="shared" si="9"/>
        <v xml:space="preserve"> </v>
      </c>
      <c r="E516" s="101" t="str">
        <f t="shared" si="9"/>
        <v xml:space="preserve"> </v>
      </c>
      <c r="F516" s="100"/>
    </row>
    <row r="517" spans="1:6">
      <c r="A517" s="94"/>
      <c r="B517" s="99"/>
      <c r="C517" s="99"/>
      <c r="D517" s="101" t="str">
        <f t="shared" si="9"/>
        <v xml:space="preserve"> </v>
      </c>
      <c r="E517" s="101" t="str">
        <f t="shared" si="9"/>
        <v xml:space="preserve"> </v>
      </c>
      <c r="F517" s="100"/>
    </row>
    <row r="518" spans="1:6">
      <c r="A518" s="94"/>
      <c r="B518" s="99"/>
      <c r="C518" s="99"/>
      <c r="D518" s="101" t="str">
        <f t="shared" si="9"/>
        <v xml:space="preserve"> </v>
      </c>
      <c r="E518" s="101" t="str">
        <f t="shared" si="9"/>
        <v xml:space="preserve"> </v>
      </c>
      <c r="F518" s="100"/>
    </row>
    <row r="519" spans="1:6">
      <c r="A519" s="94"/>
      <c r="B519" s="99"/>
      <c r="C519" s="99"/>
      <c r="D519" s="101" t="str">
        <f t="shared" si="9"/>
        <v xml:space="preserve"> </v>
      </c>
      <c r="E519" s="101" t="str">
        <f t="shared" si="9"/>
        <v xml:space="preserve"> </v>
      </c>
      <c r="F519" s="100"/>
    </row>
    <row r="520" spans="1:6">
      <c r="A520" s="94"/>
      <c r="B520" s="99"/>
      <c r="C520" s="99"/>
      <c r="D520" s="101" t="str">
        <f t="shared" si="9"/>
        <v xml:space="preserve"> </v>
      </c>
      <c r="E520" s="101" t="str">
        <f t="shared" si="9"/>
        <v xml:space="preserve"> </v>
      </c>
      <c r="F520" s="100"/>
    </row>
    <row r="521" spans="1:6">
      <c r="A521" s="94"/>
      <c r="B521" s="99"/>
      <c r="C521" s="99"/>
      <c r="D521" s="101" t="str">
        <f t="shared" si="9"/>
        <v xml:space="preserve"> </v>
      </c>
      <c r="E521" s="101" t="str">
        <f t="shared" si="9"/>
        <v xml:space="preserve"> </v>
      </c>
      <c r="F521" s="100"/>
    </row>
    <row r="522" spans="1:6">
      <c r="A522" s="94"/>
      <c r="B522" s="99"/>
      <c r="C522" s="99"/>
      <c r="D522" s="101" t="str">
        <f t="shared" si="9"/>
        <v xml:space="preserve"> </v>
      </c>
      <c r="E522" s="101" t="str">
        <f t="shared" si="9"/>
        <v xml:space="preserve"> </v>
      </c>
      <c r="F522" s="100"/>
    </row>
    <row r="523" spans="1:6">
      <c r="A523" s="94"/>
      <c r="B523" s="99"/>
      <c r="C523" s="99"/>
      <c r="D523" s="101" t="str">
        <f t="shared" ref="D523:E586" si="10">IF(ISNUMBER(B522),((RANK(B522,B$9:B$1008,0)+COUNT(B$9:B$1008)-RANK(B522,B$9:B$1008,1)+1)/2)," ")</f>
        <v xml:space="preserve"> </v>
      </c>
      <c r="E523" s="101" t="str">
        <f t="shared" si="10"/>
        <v xml:space="preserve"> </v>
      </c>
      <c r="F523" s="100"/>
    </row>
    <row r="524" spans="1:6">
      <c r="A524" s="94"/>
      <c r="B524" s="99"/>
      <c r="C524" s="99"/>
      <c r="D524" s="101" t="str">
        <f t="shared" si="10"/>
        <v xml:space="preserve"> </v>
      </c>
      <c r="E524" s="101" t="str">
        <f t="shared" si="10"/>
        <v xml:space="preserve"> </v>
      </c>
      <c r="F524" s="100"/>
    </row>
    <row r="525" spans="1:6">
      <c r="A525" s="94"/>
      <c r="B525" s="99"/>
      <c r="C525" s="99"/>
      <c r="D525" s="101" t="str">
        <f t="shared" si="10"/>
        <v xml:space="preserve"> </v>
      </c>
      <c r="E525" s="101" t="str">
        <f t="shared" si="10"/>
        <v xml:space="preserve"> </v>
      </c>
      <c r="F525" s="100"/>
    </row>
    <row r="526" spans="1:6">
      <c r="A526" s="94"/>
      <c r="B526" s="99"/>
      <c r="C526" s="99"/>
      <c r="D526" s="101" t="str">
        <f t="shared" si="10"/>
        <v xml:space="preserve"> </v>
      </c>
      <c r="E526" s="101" t="str">
        <f t="shared" si="10"/>
        <v xml:space="preserve"> </v>
      </c>
      <c r="F526" s="100"/>
    </row>
    <row r="527" spans="1:6">
      <c r="A527" s="94"/>
      <c r="B527" s="99"/>
      <c r="C527" s="99"/>
      <c r="D527" s="101" t="str">
        <f t="shared" si="10"/>
        <v xml:space="preserve"> </v>
      </c>
      <c r="E527" s="101" t="str">
        <f t="shared" si="10"/>
        <v xml:space="preserve"> </v>
      </c>
      <c r="F527" s="100"/>
    </row>
    <row r="528" spans="1:6">
      <c r="A528" s="94"/>
      <c r="B528" s="99"/>
      <c r="C528" s="99"/>
      <c r="D528" s="101" t="str">
        <f t="shared" si="10"/>
        <v xml:space="preserve"> </v>
      </c>
      <c r="E528" s="101" t="str">
        <f t="shared" si="10"/>
        <v xml:space="preserve"> </v>
      </c>
      <c r="F528" s="100"/>
    </row>
    <row r="529" spans="1:6">
      <c r="A529" s="94"/>
      <c r="B529" s="99"/>
      <c r="C529" s="99"/>
      <c r="D529" s="101" t="str">
        <f t="shared" si="10"/>
        <v xml:space="preserve"> </v>
      </c>
      <c r="E529" s="101" t="str">
        <f t="shared" si="10"/>
        <v xml:space="preserve"> </v>
      </c>
      <c r="F529" s="100"/>
    </row>
    <row r="530" spans="1:6">
      <c r="A530" s="94"/>
      <c r="B530" s="99"/>
      <c r="C530" s="99"/>
      <c r="D530" s="101" t="str">
        <f t="shared" si="10"/>
        <v xml:space="preserve"> </v>
      </c>
      <c r="E530" s="101" t="str">
        <f t="shared" si="10"/>
        <v xml:space="preserve"> </v>
      </c>
      <c r="F530" s="100"/>
    </row>
    <row r="531" spans="1:6">
      <c r="A531" s="94"/>
      <c r="B531" s="99"/>
      <c r="C531" s="99"/>
      <c r="D531" s="101" t="str">
        <f t="shared" si="10"/>
        <v xml:space="preserve"> </v>
      </c>
      <c r="E531" s="101" t="str">
        <f t="shared" si="10"/>
        <v xml:space="preserve"> </v>
      </c>
      <c r="F531" s="100"/>
    </row>
    <row r="532" spans="1:6">
      <c r="A532" s="94"/>
      <c r="B532" s="99"/>
      <c r="C532" s="99"/>
      <c r="D532" s="101" t="str">
        <f t="shared" si="10"/>
        <v xml:space="preserve"> </v>
      </c>
      <c r="E532" s="101" t="str">
        <f t="shared" si="10"/>
        <v xml:space="preserve"> </v>
      </c>
      <c r="F532" s="100"/>
    </row>
    <row r="533" spans="1:6">
      <c r="A533" s="94"/>
      <c r="B533" s="99"/>
      <c r="C533" s="99"/>
      <c r="D533" s="101" t="str">
        <f t="shared" si="10"/>
        <v xml:space="preserve"> </v>
      </c>
      <c r="E533" s="101" t="str">
        <f t="shared" si="10"/>
        <v xml:space="preserve"> </v>
      </c>
      <c r="F533" s="100"/>
    </row>
    <row r="534" spans="1:6">
      <c r="A534" s="94"/>
      <c r="B534" s="99"/>
      <c r="C534" s="99"/>
      <c r="D534" s="101" t="str">
        <f t="shared" si="10"/>
        <v xml:space="preserve"> </v>
      </c>
      <c r="E534" s="101" t="str">
        <f t="shared" si="10"/>
        <v xml:space="preserve"> </v>
      </c>
      <c r="F534" s="100"/>
    </row>
    <row r="535" spans="1:6">
      <c r="A535" s="94"/>
      <c r="B535" s="99"/>
      <c r="C535" s="99"/>
      <c r="D535" s="101" t="str">
        <f t="shared" si="10"/>
        <v xml:space="preserve"> </v>
      </c>
      <c r="E535" s="101" t="str">
        <f t="shared" si="10"/>
        <v xml:space="preserve"> </v>
      </c>
      <c r="F535" s="100"/>
    </row>
    <row r="536" spans="1:6">
      <c r="A536" s="94"/>
      <c r="B536" s="99"/>
      <c r="C536" s="99"/>
      <c r="D536" s="101" t="str">
        <f t="shared" si="10"/>
        <v xml:space="preserve"> </v>
      </c>
      <c r="E536" s="101" t="str">
        <f t="shared" si="10"/>
        <v xml:space="preserve"> </v>
      </c>
      <c r="F536" s="100"/>
    </row>
    <row r="537" spans="1:6">
      <c r="A537" s="94"/>
      <c r="B537" s="99"/>
      <c r="C537" s="99"/>
      <c r="D537" s="101" t="str">
        <f t="shared" si="10"/>
        <v xml:space="preserve"> </v>
      </c>
      <c r="E537" s="101" t="str">
        <f t="shared" si="10"/>
        <v xml:space="preserve"> </v>
      </c>
      <c r="F537" s="100"/>
    </row>
    <row r="538" spans="1:6">
      <c r="A538" s="94"/>
      <c r="B538" s="99"/>
      <c r="C538" s="99"/>
      <c r="D538" s="101" t="str">
        <f t="shared" si="10"/>
        <v xml:space="preserve"> </v>
      </c>
      <c r="E538" s="101" t="str">
        <f t="shared" si="10"/>
        <v xml:space="preserve"> </v>
      </c>
      <c r="F538" s="100"/>
    </row>
    <row r="539" spans="1:6">
      <c r="A539" s="94"/>
      <c r="B539" s="99"/>
      <c r="C539" s="99"/>
      <c r="D539" s="101" t="str">
        <f t="shared" si="10"/>
        <v xml:space="preserve"> </v>
      </c>
      <c r="E539" s="101" t="str">
        <f t="shared" si="10"/>
        <v xml:space="preserve"> </v>
      </c>
      <c r="F539" s="100"/>
    </row>
    <row r="540" spans="1:6">
      <c r="A540" s="94"/>
      <c r="B540" s="99"/>
      <c r="C540" s="99"/>
      <c r="D540" s="101" t="str">
        <f t="shared" si="10"/>
        <v xml:space="preserve"> </v>
      </c>
      <c r="E540" s="101" t="str">
        <f t="shared" si="10"/>
        <v xml:space="preserve"> </v>
      </c>
      <c r="F540" s="100"/>
    </row>
    <row r="541" spans="1:6">
      <c r="A541" s="94"/>
      <c r="B541" s="99"/>
      <c r="C541" s="99"/>
      <c r="D541" s="101" t="str">
        <f t="shared" si="10"/>
        <v xml:space="preserve"> </v>
      </c>
      <c r="E541" s="101" t="str">
        <f t="shared" si="10"/>
        <v xml:space="preserve"> </v>
      </c>
      <c r="F541" s="100"/>
    </row>
    <row r="542" spans="1:6">
      <c r="A542" s="94"/>
      <c r="B542" s="99"/>
      <c r="C542" s="99"/>
      <c r="D542" s="101" t="str">
        <f t="shared" si="10"/>
        <v xml:space="preserve"> </v>
      </c>
      <c r="E542" s="101" t="str">
        <f t="shared" si="10"/>
        <v xml:space="preserve"> </v>
      </c>
      <c r="F542" s="100"/>
    </row>
    <row r="543" spans="1:6">
      <c r="A543" s="94"/>
      <c r="B543" s="99"/>
      <c r="C543" s="99"/>
      <c r="D543" s="101" t="str">
        <f t="shared" si="10"/>
        <v xml:space="preserve"> </v>
      </c>
      <c r="E543" s="101" t="str">
        <f t="shared" si="10"/>
        <v xml:space="preserve"> </v>
      </c>
      <c r="F543" s="100"/>
    </row>
    <row r="544" spans="1:6">
      <c r="A544" s="94"/>
      <c r="B544" s="99"/>
      <c r="C544" s="99"/>
      <c r="D544" s="101" t="str">
        <f t="shared" si="10"/>
        <v xml:space="preserve"> </v>
      </c>
      <c r="E544" s="101" t="str">
        <f t="shared" si="10"/>
        <v xml:space="preserve"> </v>
      </c>
      <c r="F544" s="100"/>
    </row>
    <row r="545" spans="1:6">
      <c r="A545" s="94"/>
      <c r="B545" s="99"/>
      <c r="C545" s="99"/>
      <c r="D545" s="101" t="str">
        <f t="shared" si="10"/>
        <v xml:space="preserve"> </v>
      </c>
      <c r="E545" s="101" t="str">
        <f t="shared" si="10"/>
        <v xml:space="preserve"> </v>
      </c>
      <c r="F545" s="100"/>
    </row>
    <row r="546" spans="1:6">
      <c r="A546" s="94"/>
      <c r="B546" s="99"/>
      <c r="C546" s="99"/>
      <c r="D546" s="101" t="str">
        <f t="shared" si="10"/>
        <v xml:space="preserve"> </v>
      </c>
      <c r="E546" s="101" t="str">
        <f t="shared" si="10"/>
        <v xml:space="preserve"> </v>
      </c>
      <c r="F546" s="100"/>
    </row>
    <row r="547" spans="1:6">
      <c r="A547" s="94"/>
      <c r="B547" s="99"/>
      <c r="C547" s="99"/>
      <c r="D547" s="101" t="str">
        <f t="shared" si="10"/>
        <v xml:space="preserve"> </v>
      </c>
      <c r="E547" s="101" t="str">
        <f t="shared" si="10"/>
        <v xml:space="preserve"> </v>
      </c>
      <c r="F547" s="100"/>
    </row>
    <row r="548" spans="1:6">
      <c r="A548" s="94"/>
      <c r="B548" s="99"/>
      <c r="C548" s="99"/>
      <c r="D548" s="101" t="str">
        <f t="shared" si="10"/>
        <v xml:space="preserve"> </v>
      </c>
      <c r="E548" s="101" t="str">
        <f t="shared" si="10"/>
        <v xml:space="preserve"> </v>
      </c>
      <c r="F548" s="100"/>
    </row>
    <row r="549" spans="1:6">
      <c r="A549" s="94"/>
      <c r="B549" s="99"/>
      <c r="C549" s="99"/>
      <c r="D549" s="101" t="str">
        <f t="shared" si="10"/>
        <v xml:space="preserve"> </v>
      </c>
      <c r="E549" s="101" t="str">
        <f t="shared" si="10"/>
        <v xml:space="preserve"> </v>
      </c>
      <c r="F549" s="100"/>
    </row>
    <row r="550" spans="1:6">
      <c r="A550" s="94"/>
      <c r="B550" s="99"/>
      <c r="C550" s="99"/>
      <c r="D550" s="101" t="str">
        <f t="shared" si="10"/>
        <v xml:space="preserve"> </v>
      </c>
      <c r="E550" s="101" t="str">
        <f t="shared" si="10"/>
        <v xml:space="preserve"> </v>
      </c>
      <c r="F550" s="100"/>
    </row>
    <row r="551" spans="1:6">
      <c r="A551" s="94"/>
      <c r="B551" s="99"/>
      <c r="C551" s="99"/>
      <c r="D551" s="101" t="str">
        <f t="shared" si="10"/>
        <v xml:space="preserve"> </v>
      </c>
      <c r="E551" s="101" t="str">
        <f t="shared" si="10"/>
        <v xml:space="preserve"> </v>
      </c>
      <c r="F551" s="100"/>
    </row>
    <row r="552" spans="1:6">
      <c r="A552" s="94"/>
      <c r="B552" s="99"/>
      <c r="C552" s="99"/>
      <c r="D552" s="101" t="str">
        <f t="shared" si="10"/>
        <v xml:space="preserve"> </v>
      </c>
      <c r="E552" s="101" t="str">
        <f t="shared" si="10"/>
        <v xml:space="preserve"> </v>
      </c>
      <c r="F552" s="100"/>
    </row>
    <row r="553" spans="1:6">
      <c r="A553" s="94"/>
      <c r="B553" s="99"/>
      <c r="C553" s="99"/>
      <c r="D553" s="101" t="str">
        <f t="shared" si="10"/>
        <v xml:space="preserve"> </v>
      </c>
      <c r="E553" s="101" t="str">
        <f t="shared" si="10"/>
        <v xml:space="preserve"> </v>
      </c>
      <c r="F553" s="100"/>
    </row>
    <row r="554" spans="1:6">
      <c r="A554" s="94"/>
      <c r="B554" s="99"/>
      <c r="C554" s="99"/>
      <c r="D554" s="101" t="str">
        <f t="shared" si="10"/>
        <v xml:space="preserve"> </v>
      </c>
      <c r="E554" s="101" t="str">
        <f t="shared" si="10"/>
        <v xml:space="preserve"> </v>
      </c>
      <c r="F554" s="100"/>
    </row>
    <row r="555" spans="1:6">
      <c r="A555" s="94"/>
      <c r="B555" s="99"/>
      <c r="C555" s="99"/>
      <c r="D555" s="101" t="str">
        <f t="shared" si="10"/>
        <v xml:space="preserve"> </v>
      </c>
      <c r="E555" s="101" t="str">
        <f t="shared" si="10"/>
        <v xml:space="preserve"> </v>
      </c>
      <c r="F555" s="100"/>
    </row>
    <row r="556" spans="1:6">
      <c r="A556" s="94"/>
      <c r="B556" s="99"/>
      <c r="C556" s="99"/>
      <c r="D556" s="101" t="str">
        <f t="shared" si="10"/>
        <v xml:space="preserve"> </v>
      </c>
      <c r="E556" s="101" t="str">
        <f t="shared" si="10"/>
        <v xml:space="preserve"> </v>
      </c>
      <c r="F556" s="100"/>
    </row>
    <row r="557" spans="1:6">
      <c r="A557" s="94"/>
      <c r="B557" s="99"/>
      <c r="C557" s="99"/>
      <c r="D557" s="101" t="str">
        <f t="shared" si="10"/>
        <v xml:space="preserve"> </v>
      </c>
      <c r="E557" s="101" t="str">
        <f t="shared" si="10"/>
        <v xml:space="preserve"> </v>
      </c>
      <c r="F557" s="100"/>
    </row>
    <row r="558" spans="1:6">
      <c r="A558" s="94"/>
      <c r="B558" s="99"/>
      <c r="C558" s="99"/>
      <c r="D558" s="101" t="str">
        <f t="shared" si="10"/>
        <v xml:space="preserve"> </v>
      </c>
      <c r="E558" s="101" t="str">
        <f t="shared" si="10"/>
        <v xml:space="preserve"> </v>
      </c>
      <c r="F558" s="100"/>
    </row>
    <row r="559" spans="1:6">
      <c r="A559" s="94"/>
      <c r="B559" s="99"/>
      <c r="C559" s="99"/>
      <c r="D559" s="101" t="str">
        <f t="shared" si="10"/>
        <v xml:space="preserve"> </v>
      </c>
      <c r="E559" s="101" t="str">
        <f t="shared" si="10"/>
        <v xml:space="preserve"> </v>
      </c>
      <c r="F559" s="100"/>
    </row>
    <row r="560" spans="1:6">
      <c r="A560" s="94"/>
      <c r="B560" s="99"/>
      <c r="C560" s="99"/>
      <c r="D560" s="101" t="str">
        <f t="shared" si="10"/>
        <v xml:space="preserve"> </v>
      </c>
      <c r="E560" s="101" t="str">
        <f t="shared" si="10"/>
        <v xml:space="preserve"> </v>
      </c>
      <c r="F560" s="100"/>
    </row>
    <row r="561" spans="1:6">
      <c r="A561" s="94"/>
      <c r="B561" s="99"/>
      <c r="C561" s="99"/>
      <c r="D561" s="101" t="str">
        <f t="shared" si="10"/>
        <v xml:space="preserve"> </v>
      </c>
      <c r="E561" s="101" t="str">
        <f t="shared" si="10"/>
        <v xml:space="preserve"> </v>
      </c>
      <c r="F561" s="100"/>
    </row>
    <row r="562" spans="1:6">
      <c r="A562" s="94"/>
      <c r="B562" s="99"/>
      <c r="C562" s="99"/>
      <c r="D562" s="101" t="str">
        <f t="shared" si="10"/>
        <v xml:space="preserve"> </v>
      </c>
      <c r="E562" s="101" t="str">
        <f t="shared" si="10"/>
        <v xml:space="preserve"> </v>
      </c>
      <c r="F562" s="100"/>
    </row>
    <row r="563" spans="1:6">
      <c r="A563" s="94"/>
      <c r="B563" s="99"/>
      <c r="C563" s="99"/>
      <c r="D563" s="101" t="str">
        <f t="shared" si="10"/>
        <v xml:space="preserve"> </v>
      </c>
      <c r="E563" s="101" t="str">
        <f t="shared" si="10"/>
        <v xml:space="preserve"> </v>
      </c>
      <c r="F563" s="100"/>
    </row>
    <row r="564" spans="1:6">
      <c r="A564" s="94"/>
      <c r="B564" s="99"/>
      <c r="C564" s="99"/>
      <c r="D564" s="101" t="str">
        <f t="shared" si="10"/>
        <v xml:space="preserve"> </v>
      </c>
      <c r="E564" s="101" t="str">
        <f t="shared" si="10"/>
        <v xml:space="preserve"> </v>
      </c>
      <c r="F564" s="100"/>
    </row>
    <row r="565" spans="1:6">
      <c r="A565" s="94"/>
      <c r="B565" s="99"/>
      <c r="C565" s="99"/>
      <c r="D565" s="101" t="str">
        <f t="shared" si="10"/>
        <v xml:space="preserve"> </v>
      </c>
      <c r="E565" s="101" t="str">
        <f t="shared" si="10"/>
        <v xml:space="preserve"> </v>
      </c>
      <c r="F565" s="100"/>
    </row>
    <row r="566" spans="1:6">
      <c r="A566" s="94"/>
      <c r="B566" s="99"/>
      <c r="C566" s="99"/>
      <c r="D566" s="101" t="str">
        <f t="shared" si="10"/>
        <v xml:space="preserve"> </v>
      </c>
      <c r="E566" s="101" t="str">
        <f t="shared" si="10"/>
        <v xml:space="preserve"> </v>
      </c>
      <c r="F566" s="100"/>
    </row>
    <row r="567" spans="1:6">
      <c r="A567" s="94"/>
      <c r="B567" s="99"/>
      <c r="C567" s="99"/>
      <c r="D567" s="101" t="str">
        <f t="shared" si="10"/>
        <v xml:space="preserve"> </v>
      </c>
      <c r="E567" s="101" t="str">
        <f t="shared" si="10"/>
        <v xml:space="preserve"> </v>
      </c>
      <c r="F567" s="100"/>
    </row>
    <row r="568" spans="1:6">
      <c r="A568" s="94"/>
      <c r="B568" s="99"/>
      <c r="C568" s="99"/>
      <c r="D568" s="101" t="str">
        <f t="shared" si="10"/>
        <v xml:space="preserve"> </v>
      </c>
      <c r="E568" s="101" t="str">
        <f t="shared" si="10"/>
        <v xml:space="preserve"> </v>
      </c>
      <c r="F568" s="100"/>
    </row>
    <row r="569" spans="1:6">
      <c r="A569" s="94"/>
      <c r="B569" s="99"/>
      <c r="C569" s="99"/>
      <c r="D569" s="101" t="str">
        <f t="shared" si="10"/>
        <v xml:space="preserve"> </v>
      </c>
      <c r="E569" s="101" t="str">
        <f t="shared" si="10"/>
        <v xml:space="preserve"> </v>
      </c>
      <c r="F569" s="100"/>
    </row>
    <row r="570" spans="1:6">
      <c r="A570" s="94"/>
      <c r="B570" s="99"/>
      <c r="C570" s="99"/>
      <c r="D570" s="101" t="str">
        <f t="shared" si="10"/>
        <v xml:space="preserve"> </v>
      </c>
      <c r="E570" s="101" t="str">
        <f t="shared" si="10"/>
        <v xml:space="preserve"> </v>
      </c>
      <c r="F570" s="100"/>
    </row>
    <row r="571" spans="1:6">
      <c r="A571" s="94"/>
      <c r="B571" s="99"/>
      <c r="C571" s="99"/>
      <c r="D571" s="101" t="str">
        <f t="shared" si="10"/>
        <v xml:space="preserve"> </v>
      </c>
      <c r="E571" s="101" t="str">
        <f t="shared" si="10"/>
        <v xml:space="preserve"> </v>
      </c>
      <c r="F571" s="100"/>
    </row>
    <row r="572" spans="1:6">
      <c r="A572" s="94"/>
      <c r="B572" s="99"/>
      <c r="C572" s="99"/>
      <c r="D572" s="101" t="str">
        <f t="shared" si="10"/>
        <v xml:space="preserve"> </v>
      </c>
      <c r="E572" s="101" t="str">
        <f t="shared" si="10"/>
        <v xml:space="preserve"> </v>
      </c>
      <c r="F572" s="100"/>
    </row>
    <row r="573" spans="1:6">
      <c r="A573" s="94"/>
      <c r="B573" s="99"/>
      <c r="C573" s="99"/>
      <c r="D573" s="101" t="str">
        <f t="shared" si="10"/>
        <v xml:space="preserve"> </v>
      </c>
      <c r="E573" s="101" t="str">
        <f t="shared" si="10"/>
        <v xml:space="preserve"> </v>
      </c>
      <c r="F573" s="100"/>
    </row>
    <row r="574" spans="1:6">
      <c r="A574" s="94"/>
      <c r="B574" s="99"/>
      <c r="C574" s="99"/>
      <c r="D574" s="101" t="str">
        <f t="shared" si="10"/>
        <v xml:space="preserve"> </v>
      </c>
      <c r="E574" s="101" t="str">
        <f t="shared" si="10"/>
        <v xml:space="preserve"> </v>
      </c>
      <c r="F574" s="100"/>
    </row>
    <row r="575" spans="1:6">
      <c r="A575" s="94"/>
      <c r="B575" s="99"/>
      <c r="C575" s="99"/>
      <c r="D575" s="101" t="str">
        <f t="shared" si="10"/>
        <v xml:space="preserve"> </v>
      </c>
      <c r="E575" s="101" t="str">
        <f t="shared" si="10"/>
        <v xml:space="preserve"> </v>
      </c>
      <c r="F575" s="100"/>
    </row>
    <row r="576" spans="1:6">
      <c r="A576" s="94"/>
      <c r="B576" s="99"/>
      <c r="C576" s="99"/>
      <c r="D576" s="101" t="str">
        <f t="shared" si="10"/>
        <v xml:space="preserve"> </v>
      </c>
      <c r="E576" s="101" t="str">
        <f t="shared" si="10"/>
        <v xml:space="preserve"> </v>
      </c>
      <c r="F576" s="100"/>
    </row>
    <row r="577" spans="1:6">
      <c r="A577" s="94"/>
      <c r="B577" s="99"/>
      <c r="C577" s="99"/>
      <c r="D577" s="101" t="str">
        <f t="shared" si="10"/>
        <v xml:space="preserve"> </v>
      </c>
      <c r="E577" s="101" t="str">
        <f t="shared" si="10"/>
        <v xml:space="preserve"> </v>
      </c>
      <c r="F577" s="100"/>
    </row>
    <row r="578" spans="1:6">
      <c r="A578" s="94"/>
      <c r="B578" s="99"/>
      <c r="C578" s="99"/>
      <c r="D578" s="101" t="str">
        <f t="shared" si="10"/>
        <v xml:space="preserve"> </v>
      </c>
      <c r="E578" s="101" t="str">
        <f t="shared" si="10"/>
        <v xml:space="preserve"> </v>
      </c>
      <c r="F578" s="100"/>
    </row>
    <row r="579" spans="1:6">
      <c r="A579" s="94"/>
      <c r="B579" s="99"/>
      <c r="C579" s="99"/>
      <c r="D579" s="101" t="str">
        <f t="shared" si="10"/>
        <v xml:space="preserve"> </v>
      </c>
      <c r="E579" s="101" t="str">
        <f t="shared" si="10"/>
        <v xml:space="preserve"> </v>
      </c>
      <c r="F579" s="100"/>
    </row>
    <row r="580" spans="1:6">
      <c r="A580" s="94"/>
      <c r="B580" s="99"/>
      <c r="C580" s="99"/>
      <c r="D580" s="101" t="str">
        <f t="shared" si="10"/>
        <v xml:space="preserve"> </v>
      </c>
      <c r="E580" s="101" t="str">
        <f t="shared" si="10"/>
        <v xml:space="preserve"> </v>
      </c>
      <c r="F580" s="100"/>
    </row>
    <row r="581" spans="1:6">
      <c r="A581" s="94"/>
      <c r="B581" s="99"/>
      <c r="C581" s="99"/>
      <c r="D581" s="101" t="str">
        <f t="shared" si="10"/>
        <v xml:space="preserve"> </v>
      </c>
      <c r="E581" s="101" t="str">
        <f t="shared" si="10"/>
        <v xml:space="preserve"> </v>
      </c>
      <c r="F581" s="100"/>
    </row>
    <row r="582" spans="1:6">
      <c r="A582" s="94"/>
      <c r="B582" s="99"/>
      <c r="C582" s="99"/>
      <c r="D582" s="101" t="str">
        <f t="shared" si="10"/>
        <v xml:space="preserve"> </v>
      </c>
      <c r="E582" s="101" t="str">
        <f t="shared" si="10"/>
        <v xml:space="preserve"> </v>
      </c>
      <c r="F582" s="100"/>
    </row>
    <row r="583" spans="1:6">
      <c r="A583" s="94"/>
      <c r="B583" s="99"/>
      <c r="C583" s="99"/>
      <c r="D583" s="101" t="str">
        <f t="shared" si="10"/>
        <v xml:space="preserve"> </v>
      </c>
      <c r="E583" s="101" t="str">
        <f t="shared" si="10"/>
        <v xml:space="preserve"> </v>
      </c>
      <c r="F583" s="100"/>
    </row>
    <row r="584" spans="1:6">
      <c r="A584" s="94"/>
      <c r="B584" s="99"/>
      <c r="C584" s="99"/>
      <c r="D584" s="101" t="str">
        <f t="shared" si="10"/>
        <v xml:space="preserve"> </v>
      </c>
      <c r="E584" s="101" t="str">
        <f t="shared" si="10"/>
        <v xml:space="preserve"> </v>
      </c>
      <c r="F584" s="100"/>
    </row>
    <row r="585" spans="1:6">
      <c r="A585" s="94"/>
      <c r="B585" s="99"/>
      <c r="C585" s="99"/>
      <c r="D585" s="101" t="str">
        <f t="shared" si="10"/>
        <v xml:space="preserve"> </v>
      </c>
      <c r="E585" s="101" t="str">
        <f t="shared" si="10"/>
        <v xml:space="preserve"> </v>
      </c>
      <c r="F585" s="100"/>
    </row>
    <row r="586" spans="1:6">
      <c r="A586" s="94"/>
      <c r="B586" s="99"/>
      <c r="C586" s="99"/>
      <c r="D586" s="101" t="str">
        <f t="shared" si="10"/>
        <v xml:space="preserve"> </v>
      </c>
      <c r="E586" s="101" t="str">
        <f t="shared" si="10"/>
        <v xml:space="preserve"> </v>
      </c>
      <c r="F586" s="100"/>
    </row>
    <row r="587" spans="1:6">
      <c r="A587" s="94"/>
      <c r="B587" s="99"/>
      <c r="C587" s="99"/>
      <c r="D587" s="101" t="str">
        <f t="shared" ref="D587:E650" si="11">IF(ISNUMBER(B586),((RANK(B586,B$9:B$1008,0)+COUNT(B$9:B$1008)-RANK(B586,B$9:B$1008,1)+1)/2)," ")</f>
        <v xml:space="preserve"> </v>
      </c>
      <c r="E587" s="101" t="str">
        <f t="shared" si="11"/>
        <v xml:space="preserve"> </v>
      </c>
      <c r="F587" s="100"/>
    </row>
    <row r="588" spans="1:6">
      <c r="A588" s="94"/>
      <c r="B588" s="99"/>
      <c r="C588" s="99"/>
      <c r="D588" s="101" t="str">
        <f t="shared" si="11"/>
        <v xml:space="preserve"> </v>
      </c>
      <c r="E588" s="101" t="str">
        <f t="shared" si="11"/>
        <v xml:space="preserve"> </v>
      </c>
      <c r="F588" s="100"/>
    </row>
    <row r="589" spans="1:6">
      <c r="A589" s="94"/>
      <c r="B589" s="99"/>
      <c r="C589" s="99"/>
      <c r="D589" s="101" t="str">
        <f t="shared" si="11"/>
        <v xml:space="preserve"> </v>
      </c>
      <c r="E589" s="101" t="str">
        <f t="shared" si="11"/>
        <v xml:space="preserve"> </v>
      </c>
      <c r="F589" s="100"/>
    </row>
    <row r="590" spans="1:6">
      <c r="A590" s="94"/>
      <c r="B590" s="99"/>
      <c r="C590" s="99"/>
      <c r="D590" s="101" t="str">
        <f t="shared" si="11"/>
        <v xml:space="preserve"> </v>
      </c>
      <c r="E590" s="101" t="str">
        <f t="shared" si="11"/>
        <v xml:space="preserve"> </v>
      </c>
      <c r="F590" s="100"/>
    </row>
    <row r="591" spans="1:6">
      <c r="A591" s="94"/>
      <c r="B591" s="99"/>
      <c r="C591" s="99"/>
      <c r="D591" s="101" t="str">
        <f t="shared" si="11"/>
        <v xml:space="preserve"> </v>
      </c>
      <c r="E591" s="101" t="str">
        <f t="shared" si="11"/>
        <v xml:space="preserve"> </v>
      </c>
      <c r="F591" s="100"/>
    </row>
    <row r="592" spans="1:6">
      <c r="A592" s="94"/>
      <c r="B592" s="99"/>
      <c r="C592" s="99"/>
      <c r="D592" s="101" t="str">
        <f t="shared" si="11"/>
        <v xml:space="preserve"> </v>
      </c>
      <c r="E592" s="101" t="str">
        <f t="shared" si="11"/>
        <v xml:space="preserve"> </v>
      </c>
      <c r="F592" s="100"/>
    </row>
    <row r="593" spans="1:6">
      <c r="A593" s="94"/>
      <c r="B593" s="99"/>
      <c r="C593" s="99"/>
      <c r="D593" s="101" t="str">
        <f t="shared" si="11"/>
        <v xml:space="preserve"> </v>
      </c>
      <c r="E593" s="101" t="str">
        <f t="shared" si="11"/>
        <v xml:space="preserve"> </v>
      </c>
      <c r="F593" s="100"/>
    </row>
    <row r="594" spans="1:6">
      <c r="A594" s="94"/>
      <c r="B594" s="99"/>
      <c r="C594" s="99"/>
      <c r="D594" s="101" t="str">
        <f t="shared" si="11"/>
        <v xml:space="preserve"> </v>
      </c>
      <c r="E594" s="101" t="str">
        <f t="shared" si="11"/>
        <v xml:space="preserve"> </v>
      </c>
      <c r="F594" s="100"/>
    </row>
    <row r="595" spans="1:6">
      <c r="A595" s="94"/>
      <c r="B595" s="99"/>
      <c r="C595" s="99"/>
      <c r="D595" s="101" t="str">
        <f t="shared" si="11"/>
        <v xml:space="preserve"> </v>
      </c>
      <c r="E595" s="101" t="str">
        <f t="shared" si="11"/>
        <v xml:space="preserve"> </v>
      </c>
      <c r="F595" s="100"/>
    </row>
    <row r="596" spans="1:6">
      <c r="A596" s="94"/>
      <c r="B596" s="99"/>
      <c r="C596" s="99"/>
      <c r="D596" s="101" t="str">
        <f t="shared" si="11"/>
        <v xml:space="preserve"> </v>
      </c>
      <c r="E596" s="101" t="str">
        <f t="shared" si="11"/>
        <v xml:space="preserve"> </v>
      </c>
      <c r="F596" s="100"/>
    </row>
    <row r="597" spans="1:6">
      <c r="A597" s="94"/>
      <c r="B597" s="99"/>
      <c r="C597" s="99"/>
      <c r="D597" s="101" t="str">
        <f t="shared" si="11"/>
        <v xml:space="preserve"> </v>
      </c>
      <c r="E597" s="101" t="str">
        <f t="shared" si="11"/>
        <v xml:space="preserve"> </v>
      </c>
      <c r="F597" s="100"/>
    </row>
    <row r="598" spans="1:6">
      <c r="A598" s="94"/>
      <c r="B598" s="99"/>
      <c r="C598" s="99"/>
      <c r="D598" s="101" t="str">
        <f t="shared" si="11"/>
        <v xml:space="preserve"> </v>
      </c>
      <c r="E598" s="101" t="str">
        <f t="shared" si="11"/>
        <v xml:space="preserve"> </v>
      </c>
      <c r="F598" s="100"/>
    </row>
    <row r="599" spans="1:6">
      <c r="A599" s="94"/>
      <c r="B599" s="99"/>
      <c r="C599" s="99"/>
      <c r="D599" s="101" t="str">
        <f t="shared" si="11"/>
        <v xml:space="preserve"> </v>
      </c>
      <c r="E599" s="101" t="str">
        <f t="shared" si="11"/>
        <v xml:space="preserve"> </v>
      </c>
      <c r="F599" s="100"/>
    </row>
    <row r="600" spans="1:6">
      <c r="A600" s="94"/>
      <c r="B600" s="99"/>
      <c r="C600" s="99"/>
      <c r="D600" s="101" t="str">
        <f t="shared" si="11"/>
        <v xml:space="preserve"> </v>
      </c>
      <c r="E600" s="101" t="str">
        <f t="shared" si="11"/>
        <v xml:space="preserve"> </v>
      </c>
      <c r="F600" s="100"/>
    </row>
    <row r="601" spans="1:6">
      <c r="A601" s="94"/>
      <c r="B601" s="99"/>
      <c r="C601" s="99"/>
      <c r="D601" s="101" t="str">
        <f t="shared" si="11"/>
        <v xml:space="preserve"> </v>
      </c>
      <c r="E601" s="101" t="str">
        <f t="shared" si="11"/>
        <v xml:space="preserve"> </v>
      </c>
      <c r="F601" s="100"/>
    </row>
    <row r="602" spans="1:6">
      <c r="A602" s="94"/>
      <c r="B602" s="99"/>
      <c r="C602" s="99"/>
      <c r="D602" s="101" t="str">
        <f t="shared" si="11"/>
        <v xml:space="preserve"> </v>
      </c>
      <c r="E602" s="101" t="str">
        <f t="shared" si="11"/>
        <v xml:space="preserve"> </v>
      </c>
      <c r="F602" s="100"/>
    </row>
    <row r="603" spans="1:6">
      <c r="A603" s="94"/>
      <c r="B603" s="99"/>
      <c r="C603" s="99"/>
      <c r="D603" s="101" t="str">
        <f t="shared" si="11"/>
        <v xml:space="preserve"> </v>
      </c>
      <c r="E603" s="101" t="str">
        <f t="shared" si="11"/>
        <v xml:space="preserve"> </v>
      </c>
      <c r="F603" s="100"/>
    </row>
    <row r="604" spans="1:6">
      <c r="A604" s="94"/>
      <c r="B604" s="99"/>
      <c r="C604" s="99"/>
      <c r="D604" s="101" t="str">
        <f t="shared" si="11"/>
        <v xml:space="preserve"> </v>
      </c>
      <c r="E604" s="101" t="str">
        <f t="shared" si="11"/>
        <v xml:space="preserve"> </v>
      </c>
      <c r="F604" s="100"/>
    </row>
    <row r="605" spans="1:6">
      <c r="A605" s="94"/>
      <c r="B605" s="99"/>
      <c r="C605" s="99"/>
      <c r="D605" s="101" t="str">
        <f t="shared" si="11"/>
        <v xml:space="preserve"> </v>
      </c>
      <c r="E605" s="101" t="str">
        <f t="shared" si="11"/>
        <v xml:space="preserve"> </v>
      </c>
      <c r="F605" s="100"/>
    </row>
    <row r="606" spans="1:6">
      <c r="A606" s="94"/>
      <c r="B606" s="99"/>
      <c r="C606" s="99"/>
      <c r="D606" s="101" t="str">
        <f t="shared" si="11"/>
        <v xml:space="preserve"> </v>
      </c>
      <c r="E606" s="101" t="str">
        <f t="shared" si="11"/>
        <v xml:space="preserve"> </v>
      </c>
      <c r="F606" s="100"/>
    </row>
    <row r="607" spans="1:6">
      <c r="A607" s="94"/>
      <c r="B607" s="99"/>
      <c r="C607" s="99"/>
      <c r="D607" s="101" t="str">
        <f t="shared" si="11"/>
        <v xml:space="preserve"> </v>
      </c>
      <c r="E607" s="101" t="str">
        <f t="shared" si="11"/>
        <v xml:space="preserve"> </v>
      </c>
      <c r="F607" s="100"/>
    </row>
    <row r="608" spans="1:6">
      <c r="A608" s="94"/>
      <c r="B608" s="99"/>
      <c r="C608" s="99"/>
      <c r="D608" s="101" t="str">
        <f t="shared" si="11"/>
        <v xml:space="preserve"> </v>
      </c>
      <c r="E608" s="101" t="str">
        <f t="shared" si="11"/>
        <v xml:space="preserve"> </v>
      </c>
      <c r="F608" s="100"/>
    </row>
    <row r="609" spans="1:6">
      <c r="A609" s="94"/>
      <c r="B609" s="99"/>
      <c r="C609" s="99"/>
      <c r="D609" s="101" t="str">
        <f t="shared" si="11"/>
        <v xml:space="preserve"> </v>
      </c>
      <c r="E609" s="101" t="str">
        <f t="shared" si="11"/>
        <v xml:space="preserve"> </v>
      </c>
      <c r="F609" s="100"/>
    </row>
    <row r="610" spans="1:6">
      <c r="A610" s="94"/>
      <c r="B610" s="99"/>
      <c r="C610" s="99"/>
      <c r="D610" s="101" t="str">
        <f t="shared" si="11"/>
        <v xml:space="preserve"> </v>
      </c>
      <c r="E610" s="101" t="str">
        <f t="shared" si="11"/>
        <v xml:space="preserve"> </v>
      </c>
      <c r="F610" s="100"/>
    </row>
    <row r="611" spans="1:6">
      <c r="A611" s="94"/>
      <c r="B611" s="99"/>
      <c r="C611" s="99"/>
      <c r="D611" s="101" t="str">
        <f t="shared" si="11"/>
        <v xml:space="preserve"> </v>
      </c>
      <c r="E611" s="101" t="str">
        <f t="shared" si="11"/>
        <v xml:space="preserve"> </v>
      </c>
      <c r="F611" s="100"/>
    </row>
    <row r="612" spans="1:6">
      <c r="A612" s="94"/>
      <c r="B612" s="99"/>
      <c r="C612" s="99"/>
      <c r="D612" s="101" t="str">
        <f t="shared" si="11"/>
        <v xml:space="preserve"> </v>
      </c>
      <c r="E612" s="101" t="str">
        <f t="shared" si="11"/>
        <v xml:space="preserve"> </v>
      </c>
      <c r="F612" s="100"/>
    </row>
    <row r="613" spans="1:6">
      <c r="A613" s="94"/>
      <c r="B613" s="99"/>
      <c r="C613" s="99"/>
      <c r="D613" s="101" t="str">
        <f t="shared" si="11"/>
        <v xml:space="preserve"> </v>
      </c>
      <c r="E613" s="101" t="str">
        <f t="shared" si="11"/>
        <v xml:space="preserve"> </v>
      </c>
      <c r="F613" s="100"/>
    </row>
    <row r="614" spans="1:6">
      <c r="A614" s="94"/>
      <c r="B614" s="99"/>
      <c r="C614" s="99"/>
      <c r="D614" s="101" t="str">
        <f t="shared" si="11"/>
        <v xml:space="preserve"> </v>
      </c>
      <c r="E614" s="101" t="str">
        <f t="shared" si="11"/>
        <v xml:space="preserve"> </v>
      </c>
      <c r="F614" s="100"/>
    </row>
    <row r="615" spans="1:6">
      <c r="A615" s="94"/>
      <c r="B615" s="99"/>
      <c r="C615" s="99"/>
      <c r="D615" s="101" t="str">
        <f t="shared" si="11"/>
        <v xml:space="preserve"> </v>
      </c>
      <c r="E615" s="101" t="str">
        <f t="shared" si="11"/>
        <v xml:space="preserve"> </v>
      </c>
      <c r="F615" s="100"/>
    </row>
    <row r="616" spans="1:6">
      <c r="A616" s="94"/>
      <c r="B616" s="99"/>
      <c r="C616" s="99"/>
      <c r="D616" s="101" t="str">
        <f t="shared" si="11"/>
        <v xml:space="preserve"> </v>
      </c>
      <c r="E616" s="101" t="str">
        <f t="shared" si="11"/>
        <v xml:space="preserve"> </v>
      </c>
      <c r="F616" s="100"/>
    </row>
    <row r="617" spans="1:6">
      <c r="A617" s="94"/>
      <c r="B617" s="99"/>
      <c r="C617" s="99"/>
      <c r="D617" s="101" t="str">
        <f t="shared" si="11"/>
        <v xml:space="preserve"> </v>
      </c>
      <c r="E617" s="101" t="str">
        <f t="shared" si="11"/>
        <v xml:space="preserve"> </v>
      </c>
      <c r="F617" s="100"/>
    </row>
    <row r="618" spans="1:6">
      <c r="A618" s="94"/>
      <c r="B618" s="99"/>
      <c r="C618" s="99"/>
      <c r="D618" s="101" t="str">
        <f t="shared" si="11"/>
        <v xml:space="preserve"> </v>
      </c>
      <c r="E618" s="101" t="str">
        <f t="shared" si="11"/>
        <v xml:space="preserve"> </v>
      </c>
      <c r="F618" s="100"/>
    </row>
    <row r="619" spans="1:6">
      <c r="A619" s="94"/>
      <c r="B619" s="99"/>
      <c r="C619" s="99"/>
      <c r="D619" s="101" t="str">
        <f t="shared" si="11"/>
        <v xml:space="preserve"> </v>
      </c>
      <c r="E619" s="101" t="str">
        <f t="shared" si="11"/>
        <v xml:space="preserve"> </v>
      </c>
      <c r="F619" s="100"/>
    </row>
    <row r="620" spans="1:6">
      <c r="A620" s="94"/>
      <c r="B620" s="99"/>
      <c r="C620" s="99"/>
      <c r="D620" s="101" t="str">
        <f t="shared" si="11"/>
        <v xml:space="preserve"> </v>
      </c>
      <c r="E620" s="101" t="str">
        <f t="shared" si="11"/>
        <v xml:space="preserve"> </v>
      </c>
      <c r="F620" s="100"/>
    </row>
    <row r="621" spans="1:6">
      <c r="A621" s="94"/>
      <c r="B621" s="99"/>
      <c r="C621" s="99"/>
      <c r="D621" s="101" t="str">
        <f t="shared" si="11"/>
        <v xml:space="preserve"> </v>
      </c>
      <c r="E621" s="101" t="str">
        <f t="shared" si="11"/>
        <v xml:space="preserve"> </v>
      </c>
      <c r="F621" s="100"/>
    </row>
    <row r="622" spans="1:6">
      <c r="A622" s="94"/>
      <c r="B622" s="99"/>
      <c r="C622" s="99"/>
      <c r="D622" s="101" t="str">
        <f t="shared" si="11"/>
        <v xml:space="preserve"> </v>
      </c>
      <c r="E622" s="101" t="str">
        <f t="shared" si="11"/>
        <v xml:space="preserve"> </v>
      </c>
      <c r="F622" s="100"/>
    </row>
    <row r="623" spans="1:6">
      <c r="A623" s="94"/>
      <c r="B623" s="99"/>
      <c r="C623" s="99"/>
      <c r="D623" s="101" t="str">
        <f t="shared" si="11"/>
        <v xml:space="preserve"> </v>
      </c>
      <c r="E623" s="101" t="str">
        <f t="shared" si="11"/>
        <v xml:space="preserve"> </v>
      </c>
      <c r="F623" s="100"/>
    </row>
    <row r="624" spans="1:6">
      <c r="A624" s="94"/>
      <c r="B624" s="99"/>
      <c r="C624" s="99"/>
      <c r="D624" s="101" t="str">
        <f t="shared" si="11"/>
        <v xml:space="preserve"> </v>
      </c>
      <c r="E624" s="101" t="str">
        <f t="shared" si="11"/>
        <v xml:space="preserve"> </v>
      </c>
      <c r="F624" s="100"/>
    </row>
    <row r="625" spans="1:6">
      <c r="A625" s="94"/>
      <c r="B625" s="99"/>
      <c r="C625" s="99"/>
      <c r="D625" s="101" t="str">
        <f t="shared" si="11"/>
        <v xml:space="preserve"> </v>
      </c>
      <c r="E625" s="101" t="str">
        <f t="shared" si="11"/>
        <v xml:space="preserve"> </v>
      </c>
      <c r="F625" s="100"/>
    </row>
    <row r="626" spans="1:6">
      <c r="A626" s="94"/>
      <c r="B626" s="99"/>
      <c r="C626" s="99"/>
      <c r="D626" s="101" t="str">
        <f t="shared" si="11"/>
        <v xml:space="preserve"> </v>
      </c>
      <c r="E626" s="101" t="str">
        <f t="shared" si="11"/>
        <v xml:space="preserve"> </v>
      </c>
      <c r="F626" s="100"/>
    </row>
    <row r="627" spans="1:6">
      <c r="A627" s="94"/>
      <c r="B627" s="99"/>
      <c r="C627" s="99"/>
      <c r="D627" s="101" t="str">
        <f t="shared" si="11"/>
        <v xml:space="preserve"> </v>
      </c>
      <c r="E627" s="101" t="str">
        <f t="shared" si="11"/>
        <v xml:space="preserve"> </v>
      </c>
      <c r="F627" s="100"/>
    </row>
    <row r="628" spans="1:6">
      <c r="A628" s="94"/>
      <c r="B628" s="99"/>
      <c r="C628" s="99"/>
      <c r="D628" s="101" t="str">
        <f t="shared" si="11"/>
        <v xml:space="preserve"> </v>
      </c>
      <c r="E628" s="101" t="str">
        <f t="shared" si="11"/>
        <v xml:space="preserve"> </v>
      </c>
      <c r="F628" s="100"/>
    </row>
    <row r="629" spans="1:6">
      <c r="A629" s="94"/>
      <c r="B629" s="99"/>
      <c r="C629" s="99"/>
      <c r="D629" s="101" t="str">
        <f t="shared" si="11"/>
        <v xml:space="preserve"> </v>
      </c>
      <c r="E629" s="101" t="str">
        <f t="shared" si="11"/>
        <v xml:space="preserve"> </v>
      </c>
      <c r="F629" s="100"/>
    </row>
    <row r="630" spans="1:6">
      <c r="A630" s="94"/>
      <c r="B630" s="99"/>
      <c r="C630" s="99"/>
      <c r="D630" s="101" t="str">
        <f t="shared" si="11"/>
        <v xml:space="preserve"> </v>
      </c>
      <c r="E630" s="101" t="str">
        <f t="shared" si="11"/>
        <v xml:space="preserve"> </v>
      </c>
      <c r="F630" s="100"/>
    </row>
    <row r="631" spans="1:6">
      <c r="A631" s="94"/>
      <c r="B631" s="99"/>
      <c r="C631" s="99"/>
      <c r="D631" s="101" t="str">
        <f t="shared" si="11"/>
        <v xml:space="preserve"> </v>
      </c>
      <c r="E631" s="101" t="str">
        <f t="shared" si="11"/>
        <v xml:space="preserve"> </v>
      </c>
      <c r="F631" s="100"/>
    </row>
    <row r="632" spans="1:6">
      <c r="A632" s="94"/>
      <c r="B632" s="99"/>
      <c r="C632" s="99"/>
      <c r="D632" s="101" t="str">
        <f t="shared" si="11"/>
        <v xml:space="preserve"> </v>
      </c>
      <c r="E632" s="101" t="str">
        <f t="shared" si="11"/>
        <v xml:space="preserve"> </v>
      </c>
      <c r="F632" s="100"/>
    </row>
    <row r="633" spans="1:6">
      <c r="A633" s="94"/>
      <c r="B633" s="99"/>
      <c r="C633" s="99"/>
      <c r="D633" s="101" t="str">
        <f t="shared" si="11"/>
        <v xml:space="preserve"> </v>
      </c>
      <c r="E633" s="101" t="str">
        <f t="shared" si="11"/>
        <v xml:space="preserve"> </v>
      </c>
      <c r="F633" s="100"/>
    </row>
    <row r="634" spans="1:6">
      <c r="A634" s="94"/>
      <c r="B634" s="99"/>
      <c r="C634" s="99"/>
      <c r="D634" s="101" t="str">
        <f t="shared" si="11"/>
        <v xml:space="preserve"> </v>
      </c>
      <c r="E634" s="101" t="str">
        <f t="shared" si="11"/>
        <v xml:space="preserve"> </v>
      </c>
      <c r="F634" s="100"/>
    </row>
    <row r="635" spans="1:6">
      <c r="A635" s="94"/>
      <c r="B635" s="99"/>
      <c r="C635" s="99"/>
      <c r="D635" s="101" t="str">
        <f t="shared" si="11"/>
        <v xml:space="preserve"> </v>
      </c>
      <c r="E635" s="101" t="str">
        <f t="shared" si="11"/>
        <v xml:space="preserve"> </v>
      </c>
      <c r="F635" s="100"/>
    </row>
    <row r="636" spans="1:6">
      <c r="A636" s="94"/>
      <c r="B636" s="99"/>
      <c r="C636" s="99"/>
      <c r="D636" s="101" t="str">
        <f t="shared" si="11"/>
        <v xml:space="preserve"> </v>
      </c>
      <c r="E636" s="101" t="str">
        <f t="shared" si="11"/>
        <v xml:space="preserve"> </v>
      </c>
      <c r="F636" s="100"/>
    </row>
    <row r="637" spans="1:6">
      <c r="A637" s="94"/>
      <c r="B637" s="99"/>
      <c r="C637" s="99"/>
      <c r="D637" s="101" t="str">
        <f t="shared" si="11"/>
        <v xml:space="preserve"> </v>
      </c>
      <c r="E637" s="101" t="str">
        <f t="shared" si="11"/>
        <v xml:space="preserve"> </v>
      </c>
      <c r="F637" s="100"/>
    </row>
    <row r="638" spans="1:6">
      <c r="A638" s="94"/>
      <c r="B638" s="99"/>
      <c r="C638" s="99"/>
      <c r="D638" s="101" t="str">
        <f t="shared" si="11"/>
        <v xml:space="preserve"> </v>
      </c>
      <c r="E638" s="101" t="str">
        <f t="shared" si="11"/>
        <v xml:space="preserve"> </v>
      </c>
      <c r="F638" s="100"/>
    </row>
    <row r="639" spans="1:6">
      <c r="A639" s="94"/>
      <c r="B639" s="99"/>
      <c r="C639" s="99"/>
      <c r="D639" s="101" t="str">
        <f t="shared" si="11"/>
        <v xml:space="preserve"> </v>
      </c>
      <c r="E639" s="101" t="str">
        <f t="shared" si="11"/>
        <v xml:space="preserve"> </v>
      </c>
      <c r="F639" s="100"/>
    </row>
    <row r="640" spans="1:6">
      <c r="A640" s="94"/>
      <c r="B640" s="99"/>
      <c r="C640" s="99"/>
      <c r="D640" s="101" t="str">
        <f t="shared" si="11"/>
        <v xml:space="preserve"> </v>
      </c>
      <c r="E640" s="101" t="str">
        <f t="shared" si="11"/>
        <v xml:space="preserve"> </v>
      </c>
      <c r="F640" s="100"/>
    </row>
    <row r="641" spans="1:6">
      <c r="A641" s="94"/>
      <c r="B641" s="99"/>
      <c r="C641" s="99"/>
      <c r="D641" s="101" t="str">
        <f t="shared" si="11"/>
        <v xml:space="preserve"> </v>
      </c>
      <c r="E641" s="101" t="str">
        <f t="shared" si="11"/>
        <v xml:space="preserve"> </v>
      </c>
      <c r="F641" s="100"/>
    </row>
    <row r="642" spans="1:6">
      <c r="A642" s="94"/>
      <c r="B642" s="99"/>
      <c r="C642" s="99"/>
      <c r="D642" s="101" t="str">
        <f t="shared" si="11"/>
        <v xml:space="preserve"> </v>
      </c>
      <c r="E642" s="101" t="str">
        <f t="shared" si="11"/>
        <v xml:space="preserve"> </v>
      </c>
      <c r="F642" s="100"/>
    </row>
    <row r="643" spans="1:6">
      <c r="A643" s="94"/>
      <c r="B643" s="99"/>
      <c r="C643" s="99"/>
      <c r="D643" s="101" t="str">
        <f t="shared" si="11"/>
        <v xml:space="preserve"> </v>
      </c>
      <c r="E643" s="101" t="str">
        <f t="shared" si="11"/>
        <v xml:space="preserve"> </v>
      </c>
      <c r="F643" s="100"/>
    </row>
    <row r="644" spans="1:6">
      <c r="A644" s="94"/>
      <c r="B644" s="99"/>
      <c r="C644" s="99"/>
      <c r="D644" s="101" t="str">
        <f t="shared" si="11"/>
        <v xml:space="preserve"> </v>
      </c>
      <c r="E644" s="101" t="str">
        <f t="shared" si="11"/>
        <v xml:space="preserve"> </v>
      </c>
      <c r="F644" s="100"/>
    </row>
    <row r="645" spans="1:6">
      <c r="A645" s="94"/>
      <c r="B645" s="99"/>
      <c r="C645" s="99"/>
      <c r="D645" s="101" t="str">
        <f t="shared" si="11"/>
        <v xml:space="preserve"> </v>
      </c>
      <c r="E645" s="101" t="str">
        <f t="shared" si="11"/>
        <v xml:space="preserve"> </v>
      </c>
      <c r="F645" s="100"/>
    </row>
    <row r="646" spans="1:6">
      <c r="A646" s="94"/>
      <c r="B646" s="99"/>
      <c r="C646" s="99"/>
      <c r="D646" s="101" t="str">
        <f t="shared" si="11"/>
        <v xml:space="preserve"> </v>
      </c>
      <c r="E646" s="101" t="str">
        <f t="shared" si="11"/>
        <v xml:space="preserve"> </v>
      </c>
      <c r="F646" s="100"/>
    </row>
    <row r="647" spans="1:6">
      <c r="A647" s="94"/>
      <c r="B647" s="99"/>
      <c r="C647" s="99"/>
      <c r="D647" s="101" t="str">
        <f t="shared" si="11"/>
        <v xml:space="preserve"> </v>
      </c>
      <c r="E647" s="101" t="str">
        <f t="shared" si="11"/>
        <v xml:space="preserve"> </v>
      </c>
      <c r="F647" s="100"/>
    </row>
    <row r="648" spans="1:6">
      <c r="A648" s="94"/>
      <c r="B648" s="99"/>
      <c r="C648" s="99"/>
      <c r="D648" s="101" t="str">
        <f t="shared" si="11"/>
        <v xml:space="preserve"> </v>
      </c>
      <c r="E648" s="101" t="str">
        <f t="shared" si="11"/>
        <v xml:space="preserve"> </v>
      </c>
      <c r="F648" s="100"/>
    </row>
    <row r="649" spans="1:6">
      <c r="A649" s="94"/>
      <c r="B649" s="99"/>
      <c r="C649" s="99"/>
      <c r="D649" s="101" t="str">
        <f t="shared" si="11"/>
        <v xml:space="preserve"> </v>
      </c>
      <c r="E649" s="101" t="str">
        <f t="shared" si="11"/>
        <v xml:space="preserve"> </v>
      </c>
      <c r="F649" s="100"/>
    </row>
    <row r="650" spans="1:6">
      <c r="A650" s="94"/>
      <c r="B650" s="99"/>
      <c r="C650" s="99"/>
      <c r="D650" s="101" t="str">
        <f t="shared" si="11"/>
        <v xml:space="preserve"> </v>
      </c>
      <c r="E650" s="101" t="str">
        <f t="shared" si="11"/>
        <v xml:space="preserve"> </v>
      </c>
      <c r="F650" s="100"/>
    </row>
    <row r="651" spans="1:6">
      <c r="A651" s="94"/>
      <c r="B651" s="99"/>
      <c r="C651" s="99"/>
      <c r="D651" s="101" t="str">
        <f t="shared" ref="D651:E714" si="12">IF(ISNUMBER(B650),((RANK(B650,B$9:B$1008,0)+COUNT(B$9:B$1008)-RANK(B650,B$9:B$1008,1)+1)/2)," ")</f>
        <v xml:space="preserve"> </v>
      </c>
      <c r="E651" s="101" t="str">
        <f t="shared" si="12"/>
        <v xml:space="preserve"> </v>
      </c>
      <c r="F651" s="100"/>
    </row>
    <row r="652" spans="1:6">
      <c r="A652" s="94"/>
      <c r="B652" s="99"/>
      <c r="C652" s="99"/>
      <c r="D652" s="101" t="str">
        <f t="shared" si="12"/>
        <v xml:space="preserve"> </v>
      </c>
      <c r="E652" s="101" t="str">
        <f t="shared" si="12"/>
        <v xml:space="preserve"> </v>
      </c>
      <c r="F652" s="100"/>
    </row>
    <row r="653" spans="1:6">
      <c r="A653" s="94"/>
      <c r="B653" s="99"/>
      <c r="C653" s="99"/>
      <c r="D653" s="101" t="str">
        <f t="shared" si="12"/>
        <v xml:space="preserve"> </v>
      </c>
      <c r="E653" s="101" t="str">
        <f t="shared" si="12"/>
        <v xml:space="preserve"> </v>
      </c>
      <c r="F653" s="100"/>
    </row>
    <row r="654" spans="1:6">
      <c r="A654" s="94"/>
      <c r="B654" s="99"/>
      <c r="C654" s="99"/>
      <c r="D654" s="101" t="str">
        <f t="shared" si="12"/>
        <v xml:space="preserve"> </v>
      </c>
      <c r="E654" s="101" t="str">
        <f t="shared" si="12"/>
        <v xml:space="preserve"> </v>
      </c>
      <c r="F654" s="100"/>
    </row>
    <row r="655" spans="1:6">
      <c r="A655" s="94"/>
      <c r="B655" s="99"/>
      <c r="C655" s="99"/>
      <c r="D655" s="101" t="str">
        <f t="shared" si="12"/>
        <v xml:space="preserve"> </v>
      </c>
      <c r="E655" s="101" t="str">
        <f t="shared" si="12"/>
        <v xml:space="preserve"> </v>
      </c>
      <c r="F655" s="100"/>
    </row>
    <row r="656" spans="1:6">
      <c r="A656" s="94"/>
      <c r="B656" s="99"/>
      <c r="C656" s="99"/>
      <c r="D656" s="101" t="str">
        <f t="shared" si="12"/>
        <v xml:space="preserve"> </v>
      </c>
      <c r="E656" s="101" t="str">
        <f t="shared" si="12"/>
        <v xml:space="preserve"> </v>
      </c>
      <c r="F656" s="100"/>
    </row>
    <row r="657" spans="1:6">
      <c r="A657" s="94"/>
      <c r="B657" s="99"/>
      <c r="C657" s="99"/>
      <c r="D657" s="101" t="str">
        <f t="shared" si="12"/>
        <v xml:space="preserve"> </v>
      </c>
      <c r="E657" s="101" t="str">
        <f t="shared" si="12"/>
        <v xml:space="preserve"> </v>
      </c>
      <c r="F657" s="100"/>
    </row>
    <row r="658" spans="1:6">
      <c r="A658" s="94"/>
      <c r="B658" s="99"/>
      <c r="C658" s="99"/>
      <c r="D658" s="101" t="str">
        <f t="shared" si="12"/>
        <v xml:space="preserve"> </v>
      </c>
      <c r="E658" s="101" t="str">
        <f t="shared" si="12"/>
        <v xml:space="preserve"> </v>
      </c>
      <c r="F658" s="100"/>
    </row>
    <row r="659" spans="1:6">
      <c r="A659" s="94"/>
      <c r="B659" s="99"/>
      <c r="C659" s="99"/>
      <c r="D659" s="101" t="str">
        <f t="shared" si="12"/>
        <v xml:space="preserve"> </v>
      </c>
      <c r="E659" s="101" t="str">
        <f t="shared" si="12"/>
        <v xml:space="preserve"> </v>
      </c>
      <c r="F659" s="100"/>
    </row>
    <row r="660" spans="1:6">
      <c r="A660" s="94"/>
      <c r="B660" s="99"/>
      <c r="C660" s="99"/>
      <c r="D660" s="101" t="str">
        <f t="shared" si="12"/>
        <v xml:space="preserve"> </v>
      </c>
      <c r="E660" s="101" t="str">
        <f t="shared" si="12"/>
        <v xml:space="preserve"> </v>
      </c>
      <c r="F660" s="100"/>
    </row>
    <row r="661" spans="1:6">
      <c r="A661" s="94"/>
      <c r="B661" s="99"/>
      <c r="C661" s="99"/>
      <c r="D661" s="101" t="str">
        <f t="shared" si="12"/>
        <v xml:space="preserve"> </v>
      </c>
      <c r="E661" s="101" t="str">
        <f t="shared" si="12"/>
        <v xml:space="preserve"> </v>
      </c>
      <c r="F661" s="100"/>
    </row>
    <row r="662" spans="1:6">
      <c r="A662" s="94"/>
      <c r="B662" s="99"/>
      <c r="C662" s="99"/>
      <c r="D662" s="101" t="str">
        <f t="shared" si="12"/>
        <v xml:space="preserve"> </v>
      </c>
      <c r="E662" s="101" t="str">
        <f t="shared" si="12"/>
        <v xml:space="preserve"> </v>
      </c>
      <c r="F662" s="100"/>
    </row>
    <row r="663" spans="1:6">
      <c r="A663" s="94"/>
      <c r="B663" s="99"/>
      <c r="C663" s="99"/>
      <c r="D663" s="101" t="str">
        <f t="shared" si="12"/>
        <v xml:space="preserve"> </v>
      </c>
      <c r="E663" s="101" t="str">
        <f t="shared" si="12"/>
        <v xml:space="preserve"> </v>
      </c>
      <c r="F663" s="100"/>
    </row>
    <row r="664" spans="1:6">
      <c r="A664" s="94"/>
      <c r="B664" s="99"/>
      <c r="C664" s="99"/>
      <c r="D664" s="101" t="str">
        <f t="shared" si="12"/>
        <v xml:space="preserve"> </v>
      </c>
      <c r="E664" s="101" t="str">
        <f t="shared" si="12"/>
        <v xml:space="preserve"> </v>
      </c>
      <c r="F664" s="100"/>
    </row>
    <row r="665" spans="1:6">
      <c r="A665" s="94"/>
      <c r="B665" s="99"/>
      <c r="C665" s="99"/>
      <c r="D665" s="101" t="str">
        <f t="shared" si="12"/>
        <v xml:space="preserve"> </v>
      </c>
      <c r="E665" s="101" t="str">
        <f t="shared" si="12"/>
        <v xml:space="preserve"> </v>
      </c>
      <c r="F665" s="100"/>
    </row>
    <row r="666" spans="1:6">
      <c r="A666" s="94"/>
      <c r="B666" s="99"/>
      <c r="C666" s="99"/>
      <c r="D666" s="101" t="str">
        <f t="shared" si="12"/>
        <v xml:space="preserve"> </v>
      </c>
      <c r="E666" s="101" t="str">
        <f t="shared" si="12"/>
        <v xml:space="preserve"> </v>
      </c>
      <c r="F666" s="100"/>
    </row>
    <row r="667" spans="1:6">
      <c r="A667" s="94"/>
      <c r="B667" s="99"/>
      <c r="C667" s="99"/>
      <c r="D667" s="101" t="str">
        <f t="shared" si="12"/>
        <v xml:space="preserve"> </v>
      </c>
      <c r="E667" s="101" t="str">
        <f t="shared" si="12"/>
        <v xml:space="preserve"> </v>
      </c>
      <c r="F667" s="100"/>
    </row>
    <row r="668" spans="1:6">
      <c r="A668" s="94"/>
      <c r="B668" s="99"/>
      <c r="C668" s="99"/>
      <c r="D668" s="101" t="str">
        <f t="shared" si="12"/>
        <v xml:space="preserve"> </v>
      </c>
      <c r="E668" s="101" t="str">
        <f t="shared" si="12"/>
        <v xml:space="preserve"> </v>
      </c>
      <c r="F668" s="100"/>
    </row>
    <row r="669" spans="1:6">
      <c r="A669" s="94"/>
      <c r="B669" s="99"/>
      <c r="C669" s="99"/>
      <c r="D669" s="101" t="str">
        <f t="shared" si="12"/>
        <v xml:space="preserve"> </v>
      </c>
      <c r="E669" s="101" t="str">
        <f t="shared" si="12"/>
        <v xml:space="preserve"> </v>
      </c>
      <c r="F669" s="100"/>
    </row>
    <row r="670" spans="1:6">
      <c r="A670" s="94"/>
      <c r="B670" s="99"/>
      <c r="C670" s="99"/>
      <c r="D670" s="101" t="str">
        <f t="shared" si="12"/>
        <v xml:space="preserve"> </v>
      </c>
      <c r="E670" s="101" t="str">
        <f t="shared" si="12"/>
        <v xml:space="preserve"> </v>
      </c>
      <c r="F670" s="100"/>
    </row>
    <row r="671" spans="1:6">
      <c r="A671" s="94"/>
      <c r="B671" s="99"/>
      <c r="C671" s="99"/>
      <c r="D671" s="101" t="str">
        <f t="shared" si="12"/>
        <v xml:space="preserve"> </v>
      </c>
      <c r="E671" s="101" t="str">
        <f t="shared" si="12"/>
        <v xml:space="preserve"> </v>
      </c>
      <c r="F671" s="100"/>
    </row>
    <row r="672" spans="1:6">
      <c r="A672" s="94"/>
      <c r="B672" s="99"/>
      <c r="C672" s="99"/>
      <c r="D672" s="101" t="str">
        <f t="shared" si="12"/>
        <v xml:space="preserve"> </v>
      </c>
      <c r="E672" s="101" t="str">
        <f t="shared" si="12"/>
        <v xml:space="preserve"> </v>
      </c>
      <c r="F672" s="100"/>
    </row>
    <row r="673" spans="1:6">
      <c r="A673" s="94"/>
      <c r="B673" s="99"/>
      <c r="C673" s="99"/>
      <c r="D673" s="101" t="str">
        <f t="shared" si="12"/>
        <v xml:space="preserve"> </v>
      </c>
      <c r="E673" s="101" t="str">
        <f t="shared" si="12"/>
        <v xml:space="preserve"> </v>
      </c>
      <c r="F673" s="100"/>
    </row>
    <row r="674" spans="1:6">
      <c r="A674" s="94"/>
      <c r="B674" s="99"/>
      <c r="C674" s="99"/>
      <c r="D674" s="101" t="str">
        <f t="shared" si="12"/>
        <v xml:space="preserve"> </v>
      </c>
      <c r="E674" s="101" t="str">
        <f t="shared" si="12"/>
        <v xml:space="preserve"> </v>
      </c>
      <c r="F674" s="100"/>
    </row>
    <row r="675" spans="1:6">
      <c r="A675" s="94"/>
      <c r="B675" s="99"/>
      <c r="C675" s="99"/>
      <c r="D675" s="101" t="str">
        <f t="shared" si="12"/>
        <v xml:space="preserve"> </v>
      </c>
      <c r="E675" s="101" t="str">
        <f t="shared" si="12"/>
        <v xml:space="preserve"> </v>
      </c>
      <c r="F675" s="100"/>
    </row>
    <row r="676" spans="1:6">
      <c r="A676" s="94"/>
      <c r="B676" s="99"/>
      <c r="C676" s="99"/>
      <c r="D676" s="101" t="str">
        <f t="shared" si="12"/>
        <v xml:space="preserve"> </v>
      </c>
      <c r="E676" s="101" t="str">
        <f t="shared" si="12"/>
        <v xml:space="preserve"> </v>
      </c>
      <c r="F676" s="100"/>
    </row>
    <row r="677" spans="1:6">
      <c r="A677" s="94"/>
      <c r="B677" s="99"/>
      <c r="C677" s="99"/>
      <c r="D677" s="101" t="str">
        <f t="shared" si="12"/>
        <v xml:space="preserve"> </v>
      </c>
      <c r="E677" s="101" t="str">
        <f t="shared" si="12"/>
        <v xml:space="preserve"> </v>
      </c>
      <c r="F677" s="100"/>
    </row>
    <row r="678" spans="1:6">
      <c r="A678" s="94"/>
      <c r="B678" s="99"/>
      <c r="C678" s="99"/>
      <c r="D678" s="101" t="str">
        <f t="shared" si="12"/>
        <v xml:space="preserve"> </v>
      </c>
      <c r="E678" s="101" t="str">
        <f t="shared" si="12"/>
        <v xml:space="preserve"> </v>
      </c>
      <c r="F678" s="100"/>
    </row>
    <row r="679" spans="1:6">
      <c r="A679" s="94"/>
      <c r="B679" s="99"/>
      <c r="C679" s="99"/>
      <c r="D679" s="101" t="str">
        <f t="shared" si="12"/>
        <v xml:space="preserve"> </v>
      </c>
      <c r="E679" s="101" t="str">
        <f t="shared" si="12"/>
        <v xml:space="preserve"> </v>
      </c>
      <c r="F679" s="100"/>
    </row>
    <row r="680" spans="1:6">
      <c r="A680" s="94"/>
      <c r="B680" s="99"/>
      <c r="C680" s="99"/>
      <c r="D680" s="101" t="str">
        <f t="shared" si="12"/>
        <v xml:space="preserve"> </v>
      </c>
      <c r="E680" s="101" t="str">
        <f t="shared" si="12"/>
        <v xml:space="preserve"> </v>
      </c>
      <c r="F680" s="100"/>
    </row>
    <row r="681" spans="1:6">
      <c r="A681" s="94"/>
      <c r="B681" s="99"/>
      <c r="C681" s="99"/>
      <c r="D681" s="101" t="str">
        <f t="shared" si="12"/>
        <v xml:space="preserve"> </v>
      </c>
      <c r="E681" s="101" t="str">
        <f t="shared" si="12"/>
        <v xml:space="preserve"> </v>
      </c>
      <c r="F681" s="100"/>
    </row>
    <row r="682" spans="1:6">
      <c r="A682" s="94"/>
      <c r="B682" s="99"/>
      <c r="C682" s="99"/>
      <c r="D682" s="101" t="str">
        <f t="shared" si="12"/>
        <v xml:space="preserve"> </v>
      </c>
      <c r="E682" s="101" t="str">
        <f t="shared" si="12"/>
        <v xml:space="preserve"> </v>
      </c>
      <c r="F682" s="100"/>
    </row>
    <row r="683" spans="1:6">
      <c r="A683" s="94"/>
      <c r="B683" s="99"/>
      <c r="C683" s="99"/>
      <c r="D683" s="101" t="str">
        <f t="shared" si="12"/>
        <v xml:space="preserve"> </v>
      </c>
      <c r="E683" s="101" t="str">
        <f t="shared" si="12"/>
        <v xml:space="preserve"> </v>
      </c>
      <c r="F683" s="100"/>
    </row>
    <row r="684" spans="1:6">
      <c r="A684" s="94"/>
      <c r="B684" s="99"/>
      <c r="C684" s="99"/>
      <c r="D684" s="101" t="str">
        <f t="shared" si="12"/>
        <v xml:space="preserve"> </v>
      </c>
      <c r="E684" s="101" t="str">
        <f t="shared" si="12"/>
        <v xml:space="preserve"> </v>
      </c>
      <c r="F684" s="100"/>
    </row>
    <row r="685" spans="1:6">
      <c r="A685" s="94"/>
      <c r="B685" s="99"/>
      <c r="C685" s="99"/>
      <c r="D685" s="101" t="str">
        <f t="shared" si="12"/>
        <v xml:space="preserve"> </v>
      </c>
      <c r="E685" s="101" t="str">
        <f t="shared" si="12"/>
        <v xml:space="preserve"> </v>
      </c>
      <c r="F685" s="100"/>
    </row>
    <row r="686" spans="1:6">
      <c r="A686" s="94"/>
      <c r="B686" s="99"/>
      <c r="C686" s="99"/>
      <c r="D686" s="101" t="str">
        <f t="shared" si="12"/>
        <v xml:space="preserve"> </v>
      </c>
      <c r="E686" s="101" t="str">
        <f t="shared" si="12"/>
        <v xml:space="preserve"> </v>
      </c>
      <c r="F686" s="100"/>
    </row>
    <row r="687" spans="1:6">
      <c r="A687" s="94"/>
      <c r="B687" s="99"/>
      <c r="C687" s="99"/>
      <c r="D687" s="101" t="str">
        <f t="shared" si="12"/>
        <v xml:space="preserve"> </v>
      </c>
      <c r="E687" s="101" t="str">
        <f t="shared" si="12"/>
        <v xml:space="preserve"> </v>
      </c>
      <c r="F687" s="100"/>
    </row>
    <row r="688" spans="1:6">
      <c r="A688" s="94"/>
      <c r="B688" s="99"/>
      <c r="C688" s="99"/>
      <c r="D688" s="101" t="str">
        <f t="shared" si="12"/>
        <v xml:space="preserve"> </v>
      </c>
      <c r="E688" s="101" t="str">
        <f t="shared" si="12"/>
        <v xml:space="preserve"> </v>
      </c>
      <c r="F688" s="100"/>
    </row>
    <row r="689" spans="1:6">
      <c r="A689" s="94"/>
      <c r="B689" s="99"/>
      <c r="C689" s="99"/>
      <c r="D689" s="101" t="str">
        <f t="shared" si="12"/>
        <v xml:space="preserve"> </v>
      </c>
      <c r="E689" s="101" t="str">
        <f t="shared" si="12"/>
        <v xml:space="preserve"> </v>
      </c>
      <c r="F689" s="100"/>
    </row>
    <row r="690" spans="1:6">
      <c r="A690" s="94"/>
      <c r="B690" s="99"/>
      <c r="C690" s="99"/>
      <c r="D690" s="101" t="str">
        <f t="shared" si="12"/>
        <v xml:space="preserve"> </v>
      </c>
      <c r="E690" s="101" t="str">
        <f t="shared" si="12"/>
        <v xml:space="preserve"> </v>
      </c>
      <c r="F690" s="100"/>
    </row>
    <row r="691" spans="1:6">
      <c r="A691" s="94"/>
      <c r="B691" s="99"/>
      <c r="C691" s="99"/>
      <c r="D691" s="101" t="str">
        <f t="shared" si="12"/>
        <v xml:space="preserve"> </v>
      </c>
      <c r="E691" s="101" t="str">
        <f t="shared" si="12"/>
        <v xml:space="preserve"> </v>
      </c>
      <c r="F691" s="100"/>
    </row>
    <row r="692" spans="1:6">
      <c r="A692" s="94"/>
      <c r="B692" s="99"/>
      <c r="C692" s="99"/>
      <c r="D692" s="101" t="str">
        <f t="shared" si="12"/>
        <v xml:space="preserve"> </v>
      </c>
      <c r="E692" s="101" t="str">
        <f t="shared" si="12"/>
        <v xml:space="preserve"> </v>
      </c>
      <c r="F692" s="100"/>
    </row>
    <row r="693" spans="1:6">
      <c r="A693" s="94"/>
      <c r="B693" s="99"/>
      <c r="C693" s="99"/>
      <c r="D693" s="101" t="str">
        <f t="shared" si="12"/>
        <v xml:space="preserve"> </v>
      </c>
      <c r="E693" s="101" t="str">
        <f t="shared" si="12"/>
        <v xml:space="preserve"> </v>
      </c>
      <c r="F693" s="100"/>
    </row>
    <row r="694" spans="1:6">
      <c r="A694" s="94"/>
      <c r="B694" s="99"/>
      <c r="C694" s="99"/>
      <c r="D694" s="101" t="str">
        <f t="shared" si="12"/>
        <v xml:space="preserve"> </v>
      </c>
      <c r="E694" s="101" t="str">
        <f t="shared" si="12"/>
        <v xml:space="preserve"> </v>
      </c>
      <c r="F694" s="100"/>
    </row>
    <row r="695" spans="1:6">
      <c r="A695" s="94"/>
      <c r="B695" s="99"/>
      <c r="C695" s="99"/>
      <c r="D695" s="101" t="str">
        <f t="shared" si="12"/>
        <v xml:space="preserve"> </v>
      </c>
      <c r="E695" s="101" t="str">
        <f t="shared" si="12"/>
        <v xml:space="preserve"> </v>
      </c>
      <c r="F695" s="100"/>
    </row>
    <row r="696" spans="1:6">
      <c r="A696" s="94"/>
      <c r="B696" s="99"/>
      <c r="C696" s="99"/>
      <c r="D696" s="101" t="str">
        <f t="shared" si="12"/>
        <v xml:space="preserve"> </v>
      </c>
      <c r="E696" s="101" t="str">
        <f t="shared" si="12"/>
        <v xml:space="preserve"> </v>
      </c>
      <c r="F696" s="100"/>
    </row>
    <row r="697" spans="1:6">
      <c r="A697" s="94"/>
      <c r="B697" s="99"/>
      <c r="C697" s="99"/>
      <c r="D697" s="101" t="str">
        <f t="shared" si="12"/>
        <v xml:space="preserve"> </v>
      </c>
      <c r="E697" s="101" t="str">
        <f t="shared" si="12"/>
        <v xml:space="preserve"> </v>
      </c>
      <c r="F697" s="100"/>
    </row>
    <row r="698" spans="1:6">
      <c r="A698" s="94"/>
      <c r="B698" s="99"/>
      <c r="C698" s="99"/>
      <c r="D698" s="101" t="str">
        <f t="shared" si="12"/>
        <v xml:space="preserve"> </v>
      </c>
      <c r="E698" s="101" t="str">
        <f t="shared" si="12"/>
        <v xml:space="preserve"> </v>
      </c>
      <c r="F698" s="100"/>
    </row>
    <row r="699" spans="1:6">
      <c r="A699" s="94"/>
      <c r="B699" s="99"/>
      <c r="C699" s="99"/>
      <c r="D699" s="101" t="str">
        <f t="shared" si="12"/>
        <v xml:space="preserve"> </v>
      </c>
      <c r="E699" s="101" t="str">
        <f t="shared" si="12"/>
        <v xml:space="preserve"> </v>
      </c>
      <c r="F699" s="100"/>
    </row>
    <row r="700" spans="1:6">
      <c r="A700" s="94"/>
      <c r="B700" s="99"/>
      <c r="C700" s="99"/>
      <c r="D700" s="101" t="str">
        <f t="shared" si="12"/>
        <v xml:space="preserve"> </v>
      </c>
      <c r="E700" s="101" t="str">
        <f t="shared" si="12"/>
        <v xml:space="preserve"> </v>
      </c>
      <c r="F700" s="100"/>
    </row>
    <row r="701" spans="1:6">
      <c r="A701" s="94"/>
      <c r="B701" s="99"/>
      <c r="C701" s="99"/>
      <c r="D701" s="101" t="str">
        <f t="shared" si="12"/>
        <v xml:space="preserve"> </v>
      </c>
      <c r="E701" s="101" t="str">
        <f t="shared" si="12"/>
        <v xml:space="preserve"> </v>
      </c>
      <c r="F701" s="100"/>
    </row>
    <row r="702" spans="1:6">
      <c r="A702" s="94"/>
      <c r="B702" s="99"/>
      <c r="C702" s="99"/>
      <c r="D702" s="101" t="str">
        <f t="shared" si="12"/>
        <v xml:space="preserve"> </v>
      </c>
      <c r="E702" s="101" t="str">
        <f t="shared" si="12"/>
        <v xml:space="preserve"> </v>
      </c>
      <c r="F702" s="100"/>
    </row>
    <row r="703" spans="1:6">
      <c r="A703" s="94"/>
      <c r="B703" s="99"/>
      <c r="C703" s="99"/>
      <c r="D703" s="101" t="str">
        <f t="shared" si="12"/>
        <v xml:space="preserve"> </v>
      </c>
      <c r="E703" s="101" t="str">
        <f t="shared" si="12"/>
        <v xml:space="preserve"> </v>
      </c>
      <c r="F703" s="100"/>
    </row>
    <row r="704" spans="1:6">
      <c r="A704" s="94"/>
      <c r="B704" s="99"/>
      <c r="C704" s="99"/>
      <c r="D704" s="101" t="str">
        <f t="shared" si="12"/>
        <v xml:space="preserve"> </v>
      </c>
      <c r="E704" s="101" t="str">
        <f t="shared" si="12"/>
        <v xml:space="preserve"> </v>
      </c>
      <c r="F704" s="100"/>
    </row>
    <row r="705" spans="1:6">
      <c r="A705" s="94"/>
      <c r="B705" s="99"/>
      <c r="C705" s="99"/>
      <c r="D705" s="101" t="str">
        <f t="shared" si="12"/>
        <v xml:space="preserve"> </v>
      </c>
      <c r="E705" s="101" t="str">
        <f t="shared" si="12"/>
        <v xml:space="preserve"> </v>
      </c>
      <c r="F705" s="100"/>
    </row>
    <row r="706" spans="1:6">
      <c r="A706" s="94"/>
      <c r="B706" s="99"/>
      <c r="C706" s="99"/>
      <c r="D706" s="101" t="str">
        <f t="shared" si="12"/>
        <v xml:space="preserve"> </v>
      </c>
      <c r="E706" s="101" t="str">
        <f t="shared" si="12"/>
        <v xml:space="preserve"> </v>
      </c>
      <c r="F706" s="100"/>
    </row>
    <row r="707" spans="1:6">
      <c r="A707" s="94"/>
      <c r="B707" s="99"/>
      <c r="C707" s="99"/>
      <c r="D707" s="101" t="str">
        <f t="shared" si="12"/>
        <v xml:space="preserve"> </v>
      </c>
      <c r="E707" s="101" t="str">
        <f t="shared" si="12"/>
        <v xml:space="preserve"> </v>
      </c>
      <c r="F707" s="100"/>
    </row>
    <row r="708" spans="1:6">
      <c r="A708" s="94"/>
      <c r="B708" s="99"/>
      <c r="C708" s="99"/>
      <c r="D708" s="101" t="str">
        <f t="shared" si="12"/>
        <v xml:space="preserve"> </v>
      </c>
      <c r="E708" s="101" t="str">
        <f t="shared" si="12"/>
        <v xml:space="preserve"> </v>
      </c>
      <c r="F708" s="100"/>
    </row>
    <row r="709" spans="1:6">
      <c r="A709" s="94"/>
      <c r="B709" s="99"/>
      <c r="C709" s="99"/>
      <c r="D709" s="101" t="str">
        <f t="shared" si="12"/>
        <v xml:space="preserve"> </v>
      </c>
      <c r="E709" s="101" t="str">
        <f t="shared" si="12"/>
        <v xml:space="preserve"> </v>
      </c>
      <c r="F709" s="100"/>
    </row>
    <row r="710" spans="1:6">
      <c r="A710" s="94"/>
      <c r="B710" s="99"/>
      <c r="C710" s="99"/>
      <c r="D710" s="101" t="str">
        <f t="shared" si="12"/>
        <v xml:space="preserve"> </v>
      </c>
      <c r="E710" s="101" t="str">
        <f t="shared" si="12"/>
        <v xml:space="preserve"> </v>
      </c>
      <c r="F710" s="100"/>
    </row>
    <row r="711" spans="1:6">
      <c r="A711" s="94"/>
      <c r="B711" s="99"/>
      <c r="C711" s="99"/>
      <c r="D711" s="101" t="str">
        <f t="shared" si="12"/>
        <v xml:space="preserve"> </v>
      </c>
      <c r="E711" s="101" t="str">
        <f t="shared" si="12"/>
        <v xml:space="preserve"> </v>
      </c>
      <c r="F711" s="100"/>
    </row>
    <row r="712" spans="1:6">
      <c r="A712" s="94"/>
      <c r="B712" s="99"/>
      <c r="C712" s="99"/>
      <c r="D712" s="101" t="str">
        <f t="shared" si="12"/>
        <v xml:space="preserve"> </v>
      </c>
      <c r="E712" s="101" t="str">
        <f t="shared" si="12"/>
        <v xml:space="preserve"> </v>
      </c>
      <c r="F712" s="100"/>
    </row>
    <row r="713" spans="1:6">
      <c r="A713" s="94"/>
      <c r="B713" s="99"/>
      <c r="C713" s="99"/>
      <c r="D713" s="101" t="str">
        <f t="shared" si="12"/>
        <v xml:space="preserve"> </v>
      </c>
      <c r="E713" s="101" t="str">
        <f t="shared" si="12"/>
        <v xml:space="preserve"> </v>
      </c>
      <c r="F713" s="100"/>
    </row>
    <row r="714" spans="1:6">
      <c r="A714" s="94"/>
      <c r="B714" s="99"/>
      <c r="C714" s="99"/>
      <c r="D714" s="101" t="str">
        <f t="shared" si="12"/>
        <v xml:space="preserve"> </v>
      </c>
      <c r="E714" s="101" t="str">
        <f t="shared" si="12"/>
        <v xml:space="preserve"> </v>
      </c>
      <c r="F714" s="100"/>
    </row>
    <row r="715" spans="1:6">
      <c r="A715" s="94"/>
      <c r="B715" s="99"/>
      <c r="C715" s="99"/>
      <c r="D715" s="101" t="str">
        <f t="shared" ref="D715:E778" si="13">IF(ISNUMBER(B714),((RANK(B714,B$9:B$1008,0)+COUNT(B$9:B$1008)-RANK(B714,B$9:B$1008,1)+1)/2)," ")</f>
        <v xml:space="preserve"> </v>
      </c>
      <c r="E715" s="101" t="str">
        <f t="shared" si="13"/>
        <v xml:space="preserve"> </v>
      </c>
      <c r="F715" s="100"/>
    </row>
    <row r="716" spans="1:6">
      <c r="A716" s="94"/>
      <c r="B716" s="99"/>
      <c r="C716" s="99"/>
      <c r="D716" s="101" t="str">
        <f t="shared" si="13"/>
        <v xml:space="preserve"> </v>
      </c>
      <c r="E716" s="101" t="str">
        <f t="shared" si="13"/>
        <v xml:space="preserve"> </v>
      </c>
      <c r="F716" s="100"/>
    </row>
    <row r="717" spans="1:6">
      <c r="A717" s="94"/>
      <c r="B717" s="99"/>
      <c r="C717" s="99"/>
      <c r="D717" s="101" t="str">
        <f t="shared" si="13"/>
        <v xml:space="preserve"> </v>
      </c>
      <c r="E717" s="101" t="str">
        <f t="shared" si="13"/>
        <v xml:space="preserve"> </v>
      </c>
      <c r="F717" s="100"/>
    </row>
    <row r="718" spans="1:6">
      <c r="A718" s="94"/>
      <c r="B718" s="99"/>
      <c r="C718" s="99"/>
      <c r="D718" s="101" t="str">
        <f t="shared" si="13"/>
        <v xml:space="preserve"> </v>
      </c>
      <c r="E718" s="101" t="str">
        <f t="shared" si="13"/>
        <v xml:space="preserve"> </v>
      </c>
      <c r="F718" s="100"/>
    </row>
    <row r="719" spans="1:6">
      <c r="A719" s="94"/>
      <c r="B719" s="99"/>
      <c r="C719" s="99"/>
      <c r="D719" s="101" t="str">
        <f t="shared" si="13"/>
        <v xml:space="preserve"> </v>
      </c>
      <c r="E719" s="101" t="str">
        <f t="shared" si="13"/>
        <v xml:space="preserve"> </v>
      </c>
      <c r="F719" s="100"/>
    </row>
    <row r="720" spans="1:6">
      <c r="A720" s="94"/>
      <c r="B720" s="99"/>
      <c r="C720" s="99"/>
      <c r="D720" s="101" t="str">
        <f t="shared" si="13"/>
        <v xml:space="preserve"> </v>
      </c>
      <c r="E720" s="101" t="str">
        <f t="shared" si="13"/>
        <v xml:space="preserve"> </v>
      </c>
      <c r="F720" s="100"/>
    </row>
    <row r="721" spans="1:6">
      <c r="A721" s="94"/>
      <c r="B721" s="99"/>
      <c r="C721" s="99"/>
      <c r="D721" s="101" t="str">
        <f t="shared" si="13"/>
        <v xml:space="preserve"> </v>
      </c>
      <c r="E721" s="101" t="str">
        <f t="shared" si="13"/>
        <v xml:space="preserve"> </v>
      </c>
      <c r="F721" s="100"/>
    </row>
    <row r="722" spans="1:6">
      <c r="A722" s="94"/>
      <c r="B722" s="99"/>
      <c r="C722" s="99"/>
      <c r="D722" s="101" t="str">
        <f t="shared" si="13"/>
        <v xml:space="preserve"> </v>
      </c>
      <c r="E722" s="101" t="str">
        <f t="shared" si="13"/>
        <v xml:space="preserve"> </v>
      </c>
      <c r="F722" s="100"/>
    </row>
    <row r="723" spans="1:6">
      <c r="A723" s="94"/>
      <c r="B723" s="99"/>
      <c r="C723" s="99"/>
      <c r="D723" s="101" t="str">
        <f t="shared" si="13"/>
        <v xml:space="preserve"> </v>
      </c>
      <c r="E723" s="101" t="str">
        <f t="shared" si="13"/>
        <v xml:space="preserve"> </v>
      </c>
      <c r="F723" s="100"/>
    </row>
    <row r="724" spans="1:6">
      <c r="A724" s="94"/>
      <c r="B724" s="99"/>
      <c r="C724" s="99"/>
      <c r="D724" s="101" t="str">
        <f t="shared" si="13"/>
        <v xml:space="preserve"> </v>
      </c>
      <c r="E724" s="101" t="str">
        <f t="shared" si="13"/>
        <v xml:space="preserve"> </v>
      </c>
      <c r="F724" s="100"/>
    </row>
    <row r="725" spans="1:6">
      <c r="A725" s="94"/>
      <c r="B725" s="99"/>
      <c r="C725" s="99"/>
      <c r="D725" s="101" t="str">
        <f t="shared" si="13"/>
        <v xml:space="preserve"> </v>
      </c>
      <c r="E725" s="101" t="str">
        <f t="shared" si="13"/>
        <v xml:space="preserve"> </v>
      </c>
      <c r="F725" s="100"/>
    </row>
    <row r="726" spans="1:6">
      <c r="A726" s="94"/>
      <c r="B726" s="99"/>
      <c r="C726" s="99"/>
      <c r="D726" s="101" t="str">
        <f t="shared" si="13"/>
        <v xml:space="preserve"> </v>
      </c>
      <c r="E726" s="101" t="str">
        <f t="shared" si="13"/>
        <v xml:space="preserve"> </v>
      </c>
      <c r="F726" s="100"/>
    </row>
    <row r="727" spans="1:6">
      <c r="A727" s="94"/>
      <c r="B727" s="99"/>
      <c r="C727" s="99"/>
      <c r="D727" s="101" t="str">
        <f t="shared" si="13"/>
        <v xml:space="preserve"> </v>
      </c>
      <c r="E727" s="101" t="str">
        <f t="shared" si="13"/>
        <v xml:space="preserve"> </v>
      </c>
      <c r="F727" s="100"/>
    </row>
    <row r="728" spans="1:6">
      <c r="A728" s="94"/>
      <c r="B728" s="99"/>
      <c r="C728" s="99"/>
      <c r="D728" s="101" t="str">
        <f t="shared" si="13"/>
        <v xml:space="preserve"> </v>
      </c>
      <c r="E728" s="101" t="str">
        <f t="shared" si="13"/>
        <v xml:space="preserve"> </v>
      </c>
      <c r="F728" s="100"/>
    </row>
    <row r="729" spans="1:6">
      <c r="A729" s="94"/>
      <c r="B729" s="99"/>
      <c r="C729" s="99"/>
      <c r="D729" s="101" t="str">
        <f t="shared" si="13"/>
        <v xml:space="preserve"> </v>
      </c>
      <c r="E729" s="101" t="str">
        <f t="shared" si="13"/>
        <v xml:space="preserve"> </v>
      </c>
      <c r="F729" s="100"/>
    </row>
    <row r="730" spans="1:6">
      <c r="A730" s="94"/>
      <c r="B730" s="99"/>
      <c r="C730" s="99"/>
      <c r="D730" s="101" t="str">
        <f t="shared" si="13"/>
        <v xml:space="preserve"> </v>
      </c>
      <c r="E730" s="101" t="str">
        <f t="shared" si="13"/>
        <v xml:space="preserve"> </v>
      </c>
      <c r="F730" s="100"/>
    </row>
    <row r="731" spans="1:6">
      <c r="A731" s="94"/>
      <c r="B731" s="99"/>
      <c r="C731" s="99"/>
      <c r="D731" s="101" t="str">
        <f t="shared" si="13"/>
        <v xml:space="preserve"> </v>
      </c>
      <c r="E731" s="101" t="str">
        <f t="shared" si="13"/>
        <v xml:space="preserve"> </v>
      </c>
      <c r="F731" s="100"/>
    </row>
    <row r="732" spans="1:6">
      <c r="A732" s="94"/>
      <c r="B732" s="99"/>
      <c r="C732" s="99"/>
      <c r="D732" s="101" t="str">
        <f t="shared" si="13"/>
        <v xml:space="preserve"> </v>
      </c>
      <c r="E732" s="101" t="str">
        <f t="shared" si="13"/>
        <v xml:space="preserve"> </v>
      </c>
      <c r="F732" s="100"/>
    </row>
    <row r="733" spans="1:6">
      <c r="A733" s="94"/>
      <c r="B733" s="99"/>
      <c r="C733" s="99"/>
      <c r="D733" s="101" t="str">
        <f t="shared" si="13"/>
        <v xml:space="preserve"> </v>
      </c>
      <c r="E733" s="101" t="str">
        <f t="shared" si="13"/>
        <v xml:space="preserve"> </v>
      </c>
      <c r="F733" s="100"/>
    </row>
    <row r="734" spans="1:6">
      <c r="A734" s="94"/>
      <c r="B734" s="99"/>
      <c r="C734" s="99"/>
      <c r="D734" s="101" t="str">
        <f t="shared" si="13"/>
        <v xml:space="preserve"> </v>
      </c>
      <c r="E734" s="101" t="str">
        <f t="shared" si="13"/>
        <v xml:space="preserve"> </v>
      </c>
      <c r="F734" s="100"/>
    </row>
    <row r="735" spans="1:6">
      <c r="A735" s="94"/>
      <c r="B735" s="99"/>
      <c r="C735" s="99"/>
      <c r="D735" s="101" t="str">
        <f t="shared" si="13"/>
        <v xml:space="preserve"> </v>
      </c>
      <c r="E735" s="101" t="str">
        <f t="shared" si="13"/>
        <v xml:space="preserve"> </v>
      </c>
      <c r="F735" s="100"/>
    </row>
    <row r="736" spans="1:6">
      <c r="A736" s="94"/>
      <c r="B736" s="99"/>
      <c r="C736" s="99"/>
      <c r="D736" s="101" t="str">
        <f t="shared" si="13"/>
        <v xml:space="preserve"> </v>
      </c>
      <c r="E736" s="101" t="str">
        <f t="shared" si="13"/>
        <v xml:space="preserve"> </v>
      </c>
      <c r="F736" s="100"/>
    </row>
    <row r="737" spans="1:6">
      <c r="A737" s="94"/>
      <c r="B737" s="99"/>
      <c r="C737" s="99"/>
      <c r="D737" s="101" t="str">
        <f t="shared" si="13"/>
        <v xml:space="preserve"> </v>
      </c>
      <c r="E737" s="101" t="str">
        <f t="shared" si="13"/>
        <v xml:space="preserve"> </v>
      </c>
      <c r="F737" s="100"/>
    </row>
    <row r="738" spans="1:6">
      <c r="A738" s="94"/>
      <c r="B738" s="99"/>
      <c r="C738" s="99"/>
      <c r="D738" s="101" t="str">
        <f t="shared" si="13"/>
        <v xml:space="preserve"> </v>
      </c>
      <c r="E738" s="101" t="str">
        <f t="shared" si="13"/>
        <v xml:space="preserve"> </v>
      </c>
      <c r="F738" s="100"/>
    </row>
    <row r="739" spans="1:6">
      <c r="A739" s="94"/>
      <c r="B739" s="99"/>
      <c r="C739" s="99"/>
      <c r="D739" s="101" t="str">
        <f t="shared" si="13"/>
        <v xml:space="preserve"> </v>
      </c>
      <c r="E739" s="101" t="str">
        <f t="shared" si="13"/>
        <v xml:space="preserve"> </v>
      </c>
      <c r="F739" s="100"/>
    </row>
    <row r="740" spans="1:6">
      <c r="A740" s="94"/>
      <c r="B740" s="99"/>
      <c r="C740" s="99"/>
      <c r="D740" s="101" t="str">
        <f t="shared" si="13"/>
        <v xml:space="preserve"> </v>
      </c>
      <c r="E740" s="101" t="str">
        <f t="shared" si="13"/>
        <v xml:space="preserve"> </v>
      </c>
      <c r="F740" s="100"/>
    </row>
    <row r="741" spans="1:6">
      <c r="A741" s="94"/>
      <c r="B741" s="99"/>
      <c r="C741" s="99"/>
      <c r="D741" s="101" t="str">
        <f t="shared" si="13"/>
        <v xml:space="preserve"> </v>
      </c>
      <c r="E741" s="101" t="str">
        <f t="shared" si="13"/>
        <v xml:space="preserve"> </v>
      </c>
      <c r="F741" s="100"/>
    </row>
    <row r="742" spans="1:6">
      <c r="A742" s="94"/>
      <c r="B742" s="99"/>
      <c r="C742" s="99"/>
      <c r="D742" s="101" t="str">
        <f t="shared" si="13"/>
        <v xml:space="preserve"> </v>
      </c>
      <c r="E742" s="101" t="str">
        <f t="shared" si="13"/>
        <v xml:space="preserve"> </v>
      </c>
      <c r="F742" s="100"/>
    </row>
    <row r="743" spans="1:6">
      <c r="A743" s="94"/>
      <c r="B743" s="99"/>
      <c r="C743" s="99"/>
      <c r="D743" s="101" t="str">
        <f t="shared" si="13"/>
        <v xml:space="preserve"> </v>
      </c>
      <c r="E743" s="101" t="str">
        <f t="shared" si="13"/>
        <v xml:space="preserve"> </v>
      </c>
      <c r="F743" s="100"/>
    </row>
    <row r="744" spans="1:6">
      <c r="A744" s="94"/>
      <c r="B744" s="99"/>
      <c r="C744" s="99"/>
      <c r="D744" s="101" t="str">
        <f t="shared" si="13"/>
        <v xml:space="preserve"> </v>
      </c>
      <c r="E744" s="101" t="str">
        <f t="shared" si="13"/>
        <v xml:space="preserve"> </v>
      </c>
      <c r="F744" s="100"/>
    </row>
    <row r="745" spans="1:6">
      <c r="A745" s="94"/>
      <c r="B745" s="99"/>
      <c r="C745" s="99"/>
      <c r="D745" s="101" t="str">
        <f t="shared" si="13"/>
        <v xml:space="preserve"> </v>
      </c>
      <c r="E745" s="101" t="str">
        <f t="shared" si="13"/>
        <v xml:space="preserve"> </v>
      </c>
      <c r="F745" s="100"/>
    </row>
    <row r="746" spans="1:6">
      <c r="A746" s="94"/>
      <c r="B746" s="99"/>
      <c r="C746" s="99"/>
      <c r="D746" s="101" t="str">
        <f t="shared" si="13"/>
        <v xml:space="preserve"> </v>
      </c>
      <c r="E746" s="101" t="str">
        <f t="shared" si="13"/>
        <v xml:space="preserve"> </v>
      </c>
      <c r="F746" s="100"/>
    </row>
    <row r="747" spans="1:6">
      <c r="A747" s="94"/>
      <c r="B747" s="99"/>
      <c r="C747" s="99"/>
      <c r="D747" s="101" t="str">
        <f t="shared" si="13"/>
        <v xml:space="preserve"> </v>
      </c>
      <c r="E747" s="101" t="str">
        <f t="shared" si="13"/>
        <v xml:space="preserve"> </v>
      </c>
      <c r="F747" s="100"/>
    </row>
    <row r="748" spans="1:6">
      <c r="A748" s="94"/>
      <c r="B748" s="99"/>
      <c r="C748" s="99"/>
      <c r="D748" s="101" t="str">
        <f t="shared" si="13"/>
        <v xml:space="preserve"> </v>
      </c>
      <c r="E748" s="101" t="str">
        <f t="shared" si="13"/>
        <v xml:space="preserve"> </v>
      </c>
      <c r="F748" s="100"/>
    </row>
    <row r="749" spans="1:6">
      <c r="A749" s="94"/>
      <c r="B749" s="99"/>
      <c r="C749" s="99"/>
      <c r="D749" s="101" t="str">
        <f t="shared" si="13"/>
        <v xml:space="preserve"> </v>
      </c>
      <c r="E749" s="101" t="str">
        <f t="shared" si="13"/>
        <v xml:space="preserve"> </v>
      </c>
      <c r="F749" s="100"/>
    </row>
    <row r="750" spans="1:6">
      <c r="A750" s="94"/>
      <c r="B750" s="99"/>
      <c r="C750" s="99"/>
      <c r="D750" s="101" t="str">
        <f t="shared" si="13"/>
        <v xml:space="preserve"> </v>
      </c>
      <c r="E750" s="101" t="str">
        <f t="shared" si="13"/>
        <v xml:space="preserve"> </v>
      </c>
      <c r="F750" s="100"/>
    </row>
    <row r="751" spans="1:6">
      <c r="A751" s="94"/>
      <c r="B751" s="99"/>
      <c r="C751" s="99"/>
      <c r="D751" s="101" t="str">
        <f t="shared" si="13"/>
        <v xml:space="preserve"> </v>
      </c>
      <c r="E751" s="101" t="str">
        <f t="shared" si="13"/>
        <v xml:space="preserve"> </v>
      </c>
      <c r="F751" s="100"/>
    </row>
    <row r="752" spans="1:6">
      <c r="A752" s="94"/>
      <c r="B752" s="99"/>
      <c r="C752" s="99"/>
      <c r="D752" s="101" t="str">
        <f t="shared" si="13"/>
        <v xml:space="preserve"> </v>
      </c>
      <c r="E752" s="101" t="str">
        <f t="shared" si="13"/>
        <v xml:space="preserve"> </v>
      </c>
      <c r="F752" s="100"/>
    </row>
    <row r="753" spans="1:6">
      <c r="A753" s="94"/>
      <c r="B753" s="99"/>
      <c r="C753" s="99"/>
      <c r="D753" s="101" t="str">
        <f t="shared" si="13"/>
        <v xml:space="preserve"> </v>
      </c>
      <c r="E753" s="101" t="str">
        <f t="shared" si="13"/>
        <v xml:space="preserve"> </v>
      </c>
      <c r="F753" s="100"/>
    </row>
    <row r="754" spans="1:6">
      <c r="A754" s="94"/>
      <c r="B754" s="99"/>
      <c r="C754" s="99"/>
      <c r="D754" s="101" t="str">
        <f t="shared" si="13"/>
        <v xml:space="preserve"> </v>
      </c>
      <c r="E754" s="101" t="str">
        <f t="shared" si="13"/>
        <v xml:space="preserve"> </v>
      </c>
      <c r="F754" s="100"/>
    </row>
    <row r="755" spans="1:6">
      <c r="A755" s="94"/>
      <c r="B755" s="99"/>
      <c r="C755" s="99"/>
      <c r="D755" s="101" t="str">
        <f t="shared" si="13"/>
        <v xml:space="preserve"> </v>
      </c>
      <c r="E755" s="101" t="str">
        <f t="shared" si="13"/>
        <v xml:space="preserve"> </v>
      </c>
      <c r="F755" s="100"/>
    </row>
    <row r="756" spans="1:6">
      <c r="A756" s="94"/>
      <c r="B756" s="99"/>
      <c r="C756" s="99"/>
      <c r="D756" s="101" t="str">
        <f t="shared" si="13"/>
        <v xml:space="preserve"> </v>
      </c>
      <c r="E756" s="101" t="str">
        <f t="shared" si="13"/>
        <v xml:space="preserve"> </v>
      </c>
      <c r="F756" s="100"/>
    </row>
    <row r="757" spans="1:6">
      <c r="A757" s="94"/>
      <c r="B757" s="99"/>
      <c r="C757" s="99"/>
      <c r="D757" s="101" t="str">
        <f t="shared" si="13"/>
        <v xml:space="preserve"> </v>
      </c>
      <c r="E757" s="101" t="str">
        <f t="shared" si="13"/>
        <v xml:space="preserve"> </v>
      </c>
      <c r="F757" s="100"/>
    </row>
    <row r="758" spans="1:6">
      <c r="A758" s="94"/>
      <c r="B758" s="99"/>
      <c r="C758" s="99"/>
      <c r="D758" s="101" t="str">
        <f t="shared" si="13"/>
        <v xml:space="preserve"> </v>
      </c>
      <c r="E758" s="101" t="str">
        <f t="shared" si="13"/>
        <v xml:space="preserve"> </v>
      </c>
      <c r="F758" s="100"/>
    </row>
    <row r="759" spans="1:6">
      <c r="A759" s="94"/>
      <c r="B759" s="99"/>
      <c r="C759" s="99"/>
      <c r="D759" s="101" t="str">
        <f t="shared" si="13"/>
        <v xml:space="preserve"> </v>
      </c>
      <c r="E759" s="101" t="str">
        <f t="shared" si="13"/>
        <v xml:space="preserve"> </v>
      </c>
      <c r="F759" s="100"/>
    </row>
    <row r="760" spans="1:6">
      <c r="A760" s="94"/>
      <c r="B760" s="99"/>
      <c r="C760" s="99"/>
      <c r="D760" s="101" t="str">
        <f t="shared" si="13"/>
        <v xml:space="preserve"> </v>
      </c>
      <c r="E760" s="101" t="str">
        <f t="shared" si="13"/>
        <v xml:space="preserve"> </v>
      </c>
      <c r="F760" s="100"/>
    </row>
    <row r="761" spans="1:6">
      <c r="A761" s="94"/>
      <c r="B761" s="99"/>
      <c r="C761" s="99"/>
      <c r="D761" s="101" t="str">
        <f t="shared" si="13"/>
        <v xml:space="preserve"> </v>
      </c>
      <c r="E761" s="101" t="str">
        <f t="shared" si="13"/>
        <v xml:space="preserve"> </v>
      </c>
      <c r="F761" s="100"/>
    </row>
    <row r="762" spans="1:6">
      <c r="A762" s="94"/>
      <c r="B762" s="99"/>
      <c r="C762" s="99"/>
      <c r="D762" s="101" t="str">
        <f t="shared" si="13"/>
        <v xml:space="preserve"> </v>
      </c>
      <c r="E762" s="101" t="str">
        <f t="shared" si="13"/>
        <v xml:space="preserve"> </v>
      </c>
      <c r="F762" s="100"/>
    </row>
    <row r="763" spans="1:6">
      <c r="A763" s="94"/>
      <c r="B763" s="99"/>
      <c r="C763" s="99"/>
      <c r="D763" s="101" t="str">
        <f t="shared" si="13"/>
        <v xml:space="preserve"> </v>
      </c>
      <c r="E763" s="101" t="str">
        <f t="shared" si="13"/>
        <v xml:space="preserve"> </v>
      </c>
      <c r="F763" s="100"/>
    </row>
    <row r="764" spans="1:6">
      <c r="A764" s="94"/>
      <c r="B764" s="99"/>
      <c r="C764" s="99"/>
      <c r="D764" s="101" t="str">
        <f t="shared" si="13"/>
        <v xml:space="preserve"> </v>
      </c>
      <c r="E764" s="101" t="str">
        <f t="shared" si="13"/>
        <v xml:space="preserve"> </v>
      </c>
      <c r="F764" s="100"/>
    </row>
    <row r="765" spans="1:6">
      <c r="A765" s="94"/>
      <c r="B765" s="99"/>
      <c r="C765" s="99"/>
      <c r="D765" s="101" t="str">
        <f t="shared" si="13"/>
        <v xml:space="preserve"> </v>
      </c>
      <c r="E765" s="101" t="str">
        <f t="shared" si="13"/>
        <v xml:space="preserve"> </v>
      </c>
      <c r="F765" s="100"/>
    </row>
    <row r="766" spans="1:6">
      <c r="A766" s="94"/>
      <c r="B766" s="99"/>
      <c r="C766" s="99"/>
      <c r="D766" s="101" t="str">
        <f t="shared" si="13"/>
        <v xml:space="preserve"> </v>
      </c>
      <c r="E766" s="101" t="str">
        <f t="shared" si="13"/>
        <v xml:space="preserve"> </v>
      </c>
      <c r="F766" s="100"/>
    </row>
    <row r="767" spans="1:6">
      <c r="A767" s="94"/>
      <c r="B767" s="99"/>
      <c r="C767" s="99"/>
      <c r="D767" s="101" t="str">
        <f t="shared" si="13"/>
        <v xml:space="preserve"> </v>
      </c>
      <c r="E767" s="101" t="str">
        <f t="shared" si="13"/>
        <v xml:space="preserve"> </v>
      </c>
      <c r="F767" s="100"/>
    </row>
    <row r="768" spans="1:6">
      <c r="A768" s="94"/>
      <c r="B768" s="99"/>
      <c r="C768" s="99"/>
      <c r="D768" s="101" t="str">
        <f t="shared" si="13"/>
        <v xml:space="preserve"> </v>
      </c>
      <c r="E768" s="101" t="str">
        <f t="shared" si="13"/>
        <v xml:space="preserve"> </v>
      </c>
      <c r="F768" s="100"/>
    </row>
    <row r="769" spans="1:6">
      <c r="A769" s="94"/>
      <c r="B769" s="99"/>
      <c r="C769" s="99"/>
      <c r="D769" s="101" t="str">
        <f t="shared" si="13"/>
        <v xml:space="preserve"> </v>
      </c>
      <c r="E769" s="101" t="str">
        <f t="shared" si="13"/>
        <v xml:space="preserve"> </v>
      </c>
      <c r="F769" s="100"/>
    </row>
    <row r="770" spans="1:6">
      <c r="A770" s="94"/>
      <c r="B770" s="99"/>
      <c r="C770" s="99"/>
      <c r="D770" s="101" t="str">
        <f t="shared" si="13"/>
        <v xml:space="preserve"> </v>
      </c>
      <c r="E770" s="101" t="str">
        <f t="shared" si="13"/>
        <v xml:space="preserve"> </v>
      </c>
      <c r="F770" s="100"/>
    </row>
    <row r="771" spans="1:6">
      <c r="A771" s="94"/>
      <c r="B771" s="99"/>
      <c r="C771" s="99"/>
      <c r="D771" s="101" t="str">
        <f t="shared" si="13"/>
        <v xml:space="preserve"> </v>
      </c>
      <c r="E771" s="101" t="str">
        <f t="shared" si="13"/>
        <v xml:space="preserve"> </v>
      </c>
      <c r="F771" s="100"/>
    </row>
    <row r="772" spans="1:6">
      <c r="A772" s="94"/>
      <c r="B772" s="99"/>
      <c r="C772" s="99"/>
      <c r="D772" s="101" t="str">
        <f t="shared" si="13"/>
        <v xml:space="preserve"> </v>
      </c>
      <c r="E772" s="101" t="str">
        <f t="shared" si="13"/>
        <v xml:space="preserve"> </v>
      </c>
      <c r="F772" s="100"/>
    </row>
    <row r="773" spans="1:6">
      <c r="A773" s="94"/>
      <c r="B773" s="99"/>
      <c r="C773" s="99"/>
      <c r="D773" s="101" t="str">
        <f t="shared" si="13"/>
        <v xml:space="preserve"> </v>
      </c>
      <c r="E773" s="101" t="str">
        <f t="shared" si="13"/>
        <v xml:space="preserve"> </v>
      </c>
      <c r="F773" s="100"/>
    </row>
    <row r="774" spans="1:6">
      <c r="A774" s="94"/>
      <c r="B774" s="99"/>
      <c r="C774" s="99"/>
      <c r="D774" s="101" t="str">
        <f t="shared" si="13"/>
        <v xml:space="preserve"> </v>
      </c>
      <c r="E774" s="101" t="str">
        <f t="shared" si="13"/>
        <v xml:space="preserve"> </v>
      </c>
      <c r="F774" s="100"/>
    </row>
    <row r="775" spans="1:6">
      <c r="A775" s="94"/>
      <c r="B775" s="99"/>
      <c r="C775" s="99"/>
      <c r="D775" s="101" t="str">
        <f t="shared" si="13"/>
        <v xml:space="preserve"> </v>
      </c>
      <c r="E775" s="101" t="str">
        <f t="shared" si="13"/>
        <v xml:space="preserve"> </v>
      </c>
      <c r="F775" s="100"/>
    </row>
    <row r="776" spans="1:6">
      <c r="A776" s="94"/>
      <c r="B776" s="99"/>
      <c r="C776" s="99"/>
      <c r="D776" s="101" t="str">
        <f t="shared" si="13"/>
        <v xml:space="preserve"> </v>
      </c>
      <c r="E776" s="101" t="str">
        <f t="shared" si="13"/>
        <v xml:space="preserve"> </v>
      </c>
      <c r="F776" s="100"/>
    </row>
    <row r="777" spans="1:6">
      <c r="A777" s="94"/>
      <c r="B777" s="99"/>
      <c r="C777" s="99"/>
      <c r="D777" s="101" t="str">
        <f t="shared" si="13"/>
        <v xml:space="preserve"> </v>
      </c>
      <c r="E777" s="101" t="str">
        <f t="shared" si="13"/>
        <v xml:space="preserve"> </v>
      </c>
      <c r="F777" s="100"/>
    </row>
    <row r="778" spans="1:6">
      <c r="A778" s="94"/>
      <c r="B778" s="99"/>
      <c r="C778" s="99"/>
      <c r="D778" s="101" t="str">
        <f t="shared" si="13"/>
        <v xml:space="preserve"> </v>
      </c>
      <c r="E778" s="101" t="str">
        <f t="shared" si="13"/>
        <v xml:space="preserve"> </v>
      </c>
      <c r="F778" s="100"/>
    </row>
    <row r="779" spans="1:6">
      <c r="A779" s="94"/>
      <c r="B779" s="99"/>
      <c r="C779" s="99"/>
      <c r="D779" s="101" t="str">
        <f t="shared" ref="D779:E842" si="14">IF(ISNUMBER(B778),((RANK(B778,B$9:B$1008,0)+COUNT(B$9:B$1008)-RANK(B778,B$9:B$1008,1)+1)/2)," ")</f>
        <v xml:space="preserve"> </v>
      </c>
      <c r="E779" s="101" t="str">
        <f t="shared" si="14"/>
        <v xml:space="preserve"> </v>
      </c>
      <c r="F779" s="100"/>
    </row>
    <row r="780" spans="1:6">
      <c r="A780" s="94"/>
      <c r="B780" s="99"/>
      <c r="C780" s="99"/>
      <c r="D780" s="101" t="str">
        <f t="shared" si="14"/>
        <v xml:space="preserve"> </v>
      </c>
      <c r="E780" s="101" t="str">
        <f t="shared" si="14"/>
        <v xml:space="preserve"> </v>
      </c>
      <c r="F780" s="100"/>
    </row>
    <row r="781" spans="1:6">
      <c r="A781" s="94"/>
      <c r="B781" s="99"/>
      <c r="C781" s="99"/>
      <c r="D781" s="101" t="str">
        <f t="shared" si="14"/>
        <v xml:space="preserve"> </v>
      </c>
      <c r="E781" s="101" t="str">
        <f t="shared" si="14"/>
        <v xml:space="preserve"> </v>
      </c>
      <c r="F781" s="100"/>
    </row>
    <row r="782" spans="1:6">
      <c r="A782" s="94"/>
      <c r="B782" s="99"/>
      <c r="C782" s="99"/>
      <c r="D782" s="101" t="str">
        <f t="shared" si="14"/>
        <v xml:space="preserve"> </v>
      </c>
      <c r="E782" s="101" t="str">
        <f t="shared" si="14"/>
        <v xml:space="preserve"> </v>
      </c>
      <c r="F782" s="100"/>
    </row>
    <row r="783" spans="1:6">
      <c r="A783" s="94"/>
      <c r="B783" s="99"/>
      <c r="C783" s="99"/>
      <c r="D783" s="101" t="str">
        <f t="shared" si="14"/>
        <v xml:space="preserve"> </v>
      </c>
      <c r="E783" s="101" t="str">
        <f t="shared" si="14"/>
        <v xml:space="preserve"> </v>
      </c>
      <c r="F783" s="100"/>
    </row>
    <row r="784" spans="1:6">
      <c r="A784" s="94"/>
      <c r="B784" s="99"/>
      <c r="C784" s="99"/>
      <c r="D784" s="101" t="str">
        <f t="shared" si="14"/>
        <v xml:space="preserve"> </v>
      </c>
      <c r="E784" s="101" t="str">
        <f t="shared" si="14"/>
        <v xml:space="preserve"> </v>
      </c>
      <c r="F784" s="100"/>
    </row>
    <row r="785" spans="1:6">
      <c r="A785" s="94"/>
      <c r="B785" s="99"/>
      <c r="C785" s="99"/>
      <c r="D785" s="101" t="str">
        <f t="shared" si="14"/>
        <v xml:space="preserve"> </v>
      </c>
      <c r="E785" s="101" t="str">
        <f t="shared" si="14"/>
        <v xml:space="preserve"> </v>
      </c>
      <c r="F785" s="100"/>
    </row>
    <row r="786" spans="1:6">
      <c r="A786" s="94"/>
      <c r="B786" s="99"/>
      <c r="C786" s="99"/>
      <c r="D786" s="101" t="str">
        <f t="shared" si="14"/>
        <v xml:space="preserve"> </v>
      </c>
      <c r="E786" s="101" t="str">
        <f t="shared" si="14"/>
        <v xml:space="preserve"> </v>
      </c>
      <c r="F786" s="100"/>
    </row>
    <row r="787" spans="1:6">
      <c r="A787" s="94"/>
      <c r="B787" s="99"/>
      <c r="C787" s="99"/>
      <c r="D787" s="101" t="str">
        <f t="shared" si="14"/>
        <v xml:space="preserve"> </v>
      </c>
      <c r="E787" s="101" t="str">
        <f t="shared" si="14"/>
        <v xml:space="preserve"> </v>
      </c>
      <c r="F787" s="100"/>
    </row>
    <row r="788" spans="1:6">
      <c r="A788" s="94"/>
      <c r="B788" s="99"/>
      <c r="C788" s="99"/>
      <c r="D788" s="101" t="str">
        <f t="shared" si="14"/>
        <v xml:space="preserve"> </v>
      </c>
      <c r="E788" s="101" t="str">
        <f t="shared" si="14"/>
        <v xml:space="preserve"> </v>
      </c>
      <c r="F788" s="100"/>
    </row>
    <row r="789" spans="1:6">
      <c r="A789" s="94"/>
      <c r="B789" s="99"/>
      <c r="C789" s="99"/>
      <c r="D789" s="101" t="str">
        <f t="shared" si="14"/>
        <v xml:space="preserve"> </v>
      </c>
      <c r="E789" s="101" t="str">
        <f t="shared" si="14"/>
        <v xml:space="preserve"> </v>
      </c>
      <c r="F789" s="100"/>
    </row>
    <row r="790" spans="1:6">
      <c r="A790" s="94"/>
      <c r="B790" s="99"/>
      <c r="C790" s="99"/>
      <c r="D790" s="101" t="str">
        <f t="shared" si="14"/>
        <v xml:space="preserve"> </v>
      </c>
      <c r="E790" s="101" t="str">
        <f t="shared" si="14"/>
        <v xml:space="preserve"> </v>
      </c>
      <c r="F790" s="100"/>
    </row>
    <row r="791" spans="1:6">
      <c r="A791" s="94"/>
      <c r="B791" s="99"/>
      <c r="C791" s="99"/>
      <c r="D791" s="101" t="str">
        <f t="shared" si="14"/>
        <v xml:space="preserve"> </v>
      </c>
      <c r="E791" s="101" t="str">
        <f t="shared" si="14"/>
        <v xml:space="preserve"> </v>
      </c>
      <c r="F791" s="100"/>
    </row>
    <row r="792" spans="1:6">
      <c r="A792" s="94"/>
      <c r="B792" s="99"/>
      <c r="C792" s="99"/>
      <c r="D792" s="101" t="str">
        <f t="shared" si="14"/>
        <v xml:space="preserve"> </v>
      </c>
      <c r="E792" s="101" t="str">
        <f t="shared" si="14"/>
        <v xml:space="preserve"> </v>
      </c>
      <c r="F792" s="100"/>
    </row>
    <row r="793" spans="1:6">
      <c r="A793" s="94"/>
      <c r="B793" s="99"/>
      <c r="C793" s="99"/>
      <c r="D793" s="101" t="str">
        <f t="shared" si="14"/>
        <v xml:space="preserve"> </v>
      </c>
      <c r="E793" s="101" t="str">
        <f t="shared" si="14"/>
        <v xml:space="preserve"> </v>
      </c>
      <c r="F793" s="100"/>
    </row>
    <row r="794" spans="1:6">
      <c r="A794" s="94"/>
      <c r="B794" s="99"/>
      <c r="C794" s="99"/>
      <c r="D794" s="101" t="str">
        <f t="shared" si="14"/>
        <v xml:space="preserve"> </v>
      </c>
      <c r="E794" s="101" t="str">
        <f t="shared" si="14"/>
        <v xml:space="preserve"> </v>
      </c>
      <c r="F794" s="100"/>
    </row>
    <row r="795" spans="1:6">
      <c r="A795" s="94"/>
      <c r="B795" s="99"/>
      <c r="C795" s="99"/>
      <c r="D795" s="101" t="str">
        <f t="shared" si="14"/>
        <v xml:space="preserve"> </v>
      </c>
      <c r="E795" s="101" t="str">
        <f t="shared" si="14"/>
        <v xml:space="preserve"> </v>
      </c>
      <c r="F795" s="100"/>
    </row>
    <row r="796" spans="1:6">
      <c r="A796" s="94"/>
      <c r="B796" s="99"/>
      <c r="C796" s="99"/>
      <c r="D796" s="101" t="str">
        <f t="shared" si="14"/>
        <v xml:space="preserve"> </v>
      </c>
      <c r="E796" s="101" t="str">
        <f t="shared" si="14"/>
        <v xml:space="preserve"> </v>
      </c>
      <c r="F796" s="100"/>
    </row>
    <row r="797" spans="1:6">
      <c r="A797" s="94"/>
      <c r="B797" s="99"/>
      <c r="C797" s="99"/>
      <c r="D797" s="101" t="str">
        <f t="shared" si="14"/>
        <v xml:space="preserve"> </v>
      </c>
      <c r="E797" s="101" t="str">
        <f t="shared" si="14"/>
        <v xml:space="preserve"> </v>
      </c>
      <c r="F797" s="100"/>
    </row>
    <row r="798" spans="1:6">
      <c r="A798" s="94"/>
      <c r="B798" s="99"/>
      <c r="C798" s="99"/>
      <c r="D798" s="101" t="str">
        <f t="shared" si="14"/>
        <v xml:space="preserve"> </v>
      </c>
      <c r="E798" s="101" t="str">
        <f t="shared" si="14"/>
        <v xml:space="preserve"> </v>
      </c>
      <c r="F798" s="100"/>
    </row>
    <row r="799" spans="1:6">
      <c r="A799" s="94"/>
      <c r="B799" s="99"/>
      <c r="C799" s="99"/>
      <c r="D799" s="101" t="str">
        <f t="shared" si="14"/>
        <v xml:space="preserve"> </v>
      </c>
      <c r="E799" s="101" t="str">
        <f t="shared" si="14"/>
        <v xml:space="preserve"> </v>
      </c>
      <c r="F799" s="100"/>
    </row>
    <row r="800" spans="1:6">
      <c r="A800" s="94"/>
      <c r="B800" s="99"/>
      <c r="C800" s="99"/>
      <c r="D800" s="101" t="str">
        <f t="shared" si="14"/>
        <v xml:space="preserve"> </v>
      </c>
      <c r="E800" s="101" t="str">
        <f t="shared" si="14"/>
        <v xml:space="preserve"> </v>
      </c>
      <c r="F800" s="100"/>
    </row>
    <row r="801" spans="1:6">
      <c r="A801" s="94"/>
      <c r="B801" s="99"/>
      <c r="C801" s="99"/>
      <c r="D801" s="101" t="str">
        <f t="shared" si="14"/>
        <v xml:space="preserve"> </v>
      </c>
      <c r="E801" s="101" t="str">
        <f t="shared" si="14"/>
        <v xml:space="preserve"> </v>
      </c>
      <c r="F801" s="100"/>
    </row>
    <row r="802" spans="1:6">
      <c r="A802" s="94"/>
      <c r="B802" s="99"/>
      <c r="C802" s="99"/>
      <c r="D802" s="101" t="str">
        <f t="shared" si="14"/>
        <v xml:space="preserve"> </v>
      </c>
      <c r="E802" s="101" t="str">
        <f t="shared" si="14"/>
        <v xml:space="preserve"> </v>
      </c>
      <c r="F802" s="100"/>
    </row>
    <row r="803" spans="1:6">
      <c r="A803" s="94"/>
      <c r="B803" s="99"/>
      <c r="C803" s="99"/>
      <c r="D803" s="101" t="str">
        <f t="shared" si="14"/>
        <v xml:space="preserve"> </v>
      </c>
      <c r="E803" s="101" t="str">
        <f t="shared" si="14"/>
        <v xml:space="preserve"> </v>
      </c>
      <c r="F803" s="100"/>
    </row>
    <row r="804" spans="1:6">
      <c r="A804" s="94"/>
      <c r="B804" s="99"/>
      <c r="C804" s="99"/>
      <c r="D804" s="101" t="str">
        <f t="shared" si="14"/>
        <v xml:space="preserve"> </v>
      </c>
      <c r="E804" s="101" t="str">
        <f t="shared" si="14"/>
        <v xml:space="preserve"> </v>
      </c>
      <c r="F804" s="100"/>
    </row>
    <row r="805" spans="1:6">
      <c r="A805" s="94"/>
      <c r="B805" s="99"/>
      <c r="C805" s="99"/>
      <c r="D805" s="101" t="str">
        <f t="shared" si="14"/>
        <v xml:space="preserve"> </v>
      </c>
      <c r="E805" s="101" t="str">
        <f t="shared" si="14"/>
        <v xml:space="preserve"> </v>
      </c>
      <c r="F805" s="100"/>
    </row>
    <row r="806" spans="1:6">
      <c r="A806" s="94"/>
      <c r="B806" s="99"/>
      <c r="C806" s="99"/>
      <c r="D806" s="101" t="str">
        <f t="shared" si="14"/>
        <v xml:space="preserve"> </v>
      </c>
      <c r="E806" s="101" t="str">
        <f t="shared" si="14"/>
        <v xml:space="preserve"> </v>
      </c>
      <c r="F806" s="100"/>
    </row>
    <row r="807" spans="1:6">
      <c r="A807" s="94"/>
      <c r="B807" s="99"/>
      <c r="C807" s="99"/>
      <c r="D807" s="101" t="str">
        <f t="shared" si="14"/>
        <v xml:space="preserve"> </v>
      </c>
      <c r="E807" s="101" t="str">
        <f t="shared" si="14"/>
        <v xml:space="preserve"> </v>
      </c>
      <c r="F807" s="100"/>
    </row>
    <row r="808" spans="1:6">
      <c r="A808" s="94"/>
      <c r="B808" s="99"/>
      <c r="C808" s="99"/>
      <c r="D808" s="101" t="str">
        <f t="shared" si="14"/>
        <v xml:space="preserve"> </v>
      </c>
      <c r="E808" s="101" t="str">
        <f t="shared" si="14"/>
        <v xml:space="preserve"> </v>
      </c>
      <c r="F808" s="100"/>
    </row>
    <row r="809" spans="1:6">
      <c r="A809" s="94"/>
      <c r="B809" s="99"/>
      <c r="C809" s="99"/>
      <c r="D809" s="101" t="str">
        <f t="shared" si="14"/>
        <v xml:space="preserve"> </v>
      </c>
      <c r="E809" s="101" t="str">
        <f t="shared" si="14"/>
        <v xml:space="preserve"> </v>
      </c>
      <c r="F809" s="100"/>
    </row>
    <row r="810" spans="1:6">
      <c r="A810" s="94"/>
      <c r="B810" s="99"/>
      <c r="C810" s="99"/>
      <c r="D810" s="101" t="str">
        <f t="shared" si="14"/>
        <v xml:space="preserve"> </v>
      </c>
      <c r="E810" s="101" t="str">
        <f t="shared" si="14"/>
        <v xml:space="preserve"> </v>
      </c>
      <c r="F810" s="100"/>
    </row>
    <row r="811" spans="1:6">
      <c r="A811" s="94"/>
      <c r="B811" s="99"/>
      <c r="C811" s="99"/>
      <c r="D811" s="101" t="str">
        <f t="shared" si="14"/>
        <v xml:space="preserve"> </v>
      </c>
      <c r="E811" s="101" t="str">
        <f t="shared" si="14"/>
        <v xml:space="preserve"> </v>
      </c>
      <c r="F811" s="100"/>
    </row>
    <row r="812" spans="1:6">
      <c r="A812" s="94"/>
      <c r="B812" s="99"/>
      <c r="C812" s="99"/>
      <c r="D812" s="101" t="str">
        <f t="shared" si="14"/>
        <v xml:space="preserve"> </v>
      </c>
      <c r="E812" s="101" t="str">
        <f t="shared" si="14"/>
        <v xml:space="preserve"> </v>
      </c>
      <c r="F812" s="100"/>
    </row>
    <row r="813" spans="1:6">
      <c r="A813" s="94"/>
      <c r="B813" s="99"/>
      <c r="C813" s="99"/>
      <c r="D813" s="101" t="str">
        <f t="shared" si="14"/>
        <v xml:space="preserve"> </v>
      </c>
      <c r="E813" s="101" t="str">
        <f t="shared" si="14"/>
        <v xml:space="preserve"> </v>
      </c>
      <c r="F813" s="100"/>
    </row>
    <row r="814" spans="1:6">
      <c r="A814" s="94"/>
      <c r="B814" s="99"/>
      <c r="C814" s="99"/>
      <c r="D814" s="101" t="str">
        <f t="shared" si="14"/>
        <v xml:space="preserve"> </v>
      </c>
      <c r="E814" s="101" t="str">
        <f t="shared" si="14"/>
        <v xml:space="preserve"> </v>
      </c>
      <c r="F814" s="100"/>
    </row>
    <row r="815" spans="1:6">
      <c r="A815" s="94"/>
      <c r="B815" s="99"/>
      <c r="C815" s="99"/>
      <c r="D815" s="101" t="str">
        <f t="shared" si="14"/>
        <v xml:space="preserve"> </v>
      </c>
      <c r="E815" s="101" t="str">
        <f t="shared" si="14"/>
        <v xml:space="preserve"> </v>
      </c>
      <c r="F815" s="100"/>
    </row>
    <row r="816" spans="1:6">
      <c r="A816" s="94"/>
      <c r="B816" s="99"/>
      <c r="C816" s="99"/>
      <c r="D816" s="101" t="str">
        <f t="shared" si="14"/>
        <v xml:space="preserve"> </v>
      </c>
      <c r="E816" s="101" t="str">
        <f t="shared" si="14"/>
        <v xml:space="preserve"> </v>
      </c>
      <c r="F816" s="100"/>
    </row>
    <row r="817" spans="1:6">
      <c r="A817" s="94"/>
      <c r="B817" s="99"/>
      <c r="C817" s="99"/>
      <c r="D817" s="101" t="str">
        <f t="shared" si="14"/>
        <v xml:space="preserve"> </v>
      </c>
      <c r="E817" s="101" t="str">
        <f t="shared" si="14"/>
        <v xml:space="preserve"> </v>
      </c>
      <c r="F817" s="100"/>
    </row>
    <row r="818" spans="1:6">
      <c r="A818" s="94"/>
      <c r="B818" s="99"/>
      <c r="C818" s="99"/>
      <c r="D818" s="101" t="str">
        <f t="shared" si="14"/>
        <v xml:space="preserve"> </v>
      </c>
      <c r="E818" s="101" t="str">
        <f t="shared" si="14"/>
        <v xml:space="preserve"> </v>
      </c>
      <c r="F818" s="100"/>
    </row>
    <row r="819" spans="1:6">
      <c r="A819" s="94"/>
      <c r="B819" s="99"/>
      <c r="C819" s="99"/>
      <c r="D819" s="101" t="str">
        <f t="shared" si="14"/>
        <v xml:space="preserve"> </v>
      </c>
      <c r="E819" s="101" t="str">
        <f t="shared" si="14"/>
        <v xml:space="preserve"> </v>
      </c>
      <c r="F819" s="100"/>
    </row>
    <row r="820" spans="1:6">
      <c r="A820" s="94"/>
      <c r="B820" s="99"/>
      <c r="C820" s="99"/>
      <c r="D820" s="101" t="str">
        <f t="shared" si="14"/>
        <v xml:space="preserve"> </v>
      </c>
      <c r="E820" s="101" t="str">
        <f t="shared" si="14"/>
        <v xml:space="preserve"> </v>
      </c>
      <c r="F820" s="100"/>
    </row>
    <row r="821" spans="1:6">
      <c r="A821" s="94"/>
      <c r="B821" s="99"/>
      <c r="C821" s="99"/>
      <c r="D821" s="101" t="str">
        <f t="shared" si="14"/>
        <v xml:space="preserve"> </v>
      </c>
      <c r="E821" s="101" t="str">
        <f t="shared" si="14"/>
        <v xml:space="preserve"> </v>
      </c>
      <c r="F821" s="100"/>
    </row>
    <row r="822" spans="1:6">
      <c r="A822" s="94"/>
      <c r="B822" s="99"/>
      <c r="C822" s="99"/>
      <c r="D822" s="101" t="str">
        <f t="shared" si="14"/>
        <v xml:space="preserve"> </v>
      </c>
      <c r="E822" s="101" t="str">
        <f t="shared" si="14"/>
        <v xml:space="preserve"> </v>
      </c>
      <c r="F822" s="100"/>
    </row>
    <row r="823" spans="1:6">
      <c r="A823" s="94"/>
      <c r="B823" s="99"/>
      <c r="C823" s="99"/>
      <c r="D823" s="101" t="str">
        <f t="shared" si="14"/>
        <v xml:space="preserve"> </v>
      </c>
      <c r="E823" s="101" t="str">
        <f t="shared" si="14"/>
        <v xml:space="preserve"> </v>
      </c>
      <c r="F823" s="100"/>
    </row>
    <row r="824" spans="1:6">
      <c r="A824" s="94"/>
      <c r="B824" s="99"/>
      <c r="C824" s="99"/>
      <c r="D824" s="101" t="str">
        <f t="shared" si="14"/>
        <v xml:space="preserve"> </v>
      </c>
      <c r="E824" s="101" t="str">
        <f t="shared" si="14"/>
        <v xml:space="preserve"> </v>
      </c>
      <c r="F824" s="100"/>
    </row>
    <row r="825" spans="1:6">
      <c r="A825" s="94"/>
      <c r="B825" s="99"/>
      <c r="C825" s="99"/>
      <c r="D825" s="101" t="str">
        <f t="shared" si="14"/>
        <v xml:space="preserve"> </v>
      </c>
      <c r="E825" s="101" t="str">
        <f t="shared" si="14"/>
        <v xml:space="preserve"> </v>
      </c>
      <c r="F825" s="100"/>
    </row>
    <row r="826" spans="1:6">
      <c r="A826" s="94"/>
      <c r="B826" s="99"/>
      <c r="C826" s="99"/>
      <c r="D826" s="101" t="str">
        <f t="shared" si="14"/>
        <v xml:space="preserve"> </v>
      </c>
      <c r="E826" s="101" t="str">
        <f t="shared" si="14"/>
        <v xml:space="preserve"> </v>
      </c>
      <c r="F826" s="100"/>
    </row>
    <row r="827" spans="1:6">
      <c r="A827" s="94"/>
      <c r="B827" s="99"/>
      <c r="C827" s="99"/>
      <c r="D827" s="101" t="str">
        <f t="shared" si="14"/>
        <v xml:space="preserve"> </v>
      </c>
      <c r="E827" s="101" t="str">
        <f t="shared" si="14"/>
        <v xml:space="preserve"> </v>
      </c>
      <c r="F827" s="100"/>
    </row>
    <row r="828" spans="1:6">
      <c r="A828" s="94"/>
      <c r="B828" s="99"/>
      <c r="C828" s="99"/>
      <c r="D828" s="101" t="str">
        <f t="shared" si="14"/>
        <v xml:space="preserve"> </v>
      </c>
      <c r="E828" s="101" t="str">
        <f t="shared" si="14"/>
        <v xml:space="preserve"> </v>
      </c>
      <c r="F828" s="100"/>
    </row>
    <row r="829" spans="1:6">
      <c r="A829" s="94"/>
      <c r="B829" s="99"/>
      <c r="C829" s="99"/>
      <c r="D829" s="101" t="str">
        <f t="shared" si="14"/>
        <v xml:space="preserve"> </v>
      </c>
      <c r="E829" s="101" t="str">
        <f t="shared" si="14"/>
        <v xml:space="preserve"> </v>
      </c>
      <c r="F829" s="100"/>
    </row>
    <row r="830" spans="1:6">
      <c r="A830" s="94"/>
      <c r="B830" s="99"/>
      <c r="C830" s="99"/>
      <c r="D830" s="101" t="str">
        <f t="shared" si="14"/>
        <v xml:space="preserve"> </v>
      </c>
      <c r="E830" s="101" t="str">
        <f t="shared" si="14"/>
        <v xml:space="preserve"> </v>
      </c>
      <c r="F830" s="100"/>
    </row>
    <row r="831" spans="1:6">
      <c r="A831" s="94"/>
      <c r="B831" s="99"/>
      <c r="C831" s="99"/>
      <c r="D831" s="101" t="str">
        <f t="shared" si="14"/>
        <v xml:space="preserve"> </v>
      </c>
      <c r="E831" s="101" t="str">
        <f t="shared" si="14"/>
        <v xml:space="preserve"> </v>
      </c>
      <c r="F831" s="100"/>
    </row>
    <row r="832" spans="1:6">
      <c r="A832" s="94"/>
      <c r="B832" s="99"/>
      <c r="C832" s="99"/>
      <c r="D832" s="101" t="str">
        <f t="shared" si="14"/>
        <v xml:space="preserve"> </v>
      </c>
      <c r="E832" s="101" t="str">
        <f t="shared" si="14"/>
        <v xml:space="preserve"> </v>
      </c>
      <c r="F832" s="100"/>
    </row>
    <row r="833" spans="1:6">
      <c r="A833" s="94"/>
      <c r="B833" s="99"/>
      <c r="C833" s="99"/>
      <c r="D833" s="101" t="str">
        <f t="shared" si="14"/>
        <v xml:space="preserve"> </v>
      </c>
      <c r="E833" s="101" t="str">
        <f t="shared" si="14"/>
        <v xml:space="preserve"> </v>
      </c>
      <c r="F833" s="100"/>
    </row>
    <row r="834" spans="1:6">
      <c r="A834" s="94"/>
      <c r="B834" s="99"/>
      <c r="C834" s="99"/>
      <c r="D834" s="101" t="str">
        <f t="shared" si="14"/>
        <v xml:space="preserve"> </v>
      </c>
      <c r="E834" s="101" t="str">
        <f t="shared" si="14"/>
        <v xml:space="preserve"> </v>
      </c>
      <c r="F834" s="100"/>
    </row>
    <row r="835" spans="1:6">
      <c r="A835" s="94"/>
      <c r="B835" s="99"/>
      <c r="C835" s="99"/>
      <c r="D835" s="101" t="str">
        <f t="shared" si="14"/>
        <v xml:space="preserve"> </v>
      </c>
      <c r="E835" s="101" t="str">
        <f t="shared" si="14"/>
        <v xml:space="preserve"> </v>
      </c>
      <c r="F835" s="100"/>
    </row>
    <row r="836" spans="1:6">
      <c r="A836" s="94"/>
      <c r="B836" s="99"/>
      <c r="C836" s="99"/>
      <c r="D836" s="101" t="str">
        <f t="shared" si="14"/>
        <v xml:space="preserve"> </v>
      </c>
      <c r="E836" s="101" t="str">
        <f t="shared" si="14"/>
        <v xml:space="preserve"> </v>
      </c>
      <c r="F836" s="100"/>
    </row>
    <row r="837" spans="1:6">
      <c r="A837" s="94"/>
      <c r="B837" s="99"/>
      <c r="C837" s="99"/>
      <c r="D837" s="101" t="str">
        <f t="shared" si="14"/>
        <v xml:space="preserve"> </v>
      </c>
      <c r="E837" s="101" t="str">
        <f t="shared" si="14"/>
        <v xml:space="preserve"> </v>
      </c>
      <c r="F837" s="100"/>
    </row>
    <row r="838" spans="1:6">
      <c r="A838" s="94"/>
      <c r="B838" s="99"/>
      <c r="C838" s="99"/>
      <c r="D838" s="101" t="str">
        <f t="shared" si="14"/>
        <v xml:space="preserve"> </v>
      </c>
      <c r="E838" s="101" t="str">
        <f t="shared" si="14"/>
        <v xml:space="preserve"> </v>
      </c>
      <c r="F838" s="100"/>
    </row>
    <row r="839" spans="1:6">
      <c r="A839" s="94"/>
      <c r="B839" s="99"/>
      <c r="C839" s="99"/>
      <c r="D839" s="101" t="str">
        <f t="shared" si="14"/>
        <v xml:space="preserve"> </v>
      </c>
      <c r="E839" s="101" t="str">
        <f t="shared" si="14"/>
        <v xml:space="preserve"> </v>
      </c>
      <c r="F839" s="100"/>
    </row>
    <row r="840" spans="1:6">
      <c r="A840" s="94"/>
      <c r="B840" s="99"/>
      <c r="C840" s="99"/>
      <c r="D840" s="101" t="str">
        <f t="shared" si="14"/>
        <v xml:space="preserve"> </v>
      </c>
      <c r="E840" s="101" t="str">
        <f t="shared" si="14"/>
        <v xml:space="preserve"> </v>
      </c>
      <c r="F840" s="100"/>
    </row>
    <row r="841" spans="1:6">
      <c r="A841" s="94"/>
      <c r="B841" s="99"/>
      <c r="C841" s="99"/>
      <c r="D841" s="101" t="str">
        <f t="shared" si="14"/>
        <v xml:space="preserve"> </v>
      </c>
      <c r="E841" s="101" t="str">
        <f t="shared" si="14"/>
        <v xml:space="preserve"> </v>
      </c>
      <c r="F841" s="100"/>
    </row>
    <row r="842" spans="1:6">
      <c r="A842" s="94"/>
      <c r="B842" s="99"/>
      <c r="C842" s="99"/>
      <c r="D842" s="101" t="str">
        <f t="shared" si="14"/>
        <v xml:space="preserve"> </v>
      </c>
      <c r="E842" s="101" t="str">
        <f t="shared" si="14"/>
        <v xml:space="preserve"> </v>
      </c>
      <c r="F842" s="100"/>
    </row>
    <row r="843" spans="1:6">
      <c r="A843" s="94"/>
      <c r="B843" s="99"/>
      <c r="C843" s="99"/>
      <c r="D843" s="101" t="str">
        <f t="shared" ref="D843:E906" si="15">IF(ISNUMBER(B842),((RANK(B842,B$9:B$1008,0)+COUNT(B$9:B$1008)-RANK(B842,B$9:B$1008,1)+1)/2)," ")</f>
        <v xml:space="preserve"> </v>
      </c>
      <c r="E843" s="101" t="str">
        <f t="shared" si="15"/>
        <v xml:space="preserve"> </v>
      </c>
      <c r="F843" s="100"/>
    </row>
    <row r="844" spans="1:6">
      <c r="A844" s="94"/>
      <c r="B844" s="99"/>
      <c r="C844" s="99"/>
      <c r="D844" s="101" t="str">
        <f t="shared" si="15"/>
        <v xml:space="preserve"> </v>
      </c>
      <c r="E844" s="101" t="str">
        <f t="shared" si="15"/>
        <v xml:space="preserve"> </v>
      </c>
      <c r="F844" s="100"/>
    </row>
    <row r="845" spans="1:6">
      <c r="A845" s="94"/>
      <c r="B845" s="99"/>
      <c r="C845" s="99"/>
      <c r="D845" s="101" t="str">
        <f t="shared" si="15"/>
        <v xml:space="preserve"> </v>
      </c>
      <c r="E845" s="101" t="str">
        <f t="shared" si="15"/>
        <v xml:space="preserve"> </v>
      </c>
      <c r="F845" s="100"/>
    </row>
    <row r="846" spans="1:6">
      <c r="A846" s="94"/>
      <c r="B846" s="99"/>
      <c r="C846" s="99"/>
      <c r="D846" s="101" t="str">
        <f t="shared" si="15"/>
        <v xml:space="preserve"> </v>
      </c>
      <c r="E846" s="101" t="str">
        <f t="shared" si="15"/>
        <v xml:space="preserve"> </v>
      </c>
      <c r="F846" s="100"/>
    </row>
    <row r="847" spans="1:6">
      <c r="A847" s="94"/>
      <c r="B847" s="99"/>
      <c r="C847" s="99"/>
      <c r="D847" s="101" t="str">
        <f t="shared" si="15"/>
        <v xml:space="preserve"> </v>
      </c>
      <c r="E847" s="101" t="str">
        <f t="shared" si="15"/>
        <v xml:space="preserve"> </v>
      </c>
      <c r="F847" s="100"/>
    </row>
    <row r="848" spans="1:6">
      <c r="A848" s="94"/>
      <c r="B848" s="99"/>
      <c r="C848" s="99"/>
      <c r="D848" s="101" t="str">
        <f t="shared" si="15"/>
        <v xml:space="preserve"> </v>
      </c>
      <c r="E848" s="101" t="str">
        <f t="shared" si="15"/>
        <v xml:space="preserve"> </v>
      </c>
      <c r="F848" s="100"/>
    </row>
    <row r="849" spans="1:6">
      <c r="A849" s="94"/>
      <c r="B849" s="99"/>
      <c r="C849" s="99"/>
      <c r="D849" s="101" t="str">
        <f t="shared" si="15"/>
        <v xml:space="preserve"> </v>
      </c>
      <c r="E849" s="101" t="str">
        <f t="shared" si="15"/>
        <v xml:space="preserve"> </v>
      </c>
      <c r="F849" s="100"/>
    </row>
    <row r="850" spans="1:6">
      <c r="A850" s="94"/>
      <c r="B850" s="99"/>
      <c r="C850" s="99"/>
      <c r="D850" s="101" t="str">
        <f t="shared" si="15"/>
        <v xml:space="preserve"> </v>
      </c>
      <c r="E850" s="101" t="str">
        <f t="shared" si="15"/>
        <v xml:space="preserve"> </v>
      </c>
      <c r="F850" s="100"/>
    </row>
    <row r="851" spans="1:6">
      <c r="A851" s="94"/>
      <c r="B851" s="99"/>
      <c r="C851" s="99"/>
      <c r="D851" s="101" t="str">
        <f t="shared" si="15"/>
        <v xml:space="preserve"> </v>
      </c>
      <c r="E851" s="101" t="str">
        <f t="shared" si="15"/>
        <v xml:space="preserve"> </v>
      </c>
      <c r="F851" s="100"/>
    </row>
    <row r="852" spans="1:6">
      <c r="A852" s="94"/>
      <c r="B852" s="99"/>
      <c r="C852" s="99"/>
      <c r="D852" s="101" t="str">
        <f t="shared" si="15"/>
        <v xml:space="preserve"> </v>
      </c>
      <c r="E852" s="101" t="str">
        <f t="shared" si="15"/>
        <v xml:space="preserve"> </v>
      </c>
      <c r="F852" s="100"/>
    </row>
    <row r="853" spans="1:6">
      <c r="A853" s="94"/>
      <c r="B853" s="99"/>
      <c r="C853" s="99"/>
      <c r="D853" s="101" t="str">
        <f t="shared" si="15"/>
        <v xml:space="preserve"> </v>
      </c>
      <c r="E853" s="101" t="str">
        <f t="shared" si="15"/>
        <v xml:space="preserve"> </v>
      </c>
      <c r="F853" s="100"/>
    </row>
    <row r="854" spans="1:6">
      <c r="A854" s="94"/>
      <c r="B854" s="99"/>
      <c r="C854" s="99"/>
      <c r="D854" s="101" t="str">
        <f t="shared" si="15"/>
        <v xml:space="preserve"> </v>
      </c>
      <c r="E854" s="101" t="str">
        <f t="shared" si="15"/>
        <v xml:space="preserve"> </v>
      </c>
      <c r="F854" s="100"/>
    </row>
    <row r="855" spans="1:6">
      <c r="A855" s="94"/>
      <c r="B855" s="99"/>
      <c r="C855" s="99"/>
      <c r="D855" s="101" t="str">
        <f t="shared" si="15"/>
        <v xml:space="preserve"> </v>
      </c>
      <c r="E855" s="101" t="str">
        <f t="shared" si="15"/>
        <v xml:space="preserve"> </v>
      </c>
      <c r="F855" s="100"/>
    </row>
    <row r="856" spans="1:6">
      <c r="A856" s="94"/>
      <c r="B856" s="99"/>
      <c r="C856" s="99"/>
      <c r="D856" s="101" t="str">
        <f t="shared" si="15"/>
        <v xml:space="preserve"> </v>
      </c>
      <c r="E856" s="101" t="str">
        <f t="shared" si="15"/>
        <v xml:space="preserve"> </v>
      </c>
      <c r="F856" s="100"/>
    </row>
    <row r="857" spans="1:6">
      <c r="A857" s="94"/>
      <c r="B857" s="99"/>
      <c r="C857" s="99"/>
      <c r="D857" s="101" t="str">
        <f t="shared" si="15"/>
        <v xml:space="preserve"> </v>
      </c>
      <c r="E857" s="101" t="str">
        <f t="shared" si="15"/>
        <v xml:space="preserve"> </v>
      </c>
      <c r="F857" s="100"/>
    </row>
    <row r="858" spans="1:6">
      <c r="A858" s="94"/>
      <c r="B858" s="99"/>
      <c r="C858" s="99"/>
      <c r="D858" s="101" t="str">
        <f t="shared" si="15"/>
        <v xml:space="preserve"> </v>
      </c>
      <c r="E858" s="101" t="str">
        <f t="shared" si="15"/>
        <v xml:space="preserve"> </v>
      </c>
      <c r="F858" s="100"/>
    </row>
    <row r="859" spans="1:6">
      <c r="A859" s="94"/>
      <c r="B859" s="99"/>
      <c r="C859" s="99"/>
      <c r="D859" s="101" t="str">
        <f t="shared" si="15"/>
        <v xml:space="preserve"> </v>
      </c>
      <c r="E859" s="101" t="str">
        <f t="shared" si="15"/>
        <v xml:space="preserve"> </v>
      </c>
      <c r="F859" s="100"/>
    </row>
    <row r="860" spans="1:6">
      <c r="A860" s="94"/>
      <c r="B860" s="99"/>
      <c r="C860" s="99"/>
      <c r="D860" s="101" t="str">
        <f t="shared" si="15"/>
        <v xml:space="preserve"> </v>
      </c>
      <c r="E860" s="101" t="str">
        <f t="shared" si="15"/>
        <v xml:space="preserve"> </v>
      </c>
      <c r="F860" s="100"/>
    </row>
    <row r="861" spans="1:6">
      <c r="A861" s="94"/>
      <c r="B861" s="99"/>
      <c r="C861" s="99"/>
      <c r="D861" s="101" t="str">
        <f t="shared" si="15"/>
        <v xml:space="preserve"> </v>
      </c>
      <c r="E861" s="101" t="str">
        <f t="shared" si="15"/>
        <v xml:space="preserve"> </v>
      </c>
      <c r="F861" s="100"/>
    </row>
    <row r="862" spans="1:6">
      <c r="A862" s="94"/>
      <c r="B862" s="99"/>
      <c r="C862" s="99"/>
      <c r="D862" s="101" t="str">
        <f t="shared" si="15"/>
        <v xml:space="preserve"> </v>
      </c>
      <c r="E862" s="101" t="str">
        <f t="shared" si="15"/>
        <v xml:space="preserve"> </v>
      </c>
      <c r="F862" s="100"/>
    </row>
    <row r="863" spans="1:6">
      <c r="A863" s="94"/>
      <c r="B863" s="99"/>
      <c r="C863" s="99"/>
      <c r="D863" s="101" t="str">
        <f t="shared" si="15"/>
        <v xml:space="preserve"> </v>
      </c>
      <c r="E863" s="101" t="str">
        <f t="shared" si="15"/>
        <v xml:space="preserve"> </v>
      </c>
      <c r="F863" s="100"/>
    </row>
    <row r="864" spans="1:6">
      <c r="A864" s="94"/>
      <c r="B864" s="99"/>
      <c r="C864" s="99"/>
      <c r="D864" s="101" t="str">
        <f t="shared" si="15"/>
        <v xml:space="preserve"> </v>
      </c>
      <c r="E864" s="101" t="str">
        <f t="shared" si="15"/>
        <v xml:space="preserve"> </v>
      </c>
      <c r="F864" s="100"/>
    </row>
    <row r="865" spans="1:6">
      <c r="A865" s="94"/>
      <c r="B865" s="99"/>
      <c r="C865" s="99"/>
      <c r="D865" s="101" t="str">
        <f t="shared" si="15"/>
        <v xml:space="preserve"> </v>
      </c>
      <c r="E865" s="101" t="str">
        <f t="shared" si="15"/>
        <v xml:space="preserve"> </v>
      </c>
      <c r="F865" s="100"/>
    </row>
    <row r="866" spans="1:6">
      <c r="A866" s="94"/>
      <c r="B866" s="99"/>
      <c r="C866" s="99"/>
      <c r="D866" s="101" t="str">
        <f t="shared" si="15"/>
        <v xml:space="preserve"> </v>
      </c>
      <c r="E866" s="101" t="str">
        <f t="shared" si="15"/>
        <v xml:space="preserve"> </v>
      </c>
      <c r="F866" s="100"/>
    </row>
    <row r="867" spans="1:6">
      <c r="A867" s="94"/>
      <c r="B867" s="99"/>
      <c r="C867" s="99"/>
      <c r="D867" s="101" t="str">
        <f t="shared" si="15"/>
        <v xml:space="preserve"> </v>
      </c>
      <c r="E867" s="101" t="str">
        <f t="shared" si="15"/>
        <v xml:space="preserve"> </v>
      </c>
      <c r="F867" s="100"/>
    </row>
    <row r="868" spans="1:6">
      <c r="A868" s="94"/>
      <c r="B868" s="99"/>
      <c r="C868" s="99"/>
      <c r="D868" s="101" t="str">
        <f t="shared" si="15"/>
        <v xml:space="preserve"> </v>
      </c>
      <c r="E868" s="101" t="str">
        <f t="shared" si="15"/>
        <v xml:space="preserve"> </v>
      </c>
      <c r="F868" s="100"/>
    </row>
    <row r="869" spans="1:6">
      <c r="A869" s="94"/>
      <c r="B869" s="99"/>
      <c r="C869" s="99"/>
      <c r="D869" s="101" t="str">
        <f t="shared" si="15"/>
        <v xml:space="preserve"> </v>
      </c>
      <c r="E869" s="101" t="str">
        <f t="shared" si="15"/>
        <v xml:space="preserve"> </v>
      </c>
      <c r="F869" s="100"/>
    </row>
    <row r="870" spans="1:6">
      <c r="A870" s="94"/>
      <c r="B870" s="99"/>
      <c r="C870" s="99"/>
      <c r="D870" s="101" t="str">
        <f t="shared" si="15"/>
        <v xml:space="preserve"> </v>
      </c>
      <c r="E870" s="101" t="str">
        <f t="shared" si="15"/>
        <v xml:space="preserve"> </v>
      </c>
      <c r="F870" s="100"/>
    </row>
    <row r="871" spans="1:6">
      <c r="A871" s="94"/>
      <c r="B871" s="99"/>
      <c r="C871" s="99"/>
      <c r="D871" s="101" t="str">
        <f t="shared" si="15"/>
        <v xml:space="preserve"> </v>
      </c>
      <c r="E871" s="101" t="str">
        <f t="shared" si="15"/>
        <v xml:space="preserve"> </v>
      </c>
      <c r="F871" s="100"/>
    </row>
    <row r="872" spans="1:6">
      <c r="A872" s="94"/>
      <c r="B872" s="99"/>
      <c r="C872" s="99"/>
      <c r="D872" s="101" t="str">
        <f t="shared" si="15"/>
        <v xml:space="preserve"> </v>
      </c>
      <c r="E872" s="101" t="str">
        <f t="shared" si="15"/>
        <v xml:space="preserve"> </v>
      </c>
      <c r="F872" s="100"/>
    </row>
    <row r="873" spans="1:6">
      <c r="A873" s="94"/>
      <c r="B873" s="99"/>
      <c r="C873" s="99"/>
      <c r="D873" s="101" t="str">
        <f t="shared" si="15"/>
        <v xml:space="preserve"> </v>
      </c>
      <c r="E873" s="101" t="str">
        <f t="shared" si="15"/>
        <v xml:space="preserve"> </v>
      </c>
      <c r="F873" s="100"/>
    </row>
    <row r="874" spans="1:6">
      <c r="A874" s="94"/>
      <c r="B874" s="99"/>
      <c r="C874" s="99"/>
      <c r="D874" s="101" t="str">
        <f t="shared" si="15"/>
        <v xml:space="preserve"> </v>
      </c>
      <c r="E874" s="101" t="str">
        <f t="shared" si="15"/>
        <v xml:space="preserve"> </v>
      </c>
      <c r="F874" s="100"/>
    </row>
    <row r="875" spans="1:6">
      <c r="A875" s="94"/>
      <c r="B875" s="99"/>
      <c r="C875" s="99"/>
      <c r="D875" s="101" t="str">
        <f t="shared" si="15"/>
        <v xml:space="preserve"> </v>
      </c>
      <c r="E875" s="101" t="str">
        <f t="shared" si="15"/>
        <v xml:space="preserve"> </v>
      </c>
      <c r="F875" s="100"/>
    </row>
    <row r="876" spans="1:6">
      <c r="A876" s="94"/>
      <c r="B876" s="99"/>
      <c r="C876" s="99"/>
      <c r="D876" s="101" t="str">
        <f t="shared" si="15"/>
        <v xml:space="preserve"> </v>
      </c>
      <c r="E876" s="101" t="str">
        <f t="shared" si="15"/>
        <v xml:space="preserve"> </v>
      </c>
      <c r="F876" s="100"/>
    </row>
    <row r="877" spans="1:6">
      <c r="A877" s="94"/>
      <c r="B877" s="99"/>
      <c r="C877" s="99"/>
      <c r="D877" s="101" t="str">
        <f t="shared" si="15"/>
        <v xml:space="preserve"> </v>
      </c>
      <c r="E877" s="101" t="str">
        <f t="shared" si="15"/>
        <v xml:space="preserve"> </v>
      </c>
      <c r="F877" s="100"/>
    </row>
    <row r="878" spans="1:6">
      <c r="A878" s="94"/>
      <c r="B878" s="99"/>
      <c r="C878" s="99"/>
      <c r="D878" s="101" t="str">
        <f t="shared" si="15"/>
        <v xml:space="preserve"> </v>
      </c>
      <c r="E878" s="101" t="str">
        <f t="shared" si="15"/>
        <v xml:space="preserve"> </v>
      </c>
      <c r="F878" s="100"/>
    </row>
    <row r="879" spans="1:6">
      <c r="A879" s="94"/>
      <c r="B879" s="99"/>
      <c r="C879" s="99"/>
      <c r="D879" s="101" t="str">
        <f t="shared" si="15"/>
        <v xml:space="preserve"> </v>
      </c>
      <c r="E879" s="101" t="str">
        <f t="shared" si="15"/>
        <v xml:space="preserve"> </v>
      </c>
      <c r="F879" s="100"/>
    </row>
    <row r="880" spans="1:6">
      <c r="A880" s="94"/>
      <c r="B880" s="99"/>
      <c r="C880" s="99"/>
      <c r="D880" s="101" t="str">
        <f t="shared" si="15"/>
        <v xml:space="preserve"> </v>
      </c>
      <c r="E880" s="101" t="str">
        <f t="shared" si="15"/>
        <v xml:space="preserve"> </v>
      </c>
      <c r="F880" s="100"/>
    </row>
    <row r="881" spans="1:6">
      <c r="A881" s="94"/>
      <c r="B881" s="99"/>
      <c r="C881" s="99"/>
      <c r="D881" s="101" t="str">
        <f t="shared" si="15"/>
        <v xml:space="preserve"> </v>
      </c>
      <c r="E881" s="101" t="str">
        <f t="shared" si="15"/>
        <v xml:space="preserve"> </v>
      </c>
      <c r="F881" s="100"/>
    </row>
    <row r="882" spans="1:6">
      <c r="A882" s="94"/>
      <c r="B882" s="99"/>
      <c r="C882" s="99"/>
      <c r="D882" s="101" t="str">
        <f t="shared" si="15"/>
        <v xml:space="preserve"> </v>
      </c>
      <c r="E882" s="101" t="str">
        <f t="shared" si="15"/>
        <v xml:space="preserve"> </v>
      </c>
      <c r="F882" s="100"/>
    </row>
    <row r="883" spans="1:6">
      <c r="A883" s="94"/>
      <c r="B883" s="99"/>
      <c r="C883" s="99"/>
      <c r="D883" s="101" t="str">
        <f t="shared" si="15"/>
        <v xml:space="preserve"> </v>
      </c>
      <c r="E883" s="101" t="str">
        <f t="shared" si="15"/>
        <v xml:space="preserve"> </v>
      </c>
      <c r="F883" s="100"/>
    </row>
    <row r="884" spans="1:6">
      <c r="A884" s="94"/>
      <c r="B884" s="99"/>
      <c r="C884" s="99"/>
      <c r="D884" s="101" t="str">
        <f t="shared" si="15"/>
        <v xml:space="preserve"> </v>
      </c>
      <c r="E884" s="101" t="str">
        <f t="shared" si="15"/>
        <v xml:space="preserve"> </v>
      </c>
      <c r="F884" s="100"/>
    </row>
    <row r="885" spans="1:6">
      <c r="A885" s="94"/>
      <c r="B885" s="99"/>
      <c r="C885" s="99"/>
      <c r="D885" s="101" t="str">
        <f t="shared" si="15"/>
        <v xml:space="preserve"> </v>
      </c>
      <c r="E885" s="101" t="str">
        <f t="shared" si="15"/>
        <v xml:space="preserve"> </v>
      </c>
      <c r="F885" s="100"/>
    </row>
    <row r="886" spans="1:6">
      <c r="A886" s="94"/>
      <c r="B886" s="99"/>
      <c r="C886" s="99"/>
      <c r="D886" s="101" t="str">
        <f t="shared" si="15"/>
        <v xml:space="preserve"> </v>
      </c>
      <c r="E886" s="101" t="str">
        <f t="shared" si="15"/>
        <v xml:space="preserve"> </v>
      </c>
      <c r="F886" s="100"/>
    </row>
    <row r="887" spans="1:6">
      <c r="A887" s="94"/>
      <c r="B887" s="99"/>
      <c r="C887" s="99"/>
      <c r="D887" s="101" t="str">
        <f t="shared" si="15"/>
        <v xml:space="preserve"> </v>
      </c>
      <c r="E887" s="101" t="str">
        <f t="shared" si="15"/>
        <v xml:space="preserve"> </v>
      </c>
      <c r="F887" s="100"/>
    </row>
    <row r="888" spans="1:6">
      <c r="A888" s="94"/>
      <c r="B888" s="99"/>
      <c r="C888" s="99"/>
      <c r="D888" s="101" t="str">
        <f t="shared" si="15"/>
        <v xml:space="preserve"> </v>
      </c>
      <c r="E888" s="101" t="str">
        <f t="shared" si="15"/>
        <v xml:space="preserve"> </v>
      </c>
      <c r="F888" s="100"/>
    </row>
    <row r="889" spans="1:6">
      <c r="A889" s="94"/>
      <c r="B889" s="99"/>
      <c r="C889" s="99"/>
      <c r="D889" s="101" t="str">
        <f t="shared" si="15"/>
        <v xml:space="preserve"> </v>
      </c>
      <c r="E889" s="101" t="str">
        <f t="shared" si="15"/>
        <v xml:space="preserve"> </v>
      </c>
      <c r="F889" s="100"/>
    </row>
    <row r="890" spans="1:6">
      <c r="A890" s="94"/>
      <c r="B890" s="99"/>
      <c r="C890" s="99"/>
      <c r="D890" s="101" t="str">
        <f t="shared" si="15"/>
        <v xml:space="preserve"> </v>
      </c>
      <c r="E890" s="101" t="str">
        <f t="shared" si="15"/>
        <v xml:space="preserve"> </v>
      </c>
      <c r="F890" s="100"/>
    </row>
    <row r="891" spans="1:6">
      <c r="A891" s="94"/>
      <c r="B891" s="99"/>
      <c r="C891" s="99"/>
      <c r="D891" s="101" t="str">
        <f t="shared" si="15"/>
        <v xml:space="preserve"> </v>
      </c>
      <c r="E891" s="101" t="str">
        <f t="shared" si="15"/>
        <v xml:space="preserve"> </v>
      </c>
      <c r="F891" s="100"/>
    </row>
    <row r="892" spans="1:6">
      <c r="A892" s="94"/>
      <c r="B892" s="99"/>
      <c r="C892" s="99"/>
      <c r="D892" s="101" t="str">
        <f t="shared" si="15"/>
        <v xml:space="preserve"> </v>
      </c>
      <c r="E892" s="101" t="str">
        <f t="shared" si="15"/>
        <v xml:space="preserve"> </v>
      </c>
      <c r="F892" s="100"/>
    </row>
    <row r="893" spans="1:6">
      <c r="A893" s="94"/>
      <c r="B893" s="99"/>
      <c r="C893" s="99"/>
      <c r="D893" s="101" t="str">
        <f t="shared" si="15"/>
        <v xml:space="preserve"> </v>
      </c>
      <c r="E893" s="101" t="str">
        <f t="shared" si="15"/>
        <v xml:space="preserve"> </v>
      </c>
      <c r="F893" s="100"/>
    </row>
    <row r="894" spans="1:6">
      <c r="A894" s="94"/>
      <c r="B894" s="99"/>
      <c r="C894" s="99"/>
      <c r="D894" s="101" t="str">
        <f t="shared" si="15"/>
        <v xml:space="preserve"> </v>
      </c>
      <c r="E894" s="101" t="str">
        <f t="shared" si="15"/>
        <v xml:space="preserve"> </v>
      </c>
      <c r="F894" s="100"/>
    </row>
    <row r="895" spans="1:6">
      <c r="A895" s="94"/>
      <c r="B895" s="99"/>
      <c r="C895" s="99"/>
      <c r="D895" s="101" t="str">
        <f t="shared" si="15"/>
        <v xml:space="preserve"> </v>
      </c>
      <c r="E895" s="101" t="str">
        <f t="shared" si="15"/>
        <v xml:space="preserve"> </v>
      </c>
      <c r="F895" s="100"/>
    </row>
    <row r="896" spans="1:6">
      <c r="A896" s="94"/>
      <c r="B896" s="99"/>
      <c r="C896" s="99"/>
      <c r="D896" s="101" t="str">
        <f t="shared" si="15"/>
        <v xml:space="preserve"> </v>
      </c>
      <c r="E896" s="101" t="str">
        <f t="shared" si="15"/>
        <v xml:space="preserve"> </v>
      </c>
      <c r="F896" s="100"/>
    </row>
    <row r="897" spans="1:6">
      <c r="A897" s="94"/>
      <c r="B897" s="99"/>
      <c r="C897" s="99"/>
      <c r="D897" s="101" t="str">
        <f t="shared" si="15"/>
        <v xml:space="preserve"> </v>
      </c>
      <c r="E897" s="101" t="str">
        <f t="shared" si="15"/>
        <v xml:space="preserve"> </v>
      </c>
      <c r="F897" s="100"/>
    </row>
    <row r="898" spans="1:6">
      <c r="A898" s="94"/>
      <c r="B898" s="99"/>
      <c r="C898" s="99"/>
      <c r="D898" s="101" t="str">
        <f t="shared" si="15"/>
        <v xml:space="preserve"> </v>
      </c>
      <c r="E898" s="101" t="str">
        <f t="shared" si="15"/>
        <v xml:space="preserve"> </v>
      </c>
      <c r="F898" s="100"/>
    </row>
    <row r="899" spans="1:6">
      <c r="A899" s="94"/>
      <c r="B899" s="99"/>
      <c r="C899" s="99"/>
      <c r="D899" s="101" t="str">
        <f t="shared" si="15"/>
        <v xml:space="preserve"> </v>
      </c>
      <c r="E899" s="101" t="str">
        <f t="shared" si="15"/>
        <v xml:space="preserve"> </v>
      </c>
      <c r="F899" s="100"/>
    </row>
    <row r="900" spans="1:6">
      <c r="A900" s="94"/>
      <c r="B900" s="99"/>
      <c r="C900" s="99"/>
      <c r="D900" s="101" t="str">
        <f t="shared" si="15"/>
        <v xml:space="preserve"> </v>
      </c>
      <c r="E900" s="101" t="str">
        <f t="shared" si="15"/>
        <v xml:space="preserve"> </v>
      </c>
      <c r="F900" s="100"/>
    </row>
    <row r="901" spans="1:6">
      <c r="A901" s="94"/>
      <c r="B901" s="99"/>
      <c r="C901" s="99"/>
      <c r="D901" s="101" t="str">
        <f t="shared" si="15"/>
        <v xml:space="preserve"> </v>
      </c>
      <c r="E901" s="101" t="str">
        <f t="shared" si="15"/>
        <v xml:space="preserve"> </v>
      </c>
      <c r="F901" s="100"/>
    </row>
    <row r="902" spans="1:6">
      <c r="A902" s="94"/>
      <c r="B902" s="99"/>
      <c r="C902" s="99"/>
      <c r="D902" s="101" t="str">
        <f t="shared" si="15"/>
        <v xml:space="preserve"> </v>
      </c>
      <c r="E902" s="101" t="str">
        <f t="shared" si="15"/>
        <v xml:space="preserve"> </v>
      </c>
      <c r="F902" s="100"/>
    </row>
    <row r="903" spans="1:6">
      <c r="A903" s="94"/>
      <c r="B903" s="99"/>
      <c r="C903" s="99"/>
      <c r="D903" s="101" t="str">
        <f t="shared" si="15"/>
        <v xml:space="preserve"> </v>
      </c>
      <c r="E903" s="101" t="str">
        <f t="shared" si="15"/>
        <v xml:space="preserve"> </v>
      </c>
      <c r="F903" s="100"/>
    </row>
    <row r="904" spans="1:6">
      <c r="A904" s="94"/>
      <c r="B904" s="99"/>
      <c r="C904" s="99"/>
      <c r="D904" s="101" t="str">
        <f t="shared" si="15"/>
        <v xml:space="preserve"> </v>
      </c>
      <c r="E904" s="101" t="str">
        <f t="shared" si="15"/>
        <v xml:space="preserve"> </v>
      </c>
      <c r="F904" s="100"/>
    </row>
    <row r="905" spans="1:6">
      <c r="A905" s="94"/>
      <c r="B905" s="99"/>
      <c r="C905" s="99"/>
      <c r="D905" s="101" t="str">
        <f t="shared" si="15"/>
        <v xml:space="preserve"> </v>
      </c>
      <c r="E905" s="101" t="str">
        <f t="shared" si="15"/>
        <v xml:space="preserve"> </v>
      </c>
      <c r="F905" s="100"/>
    </row>
    <row r="906" spans="1:6">
      <c r="A906" s="94"/>
      <c r="B906" s="99"/>
      <c r="C906" s="99"/>
      <c r="D906" s="101" t="str">
        <f t="shared" si="15"/>
        <v xml:space="preserve"> </v>
      </c>
      <c r="E906" s="101" t="str">
        <f t="shared" si="15"/>
        <v xml:space="preserve"> </v>
      </c>
      <c r="F906" s="100"/>
    </row>
    <row r="907" spans="1:6">
      <c r="A907" s="94"/>
      <c r="B907" s="99"/>
      <c r="C907" s="99"/>
      <c r="D907" s="101" t="str">
        <f t="shared" ref="D907:E970" si="16">IF(ISNUMBER(B906),((RANK(B906,B$9:B$1008,0)+COUNT(B$9:B$1008)-RANK(B906,B$9:B$1008,1)+1)/2)," ")</f>
        <v xml:space="preserve"> </v>
      </c>
      <c r="E907" s="101" t="str">
        <f t="shared" si="16"/>
        <v xml:space="preserve"> </v>
      </c>
      <c r="F907" s="100"/>
    </row>
    <row r="908" spans="1:6">
      <c r="A908" s="94"/>
      <c r="B908" s="99"/>
      <c r="C908" s="99"/>
      <c r="D908" s="101" t="str">
        <f t="shared" si="16"/>
        <v xml:space="preserve"> </v>
      </c>
      <c r="E908" s="101" t="str">
        <f t="shared" si="16"/>
        <v xml:space="preserve"> </v>
      </c>
      <c r="F908" s="100"/>
    </row>
    <row r="909" spans="1:6">
      <c r="A909" s="94"/>
      <c r="B909" s="99"/>
      <c r="C909" s="99"/>
      <c r="D909" s="101" t="str">
        <f t="shared" si="16"/>
        <v xml:space="preserve"> </v>
      </c>
      <c r="E909" s="101" t="str">
        <f t="shared" si="16"/>
        <v xml:space="preserve"> </v>
      </c>
      <c r="F909" s="100"/>
    </row>
    <row r="910" spans="1:6">
      <c r="A910" s="94"/>
      <c r="B910" s="99"/>
      <c r="C910" s="99"/>
      <c r="D910" s="101" t="str">
        <f t="shared" si="16"/>
        <v xml:space="preserve"> </v>
      </c>
      <c r="E910" s="101" t="str">
        <f t="shared" si="16"/>
        <v xml:space="preserve"> </v>
      </c>
      <c r="F910" s="100"/>
    </row>
    <row r="911" spans="1:6">
      <c r="A911" s="94"/>
      <c r="B911" s="99"/>
      <c r="C911" s="99"/>
      <c r="D911" s="101" t="str">
        <f t="shared" si="16"/>
        <v xml:space="preserve"> </v>
      </c>
      <c r="E911" s="101" t="str">
        <f t="shared" si="16"/>
        <v xml:space="preserve"> </v>
      </c>
      <c r="F911" s="100"/>
    </row>
    <row r="912" spans="1:6">
      <c r="A912" s="94"/>
      <c r="B912" s="99"/>
      <c r="C912" s="99"/>
      <c r="D912" s="101" t="str">
        <f t="shared" si="16"/>
        <v xml:space="preserve"> </v>
      </c>
      <c r="E912" s="101" t="str">
        <f t="shared" si="16"/>
        <v xml:space="preserve"> </v>
      </c>
      <c r="F912" s="100"/>
    </row>
    <row r="913" spans="1:6">
      <c r="A913" s="94"/>
      <c r="B913" s="99"/>
      <c r="C913" s="99"/>
      <c r="D913" s="101" t="str">
        <f t="shared" si="16"/>
        <v xml:space="preserve"> </v>
      </c>
      <c r="E913" s="101" t="str">
        <f t="shared" si="16"/>
        <v xml:space="preserve"> </v>
      </c>
      <c r="F913" s="100"/>
    </row>
    <row r="914" spans="1:6">
      <c r="A914" s="94"/>
      <c r="B914" s="99"/>
      <c r="C914" s="99"/>
      <c r="D914" s="101" t="str">
        <f t="shared" si="16"/>
        <v xml:space="preserve"> </v>
      </c>
      <c r="E914" s="101" t="str">
        <f t="shared" si="16"/>
        <v xml:space="preserve"> </v>
      </c>
      <c r="F914" s="100"/>
    </row>
    <row r="915" spans="1:6">
      <c r="A915" s="94"/>
      <c r="B915" s="99"/>
      <c r="C915" s="99"/>
      <c r="D915" s="101" t="str">
        <f t="shared" si="16"/>
        <v xml:space="preserve"> </v>
      </c>
      <c r="E915" s="101" t="str">
        <f t="shared" si="16"/>
        <v xml:space="preserve"> </v>
      </c>
      <c r="F915" s="100"/>
    </row>
    <row r="916" spans="1:6">
      <c r="A916" s="94"/>
      <c r="B916" s="99"/>
      <c r="C916" s="99"/>
      <c r="D916" s="101" t="str">
        <f t="shared" si="16"/>
        <v xml:space="preserve"> </v>
      </c>
      <c r="E916" s="101" t="str">
        <f t="shared" si="16"/>
        <v xml:space="preserve"> </v>
      </c>
      <c r="F916" s="100"/>
    </row>
    <row r="917" spans="1:6">
      <c r="A917" s="94"/>
      <c r="B917" s="99"/>
      <c r="C917" s="99"/>
      <c r="D917" s="101" t="str">
        <f t="shared" si="16"/>
        <v xml:space="preserve"> </v>
      </c>
      <c r="E917" s="101" t="str">
        <f t="shared" si="16"/>
        <v xml:space="preserve"> </v>
      </c>
      <c r="F917" s="100"/>
    </row>
    <row r="918" spans="1:6">
      <c r="A918" s="94"/>
      <c r="B918" s="99"/>
      <c r="C918" s="99"/>
      <c r="D918" s="101" t="str">
        <f t="shared" si="16"/>
        <v xml:space="preserve"> </v>
      </c>
      <c r="E918" s="101" t="str">
        <f t="shared" si="16"/>
        <v xml:space="preserve"> </v>
      </c>
      <c r="F918" s="100"/>
    </row>
    <row r="919" spans="1:6">
      <c r="A919" s="94"/>
      <c r="B919" s="99"/>
      <c r="C919" s="99"/>
      <c r="D919" s="101" t="str">
        <f t="shared" si="16"/>
        <v xml:space="preserve"> </v>
      </c>
      <c r="E919" s="101" t="str">
        <f t="shared" si="16"/>
        <v xml:space="preserve"> </v>
      </c>
      <c r="F919" s="100"/>
    </row>
    <row r="920" spans="1:6">
      <c r="A920" s="94"/>
      <c r="B920" s="99"/>
      <c r="C920" s="99"/>
      <c r="D920" s="101" t="str">
        <f t="shared" si="16"/>
        <v xml:space="preserve"> </v>
      </c>
      <c r="E920" s="101" t="str">
        <f t="shared" si="16"/>
        <v xml:space="preserve"> </v>
      </c>
      <c r="F920" s="100"/>
    </row>
    <row r="921" spans="1:6">
      <c r="A921" s="94"/>
      <c r="B921" s="99"/>
      <c r="C921" s="99"/>
      <c r="D921" s="101" t="str">
        <f t="shared" si="16"/>
        <v xml:space="preserve"> </v>
      </c>
      <c r="E921" s="101" t="str">
        <f t="shared" si="16"/>
        <v xml:space="preserve"> </v>
      </c>
      <c r="F921" s="100"/>
    </row>
    <row r="922" spans="1:6">
      <c r="A922" s="94"/>
      <c r="B922" s="99"/>
      <c r="C922" s="99"/>
      <c r="D922" s="101" t="str">
        <f t="shared" si="16"/>
        <v xml:space="preserve"> </v>
      </c>
      <c r="E922" s="101" t="str">
        <f t="shared" si="16"/>
        <v xml:space="preserve"> </v>
      </c>
      <c r="F922" s="100"/>
    </row>
    <row r="923" spans="1:6">
      <c r="A923" s="94"/>
      <c r="B923" s="99"/>
      <c r="C923" s="99"/>
      <c r="D923" s="101" t="str">
        <f t="shared" si="16"/>
        <v xml:space="preserve"> </v>
      </c>
      <c r="E923" s="101" t="str">
        <f t="shared" si="16"/>
        <v xml:space="preserve"> </v>
      </c>
      <c r="F923" s="100"/>
    </row>
    <row r="924" spans="1:6">
      <c r="A924" s="94"/>
      <c r="B924" s="99"/>
      <c r="C924" s="99"/>
      <c r="D924" s="101" t="str">
        <f t="shared" si="16"/>
        <v xml:space="preserve"> </v>
      </c>
      <c r="E924" s="101" t="str">
        <f t="shared" si="16"/>
        <v xml:space="preserve"> </v>
      </c>
      <c r="F924" s="100"/>
    </row>
    <row r="925" spans="1:6">
      <c r="A925" s="94"/>
      <c r="B925" s="99"/>
      <c r="C925" s="99"/>
      <c r="D925" s="101" t="str">
        <f t="shared" si="16"/>
        <v xml:space="preserve"> </v>
      </c>
      <c r="E925" s="101" t="str">
        <f t="shared" si="16"/>
        <v xml:space="preserve"> </v>
      </c>
      <c r="F925" s="100"/>
    </row>
    <row r="926" spans="1:6">
      <c r="A926" s="94"/>
      <c r="B926" s="99"/>
      <c r="C926" s="99"/>
      <c r="D926" s="101" t="str">
        <f t="shared" si="16"/>
        <v xml:space="preserve"> </v>
      </c>
      <c r="E926" s="101" t="str">
        <f t="shared" si="16"/>
        <v xml:space="preserve"> </v>
      </c>
      <c r="F926" s="100"/>
    </row>
    <row r="927" spans="1:6">
      <c r="A927" s="94"/>
      <c r="B927" s="99"/>
      <c r="C927" s="99"/>
      <c r="D927" s="101" t="str">
        <f t="shared" si="16"/>
        <v xml:space="preserve"> </v>
      </c>
      <c r="E927" s="101" t="str">
        <f t="shared" si="16"/>
        <v xml:space="preserve"> </v>
      </c>
      <c r="F927" s="100"/>
    </row>
    <row r="928" spans="1:6">
      <c r="A928" s="94"/>
      <c r="B928" s="99"/>
      <c r="C928" s="99"/>
      <c r="D928" s="101" t="str">
        <f t="shared" si="16"/>
        <v xml:space="preserve"> </v>
      </c>
      <c r="E928" s="101" t="str">
        <f t="shared" si="16"/>
        <v xml:space="preserve"> </v>
      </c>
      <c r="F928" s="100"/>
    </row>
    <row r="929" spans="1:6">
      <c r="A929" s="94"/>
      <c r="B929" s="99"/>
      <c r="C929" s="99"/>
      <c r="D929" s="101" t="str">
        <f t="shared" si="16"/>
        <v xml:space="preserve"> </v>
      </c>
      <c r="E929" s="101" t="str">
        <f t="shared" si="16"/>
        <v xml:space="preserve"> </v>
      </c>
      <c r="F929" s="100"/>
    </row>
    <row r="930" spans="1:6">
      <c r="A930" s="94"/>
      <c r="B930" s="99"/>
      <c r="C930" s="99"/>
      <c r="D930" s="101" t="str">
        <f t="shared" si="16"/>
        <v xml:space="preserve"> </v>
      </c>
      <c r="E930" s="101" t="str">
        <f t="shared" si="16"/>
        <v xml:space="preserve"> </v>
      </c>
      <c r="F930" s="100"/>
    </row>
    <row r="931" spans="1:6">
      <c r="A931" s="94"/>
      <c r="B931" s="99"/>
      <c r="C931" s="99"/>
      <c r="D931" s="101" t="str">
        <f t="shared" si="16"/>
        <v xml:space="preserve"> </v>
      </c>
      <c r="E931" s="101" t="str">
        <f t="shared" si="16"/>
        <v xml:space="preserve"> </v>
      </c>
      <c r="F931" s="100"/>
    </row>
    <row r="932" spans="1:6">
      <c r="A932" s="94"/>
      <c r="B932" s="99"/>
      <c r="C932" s="99"/>
      <c r="D932" s="101" t="str">
        <f t="shared" si="16"/>
        <v xml:space="preserve"> </v>
      </c>
      <c r="E932" s="101" t="str">
        <f t="shared" si="16"/>
        <v xml:space="preserve"> </v>
      </c>
      <c r="F932" s="100"/>
    </row>
    <row r="933" spans="1:6">
      <c r="A933" s="94"/>
      <c r="B933" s="99"/>
      <c r="C933" s="99"/>
      <c r="D933" s="101" t="str">
        <f t="shared" si="16"/>
        <v xml:space="preserve"> </v>
      </c>
      <c r="E933" s="101" t="str">
        <f t="shared" si="16"/>
        <v xml:space="preserve"> </v>
      </c>
      <c r="F933" s="100"/>
    </row>
    <row r="934" spans="1:6">
      <c r="A934" s="94"/>
      <c r="B934" s="99"/>
      <c r="C934" s="99"/>
      <c r="D934" s="101" t="str">
        <f t="shared" si="16"/>
        <v xml:space="preserve"> </v>
      </c>
      <c r="E934" s="101" t="str">
        <f t="shared" si="16"/>
        <v xml:space="preserve"> </v>
      </c>
      <c r="F934" s="100"/>
    </row>
    <row r="935" spans="1:6">
      <c r="A935" s="94"/>
      <c r="B935" s="99"/>
      <c r="C935" s="99"/>
      <c r="D935" s="101" t="str">
        <f t="shared" si="16"/>
        <v xml:space="preserve"> </v>
      </c>
      <c r="E935" s="101" t="str">
        <f t="shared" si="16"/>
        <v xml:space="preserve"> </v>
      </c>
      <c r="F935" s="100"/>
    </row>
    <row r="936" spans="1:6">
      <c r="A936" s="94"/>
      <c r="B936" s="99"/>
      <c r="C936" s="99"/>
      <c r="D936" s="101" t="str">
        <f t="shared" si="16"/>
        <v xml:space="preserve"> </v>
      </c>
      <c r="E936" s="101" t="str">
        <f t="shared" si="16"/>
        <v xml:space="preserve"> </v>
      </c>
      <c r="F936" s="100"/>
    </row>
    <row r="937" spans="1:6">
      <c r="A937" s="94"/>
      <c r="B937" s="99"/>
      <c r="C937" s="99"/>
      <c r="D937" s="101" t="str">
        <f t="shared" si="16"/>
        <v xml:space="preserve"> </v>
      </c>
      <c r="E937" s="101" t="str">
        <f t="shared" si="16"/>
        <v xml:space="preserve"> </v>
      </c>
      <c r="F937" s="100"/>
    </row>
    <row r="938" spans="1:6">
      <c r="A938" s="94"/>
      <c r="B938" s="99"/>
      <c r="C938" s="99"/>
      <c r="D938" s="101" t="str">
        <f t="shared" si="16"/>
        <v xml:space="preserve"> </v>
      </c>
      <c r="E938" s="101" t="str">
        <f t="shared" si="16"/>
        <v xml:space="preserve"> </v>
      </c>
      <c r="F938" s="100"/>
    </row>
    <row r="939" spans="1:6">
      <c r="A939" s="94"/>
      <c r="B939" s="99"/>
      <c r="C939" s="99"/>
      <c r="D939" s="101" t="str">
        <f t="shared" si="16"/>
        <v xml:space="preserve"> </v>
      </c>
      <c r="E939" s="101" t="str">
        <f t="shared" si="16"/>
        <v xml:space="preserve"> </v>
      </c>
      <c r="F939" s="100"/>
    </row>
    <row r="940" spans="1:6">
      <c r="A940" s="94"/>
      <c r="B940" s="99"/>
      <c r="C940" s="99"/>
      <c r="D940" s="101" t="str">
        <f t="shared" si="16"/>
        <v xml:space="preserve"> </v>
      </c>
      <c r="E940" s="101" t="str">
        <f t="shared" si="16"/>
        <v xml:space="preserve"> </v>
      </c>
      <c r="F940" s="100"/>
    </row>
    <row r="941" spans="1:6">
      <c r="A941" s="94"/>
      <c r="B941" s="99"/>
      <c r="C941" s="99"/>
      <c r="D941" s="101" t="str">
        <f t="shared" si="16"/>
        <v xml:space="preserve"> </v>
      </c>
      <c r="E941" s="101" t="str">
        <f t="shared" si="16"/>
        <v xml:space="preserve"> </v>
      </c>
      <c r="F941" s="100"/>
    </row>
    <row r="942" spans="1:6">
      <c r="A942" s="94"/>
      <c r="B942" s="99"/>
      <c r="C942" s="99"/>
      <c r="D942" s="101" t="str">
        <f t="shared" si="16"/>
        <v xml:space="preserve"> </v>
      </c>
      <c r="E942" s="101" t="str">
        <f t="shared" si="16"/>
        <v xml:space="preserve"> </v>
      </c>
      <c r="F942" s="100"/>
    </row>
    <row r="943" spans="1:6">
      <c r="A943" s="94"/>
      <c r="B943" s="99"/>
      <c r="C943" s="99"/>
      <c r="D943" s="101" t="str">
        <f t="shared" si="16"/>
        <v xml:space="preserve"> </v>
      </c>
      <c r="E943" s="101" t="str">
        <f t="shared" si="16"/>
        <v xml:space="preserve"> </v>
      </c>
      <c r="F943" s="100"/>
    </row>
    <row r="944" spans="1:6">
      <c r="A944" s="94"/>
      <c r="B944" s="99"/>
      <c r="C944" s="99"/>
      <c r="D944" s="101" t="str">
        <f t="shared" si="16"/>
        <v xml:space="preserve"> </v>
      </c>
      <c r="E944" s="101" t="str">
        <f t="shared" si="16"/>
        <v xml:space="preserve"> </v>
      </c>
      <c r="F944" s="100"/>
    </row>
    <row r="945" spans="1:6">
      <c r="A945" s="94"/>
      <c r="B945" s="99"/>
      <c r="C945" s="99"/>
      <c r="D945" s="101" t="str">
        <f t="shared" si="16"/>
        <v xml:space="preserve"> </v>
      </c>
      <c r="E945" s="101" t="str">
        <f t="shared" si="16"/>
        <v xml:space="preserve"> </v>
      </c>
      <c r="F945" s="100"/>
    </row>
    <row r="946" spans="1:6">
      <c r="A946" s="94"/>
      <c r="B946" s="99"/>
      <c r="C946" s="99"/>
      <c r="D946" s="101" t="str">
        <f t="shared" si="16"/>
        <v xml:space="preserve"> </v>
      </c>
      <c r="E946" s="101" t="str">
        <f t="shared" si="16"/>
        <v xml:space="preserve"> </v>
      </c>
      <c r="F946" s="100"/>
    </row>
    <row r="947" spans="1:6">
      <c r="A947" s="94"/>
      <c r="B947" s="99"/>
      <c r="C947" s="99"/>
      <c r="D947" s="101" t="str">
        <f t="shared" si="16"/>
        <v xml:space="preserve"> </v>
      </c>
      <c r="E947" s="101" t="str">
        <f t="shared" si="16"/>
        <v xml:space="preserve"> </v>
      </c>
      <c r="F947" s="100"/>
    </row>
    <row r="948" spans="1:6">
      <c r="A948" s="94"/>
      <c r="B948" s="99"/>
      <c r="C948" s="99"/>
      <c r="D948" s="101" t="str">
        <f t="shared" si="16"/>
        <v xml:space="preserve"> </v>
      </c>
      <c r="E948" s="101" t="str">
        <f t="shared" si="16"/>
        <v xml:space="preserve"> </v>
      </c>
      <c r="F948" s="100"/>
    </row>
    <row r="949" spans="1:6">
      <c r="A949" s="94"/>
      <c r="B949" s="99"/>
      <c r="C949" s="99"/>
      <c r="D949" s="101" t="str">
        <f t="shared" si="16"/>
        <v xml:space="preserve"> </v>
      </c>
      <c r="E949" s="101" t="str">
        <f t="shared" si="16"/>
        <v xml:space="preserve"> </v>
      </c>
      <c r="F949" s="100"/>
    </row>
    <row r="950" spans="1:6">
      <c r="A950" s="94"/>
      <c r="B950" s="99"/>
      <c r="C950" s="99"/>
      <c r="D950" s="101" t="str">
        <f t="shared" si="16"/>
        <v xml:space="preserve"> </v>
      </c>
      <c r="E950" s="101" t="str">
        <f t="shared" si="16"/>
        <v xml:space="preserve"> </v>
      </c>
      <c r="F950" s="100"/>
    </row>
    <row r="951" spans="1:6">
      <c r="A951" s="94"/>
      <c r="B951" s="99"/>
      <c r="C951" s="99"/>
      <c r="D951" s="101" t="str">
        <f t="shared" si="16"/>
        <v xml:space="preserve"> </v>
      </c>
      <c r="E951" s="101" t="str">
        <f t="shared" si="16"/>
        <v xml:space="preserve"> </v>
      </c>
      <c r="F951" s="100"/>
    </row>
    <row r="952" spans="1:6">
      <c r="A952" s="94"/>
      <c r="B952" s="99"/>
      <c r="C952" s="99"/>
      <c r="D952" s="101" t="str">
        <f t="shared" si="16"/>
        <v xml:space="preserve"> </v>
      </c>
      <c r="E952" s="101" t="str">
        <f t="shared" si="16"/>
        <v xml:space="preserve"> </v>
      </c>
      <c r="F952" s="100"/>
    </row>
    <row r="953" spans="1:6">
      <c r="A953" s="94"/>
      <c r="B953" s="99"/>
      <c r="C953" s="99"/>
      <c r="D953" s="101" t="str">
        <f t="shared" si="16"/>
        <v xml:space="preserve"> </v>
      </c>
      <c r="E953" s="101" t="str">
        <f t="shared" si="16"/>
        <v xml:space="preserve"> </v>
      </c>
      <c r="F953" s="100"/>
    </row>
    <row r="954" spans="1:6">
      <c r="A954" s="94"/>
      <c r="B954" s="99"/>
      <c r="C954" s="99"/>
      <c r="D954" s="101" t="str">
        <f t="shared" si="16"/>
        <v xml:space="preserve"> </v>
      </c>
      <c r="E954" s="101" t="str">
        <f t="shared" si="16"/>
        <v xml:space="preserve"> </v>
      </c>
      <c r="F954" s="100"/>
    </row>
    <row r="955" spans="1:6">
      <c r="A955" s="94"/>
      <c r="B955" s="99"/>
      <c r="C955" s="99"/>
      <c r="D955" s="101" t="str">
        <f t="shared" si="16"/>
        <v xml:space="preserve"> </v>
      </c>
      <c r="E955" s="101" t="str">
        <f t="shared" si="16"/>
        <v xml:space="preserve"> </v>
      </c>
      <c r="F955" s="100"/>
    </row>
    <row r="956" spans="1:6">
      <c r="A956" s="94"/>
      <c r="B956" s="99"/>
      <c r="C956" s="99"/>
      <c r="D956" s="101" t="str">
        <f t="shared" si="16"/>
        <v xml:space="preserve"> </v>
      </c>
      <c r="E956" s="101" t="str">
        <f t="shared" si="16"/>
        <v xml:space="preserve"> </v>
      </c>
      <c r="F956" s="100"/>
    </row>
    <row r="957" spans="1:6">
      <c r="A957" s="94"/>
      <c r="B957" s="99"/>
      <c r="C957" s="99"/>
      <c r="D957" s="101" t="str">
        <f t="shared" si="16"/>
        <v xml:space="preserve"> </v>
      </c>
      <c r="E957" s="101" t="str">
        <f t="shared" si="16"/>
        <v xml:space="preserve"> </v>
      </c>
      <c r="F957" s="100"/>
    </row>
    <row r="958" spans="1:6">
      <c r="A958" s="94"/>
      <c r="B958" s="99"/>
      <c r="C958" s="99"/>
      <c r="D958" s="101" t="str">
        <f t="shared" si="16"/>
        <v xml:space="preserve"> </v>
      </c>
      <c r="E958" s="101" t="str">
        <f t="shared" si="16"/>
        <v xml:space="preserve"> </v>
      </c>
      <c r="F958" s="100"/>
    </row>
    <row r="959" spans="1:6">
      <c r="A959" s="94"/>
      <c r="B959" s="99"/>
      <c r="C959" s="99"/>
      <c r="D959" s="101" t="str">
        <f t="shared" si="16"/>
        <v xml:space="preserve"> </v>
      </c>
      <c r="E959" s="101" t="str">
        <f t="shared" si="16"/>
        <v xml:space="preserve"> </v>
      </c>
      <c r="F959" s="100"/>
    </row>
    <row r="960" spans="1:6">
      <c r="A960" s="94"/>
      <c r="B960" s="99"/>
      <c r="C960" s="99"/>
      <c r="D960" s="101" t="str">
        <f t="shared" si="16"/>
        <v xml:space="preserve"> </v>
      </c>
      <c r="E960" s="101" t="str">
        <f t="shared" si="16"/>
        <v xml:space="preserve"> </v>
      </c>
      <c r="F960" s="100"/>
    </row>
    <row r="961" spans="1:6">
      <c r="A961" s="94"/>
      <c r="B961" s="99"/>
      <c r="C961" s="99"/>
      <c r="D961" s="101" t="str">
        <f t="shared" si="16"/>
        <v xml:space="preserve"> </v>
      </c>
      <c r="E961" s="101" t="str">
        <f t="shared" si="16"/>
        <v xml:space="preserve"> </v>
      </c>
      <c r="F961" s="100"/>
    </row>
    <row r="962" spans="1:6">
      <c r="A962" s="94"/>
      <c r="B962" s="99"/>
      <c r="C962" s="99"/>
      <c r="D962" s="101" t="str">
        <f t="shared" si="16"/>
        <v xml:space="preserve"> </v>
      </c>
      <c r="E962" s="101" t="str">
        <f t="shared" si="16"/>
        <v xml:space="preserve"> </v>
      </c>
      <c r="F962" s="100"/>
    </row>
    <row r="963" spans="1:6">
      <c r="A963" s="94"/>
      <c r="B963" s="99"/>
      <c r="C963" s="99"/>
      <c r="D963" s="101" t="str">
        <f t="shared" si="16"/>
        <v xml:space="preserve"> </v>
      </c>
      <c r="E963" s="101" t="str">
        <f t="shared" si="16"/>
        <v xml:space="preserve"> </v>
      </c>
      <c r="F963" s="100"/>
    </row>
    <row r="964" spans="1:6">
      <c r="A964" s="94"/>
      <c r="B964" s="99"/>
      <c r="C964" s="99"/>
      <c r="D964" s="101" t="str">
        <f t="shared" si="16"/>
        <v xml:space="preserve"> </v>
      </c>
      <c r="E964" s="101" t="str">
        <f t="shared" si="16"/>
        <v xml:space="preserve"> </v>
      </c>
      <c r="F964" s="100"/>
    </row>
    <row r="965" spans="1:6">
      <c r="A965" s="94"/>
      <c r="B965" s="99"/>
      <c r="C965" s="99"/>
      <c r="D965" s="101" t="str">
        <f t="shared" si="16"/>
        <v xml:space="preserve"> </v>
      </c>
      <c r="E965" s="101" t="str">
        <f t="shared" si="16"/>
        <v xml:space="preserve"> </v>
      </c>
      <c r="F965" s="100"/>
    </row>
    <row r="966" spans="1:6">
      <c r="A966" s="94"/>
      <c r="B966" s="99"/>
      <c r="C966" s="99"/>
      <c r="D966" s="101" t="str">
        <f t="shared" si="16"/>
        <v xml:space="preserve"> </v>
      </c>
      <c r="E966" s="101" t="str">
        <f t="shared" si="16"/>
        <v xml:space="preserve"> </v>
      </c>
      <c r="F966" s="100"/>
    </row>
    <row r="967" spans="1:6">
      <c r="A967" s="94"/>
      <c r="B967" s="99"/>
      <c r="C967" s="99"/>
      <c r="D967" s="101" t="str">
        <f t="shared" si="16"/>
        <v xml:space="preserve"> </v>
      </c>
      <c r="E967" s="101" t="str">
        <f t="shared" si="16"/>
        <v xml:space="preserve"> </v>
      </c>
      <c r="F967" s="100"/>
    </row>
    <row r="968" spans="1:6">
      <c r="A968" s="94"/>
      <c r="B968" s="99"/>
      <c r="C968" s="99"/>
      <c r="D968" s="101" t="str">
        <f t="shared" si="16"/>
        <v xml:space="preserve"> </v>
      </c>
      <c r="E968" s="101" t="str">
        <f t="shared" si="16"/>
        <v xml:space="preserve"> </v>
      </c>
      <c r="F968" s="100"/>
    </row>
    <row r="969" spans="1:6">
      <c r="A969" s="94"/>
      <c r="B969" s="99"/>
      <c r="C969" s="99"/>
      <c r="D969" s="101" t="str">
        <f t="shared" si="16"/>
        <v xml:space="preserve"> </v>
      </c>
      <c r="E969" s="101" t="str">
        <f t="shared" si="16"/>
        <v xml:space="preserve"> </v>
      </c>
      <c r="F969" s="100"/>
    </row>
    <row r="970" spans="1:6">
      <c r="A970" s="94"/>
      <c r="B970" s="99"/>
      <c r="C970" s="99"/>
      <c r="D970" s="101" t="str">
        <f t="shared" si="16"/>
        <v xml:space="preserve"> </v>
      </c>
      <c r="E970" s="101" t="str">
        <f t="shared" si="16"/>
        <v xml:space="preserve"> </v>
      </c>
      <c r="F970" s="100"/>
    </row>
    <row r="971" spans="1:6">
      <c r="A971" s="94"/>
      <c r="B971" s="99"/>
      <c r="C971" s="99"/>
      <c r="D971" s="101" t="str">
        <f t="shared" ref="D971:E1009" si="17">IF(ISNUMBER(B970),((RANK(B970,B$9:B$1008,0)+COUNT(B$9:B$1008)-RANK(B970,B$9:B$1008,1)+1)/2)," ")</f>
        <v xml:space="preserve"> </v>
      </c>
      <c r="E971" s="101" t="str">
        <f t="shared" si="17"/>
        <v xml:space="preserve"> </v>
      </c>
      <c r="F971" s="100"/>
    </row>
    <row r="972" spans="1:6">
      <c r="A972" s="94"/>
      <c r="B972" s="99"/>
      <c r="C972" s="99"/>
      <c r="D972" s="101" t="str">
        <f t="shared" si="17"/>
        <v xml:space="preserve"> </v>
      </c>
      <c r="E972" s="101" t="str">
        <f t="shared" si="17"/>
        <v xml:space="preserve"> </v>
      </c>
      <c r="F972" s="100"/>
    </row>
    <row r="973" spans="1:6">
      <c r="A973" s="94"/>
      <c r="B973" s="99"/>
      <c r="C973" s="99"/>
      <c r="D973" s="101" t="str">
        <f t="shared" si="17"/>
        <v xml:space="preserve"> </v>
      </c>
      <c r="E973" s="101" t="str">
        <f t="shared" si="17"/>
        <v xml:space="preserve"> </v>
      </c>
      <c r="F973" s="100"/>
    </row>
    <row r="974" spans="1:6">
      <c r="A974" s="94"/>
      <c r="B974" s="99"/>
      <c r="C974" s="99"/>
      <c r="D974" s="101" t="str">
        <f t="shared" si="17"/>
        <v xml:space="preserve"> </v>
      </c>
      <c r="E974" s="101" t="str">
        <f t="shared" si="17"/>
        <v xml:space="preserve"> </v>
      </c>
      <c r="F974" s="100"/>
    </row>
    <row r="975" spans="1:6">
      <c r="A975" s="94"/>
      <c r="B975" s="99"/>
      <c r="C975" s="99"/>
      <c r="D975" s="101" t="str">
        <f t="shared" si="17"/>
        <v xml:space="preserve"> </v>
      </c>
      <c r="E975" s="101" t="str">
        <f t="shared" si="17"/>
        <v xml:space="preserve"> </v>
      </c>
      <c r="F975" s="100"/>
    </row>
    <row r="976" spans="1:6">
      <c r="A976" s="94"/>
      <c r="B976" s="99"/>
      <c r="C976" s="99"/>
      <c r="D976" s="101" t="str">
        <f t="shared" si="17"/>
        <v xml:space="preserve"> </v>
      </c>
      <c r="E976" s="101" t="str">
        <f t="shared" si="17"/>
        <v xml:space="preserve"> </v>
      </c>
      <c r="F976" s="100"/>
    </row>
    <row r="977" spans="1:6">
      <c r="A977" s="94"/>
      <c r="B977" s="99"/>
      <c r="C977" s="99"/>
      <c r="D977" s="101" t="str">
        <f t="shared" si="17"/>
        <v xml:space="preserve"> </v>
      </c>
      <c r="E977" s="101" t="str">
        <f t="shared" si="17"/>
        <v xml:space="preserve"> </v>
      </c>
      <c r="F977" s="100"/>
    </row>
    <row r="978" spans="1:6">
      <c r="A978" s="94"/>
      <c r="B978" s="99"/>
      <c r="C978" s="99"/>
      <c r="D978" s="101" t="str">
        <f t="shared" si="17"/>
        <v xml:space="preserve"> </v>
      </c>
      <c r="E978" s="101" t="str">
        <f t="shared" si="17"/>
        <v xml:space="preserve"> </v>
      </c>
      <c r="F978" s="100"/>
    </row>
    <row r="979" spans="1:6">
      <c r="A979" s="94"/>
      <c r="B979" s="99"/>
      <c r="C979" s="99"/>
      <c r="D979" s="101" t="str">
        <f t="shared" si="17"/>
        <v xml:space="preserve"> </v>
      </c>
      <c r="E979" s="101" t="str">
        <f t="shared" si="17"/>
        <v xml:space="preserve"> </v>
      </c>
      <c r="F979" s="100"/>
    </row>
    <row r="980" spans="1:6">
      <c r="A980" s="94"/>
      <c r="B980" s="99"/>
      <c r="C980" s="99"/>
      <c r="D980" s="101" t="str">
        <f t="shared" si="17"/>
        <v xml:space="preserve"> </v>
      </c>
      <c r="E980" s="101" t="str">
        <f t="shared" si="17"/>
        <v xml:space="preserve"> </v>
      </c>
      <c r="F980" s="100"/>
    </row>
    <row r="981" spans="1:6">
      <c r="A981" s="94"/>
      <c r="B981" s="99"/>
      <c r="C981" s="99"/>
      <c r="D981" s="101" t="str">
        <f t="shared" si="17"/>
        <v xml:space="preserve"> </v>
      </c>
      <c r="E981" s="101" t="str">
        <f t="shared" si="17"/>
        <v xml:space="preserve"> </v>
      </c>
      <c r="F981" s="100"/>
    </row>
    <row r="982" spans="1:6">
      <c r="A982" s="94"/>
      <c r="B982" s="99"/>
      <c r="C982" s="99"/>
      <c r="D982" s="101" t="str">
        <f t="shared" si="17"/>
        <v xml:space="preserve"> </v>
      </c>
      <c r="E982" s="101" t="str">
        <f t="shared" si="17"/>
        <v xml:space="preserve"> </v>
      </c>
      <c r="F982" s="100"/>
    </row>
    <row r="983" spans="1:6">
      <c r="A983" s="94"/>
      <c r="B983" s="99"/>
      <c r="C983" s="99"/>
      <c r="D983" s="101" t="str">
        <f t="shared" si="17"/>
        <v xml:space="preserve"> </v>
      </c>
      <c r="E983" s="101" t="str">
        <f t="shared" si="17"/>
        <v xml:space="preserve"> </v>
      </c>
      <c r="F983" s="100"/>
    </row>
    <row r="984" spans="1:6">
      <c r="A984" s="94"/>
      <c r="B984" s="99"/>
      <c r="C984" s="99"/>
      <c r="D984" s="101" t="str">
        <f t="shared" si="17"/>
        <v xml:space="preserve"> </v>
      </c>
      <c r="E984" s="101" t="str">
        <f t="shared" si="17"/>
        <v xml:space="preserve"> </v>
      </c>
      <c r="F984" s="100"/>
    </row>
    <row r="985" spans="1:6">
      <c r="A985" s="94"/>
      <c r="B985" s="99"/>
      <c r="C985" s="99"/>
      <c r="D985" s="101" t="str">
        <f t="shared" si="17"/>
        <v xml:space="preserve"> </v>
      </c>
      <c r="E985" s="101" t="str">
        <f t="shared" si="17"/>
        <v xml:space="preserve"> </v>
      </c>
      <c r="F985" s="100"/>
    </row>
    <row r="986" spans="1:6">
      <c r="A986" s="94"/>
      <c r="B986" s="99"/>
      <c r="C986" s="99"/>
      <c r="D986" s="101" t="str">
        <f t="shared" si="17"/>
        <v xml:space="preserve"> </v>
      </c>
      <c r="E986" s="101" t="str">
        <f t="shared" si="17"/>
        <v xml:space="preserve"> </v>
      </c>
      <c r="F986" s="100"/>
    </row>
    <row r="987" spans="1:6">
      <c r="A987" s="94"/>
      <c r="B987" s="99"/>
      <c r="C987" s="99"/>
      <c r="D987" s="101" t="str">
        <f t="shared" si="17"/>
        <v xml:space="preserve"> </v>
      </c>
      <c r="E987" s="101" t="str">
        <f t="shared" si="17"/>
        <v xml:space="preserve"> </v>
      </c>
      <c r="F987" s="100"/>
    </row>
    <row r="988" spans="1:6">
      <c r="A988" s="94"/>
      <c r="B988" s="99"/>
      <c r="C988" s="99"/>
      <c r="D988" s="101" t="str">
        <f t="shared" si="17"/>
        <v xml:space="preserve"> </v>
      </c>
      <c r="E988" s="101" t="str">
        <f t="shared" si="17"/>
        <v xml:space="preserve"> </v>
      </c>
      <c r="F988" s="100"/>
    </row>
    <row r="989" spans="1:6">
      <c r="A989" s="94"/>
      <c r="B989" s="99"/>
      <c r="C989" s="99"/>
      <c r="D989" s="101" t="str">
        <f t="shared" si="17"/>
        <v xml:space="preserve"> </v>
      </c>
      <c r="E989" s="101" t="str">
        <f t="shared" si="17"/>
        <v xml:space="preserve"> </v>
      </c>
      <c r="F989" s="100"/>
    </row>
    <row r="990" spans="1:6">
      <c r="A990" s="94"/>
      <c r="B990" s="99"/>
      <c r="C990" s="99"/>
      <c r="D990" s="101" t="str">
        <f t="shared" si="17"/>
        <v xml:space="preserve"> </v>
      </c>
      <c r="E990" s="101" t="str">
        <f t="shared" si="17"/>
        <v xml:space="preserve"> </v>
      </c>
      <c r="F990" s="100"/>
    </row>
    <row r="991" spans="1:6">
      <c r="A991" s="94"/>
      <c r="B991" s="99"/>
      <c r="C991" s="99"/>
      <c r="D991" s="101" t="str">
        <f t="shared" si="17"/>
        <v xml:space="preserve"> </v>
      </c>
      <c r="E991" s="101" t="str">
        <f t="shared" si="17"/>
        <v xml:space="preserve"> </v>
      </c>
      <c r="F991" s="100"/>
    </row>
    <row r="992" spans="1:6">
      <c r="A992" s="94"/>
      <c r="B992" s="99"/>
      <c r="C992" s="99"/>
      <c r="D992" s="101" t="str">
        <f t="shared" si="17"/>
        <v xml:space="preserve"> </v>
      </c>
      <c r="E992" s="101" t="str">
        <f t="shared" si="17"/>
        <v xml:space="preserve"> </v>
      </c>
      <c r="F992" s="100"/>
    </row>
    <row r="993" spans="1:6">
      <c r="A993" s="94"/>
      <c r="B993" s="99"/>
      <c r="C993" s="99"/>
      <c r="D993" s="101" t="str">
        <f t="shared" si="17"/>
        <v xml:space="preserve"> </v>
      </c>
      <c r="E993" s="101" t="str">
        <f t="shared" si="17"/>
        <v xml:space="preserve"> </v>
      </c>
      <c r="F993" s="100"/>
    </row>
    <row r="994" spans="1:6">
      <c r="A994" s="94"/>
      <c r="B994" s="99"/>
      <c r="C994" s="99"/>
      <c r="D994" s="101" t="str">
        <f t="shared" si="17"/>
        <v xml:space="preserve"> </v>
      </c>
      <c r="E994" s="101" t="str">
        <f t="shared" si="17"/>
        <v xml:space="preserve"> </v>
      </c>
      <c r="F994" s="100"/>
    </row>
    <row r="995" spans="1:6">
      <c r="A995" s="94"/>
      <c r="B995" s="99"/>
      <c r="C995" s="99"/>
      <c r="D995" s="101" t="str">
        <f t="shared" si="17"/>
        <v xml:space="preserve"> </v>
      </c>
      <c r="E995" s="101" t="str">
        <f t="shared" si="17"/>
        <v xml:space="preserve"> </v>
      </c>
      <c r="F995" s="100"/>
    </row>
    <row r="996" spans="1:6">
      <c r="A996" s="94"/>
      <c r="B996" s="99"/>
      <c r="C996" s="99"/>
      <c r="D996" s="101" t="str">
        <f t="shared" si="17"/>
        <v xml:space="preserve"> </v>
      </c>
      <c r="E996" s="101" t="str">
        <f t="shared" si="17"/>
        <v xml:space="preserve"> </v>
      </c>
      <c r="F996" s="100"/>
    </row>
    <row r="997" spans="1:6">
      <c r="A997" s="94"/>
      <c r="B997" s="99"/>
      <c r="C997" s="99"/>
      <c r="D997" s="101" t="str">
        <f t="shared" si="17"/>
        <v xml:space="preserve"> </v>
      </c>
      <c r="E997" s="101" t="str">
        <f t="shared" si="17"/>
        <v xml:space="preserve"> </v>
      </c>
      <c r="F997" s="100"/>
    </row>
    <row r="998" spans="1:6">
      <c r="A998" s="94"/>
      <c r="B998" s="99"/>
      <c r="C998" s="99"/>
      <c r="D998" s="101" t="str">
        <f t="shared" si="17"/>
        <v xml:space="preserve"> </v>
      </c>
      <c r="E998" s="101" t="str">
        <f t="shared" si="17"/>
        <v xml:space="preserve"> </v>
      </c>
      <c r="F998" s="100"/>
    </row>
    <row r="999" spans="1:6">
      <c r="A999" s="94"/>
      <c r="B999" s="99"/>
      <c r="C999" s="99"/>
      <c r="D999" s="101" t="str">
        <f t="shared" si="17"/>
        <v xml:space="preserve"> </v>
      </c>
      <c r="E999" s="101" t="str">
        <f t="shared" si="17"/>
        <v xml:space="preserve"> </v>
      </c>
      <c r="F999" s="100"/>
    </row>
    <row r="1000" spans="1:6">
      <c r="A1000" s="94"/>
      <c r="B1000" s="99"/>
      <c r="C1000" s="99"/>
      <c r="D1000" s="101" t="str">
        <f t="shared" si="17"/>
        <v xml:space="preserve"> </v>
      </c>
      <c r="E1000" s="101" t="str">
        <f t="shared" si="17"/>
        <v xml:space="preserve"> </v>
      </c>
      <c r="F1000" s="100"/>
    </row>
    <row r="1001" spans="1:6">
      <c r="A1001" s="94"/>
      <c r="B1001" s="99"/>
      <c r="C1001" s="99"/>
      <c r="D1001" s="101" t="str">
        <f t="shared" si="17"/>
        <v xml:space="preserve"> </v>
      </c>
      <c r="E1001" s="101" t="str">
        <f t="shared" si="17"/>
        <v xml:space="preserve"> </v>
      </c>
      <c r="F1001" s="100"/>
    </row>
    <row r="1002" spans="1:6">
      <c r="A1002" s="94"/>
      <c r="B1002" s="99"/>
      <c r="C1002" s="99"/>
      <c r="D1002" s="101" t="str">
        <f t="shared" si="17"/>
        <v xml:space="preserve"> </v>
      </c>
      <c r="E1002" s="101" t="str">
        <f t="shared" si="17"/>
        <v xml:space="preserve"> </v>
      </c>
      <c r="F1002" s="100"/>
    </row>
    <row r="1003" spans="1:6">
      <c r="A1003" s="94"/>
      <c r="B1003" s="99"/>
      <c r="C1003" s="99"/>
      <c r="D1003" s="101" t="str">
        <f t="shared" si="17"/>
        <v xml:space="preserve"> </v>
      </c>
      <c r="E1003" s="101" t="str">
        <f t="shared" si="17"/>
        <v xml:space="preserve"> </v>
      </c>
      <c r="F1003" s="100"/>
    </row>
    <row r="1004" spans="1:6">
      <c r="A1004" s="94"/>
      <c r="B1004" s="99"/>
      <c r="C1004" s="99"/>
      <c r="D1004" s="101" t="str">
        <f t="shared" si="17"/>
        <v xml:space="preserve"> </v>
      </c>
      <c r="E1004" s="101" t="str">
        <f t="shared" si="17"/>
        <v xml:space="preserve"> </v>
      </c>
      <c r="F1004" s="100"/>
    </row>
    <row r="1005" spans="1:6">
      <c r="A1005" s="94"/>
      <c r="B1005" s="99"/>
      <c r="C1005" s="99"/>
      <c r="D1005" s="101" t="str">
        <f t="shared" si="17"/>
        <v xml:space="preserve"> </v>
      </c>
      <c r="E1005" s="101" t="str">
        <f t="shared" si="17"/>
        <v xml:space="preserve"> </v>
      </c>
      <c r="F1005" s="100"/>
    </row>
    <row r="1006" spans="1:6">
      <c r="A1006" s="94"/>
      <c r="B1006" s="99"/>
      <c r="C1006" s="99"/>
      <c r="D1006" s="101" t="str">
        <f t="shared" si="17"/>
        <v xml:space="preserve"> </v>
      </c>
      <c r="E1006" s="101" t="str">
        <f t="shared" si="17"/>
        <v xml:space="preserve"> </v>
      </c>
      <c r="F1006" s="100"/>
    </row>
    <row r="1007" spans="1:6">
      <c r="A1007" s="94"/>
      <c r="B1007" s="99"/>
      <c r="C1007" s="99"/>
      <c r="D1007" s="101" t="str">
        <f t="shared" si="17"/>
        <v xml:space="preserve"> </v>
      </c>
      <c r="E1007" s="101" t="str">
        <f t="shared" si="17"/>
        <v xml:space="preserve"> </v>
      </c>
      <c r="F1007" s="100"/>
    </row>
    <row r="1008" spans="1:6">
      <c r="A1008" s="94"/>
      <c r="B1008" s="102"/>
      <c r="C1008" s="102"/>
      <c r="D1008" s="101" t="str">
        <f t="shared" si="17"/>
        <v xml:space="preserve"> </v>
      </c>
      <c r="E1008" s="101" t="str">
        <f t="shared" si="17"/>
        <v xml:space="preserve"> </v>
      </c>
      <c r="F1008" s="100"/>
    </row>
    <row r="1009" spans="1:6">
      <c r="A1009" s="94"/>
      <c r="B1009" s="103"/>
      <c r="C1009" s="103"/>
      <c r="D1009" s="101" t="str">
        <f t="shared" si="17"/>
        <v xml:space="preserve"> </v>
      </c>
      <c r="E1009" s="101" t="str">
        <f t="shared" si="17"/>
        <v xml:space="preserve"> </v>
      </c>
      <c r="F1009" s="100"/>
    </row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98E9-C394-4718-8FCE-30D4DDFF0BBA}">
  <dimension ref="A1:D22"/>
  <sheetViews>
    <sheetView showGridLines="0" zoomScaleNormal="100" workbookViewId="0">
      <selection activeCell="L1" sqref="L1"/>
    </sheetView>
  </sheetViews>
  <sheetFormatPr defaultRowHeight="15"/>
  <sheetData>
    <row r="1" spans="1:4" ht="18.75">
      <c r="A1" s="7" t="s">
        <v>290</v>
      </c>
    </row>
    <row r="4" spans="1:4">
      <c r="A4" s="213" t="s">
        <v>161</v>
      </c>
      <c r="B4" s="4">
        <v>1010</v>
      </c>
      <c r="C4" s="82" t="s">
        <v>198</v>
      </c>
    </row>
    <row r="5" spans="1:4">
      <c r="A5" s="213" t="s">
        <v>199</v>
      </c>
      <c r="B5" s="4">
        <v>771</v>
      </c>
      <c r="C5" s="82" t="s">
        <v>198</v>
      </c>
    </row>
    <row r="6" spans="1:4" ht="15.75">
      <c r="A6" s="215" t="s">
        <v>200</v>
      </c>
      <c r="B6" s="13">
        <f>B5/B4</f>
        <v>0.76336633663366338</v>
      </c>
      <c r="C6" s="217" t="s">
        <v>201</v>
      </c>
    </row>
    <row r="7" spans="1:4">
      <c r="A7" s="213" t="s">
        <v>202</v>
      </c>
      <c r="B7" s="4">
        <v>1.96</v>
      </c>
      <c r="C7" s="82" t="s">
        <v>203</v>
      </c>
    </row>
    <row r="8" spans="1:4">
      <c r="A8" s="215" t="s">
        <v>204</v>
      </c>
      <c r="B8" s="218">
        <f>SQRT((B6*(1-B6))/B4)</f>
        <v>1.3373469107470922E-2</v>
      </c>
      <c r="C8" s="217" t="s">
        <v>205</v>
      </c>
    </row>
    <row r="9" spans="1:4">
      <c r="A9" s="215"/>
      <c r="B9" s="218"/>
      <c r="C9" s="217"/>
    </row>
    <row r="10" spans="1:4">
      <c r="A10" s="219" t="s">
        <v>206</v>
      </c>
    </row>
    <row r="11" spans="1:4">
      <c r="A11" s="213" t="s">
        <v>207</v>
      </c>
      <c r="B11" s="9" t="str">
        <f>TEXT(B6,".000")&amp;" ± "&amp;TEXT(B7,".00")&amp;"("&amp;TEXT(B8,".000")&amp;")"</f>
        <v>.763 ± 1.96(.013)</v>
      </c>
      <c r="D11" s="217" t="s">
        <v>208</v>
      </c>
    </row>
    <row r="12" spans="1:4">
      <c r="A12" s="220" t="s">
        <v>209</v>
      </c>
      <c r="B12" s="9" t="str">
        <f>TEXT(B6,".000")&amp;" ± "&amp;TEXT(B7*B8,".000")</f>
        <v>.763 ± .026</v>
      </c>
      <c r="D12" s="217" t="s">
        <v>210</v>
      </c>
    </row>
    <row r="13" spans="1:4">
      <c r="A13" s="220" t="s">
        <v>209</v>
      </c>
      <c r="B13" s="9" t="str">
        <f>"("&amp;TEXT(B6-(B7*B8),".000")&amp;", "&amp;TEXT(B6+(B7*B8),".000")&amp;")"</f>
        <v>(.737, .790)</v>
      </c>
      <c r="D13" s="221" t="s">
        <v>211</v>
      </c>
    </row>
    <row r="15" spans="1:4">
      <c r="A15" s="219" t="s">
        <v>212</v>
      </c>
    </row>
    <row r="16" spans="1:4">
      <c r="A16" s="215" t="s">
        <v>213</v>
      </c>
      <c r="B16" s="216">
        <f>B5+(0.5*(B7^2))</f>
        <v>772.92079999999999</v>
      </c>
      <c r="D16" s="221" t="s">
        <v>214</v>
      </c>
    </row>
    <row r="17" spans="1:4">
      <c r="A17" s="213" t="s">
        <v>215</v>
      </c>
      <c r="B17" s="216">
        <f>B4+B7^2</f>
        <v>1013.8416</v>
      </c>
      <c r="D17" s="221" t="s">
        <v>216</v>
      </c>
    </row>
    <row r="18" spans="1:4" ht="15.75">
      <c r="A18" s="215" t="s">
        <v>217</v>
      </c>
      <c r="B18" s="13">
        <f>B16/B17</f>
        <v>0.76236840153333618</v>
      </c>
      <c r="D18" s="221" t="s">
        <v>218</v>
      </c>
    </row>
    <row r="19" spans="1:4">
      <c r="A19" s="215" t="s">
        <v>204</v>
      </c>
      <c r="B19" s="13">
        <f>SQRT((B18*(1-B18))/B17)</f>
        <v>1.3367478208632098E-2</v>
      </c>
      <c r="D19" s="221" t="s">
        <v>219</v>
      </c>
    </row>
    <row r="20" spans="1:4">
      <c r="A20" s="213" t="s">
        <v>207</v>
      </c>
      <c r="B20" t="str">
        <f>TEXT(B18,".00")&amp;" ± "&amp;TEXT(B7,".00")&amp;"("&amp;TEXT(B19,".000")&amp;")"</f>
        <v>.76 ± 1.96(.013)</v>
      </c>
      <c r="D20" s="221" t="s">
        <v>220</v>
      </c>
    </row>
    <row r="21" spans="1:4">
      <c r="A21" s="220" t="s">
        <v>209</v>
      </c>
      <c r="B21" t="str">
        <f>TEXT(B18,".00")&amp;" ± "&amp;TEXT(B7*B19,".000")</f>
        <v>.76 ± .026</v>
      </c>
      <c r="D21" s="221" t="s">
        <v>221</v>
      </c>
    </row>
    <row r="22" spans="1:4">
      <c r="A22" s="220" t="s">
        <v>209</v>
      </c>
      <c r="B22" t="str">
        <f>"("&amp;TEXT(B18-(B7*B19),".000")&amp;", "&amp;TEXT(B18+(B7*B19),".000")&amp;")"</f>
        <v>(.736, .789)</v>
      </c>
      <c r="D22" s="217" t="s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showGridLines="0" workbookViewId="0">
      <selection activeCell="S1" sqref="S1"/>
    </sheetView>
  </sheetViews>
  <sheetFormatPr defaultRowHeight="15"/>
  <cols>
    <col min="1" max="1" width="4.7109375" customWidth="1"/>
    <col min="2" max="2" width="16.5703125" customWidth="1"/>
    <col min="3" max="3" width="4.28515625" customWidth="1"/>
    <col min="4" max="4" width="1.28515625" customWidth="1"/>
    <col min="5" max="6" width="9.85546875" customWidth="1"/>
    <col min="7" max="7" width="2" customWidth="1"/>
    <col min="8" max="8" width="11.140625" customWidth="1"/>
    <col min="20" max="20" width="10.7109375" customWidth="1"/>
  </cols>
  <sheetData>
    <row r="1" spans="1:8" ht="18.75">
      <c r="A1" s="7" t="s">
        <v>47</v>
      </c>
    </row>
    <row r="2" spans="1:8">
      <c r="A2" s="5"/>
      <c r="B2" s="5"/>
    </row>
    <row r="4" spans="1:8">
      <c r="E4" s="5" t="s">
        <v>178</v>
      </c>
      <c r="H4" s="1" t="s">
        <v>2</v>
      </c>
    </row>
    <row r="5" spans="1:8" ht="15.75" thickBot="1">
      <c r="E5" s="4" t="s">
        <v>20</v>
      </c>
      <c r="F5" s="4" t="s">
        <v>21</v>
      </c>
      <c r="G5" s="1"/>
      <c r="H5" s="8" t="s">
        <v>4</v>
      </c>
    </row>
    <row r="6" spans="1:8">
      <c r="C6" s="6" t="s">
        <v>179</v>
      </c>
      <c r="D6" s="2"/>
      <c r="E6" s="17">
        <v>705</v>
      </c>
      <c r="F6" s="18">
        <v>326</v>
      </c>
      <c r="G6" s="19"/>
      <c r="H6" s="20">
        <f>SUM(E6:F6)</f>
        <v>1031</v>
      </c>
    </row>
    <row r="7" spans="1:8" ht="15.75" thickBot="1">
      <c r="C7" s="6" t="s">
        <v>180</v>
      </c>
      <c r="D7" s="2"/>
      <c r="E7" s="21">
        <v>63</v>
      </c>
      <c r="F7" s="22">
        <v>63</v>
      </c>
      <c r="G7" s="19"/>
      <c r="H7" s="23">
        <f>SUM(E7:F7)</f>
        <v>126</v>
      </c>
    </row>
    <row r="8" spans="1:8">
      <c r="E8" s="20">
        <f>SUM(E6:E7)</f>
        <v>768</v>
      </c>
      <c r="F8" s="20">
        <f>SUM(F6:F7)</f>
        <v>389</v>
      </c>
      <c r="G8" s="20"/>
      <c r="H8" s="20">
        <f>SUM(E8:F8)</f>
        <v>1157</v>
      </c>
    </row>
    <row r="11" spans="1:8" ht="18.75">
      <c r="B11" s="7" t="s">
        <v>44</v>
      </c>
    </row>
    <row r="12" spans="1:8">
      <c r="C12" s="34" t="s">
        <v>42</v>
      </c>
      <c r="E12" s="37">
        <f>E6/(E8)</f>
        <v>0.91796875</v>
      </c>
      <c r="F12" t="s">
        <v>289</v>
      </c>
    </row>
    <row r="13" spans="1:8">
      <c r="C13" s="34" t="s">
        <v>43</v>
      </c>
      <c r="E13" s="37">
        <f>F7/F8</f>
        <v>0.16195372750642673</v>
      </c>
      <c r="F13" t="s">
        <v>310</v>
      </c>
    </row>
    <row r="14" spans="1:8">
      <c r="C14" s="34" t="s">
        <v>45</v>
      </c>
      <c r="E14" s="37">
        <f>E6/H6</f>
        <v>0.68380213385063049</v>
      </c>
      <c r="F14" t="s">
        <v>50</v>
      </c>
    </row>
    <row r="15" spans="1:8">
      <c r="C15" s="34" t="s">
        <v>46</v>
      </c>
      <c r="E15" s="37">
        <f>F7/H7</f>
        <v>0.5</v>
      </c>
      <c r="F15" t="s">
        <v>51</v>
      </c>
    </row>
    <row r="16" spans="1:8">
      <c r="C16" s="34" t="s">
        <v>49</v>
      </c>
      <c r="E16" s="37">
        <f>E8/H8</f>
        <v>0.66378565254969746</v>
      </c>
      <c r="F16" t="s">
        <v>52</v>
      </c>
    </row>
    <row r="17" spans="3:7">
      <c r="C17" s="34"/>
      <c r="E17" s="37"/>
    </row>
    <row r="18" spans="3:7">
      <c r="C18" s="34" t="s">
        <v>175</v>
      </c>
      <c r="E18" s="208">
        <f>E6</f>
        <v>705</v>
      </c>
      <c r="F18" s="37">
        <f>E18/$H$8</f>
        <v>0.60933448573898008</v>
      </c>
    </row>
    <row r="19" spans="3:7">
      <c r="C19" s="34" t="s">
        <v>174</v>
      </c>
      <c r="E19" s="208">
        <f>F6</f>
        <v>326</v>
      </c>
      <c r="F19" s="37">
        <f>E19/$F$8</f>
        <v>0.83804627249357322</v>
      </c>
    </row>
    <row r="20" spans="3:7">
      <c r="C20" s="34" t="s">
        <v>176</v>
      </c>
      <c r="E20" s="208">
        <f>F7</f>
        <v>63</v>
      </c>
      <c r="F20" s="37">
        <f t="shared" ref="F20" si="0">E20/$H$8</f>
        <v>5.445116681071737E-2</v>
      </c>
    </row>
    <row r="21" spans="3:7">
      <c r="C21" s="34" t="s">
        <v>177</v>
      </c>
      <c r="E21" s="208">
        <f>E7</f>
        <v>63</v>
      </c>
      <c r="F21" s="37">
        <f>E21/$H$6</f>
        <v>6.1105722599418044E-2</v>
      </c>
    </row>
    <row r="22" spans="3:7">
      <c r="C22" s="34" t="s">
        <v>181</v>
      </c>
      <c r="E22" s="191">
        <f>E6+F7</f>
        <v>768</v>
      </c>
      <c r="F22" s="37">
        <f>E22/$H$8</f>
        <v>0.66378565254969746</v>
      </c>
      <c r="G22" t="s">
        <v>288</v>
      </c>
    </row>
    <row r="23" spans="3:7">
      <c r="C23" s="34" t="s">
        <v>182</v>
      </c>
      <c r="E23" s="209">
        <f>(E6/E8)/(1-(F7/F8))</f>
        <v>1.0953676188650305</v>
      </c>
      <c r="F23" t="s">
        <v>184</v>
      </c>
    </row>
    <row r="24" spans="3:7">
      <c r="C24" s="34" t="s">
        <v>183</v>
      </c>
      <c r="E24" s="192">
        <f>(1-(E6/F8))/(F8/E8)</f>
        <v>-1.6037959040714773</v>
      </c>
      <c r="F24" t="s">
        <v>185</v>
      </c>
    </row>
  </sheetData>
  <pageMargins left="0.7" right="0.7" top="0.75" bottom="0.75" header="0.3" footer="0.3"/>
  <pageSetup orientation="portrait" r:id="rId1"/>
  <ignoredErrors>
    <ignoredError sqref="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X30"/>
  <sheetViews>
    <sheetView showGridLines="0" zoomScale="90" zoomScaleNormal="90" workbookViewId="0">
      <selection activeCell="AB16" sqref="AB16"/>
    </sheetView>
  </sheetViews>
  <sheetFormatPr defaultRowHeight="15"/>
  <cols>
    <col min="1" max="1" width="3" customWidth="1"/>
    <col min="3" max="4" width="11.7109375" customWidth="1"/>
    <col min="5" max="5" width="2" customWidth="1"/>
    <col min="6" max="6" width="7.140625" customWidth="1"/>
    <col min="7" max="7" width="5.7109375" customWidth="1"/>
    <col min="8" max="9" width="11.7109375" customWidth="1"/>
    <col min="10" max="10" width="2" customWidth="1"/>
    <col min="11" max="11" width="7.140625" customWidth="1"/>
    <col min="12" max="12" width="5.7109375" customWidth="1"/>
    <col min="13" max="14" width="11.7109375" customWidth="1"/>
    <col min="15" max="15" width="2" customWidth="1"/>
    <col min="16" max="16" width="7.140625" customWidth="1"/>
    <col min="17" max="17" width="2" customWidth="1"/>
    <col min="18" max="18" width="4.28515625" customWidth="1"/>
    <col min="19" max="19" width="10.5703125" customWidth="1"/>
    <col min="20" max="21" width="11.7109375" customWidth="1"/>
    <col min="22" max="22" width="2" customWidth="1"/>
    <col min="23" max="23" width="7.140625" customWidth="1"/>
    <col min="24" max="24" width="2.42578125" customWidth="1"/>
  </cols>
  <sheetData>
    <row r="1" spans="1:24" ht="23.25">
      <c r="A1" s="79" t="s">
        <v>68</v>
      </c>
    </row>
    <row r="2" spans="1:24">
      <c r="A2" s="11" t="s">
        <v>69</v>
      </c>
    </row>
    <row r="5" spans="1:24" ht="15.75" thickBot="1"/>
    <row r="6" spans="1:24" ht="16.5" thickTop="1">
      <c r="A6" s="162" t="s">
        <v>59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4"/>
    </row>
    <row r="7" spans="1:24" ht="18">
      <c r="A7" s="165"/>
      <c r="B7" s="166"/>
      <c r="C7" s="310" t="s">
        <v>58</v>
      </c>
      <c r="D7" s="310"/>
      <c r="E7" s="166"/>
      <c r="F7" s="166"/>
      <c r="G7" s="166"/>
      <c r="H7" s="310" t="s">
        <v>57</v>
      </c>
      <c r="I7" s="310"/>
      <c r="J7" s="166"/>
      <c r="K7" s="166"/>
      <c r="L7" s="166"/>
      <c r="M7" s="310" t="s">
        <v>65</v>
      </c>
      <c r="N7" s="310"/>
      <c r="O7" s="166"/>
      <c r="P7" s="166"/>
      <c r="Q7" s="166"/>
      <c r="R7" s="166"/>
      <c r="S7" s="166"/>
      <c r="T7" s="310" t="s">
        <v>170</v>
      </c>
      <c r="U7" s="310"/>
      <c r="V7" s="166"/>
      <c r="W7" s="166"/>
      <c r="X7" s="167"/>
    </row>
    <row r="8" spans="1:24" ht="21.75" customHeight="1" thickBot="1">
      <c r="A8" s="165"/>
      <c r="B8" s="166"/>
      <c r="C8" s="168" t="s">
        <v>56</v>
      </c>
      <c r="D8" s="168" t="s">
        <v>55</v>
      </c>
      <c r="E8" s="169"/>
      <c r="F8" s="166"/>
      <c r="G8" s="166"/>
      <c r="H8" s="170" t="str">
        <f>C8</f>
        <v>[variable 1]</v>
      </c>
      <c r="I8" s="170" t="str">
        <f>D8</f>
        <v>[variable 2]</v>
      </c>
      <c r="J8" s="169"/>
      <c r="K8" s="166"/>
      <c r="L8" s="166"/>
      <c r="M8" s="170" t="str">
        <f>H8</f>
        <v>[variable 1]</v>
      </c>
      <c r="N8" s="170" t="str">
        <f>I8</f>
        <v>[variable 2]</v>
      </c>
      <c r="O8" s="169"/>
      <c r="P8" s="166"/>
      <c r="Q8" s="166"/>
      <c r="R8" s="166"/>
      <c r="S8" s="166"/>
      <c r="T8" s="170" t="str">
        <f>N8</f>
        <v>[variable 2]</v>
      </c>
      <c r="U8" s="170">
        <f>O8</f>
        <v>0</v>
      </c>
      <c r="V8" s="169"/>
      <c r="W8" s="166"/>
      <c r="X8" s="167"/>
    </row>
    <row r="9" spans="1:24" ht="22.5" customHeight="1">
      <c r="A9" s="165"/>
      <c r="B9" s="171" t="s">
        <v>62</v>
      </c>
      <c r="C9" s="39">
        <v>409</v>
      </c>
      <c r="D9" s="40">
        <v>986</v>
      </c>
      <c r="E9" s="41"/>
      <c r="F9" s="172">
        <f>C9+D9</f>
        <v>1395</v>
      </c>
      <c r="G9" s="166"/>
      <c r="H9" s="42">
        <f>IF(ISERROR(($F$9*$C$11)/$F$11),0,($F$9*$C$11)/$F$11)</f>
        <v>343.23464509010665</v>
      </c>
      <c r="I9" s="43">
        <f>IF(ISERROR(($F$9*$D$11)/$F$11),0,($F$9*$D$11)/$F$11)</f>
        <v>1051.7653549098934</v>
      </c>
      <c r="J9" s="41"/>
      <c r="K9" s="172">
        <f>H9+I9</f>
        <v>1395</v>
      </c>
      <c r="L9" s="166"/>
      <c r="M9" s="44">
        <f>IF(ISERROR(((C9-H9)^2)/H9),0,((C9-H9)^2)/H9)</f>
        <v>12.600947976241745</v>
      </c>
      <c r="N9" s="45">
        <f>IF(ISERROR(((D9-I9)^2)/I9),0,((D9-I9)^2)/I9)</f>
        <v>4.1122118029784103</v>
      </c>
      <c r="O9" s="41"/>
      <c r="P9" s="173">
        <f>M9+N9</f>
        <v>16.713159779220156</v>
      </c>
      <c r="Q9" s="173"/>
      <c r="R9" s="166"/>
      <c r="S9" s="166"/>
      <c r="T9" s="64">
        <f>(C9-H9)/SQRT(H9*(1-($K9/$K$11))*(1-(H$11/$K$11)))</f>
        <v>4.7412953913960791</v>
      </c>
      <c r="U9" s="45">
        <f>(D9-I9)/SQRT(I9*(1-($K9/$K$11))*(1-(I$11/$K$11)))</f>
        <v>-4.7412953913960827</v>
      </c>
      <c r="V9" s="41"/>
      <c r="W9" s="173">
        <f>T9+U9</f>
        <v>0</v>
      </c>
      <c r="X9" s="167"/>
    </row>
    <row r="10" spans="1:24" ht="22.5" customHeight="1" thickBot="1">
      <c r="A10" s="165"/>
      <c r="B10" s="171" t="s">
        <v>63</v>
      </c>
      <c r="C10" s="46">
        <v>929</v>
      </c>
      <c r="D10" s="47">
        <v>3114</v>
      </c>
      <c r="E10" s="41"/>
      <c r="F10" s="48">
        <f>C10+D10</f>
        <v>4043</v>
      </c>
      <c r="G10" s="166"/>
      <c r="H10" s="49">
        <f>IF(ISERROR(($F$10*$C$11)/$F$11),0,($F$10*$C$11)/$F$11)</f>
        <v>994.76535490989329</v>
      </c>
      <c r="I10" s="50">
        <f>IF(ISERROR(($F$10*$D$11)/$F$11),0,($F$10*$D$11)/$F$11)</f>
        <v>3048.2346450901068</v>
      </c>
      <c r="J10" s="41"/>
      <c r="K10" s="48">
        <f>H10+I10</f>
        <v>4043</v>
      </c>
      <c r="L10" s="166"/>
      <c r="M10" s="51">
        <f>IF(ISERROR(((C10-H10)^2)/H10),0,((C10-H10)^2)/H10)</f>
        <v>4.3478413126038093</v>
      </c>
      <c r="N10" s="52">
        <f>IF(ISERROR(((D10-I10)^2)/I10),0,((D10-I10)^2)/I10)</f>
        <v>1.4188808966497262</v>
      </c>
      <c r="O10" s="41"/>
      <c r="P10" s="78">
        <f>M10+N10</f>
        <v>5.7667222092535351</v>
      </c>
      <c r="Q10" s="173"/>
      <c r="R10" s="166"/>
      <c r="S10" s="166"/>
      <c r="T10" s="51">
        <f>(C10-H10)/SQRT(H10*(1-($K10/$K$11))*(1-(H$11/$K$11)))</f>
        <v>-4.7412953913960747</v>
      </c>
      <c r="U10" s="52">
        <f>(D10-I10)/SQRT(I10*(1-($K10/$K$11))*(1-(I$11/$K$11)))</f>
        <v>4.7412953913960667</v>
      </c>
      <c r="V10" s="41"/>
      <c r="W10" s="78">
        <f>T10+U10</f>
        <v>-7.9936057773011271E-15</v>
      </c>
      <c r="X10" s="167"/>
    </row>
    <row r="11" spans="1:24" ht="22.5" customHeight="1">
      <c r="A11" s="165"/>
      <c r="B11" s="166"/>
      <c r="C11" s="174">
        <f>C9+C10</f>
        <v>1338</v>
      </c>
      <c r="D11" s="174">
        <f>D9+D10</f>
        <v>4100</v>
      </c>
      <c r="E11" s="175"/>
      <c r="F11" s="174">
        <f>F9+F10</f>
        <v>5438</v>
      </c>
      <c r="G11" s="166"/>
      <c r="H11" s="174">
        <f>H9+H10</f>
        <v>1338</v>
      </c>
      <c r="I11" s="174">
        <f>I9+I10</f>
        <v>4100</v>
      </c>
      <c r="J11" s="175"/>
      <c r="K11" s="174">
        <f>K9+K10</f>
        <v>5438</v>
      </c>
      <c r="L11" s="166"/>
      <c r="M11" s="176">
        <f>M9+M10</f>
        <v>16.948789288845553</v>
      </c>
      <c r="N11" s="176">
        <f>N9+N10</f>
        <v>5.531092699628136</v>
      </c>
      <c r="O11" s="174"/>
      <c r="P11" s="205">
        <f>P9+P10</f>
        <v>22.479881988473693</v>
      </c>
      <c r="Q11" s="205"/>
      <c r="R11" s="206" t="s">
        <v>173</v>
      </c>
      <c r="S11" s="166"/>
      <c r="T11" s="176">
        <f>T9+T10</f>
        <v>0</v>
      </c>
      <c r="U11" s="176">
        <f>U9+U10</f>
        <v>-1.5987211554602254E-14</v>
      </c>
      <c r="V11" s="174"/>
      <c r="W11" s="177">
        <f>W9+W10</f>
        <v>-7.9936057773011271E-15</v>
      </c>
      <c r="X11" s="167"/>
    </row>
    <row r="12" spans="1:24" ht="20.2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7"/>
    </row>
    <row r="13" spans="1:24" ht="18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78" t="str">
        <f>IF(P13&lt;=0.05,"REJECT Null Hypothesis  ←  ","FAIL TO REJECT Null Hypothesis  ←  ")</f>
        <v xml:space="preserve">REJECT Null Hypothesis  ←  </v>
      </c>
      <c r="N13" s="53" t="s">
        <v>172</v>
      </c>
      <c r="O13" s="54"/>
      <c r="P13" s="204">
        <f>_xlfn.CHISQ.TEST(C9:D10,H9:I10)</f>
        <v>2.1235605000460991E-6</v>
      </c>
      <c r="Q13" s="201"/>
      <c r="R13" s="166"/>
      <c r="S13" s="166"/>
      <c r="T13" s="178"/>
      <c r="U13" s="200"/>
      <c r="V13" s="202"/>
      <c r="W13" s="201"/>
      <c r="X13" s="167"/>
    </row>
    <row r="14" spans="1:24" ht="18">
      <c r="A14" s="165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53" t="s">
        <v>171</v>
      </c>
      <c r="O14" s="54"/>
      <c r="P14" s="55"/>
      <c r="Q14" s="201"/>
      <c r="R14" s="166"/>
      <c r="S14" s="166"/>
      <c r="T14" s="166"/>
      <c r="U14" s="179"/>
      <c r="V14" s="166"/>
      <c r="W14" s="166"/>
      <c r="X14" s="167"/>
    </row>
    <row r="15" spans="1:24" ht="15.75" thickBot="1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2"/>
    </row>
    <row r="16" spans="1:24" ht="15.75" thickTop="1"/>
    <row r="18" spans="1:24" ht="15.75" thickBot="1"/>
    <row r="19" spans="1:24" ht="16.5" thickTop="1">
      <c r="A19" s="162" t="s">
        <v>60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4"/>
    </row>
    <row r="20" spans="1:24" ht="18">
      <c r="A20" s="165"/>
      <c r="B20" s="166"/>
      <c r="C20" s="310" t="s">
        <v>58</v>
      </c>
      <c r="D20" s="310"/>
      <c r="E20" s="166"/>
      <c r="F20" s="166"/>
      <c r="G20" s="166"/>
      <c r="H20" s="310" t="s">
        <v>57</v>
      </c>
      <c r="I20" s="310"/>
      <c r="J20" s="166"/>
      <c r="K20" s="166"/>
      <c r="L20" s="166"/>
      <c r="M20" s="310" t="s">
        <v>65</v>
      </c>
      <c r="N20" s="310"/>
      <c r="O20" s="166"/>
      <c r="P20" s="166"/>
      <c r="Q20" s="166"/>
      <c r="R20" s="166"/>
      <c r="S20" s="166"/>
      <c r="T20" s="310" t="s">
        <v>170</v>
      </c>
      <c r="U20" s="310"/>
      <c r="V20" s="166"/>
      <c r="W20" s="166"/>
      <c r="X20" s="167"/>
    </row>
    <row r="21" spans="1:24" ht="21.75" customHeight="1" thickBot="1">
      <c r="A21" s="165"/>
      <c r="B21" s="166"/>
      <c r="C21" s="168" t="s">
        <v>56</v>
      </c>
      <c r="D21" s="168" t="s">
        <v>55</v>
      </c>
      <c r="E21" s="169"/>
      <c r="F21" s="166"/>
      <c r="G21" s="166"/>
      <c r="H21" s="170" t="str">
        <f>C21</f>
        <v>[variable 1]</v>
      </c>
      <c r="I21" s="170" t="str">
        <f>D21</f>
        <v>[variable 2]</v>
      </c>
      <c r="J21" s="169"/>
      <c r="K21" s="166"/>
      <c r="L21" s="166"/>
      <c r="M21" s="170" t="str">
        <f>H21</f>
        <v>[variable 1]</v>
      </c>
      <c r="N21" s="170" t="str">
        <f>I21</f>
        <v>[variable 2]</v>
      </c>
      <c r="O21" s="169"/>
      <c r="P21" s="166"/>
      <c r="Q21" s="166"/>
      <c r="R21" s="166"/>
      <c r="S21" s="166"/>
      <c r="T21" s="170" t="str">
        <f>N21</f>
        <v>[variable 2]</v>
      </c>
      <c r="U21" s="170">
        <f>O21</f>
        <v>0</v>
      </c>
      <c r="V21" s="169"/>
      <c r="W21" s="166"/>
      <c r="X21" s="167"/>
    </row>
    <row r="22" spans="1:24" ht="22.5" customHeight="1">
      <c r="A22" s="165"/>
      <c r="B22" s="171" t="s">
        <v>62</v>
      </c>
      <c r="C22" s="39">
        <v>409</v>
      </c>
      <c r="D22" s="40">
        <v>986</v>
      </c>
      <c r="E22" s="41"/>
      <c r="F22" s="172">
        <f>C22+D22</f>
        <v>1395</v>
      </c>
      <c r="G22" s="166"/>
      <c r="H22" s="42">
        <f>IF(ISERROR(($F$22*$C$25)/$F$25),0,($F$22*$C$25)/$F$25)</f>
        <v>347.12173612311949</v>
      </c>
      <c r="I22" s="43">
        <f>IF(ISERROR(($F$22*$D$25)/$F$25),0,($F$22*$D$25)/$F$25)</f>
        <v>1047.8782638768805</v>
      </c>
      <c r="J22" s="41"/>
      <c r="K22" s="172">
        <f>H22+I22</f>
        <v>1395</v>
      </c>
      <c r="L22" s="166"/>
      <c r="M22" s="44">
        <f t="shared" ref="M22:N24" si="0">((C22-H22)^2)/H22</f>
        <v>11.030480497074917</v>
      </c>
      <c r="N22" s="45">
        <f t="shared" si="0"/>
        <v>3.6539736269085652</v>
      </c>
      <c r="O22" s="41"/>
      <c r="P22" s="173">
        <f>M22+N22</f>
        <v>14.684454123983482</v>
      </c>
      <c r="Q22" s="173"/>
      <c r="R22" s="166"/>
      <c r="S22" s="166"/>
      <c r="T22" s="64">
        <f>(C22-H22)/SQRT(H22*(1-($K22/$K$25))*(1-(H$25/$K$25)))</f>
        <v>4.3991846379015787</v>
      </c>
      <c r="U22" s="45">
        <f>(D22-I22)/SQRT(I22*(1-($K22/$K$25))*(1-(I$25/$K$25)))</f>
        <v>-4.3991846379015787</v>
      </c>
      <c r="V22" s="41"/>
      <c r="W22" s="173">
        <f>T22+U22</f>
        <v>0</v>
      </c>
      <c r="X22" s="167"/>
    </row>
    <row r="23" spans="1:24" ht="22.5" customHeight="1">
      <c r="A23" s="165"/>
      <c r="B23" s="171" t="s">
        <v>63</v>
      </c>
      <c r="C23" s="56">
        <v>929</v>
      </c>
      <c r="D23" s="57">
        <v>3114</v>
      </c>
      <c r="E23" s="41"/>
      <c r="F23" s="172">
        <f>C23+D23</f>
        <v>4043</v>
      </c>
      <c r="G23" s="166"/>
      <c r="H23" s="58">
        <f>IF(ISERROR(($F$23*$C$25)/$F$25),0,($F$23*$C$25)/$F$25)</f>
        <v>1006.0309527926681</v>
      </c>
      <c r="I23" s="59">
        <f>IF(ISERROR(($F$23*$D$25)/$F$25),0,($F$23*$D$25)/$F$25)</f>
        <v>3036.9690472073316</v>
      </c>
      <c r="J23" s="41"/>
      <c r="K23" s="172">
        <f>H23+I23</f>
        <v>4043</v>
      </c>
      <c r="L23" s="166"/>
      <c r="M23" s="60">
        <f t="shared" si="0"/>
        <v>5.8981959468290333</v>
      </c>
      <c r="N23" s="61">
        <f t="shared" si="0"/>
        <v>1.9538452963828339</v>
      </c>
      <c r="O23" s="41"/>
      <c r="P23" s="173">
        <f>M23+N23</f>
        <v>7.8520412432118674</v>
      </c>
      <c r="Q23" s="173"/>
      <c r="R23" s="166"/>
      <c r="S23" s="166"/>
      <c r="T23" s="60">
        <f t="shared" ref="T23:U24" si="1">(C23-H23)/SQRT(H23*(1-($K23/$K$25))*(1-(H$25/$K$25)))</f>
        <v>-5.1084983571717562</v>
      </c>
      <c r="U23" s="61">
        <f t="shared" si="1"/>
        <v>5.1084983571717713</v>
      </c>
      <c r="V23" s="41"/>
      <c r="W23" s="173">
        <f>T23+U23</f>
        <v>1.5099033134902129E-14</v>
      </c>
      <c r="X23" s="167"/>
    </row>
    <row r="24" spans="1:24" ht="22.5" customHeight="1" thickBot="1">
      <c r="A24" s="165"/>
      <c r="B24" s="171" t="s">
        <v>64</v>
      </c>
      <c r="C24" s="46">
        <v>101</v>
      </c>
      <c r="D24" s="47">
        <v>244</v>
      </c>
      <c r="E24" s="41"/>
      <c r="F24" s="48">
        <f>C24+D24</f>
        <v>345</v>
      </c>
      <c r="G24" s="166"/>
      <c r="H24" s="49">
        <f>IF(ISERROR(($F$24*$C$25)/$F$25),0,($F$24*$C$25)/$F$25)</f>
        <v>85.84731108421235</v>
      </c>
      <c r="I24" s="50">
        <f>IF(ISERROR(($F$24*$D$25)/$F$25),0,($F$24*$D$25)/$F$25)</f>
        <v>259.15268891578768</v>
      </c>
      <c r="J24" s="41"/>
      <c r="K24" s="48">
        <f>H24+I24</f>
        <v>345</v>
      </c>
      <c r="L24" s="166"/>
      <c r="M24" s="51">
        <f t="shared" si="0"/>
        <v>2.6745622952989492</v>
      </c>
      <c r="N24" s="52">
        <f t="shared" si="0"/>
        <v>0.88597954487458608</v>
      </c>
      <c r="O24" s="41"/>
      <c r="P24" s="78">
        <f>M24+N24</f>
        <v>3.5605418401735354</v>
      </c>
      <c r="Q24" s="173"/>
      <c r="R24" s="166"/>
      <c r="S24" s="166"/>
      <c r="T24" s="51">
        <f t="shared" si="1"/>
        <v>1.9458754609742717</v>
      </c>
      <c r="U24" s="52">
        <f t="shared" si="1"/>
        <v>-1.9458754609742752</v>
      </c>
      <c r="V24" s="41"/>
      <c r="W24" s="78">
        <f>T24+U24</f>
        <v>-3.5527136788005009E-15</v>
      </c>
      <c r="X24" s="167"/>
    </row>
    <row r="25" spans="1:24" ht="22.5" customHeight="1">
      <c r="A25" s="165"/>
      <c r="B25" s="166"/>
      <c r="C25" s="174">
        <f>C22+C23+C24</f>
        <v>1439</v>
      </c>
      <c r="D25" s="174">
        <f>D22+D23+D24</f>
        <v>4344</v>
      </c>
      <c r="E25" s="174"/>
      <c r="F25" s="174">
        <f>F22+F23+F24</f>
        <v>5783</v>
      </c>
      <c r="G25" s="189"/>
      <c r="H25" s="174">
        <f>H22+H23+H24</f>
        <v>1439</v>
      </c>
      <c r="I25" s="174">
        <f>I22+I23+I24</f>
        <v>4344</v>
      </c>
      <c r="J25" s="174"/>
      <c r="K25" s="174">
        <f>K22+K23+K24</f>
        <v>5783</v>
      </c>
      <c r="L25" s="189"/>
      <c r="M25" s="176">
        <f>M22+M23+M24</f>
        <v>19.603238739202897</v>
      </c>
      <c r="N25" s="176">
        <f>N22+N23+N24</f>
        <v>6.493798468165985</v>
      </c>
      <c r="O25" s="174"/>
      <c r="P25" s="205">
        <f>P22+P23+P24</f>
        <v>26.097037207368885</v>
      </c>
      <c r="Q25" s="207"/>
      <c r="R25" s="206" t="s">
        <v>173</v>
      </c>
      <c r="S25" s="189"/>
      <c r="T25" s="176">
        <f>T22+T23+T24</f>
        <v>1.2365617417040942</v>
      </c>
      <c r="U25" s="176">
        <f>U22+U23+U24</f>
        <v>-1.2365617417040826</v>
      </c>
      <c r="V25" s="174"/>
      <c r="W25" s="177">
        <f>W22+W23+W24</f>
        <v>1.1546319456101628E-14</v>
      </c>
      <c r="X25" s="167"/>
    </row>
    <row r="26" spans="1:24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7"/>
    </row>
    <row r="27" spans="1:24" ht="18.75" customHeight="1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78" t="str">
        <f>IF(P27&lt;=0.05,"REJECT Null Hypothesis  ←  ","FAIL TO REJECT Null Hypothesis  ←  ")</f>
        <v xml:space="preserve">REJECT Null Hypothesis  ←  </v>
      </c>
      <c r="N27" s="53" t="s">
        <v>172</v>
      </c>
      <c r="O27" s="62"/>
      <c r="P27" s="203">
        <f>_xlfn.CHISQ.TEST(C22:D24,H22:I24)</f>
        <v>2.1532793395073341E-6</v>
      </c>
      <c r="Q27" s="201"/>
      <c r="R27" s="166"/>
      <c r="S27" s="166"/>
      <c r="T27" s="178"/>
      <c r="U27" s="200"/>
      <c r="V27" s="202"/>
      <c r="W27" s="201"/>
      <c r="X27" s="167"/>
    </row>
    <row r="28" spans="1:24" ht="18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53" t="s">
        <v>171</v>
      </c>
      <c r="O28" s="54"/>
      <c r="P28" s="55"/>
      <c r="Q28" s="201"/>
      <c r="R28" s="166"/>
      <c r="S28" s="166"/>
      <c r="T28" s="166"/>
      <c r="U28" s="179"/>
      <c r="V28" s="166"/>
      <c r="W28" s="166"/>
      <c r="X28" s="167"/>
    </row>
    <row r="29" spans="1:24" ht="15.75" thickBot="1">
      <c r="A29" s="180"/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2"/>
    </row>
    <row r="30" spans="1:24" ht="15.75" thickTop="1"/>
  </sheetData>
  <mergeCells count="8">
    <mergeCell ref="T7:U7"/>
    <mergeCell ref="T20:U20"/>
    <mergeCell ref="C7:D7"/>
    <mergeCell ref="H7:I7"/>
    <mergeCell ref="M7:N7"/>
    <mergeCell ref="M20:N20"/>
    <mergeCell ref="H20:I20"/>
    <mergeCell ref="C20:D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Y42"/>
  <sheetViews>
    <sheetView showGridLines="0" zoomScale="90" zoomScaleNormal="90" workbookViewId="0">
      <selection activeCell="AE9" sqref="AE9"/>
    </sheetView>
  </sheetViews>
  <sheetFormatPr defaultRowHeight="15"/>
  <cols>
    <col min="1" max="1" width="3.28515625" customWidth="1"/>
    <col min="2" max="2" width="9.7109375" customWidth="1"/>
    <col min="3" max="5" width="9" customWidth="1"/>
    <col min="6" max="6" width="2" customWidth="1"/>
    <col min="7" max="7" width="5.42578125" customWidth="1"/>
    <col min="8" max="8" width="4" customWidth="1"/>
    <col min="9" max="11" width="9" customWidth="1"/>
    <col min="12" max="12" width="2" customWidth="1"/>
    <col min="13" max="13" width="5.42578125" customWidth="1"/>
    <col min="14" max="14" width="4" customWidth="1"/>
    <col min="15" max="17" width="9" customWidth="1"/>
    <col min="18" max="18" width="2" customWidth="1"/>
    <col min="19" max="19" width="5.42578125" customWidth="1"/>
    <col min="20" max="20" width="4" customWidth="1"/>
    <col min="21" max="23" width="9" customWidth="1"/>
    <col min="24" max="24" width="2" customWidth="1"/>
    <col min="25" max="25" width="5.42578125" customWidth="1"/>
  </cols>
  <sheetData>
    <row r="1" spans="1:25" ht="23.25">
      <c r="A1" s="79" t="s">
        <v>68</v>
      </c>
    </row>
    <row r="2" spans="1:25">
      <c r="A2" s="11" t="s">
        <v>69</v>
      </c>
    </row>
    <row r="5" spans="1:25" ht="15.75" thickBot="1"/>
    <row r="6" spans="1:25" ht="16.5" thickTop="1">
      <c r="A6" s="162" t="s">
        <v>66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4"/>
    </row>
    <row r="7" spans="1:25" ht="18">
      <c r="A7" s="165"/>
      <c r="B7" s="166"/>
      <c r="C7" s="183" t="s">
        <v>58</v>
      </c>
      <c r="D7" s="183"/>
      <c r="E7" s="183"/>
      <c r="F7" s="166"/>
      <c r="G7" s="166"/>
      <c r="H7" s="166"/>
      <c r="I7" s="183" t="s">
        <v>57</v>
      </c>
      <c r="J7" s="183"/>
      <c r="K7" s="183"/>
      <c r="L7" s="166"/>
      <c r="M7" s="166"/>
      <c r="N7" s="166"/>
      <c r="O7" s="183" t="s">
        <v>65</v>
      </c>
      <c r="P7" s="183"/>
      <c r="Q7" s="183"/>
      <c r="R7" s="166"/>
      <c r="S7" s="166"/>
      <c r="T7" s="166"/>
      <c r="U7" s="183" t="s">
        <v>170</v>
      </c>
      <c r="V7" s="183"/>
      <c r="W7" s="183"/>
      <c r="X7" s="166"/>
      <c r="Y7" s="167"/>
    </row>
    <row r="8" spans="1:25" ht="21.75" customHeight="1" thickBot="1">
      <c r="A8" s="165"/>
      <c r="B8" s="166"/>
      <c r="C8" s="168" t="s">
        <v>56</v>
      </c>
      <c r="D8" s="168" t="s">
        <v>55</v>
      </c>
      <c r="E8" s="168" t="s">
        <v>67</v>
      </c>
      <c r="F8" s="169"/>
      <c r="G8" s="166"/>
      <c r="H8" s="166"/>
      <c r="I8" s="170" t="str">
        <f>C8</f>
        <v>[variable 1]</v>
      </c>
      <c r="J8" s="170" t="str">
        <f>D8</f>
        <v>[variable 2]</v>
      </c>
      <c r="K8" s="170" t="str">
        <f>E8</f>
        <v>[variable 3]</v>
      </c>
      <c r="L8" s="169"/>
      <c r="M8" s="166"/>
      <c r="N8" s="166"/>
      <c r="O8" s="170" t="str">
        <f>I8</f>
        <v>[variable 1]</v>
      </c>
      <c r="P8" s="170" t="str">
        <f>J8</f>
        <v>[variable 2]</v>
      </c>
      <c r="Q8" s="170" t="str">
        <f>K8</f>
        <v>[variable 3]</v>
      </c>
      <c r="R8" s="169"/>
      <c r="S8" s="166"/>
      <c r="T8" s="166"/>
      <c r="U8" s="170" t="str">
        <f>O8</f>
        <v>[variable 1]</v>
      </c>
      <c r="V8" s="170" t="str">
        <f>P8</f>
        <v>[variable 2]</v>
      </c>
      <c r="W8" s="170" t="str">
        <f>Q8</f>
        <v>[variable 3]</v>
      </c>
      <c r="X8" s="169"/>
      <c r="Y8" s="167"/>
    </row>
    <row r="9" spans="1:25" ht="22.5" customHeight="1">
      <c r="A9" s="165"/>
      <c r="B9" s="171" t="s">
        <v>62</v>
      </c>
      <c r="C9" s="39">
        <v>31</v>
      </c>
      <c r="D9" s="63">
        <v>20</v>
      </c>
      <c r="E9" s="40">
        <v>205</v>
      </c>
      <c r="F9" s="41"/>
      <c r="G9" s="172">
        <f>SUM(C9:E9)</f>
        <v>256</v>
      </c>
      <c r="H9" s="166"/>
      <c r="I9" s="64">
        <f>IF(ISERROR(($G$9*$C$12)/$G$12),0,($G$9*$C$12)/$G$12)</f>
        <v>27.325842696629213</v>
      </c>
      <c r="J9" s="65">
        <f>IF(ISERROR(($G$9*$D$12)/$G$12),0,($G$9*$D$12)/$G$12)</f>
        <v>27.325842696629213</v>
      </c>
      <c r="K9" s="43">
        <f>IF(ISERROR(($G$9*$E$12)/$G$12),0,($G$9*$E$12)/$G$12)</f>
        <v>201.34831460674158</v>
      </c>
      <c r="L9" s="41"/>
      <c r="M9" s="172">
        <f>SUM(I9:K9)</f>
        <v>256</v>
      </c>
      <c r="N9" s="166"/>
      <c r="O9" s="66">
        <f t="shared" ref="O9:Q11" si="0">((C9-I9)^2)/I9</f>
        <v>0.49401703873447683</v>
      </c>
      <c r="P9" s="67">
        <f t="shared" si="0"/>
        <v>1.9640005913660554</v>
      </c>
      <c r="Q9" s="45">
        <f t="shared" si="0"/>
        <v>6.6227553170144143E-2</v>
      </c>
      <c r="R9" s="41"/>
      <c r="S9" s="173">
        <f>SUM(O9:Q9)</f>
        <v>2.524245183270676</v>
      </c>
      <c r="T9" s="166"/>
      <c r="U9" s="64">
        <f>(C9-I9)/SQRT(I9*(1-($M9/$M$12))*(1-(I$12/$M$12)))</f>
        <v>1.030696102001238</v>
      </c>
      <c r="V9" s="67">
        <f t="shared" ref="V9:W11" si="1">(D9-J9)/SQRT(J9*(1-($M9/$M$12))*(1-(J$12/$M$12)))</f>
        <v>-2.0550882523082783</v>
      </c>
      <c r="W9" s="45">
        <f t="shared" si="1"/>
        <v>0.77194398654144059</v>
      </c>
      <c r="X9" s="41"/>
      <c r="Y9" s="184">
        <f>SUM(U9:W9)</f>
        <v>-0.25244816376559975</v>
      </c>
    </row>
    <row r="10" spans="1:25" ht="22.5" customHeight="1">
      <c r="A10" s="165"/>
      <c r="B10" s="171" t="s">
        <v>63</v>
      </c>
      <c r="C10" s="56">
        <v>6</v>
      </c>
      <c r="D10" s="68">
        <v>12</v>
      </c>
      <c r="E10" s="57">
        <v>45</v>
      </c>
      <c r="F10" s="41"/>
      <c r="G10" s="172">
        <f t="shared" ref="G10:G11" si="2">SUM(C10:E10)</f>
        <v>63</v>
      </c>
      <c r="H10" s="166"/>
      <c r="I10" s="69">
        <f>IF(ISERROR(($G$10*$C$12)/$G$12),0,($G$10*$C$12)/$G$12)</f>
        <v>6.7247191011235952</v>
      </c>
      <c r="J10" s="70">
        <f>IF(ISERROR(($G$10*$D$12)/$G$12),0,($G$10*$D$12)/$G$12)</f>
        <v>6.7247191011235952</v>
      </c>
      <c r="K10" s="59">
        <f>IF(ISERROR(($G$10*$E$12)/$G$12),0,($G$10*$E$12)/$G$12)</f>
        <v>49.550561797752806</v>
      </c>
      <c r="L10" s="41"/>
      <c r="M10" s="172">
        <f t="shared" ref="M10:M11" si="3">SUM(I10:K10)</f>
        <v>63</v>
      </c>
      <c r="N10" s="166"/>
      <c r="O10" s="71">
        <f t="shared" si="0"/>
        <v>7.8102559770211979E-2</v>
      </c>
      <c r="P10" s="72">
        <f t="shared" si="0"/>
        <v>4.1382529357100628</v>
      </c>
      <c r="Q10" s="61">
        <f t="shared" si="0"/>
        <v>0.41790873652831872</v>
      </c>
      <c r="R10" s="41"/>
      <c r="S10" s="173">
        <f t="shared" ref="S10:S11" si="4">SUM(O10:Q10)</f>
        <v>4.6342642320085936</v>
      </c>
      <c r="T10" s="166"/>
      <c r="U10" s="71">
        <f t="shared" ref="U10:U11" si="5">(C10-I10)/SQRT(I10*(1-($M10/$M$12))*(1-(I$12/$M$12)))</f>
        <v>-0.3148503989126345</v>
      </c>
      <c r="V10" s="72">
        <f t="shared" si="1"/>
        <v>2.2918180199919687</v>
      </c>
      <c r="W10" s="61">
        <f t="shared" si="1"/>
        <v>-1.4897695830858451</v>
      </c>
      <c r="X10" s="41"/>
      <c r="Y10" s="184">
        <f t="shared" ref="Y10:Y11" si="6">SUM(U10:W10)</f>
        <v>0.48719803799348904</v>
      </c>
    </row>
    <row r="11" spans="1:25" ht="22.5" customHeight="1" thickBot="1">
      <c r="A11" s="165"/>
      <c r="B11" s="171" t="s">
        <v>64</v>
      </c>
      <c r="C11" s="46">
        <v>20</v>
      </c>
      <c r="D11" s="73">
        <v>25</v>
      </c>
      <c r="E11" s="47">
        <v>170</v>
      </c>
      <c r="F11" s="41"/>
      <c r="G11" s="48">
        <f t="shared" si="2"/>
        <v>215</v>
      </c>
      <c r="H11" s="166"/>
      <c r="I11" s="74">
        <f>IF(ISERROR(($G$11*$C$12)/$G$12),0,($G$11*$C$12)/$G$12)</f>
        <v>22.94943820224719</v>
      </c>
      <c r="J11" s="75">
        <f>IF(ISERROR(($G$11*$D$12)/$G$12),0,($G$11*$D$12)/$G$12)</f>
        <v>22.94943820224719</v>
      </c>
      <c r="K11" s="50">
        <f>IF(ISERROR(($G$11*$E$12)/$G$12),0,($G$11*$E$12)/$G$12)</f>
        <v>169.10112359550561</v>
      </c>
      <c r="L11" s="41"/>
      <c r="M11" s="48">
        <f t="shared" si="3"/>
        <v>215</v>
      </c>
      <c r="N11" s="166"/>
      <c r="O11" s="76">
        <f t="shared" si="0"/>
        <v>0.37905876528268656</v>
      </c>
      <c r="P11" s="77">
        <f t="shared" si="0"/>
        <v>0.1832203319901532</v>
      </c>
      <c r="Q11" s="52">
        <f t="shared" si="0"/>
        <v>4.7780805554519263E-3</v>
      </c>
      <c r="R11" s="41"/>
      <c r="S11" s="78">
        <f t="shared" si="4"/>
        <v>0.56705717782829168</v>
      </c>
      <c r="T11" s="166"/>
      <c r="U11" s="76">
        <f t="shared" si="5"/>
        <v>-0.84283002357744607</v>
      </c>
      <c r="V11" s="77">
        <f t="shared" si="1"/>
        <v>0.5859675402014628</v>
      </c>
      <c r="W11" s="52">
        <f t="shared" si="1"/>
        <v>0.19356205467872989</v>
      </c>
      <c r="X11" s="41"/>
      <c r="Y11" s="185">
        <f t="shared" si="6"/>
        <v>-6.3300428697253386E-2</v>
      </c>
    </row>
    <row r="12" spans="1:25" ht="20.25" customHeight="1">
      <c r="A12" s="165"/>
      <c r="B12" s="166"/>
      <c r="C12" s="172">
        <f>SUM(C9:C11)</f>
        <v>57</v>
      </c>
      <c r="D12" s="172">
        <f>SUM(D9:D11)</f>
        <v>57</v>
      </c>
      <c r="E12" s="172">
        <f>SUM(E9:E11)</f>
        <v>420</v>
      </c>
      <c r="F12" s="172"/>
      <c r="G12" s="172">
        <f>SUM(G9:G11)</f>
        <v>534</v>
      </c>
      <c r="H12" s="166"/>
      <c r="I12" s="172">
        <f>SUM(I9:I11)</f>
        <v>57</v>
      </c>
      <c r="J12" s="172">
        <f>SUM(J9:J11)</f>
        <v>57</v>
      </c>
      <c r="K12" s="172">
        <f>SUM(K9:K11)</f>
        <v>420</v>
      </c>
      <c r="L12" s="172"/>
      <c r="M12" s="172">
        <f>SUM(M9:M11)</f>
        <v>534</v>
      </c>
      <c r="N12" s="166"/>
      <c r="O12" s="186">
        <f>SUM(O9:O11)</f>
        <v>0.95117836378737541</v>
      </c>
      <c r="P12" s="186">
        <f>SUM(P9:P11)</f>
        <v>6.2854738590662711</v>
      </c>
      <c r="Q12" s="186">
        <f>SUM(Q9:Q11)</f>
        <v>0.48891437025391482</v>
      </c>
      <c r="R12" s="172"/>
      <c r="S12" s="173">
        <f>SUM(S9:S11)</f>
        <v>7.725566593107561</v>
      </c>
      <c r="T12" s="166"/>
      <c r="U12" s="186">
        <f>SUM(U9:U11)</f>
        <v>-0.12698432048884267</v>
      </c>
      <c r="V12" s="186">
        <f>SUM(V9:V11)</f>
        <v>0.82269730788515316</v>
      </c>
      <c r="W12" s="186">
        <f>SUM(W9:W11)</f>
        <v>-0.52426354186567459</v>
      </c>
      <c r="X12" s="172"/>
      <c r="Y12" s="184">
        <f>SUM(Y9:Y11)</f>
        <v>0.1714494455306359</v>
      </c>
    </row>
    <row r="13" spans="1:25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7"/>
    </row>
    <row r="14" spans="1:25" ht="18">
      <c r="A14" s="165"/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78" t="str">
        <f>IF(Q14&lt;=0.05,"REJECT Null Hypothesis  ←  ","FAIL TO REJECT Null Hypothesis  ←  ")</f>
        <v xml:space="preserve">FAIL TO REJECT Null Hypothesis  ←  </v>
      </c>
      <c r="P14" s="53" t="s">
        <v>61</v>
      </c>
      <c r="Q14" s="55">
        <f>_xlfn.CHISQ.TEST(C9:E11,I9:K11)</f>
        <v>0.10216436635588332</v>
      </c>
      <c r="R14" s="166"/>
      <c r="S14" s="166"/>
      <c r="T14" s="166"/>
      <c r="U14" s="178"/>
      <c r="V14" s="200"/>
      <c r="W14" s="201"/>
      <c r="X14" s="166"/>
      <c r="Y14" s="167"/>
    </row>
    <row r="15" spans="1:25" ht="15.75" thickBot="1">
      <c r="A15" s="180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7"/>
      <c r="Q15" s="188"/>
      <c r="R15" s="181"/>
      <c r="S15" s="181"/>
      <c r="T15" s="181"/>
      <c r="U15" s="181"/>
      <c r="V15" s="198"/>
      <c r="W15" s="199"/>
      <c r="X15" s="181"/>
      <c r="Y15" s="182"/>
    </row>
    <row r="16" spans="1:25" ht="15.75" thickTop="1"/>
    <row r="18" spans="1:25" ht="15.75" thickBot="1"/>
    <row r="19" spans="1:25" ht="16.5" thickTop="1">
      <c r="A19" s="162" t="s">
        <v>169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4"/>
    </row>
    <row r="20" spans="1:25" ht="18">
      <c r="A20" s="165"/>
      <c r="B20" s="166"/>
      <c r="C20" s="183" t="s">
        <v>58</v>
      </c>
      <c r="D20" s="183"/>
      <c r="E20" s="183"/>
      <c r="F20" s="166"/>
      <c r="G20" s="166"/>
      <c r="H20" s="166"/>
      <c r="I20" s="183" t="s">
        <v>57</v>
      </c>
      <c r="J20" s="183"/>
      <c r="K20" s="183"/>
      <c r="L20" s="166"/>
      <c r="M20" s="166"/>
      <c r="N20" s="166"/>
      <c r="O20" s="183" t="s">
        <v>65</v>
      </c>
      <c r="P20" s="183"/>
      <c r="Q20" s="183"/>
      <c r="R20" s="166"/>
      <c r="S20" s="166"/>
      <c r="T20" s="166"/>
      <c r="U20" s="183" t="s">
        <v>170</v>
      </c>
      <c r="V20" s="183"/>
      <c r="W20" s="183"/>
      <c r="X20" s="166"/>
      <c r="Y20" s="167"/>
    </row>
    <row r="21" spans="1:25" ht="21.75" customHeight="1" thickBot="1">
      <c r="A21" s="165"/>
      <c r="B21" s="166"/>
      <c r="C21" s="168" t="s">
        <v>297</v>
      </c>
      <c r="D21" s="168" t="s">
        <v>298</v>
      </c>
      <c r="E21" s="168" t="s">
        <v>299</v>
      </c>
      <c r="F21" s="169"/>
      <c r="G21" s="166"/>
      <c r="H21" s="166"/>
      <c r="I21" s="170" t="str">
        <f>C21</f>
        <v>HIGH</v>
      </c>
      <c r="J21" s="170" t="str">
        <f>D21</f>
        <v>MED</v>
      </c>
      <c r="K21" s="170" t="str">
        <f>E21</f>
        <v>LOW</v>
      </c>
      <c r="L21" s="169"/>
      <c r="M21" s="166"/>
      <c r="N21" s="166"/>
      <c r="O21" s="170" t="str">
        <f>I21</f>
        <v>HIGH</v>
      </c>
      <c r="P21" s="170" t="str">
        <f>J21</f>
        <v>MED</v>
      </c>
      <c r="Q21" s="170" t="str">
        <f>K21</f>
        <v>LOW</v>
      </c>
      <c r="R21" s="169"/>
      <c r="S21" s="166"/>
      <c r="T21" s="166"/>
      <c r="U21" s="170" t="str">
        <f>O21</f>
        <v>HIGH</v>
      </c>
      <c r="V21" s="170" t="str">
        <f>P21</f>
        <v>MED</v>
      </c>
      <c r="W21" s="170" t="str">
        <f>Q21</f>
        <v>LOW</v>
      </c>
      <c r="X21" s="169"/>
      <c r="Y21" s="167"/>
    </row>
    <row r="22" spans="1:25" ht="22.5" customHeight="1">
      <c r="A22" s="165"/>
      <c r="B22" s="171" t="s">
        <v>300</v>
      </c>
      <c r="C22" s="39">
        <v>107</v>
      </c>
      <c r="D22" s="63">
        <v>333</v>
      </c>
      <c r="E22" s="40">
        <v>1543</v>
      </c>
      <c r="F22" s="41"/>
      <c r="G22" s="172">
        <f>SUM(C22:E22)</f>
        <v>1983</v>
      </c>
      <c r="H22" s="166"/>
      <c r="I22" s="64">
        <f>IF(ISERROR(($G$22*$C$24)/$G$24),0,($G$22*$C$24)/$G$24)</f>
        <v>152.70870535714286</v>
      </c>
      <c r="J22" s="65">
        <f>IF(ISERROR(($G$22*$D$24)/$G$24),0,($G$22*$D$24)/$G$24)</f>
        <v>330.5</v>
      </c>
      <c r="K22" s="43">
        <f>IF(ISERROR(($G$22*$E$24)/$G$24),0,($G$22*$E$24)/$G$24)</f>
        <v>1499.7912946428571</v>
      </c>
      <c r="L22" s="41"/>
      <c r="M22" s="172">
        <f>SUM(I22:K22)</f>
        <v>1983</v>
      </c>
      <c r="N22" s="166"/>
      <c r="O22" s="66">
        <f t="shared" ref="O22:Q23" si="7">((C22-I22)^2)/I22</f>
        <v>13.681510432164604</v>
      </c>
      <c r="P22" s="67">
        <f t="shared" si="7"/>
        <v>1.8910741301059002E-2</v>
      </c>
      <c r="Q22" s="45">
        <f t="shared" si="7"/>
        <v>1.2448346815381219</v>
      </c>
      <c r="R22" s="41"/>
      <c r="S22" s="173">
        <f>SUM(O22:Q22)</f>
        <v>14.945255855003786</v>
      </c>
      <c r="T22" s="166"/>
      <c r="U22" s="64">
        <f>(C22-I22)/SQRT(I22*(1-($M22/$M$24))*(1-(I$24/$M$24)))</f>
        <v>-7.5177580908362938</v>
      </c>
      <c r="V22" s="65">
        <f t="shared" ref="V22:W23" si="8">(D22-J22)/SQRT(J22*(1-($M22/$M$24))*(1-(J$24/$M$24)))</f>
        <v>0.29414737257931328</v>
      </c>
      <c r="W22" s="43">
        <f t="shared" si="8"/>
        <v>4.4133654985824009</v>
      </c>
      <c r="X22" s="41"/>
      <c r="Y22" s="184">
        <f>SUM(U22:W22)</f>
        <v>-2.81024521967458</v>
      </c>
    </row>
    <row r="23" spans="1:25" ht="22.5" customHeight="1">
      <c r="A23" s="165"/>
      <c r="B23" s="171" t="s">
        <v>301</v>
      </c>
      <c r="C23" s="56">
        <v>100</v>
      </c>
      <c r="D23" s="68">
        <v>115</v>
      </c>
      <c r="E23" s="57">
        <v>490</v>
      </c>
      <c r="F23" s="41"/>
      <c r="G23" s="172">
        <f t="shared" ref="G23" si="9">SUM(C23:E23)</f>
        <v>705</v>
      </c>
      <c r="H23" s="166"/>
      <c r="I23" s="69">
        <f>IF(ISERROR(($G$23*$C$24)/$G$24),0,($G$23*$C$24)/$G$24)</f>
        <v>54.291294642857146</v>
      </c>
      <c r="J23" s="70">
        <f>IF(ISERROR(($G$23*$D$24)/$G$24),0,($G$23*$D$24)/$G$24)</f>
        <v>117.5</v>
      </c>
      <c r="K23" s="59">
        <f>IF(ISERROR(($G$23*$E$24)/$G$24),0,($G$23*$E$24)/$G$24)</f>
        <v>533.20870535714289</v>
      </c>
      <c r="L23" s="41"/>
      <c r="M23" s="172">
        <f t="shared" ref="M23" si="10">SUM(I23:K23)</f>
        <v>705</v>
      </c>
      <c r="N23" s="166"/>
      <c r="O23" s="71">
        <f t="shared" si="7"/>
        <v>38.482886790045953</v>
      </c>
      <c r="P23" s="72">
        <f t="shared" si="7"/>
        <v>5.3191489361702128E-2</v>
      </c>
      <c r="Q23" s="61">
        <f t="shared" si="7"/>
        <v>3.5014286148795684</v>
      </c>
      <c r="R23" s="41"/>
      <c r="S23" s="173">
        <f t="shared" ref="S23" si="11">SUM(O23:Q23)</f>
        <v>42.037506894287219</v>
      </c>
      <c r="T23" s="166"/>
      <c r="U23" s="69">
        <f>(C23-I23)/SQRT(I23*(1-($M23/$M$24))*(1-(I$24/$M$24)))</f>
        <v>7.517758090836292</v>
      </c>
      <c r="V23" s="70">
        <f t="shared" si="8"/>
        <v>-0.29414737257931328</v>
      </c>
      <c r="W23" s="59">
        <f t="shared" si="8"/>
        <v>-4.4133654985824009</v>
      </c>
      <c r="X23" s="41"/>
      <c r="Y23" s="184">
        <f t="shared" ref="Y23" si="12">SUM(U23:W23)</f>
        <v>2.8102452196745782</v>
      </c>
    </row>
    <row r="24" spans="1:25" ht="22.5" customHeight="1">
      <c r="A24" s="165"/>
      <c r="B24" s="166"/>
      <c r="C24" s="172">
        <f>SUM(C22:C23)</f>
        <v>207</v>
      </c>
      <c r="D24" s="172">
        <f>SUM(D22:D23)</f>
        <v>448</v>
      </c>
      <c r="E24" s="172">
        <f>SUM(E22:E23)</f>
        <v>2033</v>
      </c>
      <c r="F24" s="172"/>
      <c r="G24" s="172">
        <f>SUM(G22:G23)</f>
        <v>2688</v>
      </c>
      <c r="H24" s="166"/>
      <c r="I24" s="172">
        <f>SUM(I22:I23)</f>
        <v>207</v>
      </c>
      <c r="J24" s="172">
        <f>SUM(J22:J23)</f>
        <v>448</v>
      </c>
      <c r="K24" s="172">
        <f>SUM(K22:K23)</f>
        <v>2033</v>
      </c>
      <c r="L24" s="172"/>
      <c r="M24" s="172">
        <f>SUM(M22:M23)</f>
        <v>2688</v>
      </c>
      <c r="N24" s="166"/>
      <c r="O24" s="186">
        <f>SUM(O22:O23)</f>
        <v>52.164397222210553</v>
      </c>
      <c r="P24" s="186">
        <f>SUM(P22:P23)</f>
        <v>7.2102230662761127E-2</v>
      </c>
      <c r="Q24" s="186">
        <f>SUM(Q22:Q23)</f>
        <v>4.7462632964176903</v>
      </c>
      <c r="R24" s="172"/>
      <c r="S24" s="173">
        <f>SUM(S22:S23)</f>
        <v>56.982762749291005</v>
      </c>
      <c r="T24" s="166"/>
      <c r="U24" s="186">
        <f>SUM(U22:U23)</f>
        <v>0</v>
      </c>
      <c r="V24" s="186">
        <f>SUM(V22:V23)</f>
        <v>0</v>
      </c>
      <c r="W24" s="186">
        <f>SUM(W22:W23)</f>
        <v>0</v>
      </c>
      <c r="X24" s="172"/>
      <c r="Y24" s="184">
        <f>SUM(Y22:Y23)</f>
        <v>0</v>
      </c>
    </row>
    <row r="25" spans="1:25" ht="22.5" customHeight="1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7"/>
    </row>
    <row r="26" spans="1:25" ht="18">
      <c r="A26" s="165"/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78" t="str">
        <f>IF(Q26&lt;=0.05,"REJECT Null Hypothesis  ←  ","FAIL TO REJECT Null Hypothesis  ←  ")</f>
        <v xml:space="preserve">REJECT Null Hypothesis  ←  </v>
      </c>
      <c r="P26" s="53" t="s">
        <v>61</v>
      </c>
      <c r="Q26" s="55">
        <f>_xlfn.CHISQ.TEST(C22:E23,I22:K23)</f>
        <v>4.2300966194594004E-13</v>
      </c>
      <c r="R26" s="166"/>
      <c r="S26" s="166"/>
      <c r="T26" s="166"/>
      <c r="U26" s="178"/>
      <c r="V26" s="200"/>
      <c r="W26" s="201"/>
      <c r="X26" s="166"/>
      <c r="Y26" s="167"/>
    </row>
    <row r="27" spans="1:25" ht="18.75" customHeight="1" thickBot="1">
      <c r="A27" s="180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7"/>
      <c r="Q27" s="188"/>
      <c r="R27" s="181"/>
      <c r="S27" s="181"/>
      <c r="T27" s="181"/>
      <c r="U27" s="181"/>
      <c r="V27" s="198"/>
      <c r="W27" s="199"/>
      <c r="X27" s="181"/>
      <c r="Y27" s="182"/>
    </row>
    <row r="28" spans="1:25" ht="15.75" thickTop="1">
      <c r="E28" s="117"/>
      <c r="I28" s="117"/>
    </row>
    <row r="30" spans="1:25" ht="15.75" thickBot="1"/>
    <row r="31" spans="1:25" ht="16.5" thickTop="1">
      <c r="A31" s="162" t="s">
        <v>269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4"/>
    </row>
    <row r="32" spans="1:25" ht="18">
      <c r="A32" s="165"/>
      <c r="B32" s="166"/>
      <c r="C32" s="183" t="s">
        <v>58</v>
      </c>
      <c r="D32" s="183"/>
      <c r="E32" s="183"/>
      <c r="F32" s="166"/>
      <c r="G32" s="166"/>
      <c r="H32" s="166"/>
      <c r="I32" s="183" t="s">
        <v>57</v>
      </c>
      <c r="J32" s="183"/>
      <c r="K32" s="183"/>
      <c r="L32" s="166"/>
      <c r="M32" s="166"/>
      <c r="N32" s="166"/>
      <c r="O32" s="183" t="s">
        <v>65</v>
      </c>
      <c r="P32" s="183"/>
      <c r="Q32" s="183"/>
      <c r="R32" s="166"/>
      <c r="S32" s="166"/>
      <c r="T32" s="166"/>
      <c r="U32" s="183" t="s">
        <v>170</v>
      </c>
      <c r="V32" s="183"/>
      <c r="W32" s="183"/>
      <c r="X32" s="166"/>
      <c r="Y32" s="167"/>
    </row>
    <row r="33" spans="1:25" ht="21.75" customHeight="1" thickBot="1">
      <c r="A33" s="165"/>
      <c r="B33" s="166"/>
      <c r="C33" s="168" t="s">
        <v>275</v>
      </c>
      <c r="D33" s="168" t="s">
        <v>274</v>
      </c>
      <c r="E33" s="168" t="s">
        <v>141</v>
      </c>
      <c r="F33" s="169"/>
      <c r="G33" s="166"/>
      <c r="H33" s="166"/>
      <c r="I33" s="170" t="str">
        <f>C33</f>
        <v>Outstd.</v>
      </c>
      <c r="J33" s="170" t="str">
        <f>D33</f>
        <v>Average</v>
      </c>
      <c r="K33" s="170" t="str">
        <f>E33</f>
        <v>Poor</v>
      </c>
      <c r="L33" s="169"/>
      <c r="M33" s="166"/>
      <c r="N33" s="166"/>
      <c r="O33" s="170" t="str">
        <f>I33</f>
        <v>Outstd.</v>
      </c>
      <c r="P33" s="170" t="str">
        <f>J33</f>
        <v>Average</v>
      </c>
      <c r="Q33" s="170" t="str">
        <f>K33</f>
        <v>Poor</v>
      </c>
      <c r="R33" s="169"/>
      <c r="S33" s="166"/>
      <c r="T33" s="166"/>
      <c r="U33" s="170" t="str">
        <f>O33</f>
        <v>Outstd.</v>
      </c>
      <c r="V33" s="170" t="str">
        <f>P33</f>
        <v>Average</v>
      </c>
      <c r="W33" s="170" t="str">
        <f>Q33</f>
        <v>Poor</v>
      </c>
      <c r="X33" s="169"/>
      <c r="Y33" s="167"/>
    </row>
    <row r="34" spans="1:25" ht="22.5" customHeight="1">
      <c r="A34" s="165"/>
      <c r="B34" s="171" t="s">
        <v>270</v>
      </c>
      <c r="C34" s="39">
        <v>21</v>
      </c>
      <c r="D34" s="63">
        <v>20</v>
      </c>
      <c r="E34" s="40">
        <v>4</v>
      </c>
      <c r="F34" s="41"/>
      <c r="G34" s="172">
        <f>SUM(C34:E34)</f>
        <v>45</v>
      </c>
      <c r="H34" s="166"/>
      <c r="I34" s="64">
        <f>IF(ISERROR(($G34*C$38)/$G$38),0,($G34*C$38)/$G$38)</f>
        <v>13.846153846153847</v>
      </c>
      <c r="J34" s="65">
        <f>IF(ISERROR(($G34*D$38)/$G$38),0,($G34*D$38)/$G$38)</f>
        <v>17.307692307692307</v>
      </c>
      <c r="K34" s="43">
        <f>IF(ISERROR(($G34*E$38)/$G$38),0,($G34*E$38)/$G$38)</f>
        <v>13.846153846153847</v>
      </c>
      <c r="L34" s="41"/>
      <c r="M34" s="172">
        <f>SUM(I34:K34)</f>
        <v>45</v>
      </c>
      <c r="N34" s="166"/>
      <c r="O34" s="66">
        <f t="shared" ref="O34:O37" si="13">((C34-I34)^2)/I34</f>
        <v>3.6961538461538455</v>
      </c>
      <c r="P34" s="67">
        <f t="shared" ref="P34:P37" si="14">((D34-J34)^2)/J34</f>
        <v>0.4188034188034192</v>
      </c>
      <c r="Q34" s="45">
        <f t="shared" ref="Q34:Q37" si="15">((E34-K34)^2)/K34</f>
        <v>7.0017094017094026</v>
      </c>
      <c r="R34" s="41"/>
      <c r="S34" s="173">
        <f>SUM(O34:Q34)</f>
        <v>11.116666666666667</v>
      </c>
      <c r="T34" s="166"/>
      <c r="U34" s="64">
        <f>(C34-I34)/SQRT(I34*(1-($M34/$M$38))*(1-(I$38/$M$38)))</f>
        <v>2.73921581904444</v>
      </c>
      <c r="V34" s="67">
        <f>(D34-J34)/SQRT(J34*(1-($M34/$M$38))*(1-(J$38/$M$38)))</f>
        <v>0.97798591833239457</v>
      </c>
      <c r="W34" s="45">
        <f>(E34-K34)/SQRT(K34*(1-($M34/$M$38))*(1-(K$38/$M$38)))</f>
        <v>-3.7701034928783694</v>
      </c>
      <c r="X34" s="41"/>
      <c r="Y34" s="184">
        <f>SUM(U34:W34)</f>
        <v>-5.2901755501534975E-2</v>
      </c>
    </row>
    <row r="35" spans="1:25" ht="22.5" customHeight="1">
      <c r="A35" s="165"/>
      <c r="B35" s="171" t="s">
        <v>271</v>
      </c>
      <c r="C35" s="56">
        <v>3</v>
      </c>
      <c r="D35" s="68">
        <v>25</v>
      </c>
      <c r="E35" s="57">
        <v>36</v>
      </c>
      <c r="F35" s="41"/>
      <c r="G35" s="172">
        <f t="shared" ref="G35:G37" si="16">SUM(C35:E35)</f>
        <v>64</v>
      </c>
      <c r="H35" s="166"/>
      <c r="I35" s="69">
        <f t="shared" ref="I35:K37" si="17">IF(ISERROR(($G35*C$38)/$G$38),0,($G35*C$38)/$G$38)</f>
        <v>19.692307692307693</v>
      </c>
      <c r="J35" s="70">
        <f t="shared" si="17"/>
        <v>24.615384615384617</v>
      </c>
      <c r="K35" s="59">
        <f t="shared" si="17"/>
        <v>19.692307692307693</v>
      </c>
      <c r="L35" s="41"/>
      <c r="M35" s="172">
        <f t="shared" ref="M35:M37" si="18">SUM(I35:K35)</f>
        <v>64</v>
      </c>
      <c r="N35" s="166"/>
      <c r="O35" s="71">
        <f t="shared" si="13"/>
        <v>14.149338942307692</v>
      </c>
      <c r="P35" s="72">
        <f t="shared" si="14"/>
        <v>6.0096153846153416E-3</v>
      </c>
      <c r="Q35" s="61">
        <f t="shared" si="15"/>
        <v>13.50480769230769</v>
      </c>
      <c r="R35" s="41"/>
      <c r="S35" s="173">
        <f t="shared" ref="S35:S37" si="19">SUM(O35:Q35)</f>
        <v>27.660156249999996</v>
      </c>
      <c r="T35" s="166"/>
      <c r="U35" s="71">
        <f t="shared" ref="U35:W37" si="20">(C35-I35)/SQRT(I35*(1-($M35/$M$38))*(1-(I$38/$M$38)))</f>
        <v>-5.8869030282902362</v>
      </c>
      <c r="V35" s="72">
        <f t="shared" si="20"/>
        <v>0.12868217926686448</v>
      </c>
      <c r="W35" s="61">
        <f t="shared" si="20"/>
        <v>5.7512601013711055</v>
      </c>
      <c r="X35" s="41"/>
      <c r="Y35" s="184">
        <f t="shared" ref="Y35:Y37" si="21">SUM(U35:W35)</f>
        <v>-6.9607476522657308E-3</v>
      </c>
    </row>
    <row r="36" spans="1:25" ht="22.5" customHeight="1">
      <c r="A36" s="165"/>
      <c r="B36" s="171" t="s">
        <v>272</v>
      </c>
      <c r="C36" s="56">
        <v>14</v>
      </c>
      <c r="D36" s="68">
        <v>8</v>
      </c>
      <c r="E36" s="57">
        <v>2</v>
      </c>
      <c r="F36" s="41"/>
      <c r="G36" s="172">
        <f t="shared" ref="G36" si="22">SUM(C36:E36)</f>
        <v>24</v>
      </c>
      <c r="H36" s="166"/>
      <c r="I36" s="69">
        <f t="shared" si="17"/>
        <v>7.384615384615385</v>
      </c>
      <c r="J36" s="70">
        <f t="shared" si="17"/>
        <v>9.2307692307692299</v>
      </c>
      <c r="K36" s="59">
        <f t="shared" si="17"/>
        <v>7.384615384615385</v>
      </c>
      <c r="L36" s="41"/>
      <c r="M36" s="172">
        <f t="shared" ref="M36" si="23">SUM(I36:K36)</f>
        <v>24</v>
      </c>
      <c r="N36" s="166"/>
      <c r="O36" s="71">
        <f t="shared" ref="O36" si="24">((C36-I36)^2)/I36</f>
        <v>5.9262820512820502</v>
      </c>
      <c r="P36" s="72">
        <f t="shared" ref="P36" si="25">((D36-J36)^2)/J36</f>
        <v>0.16410256410256391</v>
      </c>
      <c r="Q36" s="61">
        <f t="shared" ref="Q36" si="26">((E36-K36)^2)/K36</f>
        <v>3.9262820512820515</v>
      </c>
      <c r="R36" s="41"/>
      <c r="S36" s="173">
        <f t="shared" ref="S36" si="27">SUM(O36:Q36)</f>
        <v>10.016666666666666</v>
      </c>
      <c r="T36" s="166"/>
      <c r="U36" s="71">
        <f t="shared" si="20"/>
        <v>3.1806575564782968</v>
      </c>
      <c r="V36" s="72">
        <f t="shared" si="20"/>
        <v>-0.56138357221378921</v>
      </c>
      <c r="W36" s="61">
        <f t="shared" si="20"/>
        <v>-2.5889073134125677</v>
      </c>
      <c r="X36" s="41"/>
      <c r="Y36" s="184">
        <f t="shared" ref="Y36" si="28">SUM(U36:W36)</f>
        <v>3.0366670851940114E-2</v>
      </c>
    </row>
    <row r="37" spans="1:25" ht="22.5" customHeight="1" thickBot="1">
      <c r="A37" s="165"/>
      <c r="B37" s="171" t="s">
        <v>273</v>
      </c>
      <c r="C37" s="46">
        <v>10</v>
      </c>
      <c r="D37" s="73">
        <v>7</v>
      </c>
      <c r="E37" s="47">
        <v>6</v>
      </c>
      <c r="F37" s="41"/>
      <c r="G37" s="48">
        <f t="shared" si="16"/>
        <v>23</v>
      </c>
      <c r="H37" s="166"/>
      <c r="I37" s="74">
        <f t="shared" si="17"/>
        <v>7.0769230769230766</v>
      </c>
      <c r="J37" s="75">
        <f t="shared" si="17"/>
        <v>8.8461538461538467</v>
      </c>
      <c r="K37" s="50">
        <f t="shared" si="17"/>
        <v>7.0769230769230766</v>
      </c>
      <c r="L37" s="41"/>
      <c r="M37" s="48">
        <f t="shared" si="18"/>
        <v>23</v>
      </c>
      <c r="N37" s="166"/>
      <c r="O37" s="76">
        <f t="shared" si="13"/>
        <v>1.2073578595317729</v>
      </c>
      <c r="P37" s="77">
        <f t="shared" si="14"/>
        <v>0.38528428093645506</v>
      </c>
      <c r="Q37" s="52">
        <f t="shared" si="15"/>
        <v>0.1638795986622073</v>
      </c>
      <c r="R37" s="41"/>
      <c r="S37" s="78">
        <f t="shared" si="19"/>
        <v>1.7565217391304351</v>
      </c>
      <c r="T37" s="166"/>
      <c r="U37" s="76">
        <f t="shared" si="20"/>
        <v>1.430226784200431</v>
      </c>
      <c r="V37" s="77">
        <f t="shared" si="20"/>
        <v>-0.85694669216554475</v>
      </c>
      <c r="W37" s="52">
        <f t="shared" si="20"/>
        <v>-0.5269256573370007</v>
      </c>
      <c r="X37" s="41"/>
      <c r="Y37" s="185">
        <f t="shared" si="21"/>
        <v>4.6354434697885583E-2</v>
      </c>
    </row>
    <row r="38" spans="1:25" ht="20.25" customHeight="1">
      <c r="A38" s="165"/>
      <c r="B38" s="166"/>
      <c r="C38" s="172">
        <f>SUM(C34:C37)</f>
        <v>48</v>
      </c>
      <c r="D38" s="172">
        <f>SUM(D34:D37)</f>
        <v>60</v>
      </c>
      <c r="E38" s="172">
        <f>SUM(E34:E37)</f>
        <v>48</v>
      </c>
      <c r="F38" s="172"/>
      <c r="G38" s="172">
        <f>SUM(G34:G37)</f>
        <v>156</v>
      </c>
      <c r="H38" s="166"/>
      <c r="I38" s="172">
        <f>SUM(I34:I37)</f>
        <v>48</v>
      </c>
      <c r="J38" s="172">
        <f>SUM(J34:J37)</f>
        <v>59.999999999999993</v>
      </c>
      <c r="K38" s="172">
        <f>SUM(K34:K37)</f>
        <v>48</v>
      </c>
      <c r="L38" s="172"/>
      <c r="M38" s="172">
        <f>SUM(M34:M37)</f>
        <v>156</v>
      </c>
      <c r="N38" s="166"/>
      <c r="O38" s="186">
        <f>SUM(O34:O37)</f>
        <v>24.979132699275361</v>
      </c>
      <c r="P38" s="186">
        <f>SUM(P34:P37)</f>
        <v>0.97419987922705353</v>
      </c>
      <c r="Q38" s="186">
        <f>SUM(Q34:Q37)</f>
        <v>24.596678743961348</v>
      </c>
      <c r="R38" s="172"/>
      <c r="S38" s="173">
        <f>SUM(S34:S37)</f>
        <v>50.55001132246376</v>
      </c>
      <c r="T38" s="166"/>
      <c r="U38" s="186">
        <f>SUM(U34:U37)</f>
        <v>1.4631971314329317</v>
      </c>
      <c r="V38" s="186">
        <f>SUM(V34:V37)</f>
        <v>-0.31166216678007486</v>
      </c>
      <c r="W38" s="186">
        <f>SUM(W34:W37)</f>
        <v>-1.1346763622568323</v>
      </c>
      <c r="X38" s="172"/>
      <c r="Y38" s="184">
        <f>SUM(Y34:Y37)</f>
        <v>1.6858602396024991E-2</v>
      </c>
    </row>
    <row r="39" spans="1:25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7"/>
    </row>
    <row r="40" spans="1:25" ht="18">
      <c r="A40" s="165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78" t="str">
        <f>IF(Q40&lt;=0.05,"REJECT Null Hypothesis  ←  ","FAIL TO REJECT Null Hypothesis  ←  ")</f>
        <v xml:space="preserve">REJECT Null Hypothesis  ←  </v>
      </c>
      <c r="P40" s="53" t="s">
        <v>61</v>
      </c>
      <c r="Q40" s="55">
        <f>_xlfn.CHISQ.TEST(C34:E37,I34:K37)</f>
        <v>3.6466053646628267E-9</v>
      </c>
      <c r="R40" s="166"/>
      <c r="S40" s="166"/>
      <c r="T40" s="166"/>
      <c r="U40" s="178"/>
      <c r="V40" s="200"/>
      <c r="W40" s="201"/>
      <c r="X40" s="166"/>
      <c r="Y40" s="167"/>
    </row>
    <row r="41" spans="1:25" ht="15.75" thickBo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7"/>
      <c r="Q41" s="188"/>
      <c r="R41" s="181"/>
      <c r="S41" s="181"/>
      <c r="T41" s="181"/>
      <c r="U41" s="181"/>
      <c r="V41" s="198"/>
      <c r="W41" s="199"/>
      <c r="X41" s="181"/>
      <c r="Y41" s="182"/>
    </row>
    <row r="42" spans="1:25" ht="15.75" thickTop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6601-70D2-4C26-8C65-64E94CCB9252}">
  <sheetPr>
    <tabColor rgb="FF7030A0"/>
  </sheetPr>
  <dimension ref="A1:AC15"/>
  <sheetViews>
    <sheetView showGridLines="0" zoomScale="90" zoomScaleNormal="90" workbookViewId="0">
      <selection activeCell="AE4" sqref="AE4"/>
    </sheetView>
  </sheetViews>
  <sheetFormatPr defaultRowHeight="15"/>
  <cols>
    <col min="1" max="1" width="3.28515625" customWidth="1"/>
    <col min="2" max="2" width="1.85546875" customWidth="1"/>
    <col min="3" max="3" width="8.28515625" customWidth="1"/>
    <col min="4" max="6" width="8.140625" customWidth="1"/>
    <col min="7" max="7" width="0.7109375" customWidth="1"/>
    <col min="8" max="8" width="6" customWidth="1"/>
    <col min="9" max="9" width="4.28515625" customWidth="1"/>
    <col min="10" max="13" width="8.140625" customWidth="1"/>
    <col min="14" max="14" width="0.7109375" customWidth="1"/>
    <col min="15" max="15" width="6" customWidth="1"/>
    <col min="16" max="16" width="4.28515625" customWidth="1"/>
    <col min="17" max="20" width="8.140625" customWidth="1"/>
    <col min="21" max="21" width="0.7109375" customWidth="1"/>
    <col min="22" max="22" width="6" customWidth="1"/>
    <col min="23" max="23" width="4.28515625" customWidth="1"/>
    <col min="24" max="27" width="8.140625" customWidth="1"/>
    <col min="28" max="28" width="0.7109375" customWidth="1"/>
    <col min="29" max="29" width="6" customWidth="1"/>
  </cols>
  <sheetData>
    <row r="1" spans="1:29" ht="23.25">
      <c r="A1" s="79" t="s">
        <v>68</v>
      </c>
    </row>
    <row r="2" spans="1:29">
      <c r="A2" s="11" t="s">
        <v>69</v>
      </c>
    </row>
    <row r="5" spans="1:29" ht="15.75" thickBot="1"/>
    <row r="6" spans="1:29" ht="16.5" thickTop="1">
      <c r="A6" s="162" t="s">
        <v>278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4"/>
    </row>
    <row r="7" spans="1:29" ht="18">
      <c r="A7" s="165"/>
      <c r="B7" s="166"/>
      <c r="C7" s="183" t="s">
        <v>58</v>
      </c>
      <c r="D7" s="183"/>
      <c r="E7" s="183"/>
      <c r="F7" s="183"/>
      <c r="G7" s="166"/>
      <c r="H7" s="166"/>
      <c r="I7" s="166"/>
      <c r="J7" s="183" t="s">
        <v>57</v>
      </c>
      <c r="K7" s="183"/>
      <c r="L7" s="183"/>
      <c r="M7" s="183"/>
      <c r="N7" s="166"/>
      <c r="O7" s="166"/>
      <c r="P7" s="166"/>
      <c r="Q7" s="183" t="s">
        <v>65</v>
      </c>
      <c r="R7" s="183"/>
      <c r="S7" s="183"/>
      <c r="T7" s="183"/>
      <c r="U7" s="166"/>
      <c r="V7" s="166"/>
      <c r="W7" s="166"/>
      <c r="X7" s="183" t="s">
        <v>170</v>
      </c>
      <c r="Y7" s="183"/>
      <c r="Z7" s="183"/>
      <c r="AA7" s="183"/>
      <c r="AB7" s="166"/>
      <c r="AC7" s="167"/>
    </row>
    <row r="8" spans="1:29" ht="21.75" customHeight="1" thickBot="1">
      <c r="A8" s="165"/>
      <c r="B8" s="166"/>
      <c r="C8" s="168" t="s">
        <v>306</v>
      </c>
      <c r="D8" s="168" t="s">
        <v>307</v>
      </c>
      <c r="E8" s="168" t="s">
        <v>308</v>
      </c>
      <c r="F8" s="168" t="s">
        <v>309</v>
      </c>
      <c r="G8" s="169"/>
      <c r="H8" s="166"/>
      <c r="I8" s="166"/>
      <c r="J8" s="170" t="str">
        <f>C8</f>
        <v>var1</v>
      </c>
      <c r="K8" s="170" t="str">
        <f>D8</f>
        <v>var2</v>
      </c>
      <c r="L8" s="170" t="str">
        <f>E8</f>
        <v>var3</v>
      </c>
      <c r="M8" s="170" t="str">
        <f>F8</f>
        <v>var4</v>
      </c>
      <c r="N8" s="169"/>
      <c r="O8" s="166"/>
      <c r="P8" s="166"/>
      <c r="Q8" s="170" t="str">
        <f>J8</f>
        <v>var1</v>
      </c>
      <c r="R8" s="170" t="str">
        <f>K8</f>
        <v>var2</v>
      </c>
      <c r="S8" s="170" t="str">
        <f>K8</f>
        <v>var2</v>
      </c>
      <c r="T8" s="170" t="str">
        <f>M8</f>
        <v>var4</v>
      </c>
      <c r="U8" s="169"/>
      <c r="V8" s="166"/>
      <c r="W8" s="166"/>
      <c r="X8" s="170" t="str">
        <f>Q8</f>
        <v>var1</v>
      </c>
      <c r="Y8" s="170" t="str">
        <f>R8</f>
        <v>var2</v>
      </c>
      <c r="Z8" s="170" t="str">
        <f>S8</f>
        <v>var2</v>
      </c>
      <c r="AA8" s="170" t="str">
        <f>T8</f>
        <v>var4</v>
      </c>
      <c r="AB8" s="169"/>
      <c r="AC8" s="167"/>
    </row>
    <row r="9" spans="1:29" ht="22.5" customHeight="1">
      <c r="A9" s="165"/>
      <c r="B9" s="171" t="s">
        <v>276</v>
      </c>
      <c r="C9" s="276">
        <v>840</v>
      </c>
      <c r="D9" s="277">
        <v>1738</v>
      </c>
      <c r="E9" s="277">
        <v>2227</v>
      </c>
      <c r="F9" s="279">
        <v>1068</v>
      </c>
      <c r="G9" s="280"/>
      <c r="H9" s="281">
        <f>SUM(C9:F9)</f>
        <v>5873</v>
      </c>
      <c r="I9" s="166"/>
      <c r="J9" s="64">
        <f>IF(ISERROR(($H$9*$C$11)/$H$11),0,($H$9*$C$11)/$H$11)</f>
        <v>931.92987957852483</v>
      </c>
      <c r="K9" s="65">
        <f>IF(ISERROR(($H$9*$D$11)/$H$11),0,($H$9*$D$11)/$H$11)</f>
        <v>1734.9366532865029</v>
      </c>
      <c r="L9" s="65">
        <f>IF(ISERROR(($H$9*$E$11)/$H$11),0,($H$9*$E$11)/$H$11)</f>
        <v>2229.2646763672856</v>
      </c>
      <c r="M9" s="43">
        <f>IF(ISERROR(($H$9*$F$11)/$H$11),0,($H$9*$F$11)/$H$11)</f>
        <v>976.86879076768696</v>
      </c>
      <c r="N9" s="41"/>
      <c r="O9" s="281">
        <f>SUM(J9:M9)</f>
        <v>5873</v>
      </c>
      <c r="P9" s="166"/>
      <c r="Q9" s="66">
        <f t="shared" ref="Q9:T10" si="0">((C9-J9)^2)/J9</f>
        <v>9.0683890971970751</v>
      </c>
      <c r="R9" s="67">
        <f t="shared" si="0"/>
        <v>5.4088966702717208E-3</v>
      </c>
      <c r="S9" s="67">
        <f t="shared" si="0"/>
        <v>2.3006505700791844E-3</v>
      </c>
      <c r="T9" s="45">
        <f t="shared" si="0"/>
        <v>8.5015483907691323</v>
      </c>
      <c r="U9" s="41"/>
      <c r="V9" s="173">
        <f>SUM(Q9:T9)</f>
        <v>17.57764703520656</v>
      </c>
      <c r="W9" s="166"/>
      <c r="X9" s="64">
        <f t="shared" ref="X9:AA10" si="1">(C9-J9)/SQRT(J9*(1-($O9/$O$11))*(1-(J$11/$O$11)))</f>
        <v>-6.3982615691408213</v>
      </c>
      <c r="Y9" s="65">
        <f t="shared" si="1"/>
        <v>0.17075097855427121</v>
      </c>
      <c r="Z9" s="274">
        <f t="shared" si="1"/>
        <v>-0.11867502874105006</v>
      </c>
      <c r="AA9" s="43">
        <f t="shared" si="1"/>
        <v>6.2234315591116882</v>
      </c>
      <c r="AB9" s="41"/>
      <c r="AC9" s="184">
        <f>SUM(X9:AA9)</f>
        <v>-0.12275406021591184</v>
      </c>
    </row>
    <row r="10" spans="1:29" ht="22.5" customHeight="1">
      <c r="A10" s="165"/>
      <c r="B10" s="171" t="s">
        <v>277</v>
      </c>
      <c r="C10" s="282">
        <v>425</v>
      </c>
      <c r="D10" s="283">
        <v>617</v>
      </c>
      <c r="E10" s="283">
        <v>799</v>
      </c>
      <c r="F10" s="285">
        <v>258</v>
      </c>
      <c r="G10" s="280"/>
      <c r="H10" s="281">
        <f>SUM(C10:F10)</f>
        <v>2099</v>
      </c>
      <c r="I10" s="166"/>
      <c r="J10" s="69">
        <f>IF(ISERROR(($H$10*$C$11)/$H$11),0,($H$10*$C$11)/$H$11)</f>
        <v>333.07012042147517</v>
      </c>
      <c r="K10" s="70">
        <f>IF(ISERROR(($H$10*$D$11)/$H$11),0,($H$10*$D$11)/$H$11)</f>
        <v>620.06334671349725</v>
      </c>
      <c r="L10" s="70">
        <f>IF(ISERROR(($H$10*$E$11)/$H$11),0,($H$10*$E$11)/$H$11)</f>
        <v>796.73532363271454</v>
      </c>
      <c r="M10" s="59">
        <f>IF(ISERROR(($H$10*$F$11)/$H$11),0,($H$10*$F$11)/$H$11)</f>
        <v>349.1312092323131</v>
      </c>
      <c r="N10" s="41"/>
      <c r="O10" s="281">
        <f>SUM(J10:M10)</f>
        <v>2099</v>
      </c>
      <c r="P10" s="166"/>
      <c r="Q10" s="71">
        <f t="shared" si="0"/>
        <v>25.373344053281762</v>
      </c>
      <c r="R10" s="72">
        <f t="shared" si="0"/>
        <v>1.5134087729637053E-2</v>
      </c>
      <c r="S10" s="72">
        <f t="shared" si="0"/>
        <v>6.4372181029412551E-3</v>
      </c>
      <c r="T10" s="61">
        <f t="shared" si="0"/>
        <v>23.787324296801899</v>
      </c>
      <c r="U10" s="41"/>
      <c r="V10" s="173">
        <f>SUM(Q10:T10)</f>
        <v>49.182239655916241</v>
      </c>
      <c r="W10" s="166"/>
      <c r="X10" s="69">
        <f t="shared" si="1"/>
        <v>6.3982615691408222</v>
      </c>
      <c r="Y10" s="70">
        <f t="shared" si="1"/>
        <v>-0.17075097855427757</v>
      </c>
      <c r="Z10" s="275">
        <f t="shared" si="1"/>
        <v>0.11867502874104412</v>
      </c>
      <c r="AA10" s="59">
        <f t="shared" si="1"/>
        <v>-6.2234315591116927</v>
      </c>
      <c r="AB10" s="41"/>
      <c r="AC10" s="184">
        <f t="shared" ref="AC10" si="2">SUM(X10:AA10)</f>
        <v>0.12275406021589585</v>
      </c>
    </row>
    <row r="11" spans="1:29" ht="22.5" customHeight="1">
      <c r="A11" s="165"/>
      <c r="B11" s="166"/>
      <c r="C11" s="281">
        <f>SUM(C9:C10)</f>
        <v>1265</v>
      </c>
      <c r="D11" s="281">
        <f>SUM(D9:D10)</f>
        <v>2355</v>
      </c>
      <c r="E11" s="281">
        <f>SUM(E9:E10)</f>
        <v>3026</v>
      </c>
      <c r="F11" s="281">
        <f>SUM(F9:F10)</f>
        <v>1326</v>
      </c>
      <c r="G11" s="281"/>
      <c r="H11" s="281">
        <f>SUM(H9:H10)</f>
        <v>7972</v>
      </c>
      <c r="I11" s="166"/>
      <c r="J11" s="281">
        <f>SUM(J9:J10)</f>
        <v>1265</v>
      </c>
      <c r="K11" s="281">
        <f>SUM(K9:K10)</f>
        <v>2355</v>
      </c>
      <c r="L11" s="281">
        <f>SUM(L9:L10)</f>
        <v>3026</v>
      </c>
      <c r="M11" s="281">
        <f>SUM(M9:M10)</f>
        <v>1326</v>
      </c>
      <c r="N11" s="281"/>
      <c r="O11" s="281">
        <f>SUM(O9:O10)</f>
        <v>7972</v>
      </c>
      <c r="P11" s="166"/>
      <c r="Q11" s="186">
        <f>SUM(Q9:Q10)</f>
        <v>34.441733150478839</v>
      </c>
      <c r="R11" s="186">
        <f>SUM(R9:R10)</f>
        <v>2.0542984399908773E-2</v>
      </c>
      <c r="S11" s="186">
        <f>SUM(S9:S10)</f>
        <v>8.7378686730204391E-3</v>
      </c>
      <c r="T11" s="186">
        <f>SUM(T9:T10)</f>
        <v>32.288872687571029</v>
      </c>
      <c r="U11" s="172"/>
      <c r="V11" s="173">
        <f>SUM(V9:V10)</f>
        <v>66.759886691122801</v>
      </c>
      <c r="W11" s="166"/>
      <c r="X11" s="186">
        <f>SUM(X9:X10)</f>
        <v>0</v>
      </c>
      <c r="Y11" s="186">
        <f>SUM(Y9:Y10)</f>
        <v>-6.3560268159790212E-15</v>
      </c>
      <c r="Z11" s="186">
        <f>SUM(Z9:Z10)</f>
        <v>-5.9396931817445875E-15</v>
      </c>
      <c r="AA11" s="186">
        <f>SUM(AA9:AA10)</f>
        <v>0</v>
      </c>
      <c r="AB11" s="172"/>
      <c r="AC11" s="184">
        <f>SUM(AC9:AC10)</f>
        <v>-1.5987211554602254E-14</v>
      </c>
    </row>
    <row r="12" spans="1:29" ht="22.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7"/>
    </row>
    <row r="13" spans="1:29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78"/>
      <c r="R13" s="178"/>
      <c r="S13" s="178" t="str">
        <f>IF(T13&lt;=0.05,"REJECT Null Hypothesis  ←  ","FAIL TO REJECT Null Hypothesis  ←  ")</f>
        <v xml:space="preserve">REJECT Null Hypothesis  ←  </v>
      </c>
      <c r="T13" s="55">
        <f>_xlfn.CHISQ.TEST(C9:F10,J9:M10)</f>
        <v>2.1078404851619663E-14</v>
      </c>
      <c r="U13" s="166"/>
      <c r="V13" s="166"/>
      <c r="W13" s="166"/>
      <c r="X13" s="178"/>
      <c r="Y13" s="178"/>
      <c r="Z13" s="178"/>
      <c r="AA13" s="201"/>
      <c r="AB13" s="166"/>
      <c r="AC13" s="167"/>
    </row>
    <row r="14" spans="1:29" ht="18.75" customHeight="1" thickBot="1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8"/>
      <c r="U14" s="181"/>
      <c r="V14" s="181"/>
      <c r="W14" s="181"/>
      <c r="X14" s="181"/>
      <c r="Y14" s="181"/>
      <c r="Z14" s="181"/>
      <c r="AA14" s="199"/>
      <c r="AB14" s="181"/>
      <c r="AC14" s="182"/>
    </row>
    <row r="15" spans="1:29" ht="15.75" thickTop="1">
      <c r="F15" s="117"/>
      <c r="J15" s="1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EA13-1B82-4612-9742-46BC69A88BC9}">
  <sheetPr>
    <tabColor rgb="FF7030A0"/>
  </sheetPr>
  <dimension ref="A1:AG15"/>
  <sheetViews>
    <sheetView showGridLines="0" zoomScale="90" zoomScaleNormal="90" workbookViewId="0">
      <selection activeCell="AH1" sqref="AH1"/>
    </sheetView>
  </sheetViews>
  <sheetFormatPr defaultRowHeight="15" outlineLevelRow="1"/>
  <cols>
    <col min="1" max="1" width="3.28515625" customWidth="1"/>
    <col min="2" max="2" width="1.85546875" customWidth="1"/>
    <col min="3" max="7" width="7.85546875" customWidth="1"/>
    <col min="8" max="8" width="0.7109375" customWidth="1"/>
    <col min="9" max="9" width="6" customWidth="1"/>
    <col min="10" max="10" width="4.28515625" customWidth="1"/>
    <col min="11" max="15" width="7.85546875" customWidth="1"/>
    <col min="16" max="16" width="0.7109375" customWidth="1"/>
    <col min="17" max="17" width="6" customWidth="1"/>
    <col min="18" max="18" width="4.28515625" customWidth="1"/>
    <col min="19" max="23" width="7.85546875" customWidth="1"/>
    <col min="24" max="24" width="0.7109375" customWidth="1"/>
    <col min="25" max="25" width="6" customWidth="1"/>
    <col min="26" max="26" width="4.28515625" customWidth="1"/>
    <col min="27" max="31" width="7.85546875" customWidth="1"/>
    <col min="32" max="32" width="0.7109375" customWidth="1"/>
    <col min="33" max="33" width="6" customWidth="1"/>
  </cols>
  <sheetData>
    <row r="1" spans="1:33" ht="23.25">
      <c r="A1" s="79" t="s">
        <v>287</v>
      </c>
    </row>
    <row r="2" spans="1:33">
      <c r="A2" s="11" t="s">
        <v>69</v>
      </c>
    </row>
    <row r="3" spans="1:33" hidden="1" outlineLevel="1">
      <c r="A3" s="11"/>
    </row>
    <row r="4" spans="1:33" hidden="1" outlineLevel="1">
      <c r="A4" s="11"/>
    </row>
    <row r="5" spans="1:33" ht="15.75" collapsed="1" thickBot="1"/>
    <row r="6" spans="1:33" ht="16.5" thickTop="1">
      <c r="A6" s="162" t="s">
        <v>278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4"/>
    </row>
    <row r="7" spans="1:33" ht="18">
      <c r="A7" s="165"/>
      <c r="B7" s="166"/>
      <c r="C7" s="183" t="s">
        <v>58</v>
      </c>
      <c r="D7" s="183"/>
      <c r="E7" s="183"/>
      <c r="F7" s="183"/>
      <c r="G7" s="183"/>
      <c r="H7" s="166"/>
      <c r="I7" s="166"/>
      <c r="J7" s="166"/>
      <c r="K7" s="183" t="s">
        <v>57</v>
      </c>
      <c r="L7" s="183"/>
      <c r="M7" s="183"/>
      <c r="N7" s="183"/>
      <c r="O7" s="183"/>
      <c r="P7" s="166"/>
      <c r="Q7" s="166"/>
      <c r="R7" s="166"/>
      <c r="S7" s="183" t="s">
        <v>65</v>
      </c>
      <c r="T7" s="183"/>
      <c r="U7" s="183"/>
      <c r="V7" s="183"/>
      <c r="W7" s="183"/>
      <c r="X7" s="166"/>
      <c r="Y7" s="166"/>
      <c r="Z7" s="166"/>
      <c r="AA7" s="183" t="s">
        <v>170</v>
      </c>
      <c r="AB7" s="183"/>
      <c r="AC7" s="183"/>
      <c r="AD7" s="183"/>
      <c r="AE7" s="183"/>
      <c r="AF7" s="166"/>
      <c r="AG7" s="167"/>
    </row>
    <row r="8" spans="1:33" ht="21.75" customHeight="1" thickBot="1">
      <c r="A8" s="165"/>
      <c r="B8" s="166"/>
      <c r="C8" s="168" t="s">
        <v>282</v>
      </c>
      <c r="D8" s="168" t="s">
        <v>283</v>
      </c>
      <c r="E8" s="168" t="s">
        <v>284</v>
      </c>
      <c r="F8" s="168" t="s">
        <v>285</v>
      </c>
      <c r="G8" s="168" t="s">
        <v>286</v>
      </c>
      <c r="H8" s="169"/>
      <c r="I8" s="166"/>
      <c r="J8" s="166"/>
      <c r="K8" s="170" t="str">
        <f>C8</f>
        <v>ERMC</v>
      </c>
      <c r="L8" s="170" t="str">
        <f>D8</f>
        <v>MRMC</v>
      </c>
      <c r="M8" s="170" t="str">
        <f>E8</f>
        <v>SERMC</v>
      </c>
      <c r="N8" s="170" t="str">
        <f>F8</f>
        <v>SRMC</v>
      </c>
      <c r="O8" s="170" t="str">
        <f>G8</f>
        <v>WRMC</v>
      </c>
      <c r="P8" s="169"/>
      <c r="Q8" s="166"/>
      <c r="R8" s="166"/>
      <c r="S8" s="170" t="str">
        <f>K8</f>
        <v>ERMC</v>
      </c>
      <c r="T8" s="170" t="str">
        <f t="shared" ref="T8:W8" si="0">L8</f>
        <v>MRMC</v>
      </c>
      <c r="U8" s="170" t="str">
        <f t="shared" si="0"/>
        <v>SERMC</v>
      </c>
      <c r="V8" s="170" t="str">
        <f t="shared" si="0"/>
        <v>SRMC</v>
      </c>
      <c r="W8" s="170" t="str">
        <f t="shared" si="0"/>
        <v>WRMC</v>
      </c>
      <c r="X8" s="169"/>
      <c r="Y8" s="166"/>
      <c r="Z8" s="166"/>
      <c r="AA8" s="170" t="str">
        <f>S8</f>
        <v>ERMC</v>
      </c>
      <c r="AB8" s="170" t="str">
        <f>T8</f>
        <v>MRMC</v>
      </c>
      <c r="AC8" s="170" t="str">
        <f>U8</f>
        <v>SERMC</v>
      </c>
      <c r="AD8" s="170" t="str">
        <f>V8</f>
        <v>SRMC</v>
      </c>
      <c r="AE8" s="170" t="str">
        <f>W8</f>
        <v>WRMC</v>
      </c>
      <c r="AF8" s="169"/>
      <c r="AG8" s="167"/>
    </row>
    <row r="9" spans="1:33" ht="22.5" customHeight="1">
      <c r="A9" s="165"/>
      <c r="B9" s="171" t="s">
        <v>276</v>
      </c>
      <c r="C9" s="276">
        <v>840</v>
      </c>
      <c r="D9" s="277">
        <v>1738</v>
      </c>
      <c r="E9" s="277">
        <v>2227</v>
      </c>
      <c r="F9" s="278">
        <v>1068</v>
      </c>
      <c r="G9" s="279">
        <v>742</v>
      </c>
      <c r="H9" s="280"/>
      <c r="I9" s="281">
        <f>SUM(C9:G9)</f>
        <v>6615</v>
      </c>
      <c r="J9" s="166"/>
      <c r="K9" s="64">
        <f>IF(ISERROR(($I$9*$C$11)/$I$11),0,($I$9*$C$11)/$I$11)</f>
        <v>930.29182879377436</v>
      </c>
      <c r="L9" s="65">
        <f>IF(ISERROR(($I$9*$D$11)/$I$11),0,($I$9*$D$11)/$I$11)</f>
        <v>1731.8871595330738</v>
      </c>
      <c r="M9" s="65">
        <f>IF(ISERROR(($I$9*$E$11)/$I$11),0,($I$9*$E$11)/$I$11)</f>
        <v>2225.3463035019454</v>
      </c>
      <c r="N9" s="65">
        <f>IF(ISERROR(($I$9*$F$11)/$I$11),0,($I$9*$F$11)/$I$11)</f>
        <v>975.15175097276267</v>
      </c>
      <c r="O9" s="43">
        <f>IF(ISERROR(($I$9*$G$11)/$I$11),0,($I$9*$G$11)/$I$11)</f>
        <v>752.32295719844353</v>
      </c>
      <c r="P9" s="41"/>
      <c r="Q9" s="281">
        <f>SUM(K9:O9)</f>
        <v>6615</v>
      </c>
      <c r="R9" s="166"/>
      <c r="S9" s="66">
        <f>((C9-K9)^2)/K9</f>
        <v>8.7635020480562762</v>
      </c>
      <c r="T9" s="67">
        <f>((D9-L9)^2)/L9</f>
        <v>2.1575781290603533E-2</v>
      </c>
      <c r="U9" s="67">
        <f t="shared" ref="U9:W10" si="1">((E9-M9)^2)/M9</f>
        <v>1.22889282597256E-3</v>
      </c>
      <c r="V9" s="67">
        <f t="shared" si="1"/>
        <v>8.8404674850085652</v>
      </c>
      <c r="W9" s="45">
        <f t="shared" si="1"/>
        <v>0.14164587734731116</v>
      </c>
      <c r="X9" s="41"/>
      <c r="Y9" s="173">
        <f>SUM(S9:W9)</f>
        <v>17.768420084528731</v>
      </c>
      <c r="Z9" s="166"/>
      <c r="AA9" s="64">
        <f t="shared" ref="AA9:AE10" si="2">(C9-K9)/SQRT(K9*(1-($Q9/$Q$11))*(1-(K$11/$Q$11)))</f>
        <v>-6.208144092439194</v>
      </c>
      <c r="AB9" s="65">
        <f t="shared" si="2"/>
        <v>0.33236242193440357</v>
      </c>
      <c r="AC9" s="274">
        <f t="shared" si="2"/>
        <v>8.3660201094499231E-2</v>
      </c>
      <c r="AD9" s="65">
        <f t="shared" si="2"/>
        <v>6.2600951723976799</v>
      </c>
      <c r="AE9" s="43">
        <f t="shared" si="2"/>
        <v>-0.77719681741050084</v>
      </c>
      <c r="AF9" s="41"/>
      <c r="AG9" s="184">
        <f>SUM(AA9:AE9)</f>
        <v>-0.3092231144231119</v>
      </c>
    </row>
    <row r="10" spans="1:33" ht="22.5" customHeight="1">
      <c r="A10" s="165"/>
      <c r="B10" s="171" t="s">
        <v>277</v>
      </c>
      <c r="C10" s="282">
        <v>425</v>
      </c>
      <c r="D10" s="283">
        <v>617</v>
      </c>
      <c r="E10" s="283">
        <v>799</v>
      </c>
      <c r="F10" s="284">
        <v>258</v>
      </c>
      <c r="G10" s="285">
        <v>281</v>
      </c>
      <c r="H10" s="280"/>
      <c r="I10" s="281">
        <f t="shared" ref="I10" si="3">SUM(C10:G10)</f>
        <v>2380</v>
      </c>
      <c r="J10" s="166"/>
      <c r="K10" s="69">
        <f>IF(ISERROR(($I$10*$C$11)/$I$11),0,($I$10*$C$11)/$I$11)</f>
        <v>334.7081712062257</v>
      </c>
      <c r="L10" s="70">
        <f>IF(ISERROR(($I$10*$D$11)/$I$11),0,($I$10*$D$11)/$I$11)</f>
        <v>623.11284046692606</v>
      </c>
      <c r="M10" s="70">
        <f>IF(ISERROR(($I$10*$E$11)/$I$11),0,($I$10*$E$11)/$I$11)</f>
        <v>800.6536964980545</v>
      </c>
      <c r="N10" s="70">
        <f>IF(ISERROR(($I$10*$F$11)/$I$11),0,($I$10*$F$11)/$I$11)</f>
        <v>350.84824902723733</v>
      </c>
      <c r="O10" s="59">
        <f>IF(ISERROR(($I$10*$G$11)/$I$11),0,($I$10*$G$11)/$I$11)</f>
        <v>270.67704280155641</v>
      </c>
      <c r="P10" s="41"/>
      <c r="Q10" s="281">
        <f t="shared" ref="Q10" si="4">SUM(K10:O10)</f>
        <v>2380</v>
      </c>
      <c r="R10" s="166"/>
      <c r="S10" s="71">
        <f>((C10-K10)^2)/K10</f>
        <v>24.357380692391676</v>
      </c>
      <c r="T10" s="72">
        <f>((D10-L10)^2)/L10</f>
        <v>5.9967980351822284E-2</v>
      </c>
      <c r="U10" s="72">
        <f t="shared" si="1"/>
        <v>3.4155991780703216E-3</v>
      </c>
      <c r="V10" s="72">
        <f t="shared" si="1"/>
        <v>24.571299333332629</v>
      </c>
      <c r="W10" s="61">
        <f t="shared" si="1"/>
        <v>0.3936922179212074</v>
      </c>
      <c r="X10" s="41"/>
      <c r="Y10" s="173">
        <f t="shared" ref="Y10" si="5">SUM(S10:W10)</f>
        <v>49.385755823175401</v>
      </c>
      <c r="Z10" s="166"/>
      <c r="AA10" s="69">
        <f t="shared" si="2"/>
        <v>6.2081440924391895</v>
      </c>
      <c r="AB10" s="70">
        <f t="shared" si="2"/>
        <v>-0.3323624219343973</v>
      </c>
      <c r="AC10" s="275">
        <f t="shared" si="2"/>
        <v>-8.3660201094493444E-2</v>
      </c>
      <c r="AD10" s="70">
        <f t="shared" si="2"/>
        <v>-6.2600951723976799</v>
      </c>
      <c r="AE10" s="59">
        <f t="shared" si="2"/>
        <v>0.77719681741050495</v>
      </c>
      <c r="AF10" s="41"/>
      <c r="AG10" s="184">
        <f t="shared" ref="AG10" si="6">SUM(AA10:AE10)</f>
        <v>0.309223114423124</v>
      </c>
    </row>
    <row r="11" spans="1:33" ht="22.5" customHeight="1">
      <c r="A11" s="165"/>
      <c r="B11" s="166"/>
      <c r="C11" s="281">
        <f>SUM(C9:C10)</f>
        <v>1265</v>
      </c>
      <c r="D11" s="281">
        <f>SUM(D9:D10)</f>
        <v>2355</v>
      </c>
      <c r="E11" s="281">
        <f>SUM(E9:E10)</f>
        <v>3026</v>
      </c>
      <c r="F11" s="281">
        <f>SUM(F9:F10)</f>
        <v>1326</v>
      </c>
      <c r="G11" s="281">
        <f>SUM(G9:G10)</f>
        <v>1023</v>
      </c>
      <c r="H11" s="281"/>
      <c r="I11" s="281">
        <f>SUM(I9:I10)</f>
        <v>8995</v>
      </c>
      <c r="J11" s="166"/>
      <c r="K11" s="281">
        <f>SUM(K9:K10)</f>
        <v>1265</v>
      </c>
      <c r="L11" s="281">
        <f>SUM(L9:L10)</f>
        <v>2355</v>
      </c>
      <c r="M11" s="281">
        <f>SUM(M9:M10)</f>
        <v>3026</v>
      </c>
      <c r="N11" s="281">
        <f>SUM(N9:N10)</f>
        <v>1326</v>
      </c>
      <c r="O11" s="281">
        <f>SUM(O9:O10)</f>
        <v>1023</v>
      </c>
      <c r="P11" s="281"/>
      <c r="Q11" s="281">
        <f>SUM(Q9:Q10)</f>
        <v>8995</v>
      </c>
      <c r="R11" s="166"/>
      <c r="S11" s="186">
        <f>SUM(S9:S10)</f>
        <v>33.120882740447954</v>
      </c>
      <c r="T11" s="186">
        <f>SUM(T9:T10)</f>
        <v>8.1543761642425813E-2</v>
      </c>
      <c r="U11" s="186">
        <f>SUM(U9:U10)</f>
        <v>4.6444920040428815E-3</v>
      </c>
      <c r="V11" s="186">
        <f>SUM(V9:V10)</f>
        <v>33.411766818341192</v>
      </c>
      <c r="W11" s="186">
        <f>SUM(W9:W10)</f>
        <v>0.5353380952685185</v>
      </c>
      <c r="X11" s="172"/>
      <c r="Y11" s="173">
        <f>SUM(Y9:Y10)</f>
        <v>67.154175907704129</v>
      </c>
      <c r="Z11" s="166"/>
      <c r="AA11" s="186">
        <f>SUM(AA9:AA10)</f>
        <v>0</v>
      </c>
      <c r="AB11" s="186">
        <f>SUM(AB9:AB10)</f>
        <v>6.2727600891321345E-15</v>
      </c>
      <c r="AC11" s="186">
        <f>SUM(AC9:AC10)</f>
        <v>5.7870375158586285E-15</v>
      </c>
      <c r="AD11" s="186">
        <f>SUM(AD9:AD10)</f>
        <v>0</v>
      </c>
      <c r="AE11" s="186">
        <f>SUM(AE9:AE10)</f>
        <v>4.1078251911130792E-15</v>
      </c>
      <c r="AF11" s="172"/>
      <c r="AG11" s="184">
        <f>SUM(AG9:AG10)</f>
        <v>1.2101430968414206E-14</v>
      </c>
    </row>
    <row r="12" spans="1:33" ht="22.5" customHeight="1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7"/>
    </row>
    <row r="13" spans="1:33" ht="18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78"/>
      <c r="T13" s="178"/>
      <c r="U13" s="178" t="str">
        <f>IF(W13&lt;=0.05,"REJECT Null Hypothesis  ←  ","FAIL TO REJECT Null Hypothesis  ←  ")</f>
        <v xml:space="preserve">REJECT Null Hypothesis  ←  </v>
      </c>
      <c r="V13" s="53" t="s">
        <v>61</v>
      </c>
      <c r="W13" s="55">
        <f>_xlfn.CHISQ.TEST(C9:G10,K9:O10)</f>
        <v>9.0457461896009872E-14</v>
      </c>
      <c r="X13" s="166"/>
      <c r="Y13" s="166"/>
      <c r="Z13" s="166"/>
      <c r="AA13" s="178"/>
      <c r="AB13" s="178"/>
      <c r="AC13" s="178"/>
      <c r="AD13" s="200"/>
      <c r="AE13" s="201"/>
      <c r="AF13" s="166"/>
      <c r="AG13" s="167"/>
    </row>
    <row r="14" spans="1:33" ht="18.75" customHeight="1" thickBot="1">
      <c r="A14" s="180"/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7"/>
      <c r="W14" s="188"/>
      <c r="X14" s="181"/>
      <c r="Y14" s="181"/>
      <c r="Z14" s="181"/>
      <c r="AA14" s="181"/>
      <c r="AB14" s="181"/>
      <c r="AC14" s="181"/>
      <c r="AD14" s="198"/>
      <c r="AE14" s="199"/>
      <c r="AF14" s="181"/>
      <c r="AG14" s="182"/>
    </row>
    <row r="15" spans="1:33" ht="15.75" thickTop="1">
      <c r="G15" s="117"/>
      <c r="K15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Cohens_Kappa</vt:lpstr>
      <vt:lpstr>Lins_Correl_Coeff</vt:lpstr>
      <vt:lpstr>Spearman-Rank</vt:lpstr>
      <vt:lpstr>CI_for_Proportions</vt:lpstr>
      <vt:lpstr>Sensitivity_Specificity</vt:lpstr>
      <vt:lpstr>Chi-Square(Xx2)</vt:lpstr>
      <vt:lpstr>Chi-Square(Xx3)</vt:lpstr>
      <vt:lpstr>Chi-Square(2x4)</vt:lpstr>
      <vt:lpstr>Chi-Square(2x5)</vt:lpstr>
      <vt:lpstr>Chi-Square(2x5)(2)</vt:lpstr>
      <vt:lpstr>Chi-Square(2x9)</vt:lpstr>
      <vt:lpstr>ANOVA</vt:lpstr>
      <vt:lpstr>2x2_Tables--Trial_vs_Placebo</vt:lpstr>
      <vt:lpstr>2x2_Tables--Generic</vt:lpstr>
      <vt:lpstr>BMI</vt:lpstr>
      <vt:lpstr>Misc</vt:lpstr>
      <vt:lpstr>Pearson_Correl</vt:lpstr>
      <vt:lpstr>sdX</vt:lpstr>
      <vt:lpstr>sdY</vt:lpstr>
      <vt:lpstr>SMX</vt:lpstr>
      <vt:lpstr>SMY</vt:lpstr>
      <vt:lpstr>svarX</vt:lpstr>
      <vt:lpstr>svarY</vt:lpstr>
      <vt:lpstr>X</vt:lpstr>
      <vt:lpstr>Y</vt:lpstr>
    </vt:vector>
  </TitlesOfParts>
  <Company>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2016-11-28T17:40:43Z</dcterms:created>
  <dcterms:modified xsi:type="dcterms:W3CDTF">2020-04-09T16:44:32Z</dcterms:modified>
</cp:coreProperties>
</file>