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baumgaral\Data\"/>
    </mc:Choice>
  </mc:AlternateContent>
  <xr:revisionPtr revIDLastSave="0" documentId="8_{9D9A9D9F-7056-45CE-86EB-4B69046A929C}" xr6:coauthVersionLast="45" xr6:coauthVersionMax="45" xr10:uidLastSave="{00000000-0000-0000-0000-000000000000}"/>
  <bookViews>
    <workbookView xWindow="-120" yWindow="-120" windowWidth="29040" windowHeight="15840" firstSheet="1" activeTab="1" xr2:uid="{00000000-000D-0000-FFFF-FFFF00000000}"/>
  </bookViews>
  <sheets>
    <sheet name="Instructions" sheetId="3" state="hidden" r:id="rId1"/>
    <sheet name="1._DATA" sheetId="1" r:id="rId2"/>
    <sheet name="Controls" sheetId="5" state="hidden" r:id="rId3"/>
    <sheet name="2._Check" sheetId="6" r:id="rId4"/>
    <sheet name="3._Pivots" sheetId="4" r:id="rId5"/>
  </sheets>
  <definedNames>
    <definedName name="_xlnm.Print_Area" localSheetId="3">'2._Check'!$A$1:$AC$78</definedName>
  </definedName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9" i="6" l="1"/>
  <c r="A216" i="6"/>
  <c r="A233" i="6"/>
  <c r="A250" i="6"/>
  <c r="A267" i="6"/>
  <c r="A284" i="6"/>
  <c r="A301" i="6"/>
  <c r="U24" i="6"/>
  <c r="U23" i="6"/>
  <c r="U22" i="6"/>
  <c r="U21" i="6"/>
  <c r="U20" i="6"/>
  <c r="U19" i="6"/>
  <c r="U18" i="6"/>
  <c r="U17" i="6"/>
  <c r="U15" i="6"/>
  <c r="A182" i="6"/>
  <c r="A165" i="6"/>
  <c r="A148" i="6"/>
  <c r="A131" i="6"/>
  <c r="A114" i="6"/>
  <c r="A97" i="6"/>
  <c r="A80" i="6"/>
  <c r="A63" i="6"/>
  <c r="A46" i="6"/>
  <c r="T24" i="6"/>
  <c r="T23" i="6"/>
  <c r="T22" i="6"/>
  <c r="T21" i="6"/>
  <c r="T20" i="6"/>
  <c r="T19" i="6"/>
  <c r="T18" i="6"/>
  <c r="T17" i="6"/>
  <c r="T15" i="6"/>
  <c r="S24" i="6"/>
  <c r="S23" i="6"/>
  <c r="S22" i="6"/>
  <c r="S21" i="6"/>
  <c r="S20" i="6"/>
  <c r="S19" i="6"/>
  <c r="S18" i="6"/>
  <c r="S17" i="6"/>
  <c r="S15" i="6"/>
  <c r="R24" i="6"/>
  <c r="R23" i="6"/>
  <c r="R22" i="6"/>
  <c r="R21" i="6"/>
  <c r="R20" i="6"/>
  <c r="R19" i="6"/>
  <c r="R18" i="6"/>
  <c r="R17" i="6"/>
  <c r="R15" i="6"/>
  <c r="Q24" i="6"/>
  <c r="Q23" i="6"/>
  <c r="Q22" i="6"/>
  <c r="Q21" i="6"/>
  <c r="Q20" i="6"/>
  <c r="Q19" i="6"/>
  <c r="Q18" i="6"/>
  <c r="Q17" i="6"/>
  <c r="Q15" i="6"/>
  <c r="P24" i="6"/>
  <c r="P23" i="6"/>
  <c r="P22" i="6"/>
  <c r="P21" i="6"/>
  <c r="P20" i="6"/>
  <c r="P19" i="6"/>
  <c r="P18" i="6"/>
  <c r="P17" i="6"/>
  <c r="P15" i="6"/>
  <c r="O24" i="6"/>
  <c r="O23" i="6"/>
  <c r="O22" i="6"/>
  <c r="O21" i="6"/>
  <c r="O20" i="6"/>
  <c r="O19" i="6"/>
  <c r="O18" i="6"/>
  <c r="O17" i="6"/>
  <c r="O15" i="6"/>
  <c r="N24" i="6"/>
  <c r="N23" i="6"/>
  <c r="N22" i="6"/>
  <c r="N21" i="6"/>
  <c r="N20" i="6"/>
  <c r="N19" i="6"/>
  <c r="N18" i="6"/>
  <c r="N17" i="6"/>
  <c r="N15" i="6"/>
  <c r="M24" i="6"/>
  <c r="M23" i="6"/>
  <c r="M22" i="6"/>
  <c r="M21" i="6"/>
  <c r="M20" i="6"/>
  <c r="M19" i="6"/>
  <c r="M18" i="6"/>
  <c r="M17" i="6"/>
  <c r="M15" i="6"/>
  <c r="L24" i="6"/>
  <c r="L23" i="6"/>
  <c r="L22" i="6"/>
  <c r="L21" i="6"/>
  <c r="L20" i="6"/>
  <c r="L19" i="6"/>
  <c r="L18" i="6"/>
  <c r="L17" i="6"/>
  <c r="L15" i="6"/>
  <c r="K24" i="6"/>
  <c r="K23" i="6"/>
  <c r="K22" i="6"/>
  <c r="K21" i="6"/>
  <c r="K20" i="6"/>
  <c r="K19" i="6"/>
  <c r="K18" i="6"/>
  <c r="K17" i="6"/>
  <c r="K15" i="6"/>
  <c r="J24" i="6"/>
  <c r="J23" i="6"/>
  <c r="J22" i="6"/>
  <c r="J21" i="6"/>
  <c r="J20" i="6"/>
  <c r="J19" i="6"/>
  <c r="J18" i="6"/>
  <c r="J17" i="6"/>
  <c r="J15" i="6"/>
  <c r="I24" i="6"/>
  <c r="I23" i="6"/>
  <c r="I22" i="6"/>
  <c r="I21" i="6"/>
  <c r="I20" i="6"/>
  <c r="I19" i="6"/>
  <c r="I18" i="6"/>
  <c r="I17" i="6"/>
  <c r="I15" i="6"/>
  <c r="H24" i="6"/>
  <c r="H23" i="6"/>
  <c r="H22" i="6"/>
  <c r="H21" i="6"/>
  <c r="H20" i="6"/>
  <c r="H19" i="6"/>
  <c r="H18" i="6"/>
  <c r="H17" i="6"/>
  <c r="H15" i="6"/>
  <c r="G24" i="6"/>
  <c r="G23" i="6"/>
  <c r="G22" i="6"/>
  <c r="G21" i="6"/>
  <c r="G20" i="6"/>
  <c r="G19" i="6"/>
  <c r="G18" i="6"/>
  <c r="G17" i="6"/>
  <c r="G15" i="6"/>
  <c r="F15" i="6"/>
  <c r="F24" i="6"/>
  <c r="F23" i="6"/>
  <c r="F22" i="6"/>
  <c r="F21" i="6"/>
  <c r="F20" i="6"/>
  <c r="F19" i="6"/>
  <c r="F18" i="6"/>
  <c r="F17" i="6"/>
  <c r="E24" i="6"/>
  <c r="E23" i="6"/>
  <c r="E22" i="6"/>
  <c r="E21" i="6"/>
  <c r="E20" i="6"/>
  <c r="E19" i="6"/>
  <c r="E18" i="6"/>
  <c r="E17" i="6"/>
  <c r="E15" i="6"/>
  <c r="A29" i="6"/>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12" i="3" l="1"/>
  <c r="A11" i="3"/>
  <c r="A10" i="3"/>
  <c r="A9" i="3"/>
</calcChain>
</file>

<file path=xl/sharedStrings.xml><?xml version="1.0" encoding="utf-8"?>
<sst xmlns="http://schemas.openxmlformats.org/spreadsheetml/2006/main" count="311" uniqueCount="219">
  <si>
    <t>Categorical</t>
  </si>
  <si>
    <t>Field_10</t>
  </si>
  <si>
    <t>Binary</t>
  </si>
  <si>
    <t>Field_13</t>
  </si>
  <si>
    <t>Date/Time</t>
  </si>
  <si>
    <t>Field_11</t>
  </si>
  <si>
    <t>Field_15</t>
  </si>
  <si>
    <t>Field_16</t>
  </si>
  <si>
    <t>Field_17</t>
  </si>
  <si>
    <t>Field_18</t>
  </si>
  <si>
    <t>Yes</t>
  </si>
  <si>
    <t>No</t>
  </si>
  <si>
    <t>M</t>
  </si>
  <si>
    <t>F</t>
  </si>
  <si>
    <t>Field_19</t>
  </si>
  <si>
    <t>Stronly Disagree</t>
  </si>
  <si>
    <t>Disagree</t>
  </si>
  <si>
    <t>Neither Agree nor Disagree</t>
  </si>
  <si>
    <t>Agree</t>
  </si>
  <si>
    <t>Strongly Agree</t>
  </si>
  <si>
    <t>TBD1</t>
  </si>
  <si>
    <t>TBD2</t>
  </si>
  <si>
    <t>TBD3</t>
  </si>
  <si>
    <t>TBD4</t>
  </si>
  <si>
    <t>TBD5</t>
  </si>
  <si>
    <t>TBD6</t>
  </si>
  <si>
    <t>Researcher Notes:</t>
  </si>
  <si>
    <t>Ranking (Likert)</t>
  </si>
  <si>
    <t>Ranking (Any)</t>
  </si>
  <si>
    <t>Grand Total</t>
  </si>
  <si>
    <t>Field_20</t>
  </si>
  <si>
    <t>Field_21</t>
  </si>
  <si>
    <t>Your MINIMUM value is:</t>
  </si>
  <si>
    <t>Your MAXIMUM value is:</t>
  </si>
  <si>
    <t>Field Name:</t>
  </si>
  <si>
    <t>Your AVERAGE value is:</t>
  </si>
  <si>
    <t>Your MEDIAN value is:</t>
  </si>
  <si>
    <t>Your MOST COMMON value is:</t>
  </si>
  <si>
    <t>The COUNT of your records is:</t>
  </si>
  <si>
    <t xml:space="preserve">    3. Missing values:  this line (in red) should be zero.  If it is not, then one or more values are missing.</t>
  </si>
  <si>
    <t>Number</t>
  </si>
  <si>
    <t>Category</t>
  </si>
  <si>
    <t>Graphical Views of Your Numerical Data by Field Name:</t>
  </si>
  <si>
    <t>Records with "0" values:</t>
  </si>
  <si>
    <t>Records with MISSING DATA:</t>
  </si>
  <si>
    <t>After your data has been entered, please check the following parameters for soundness by confirming that:</t>
  </si>
  <si>
    <t xml:space="preserve">    2. Zero values:  while some research calls for "0" values, other research does not.  The number of records with "0" values</t>
  </si>
  <si>
    <t xml:space="preserve">        worksheet are shown below.</t>
  </si>
  <si>
    <t xml:space="preserve">        entered into any of the 'Number' columns will be flagged below.</t>
  </si>
  <si>
    <t xml:space="preserve">    4. Extreme values (outliers) you did not expect to see:  the highest and lowest values from your research recorded in</t>
  </si>
  <si>
    <t xml:space="preserve">        the 'Number' columns are identified below by default.  However, extremely low (MINIMUM) and high (MAXIMUM)</t>
  </si>
  <si>
    <t xml:space="preserve">        values you did not anticipate may reveal keying entrying errors and should be corrected before statistical analysis is done.</t>
  </si>
  <si>
    <t xml:space="preserve">    5. Your measures of "Central Tendency" are shown below for reference, including the mean, median, and mode,</t>
  </si>
  <si>
    <t xml:space="preserve">        (most common).  Note that statistical analyses will be done by the Sheridan Clinical Quality department.</t>
  </si>
  <si>
    <t>Instructions on how to use this workbook are shown here.</t>
  </si>
  <si>
    <t>Overview of Tabs:</t>
  </si>
  <si>
    <t>review capabilities.</t>
  </si>
  <si>
    <t xml:space="preserve">    1. All of your observations have been entered.  The total COUNT of your observations within the "1._DATA"</t>
  </si>
  <si>
    <t>a.)</t>
  </si>
  <si>
    <t>b.)</t>
  </si>
  <si>
    <t>dates and times of observations.  If you were doing a survival study, for example, you may</t>
  </si>
  <si>
    <t>want to record start-dates in one column and end-dates in another.Please enter the full date</t>
  </si>
  <si>
    <t>if necessary.</t>
  </si>
  <si>
    <t>c.)</t>
  </si>
  <si>
    <t>analysis.</t>
  </si>
  <si>
    <t>will be ignored.  Moreover, the order in which you enter your data will NOT affect statistical</t>
  </si>
  <si>
    <t>d.)</t>
  </si>
  <si>
    <r>
      <t xml:space="preserve">Binary data is 'either…or' data that is </t>
    </r>
    <r>
      <rPr>
        <i/>
        <sz val="11"/>
        <color theme="1"/>
        <rFont val="Calibri"/>
        <family val="2"/>
        <scheme val="minor"/>
      </rPr>
      <t xml:space="preserve">mutually exclusive.  </t>
    </r>
    <r>
      <rPr>
        <sz val="11"/>
        <color theme="1"/>
        <rFont val="Calibri"/>
        <family val="2"/>
        <scheme val="minor"/>
      </rPr>
      <t>Examples of binary data include:</t>
    </r>
  </si>
  <si>
    <t>Instructions for Uploading Research Data</t>
  </si>
  <si>
    <t>The first column can be customized to fit the parameters of your study while the second may</t>
  </si>
  <si>
    <t>be used for Likert scaling.  You can customize the drop-down selection by going to the</t>
  </si>
  <si>
    <t>•  "Smoker/Non-smoker"</t>
  </si>
  <si>
    <t>•  "Male/Female"</t>
  </si>
  <si>
    <t>•  "Over the age of 65/Under the age of 65"</t>
  </si>
  <si>
    <t>•  "Yes/No"</t>
  </si>
  <si>
    <t>Field 12 is set to "Male/Female," Field 13 is set to "Yes/No," and Fields 14 and 15 are set to</t>
  </si>
  <si>
    <t>simple 0 and 1, respectively.  The contents of Fields 14 and 15 may be customized on the</t>
  </si>
  <si>
    <t>"2._Controls" tab as discussed above or may be left as 0/1.  If left as 0/1, indicate the</t>
  </si>
  <si>
    <t>"1._DATA" tab.</t>
  </si>
  <si>
    <t>data of your choice.  As with the Ranking and Binary drop-down selections, you may also</t>
  </si>
  <si>
    <t>customize the categories of any of these columns by typing in your categories in the</t>
  </si>
  <si>
    <t>"2._Controls" tab.</t>
  </si>
  <si>
    <t>e.)</t>
  </si>
  <si>
    <t>Change the column heading titles on row 6 to reflect the specifics of your study.  Ignore</t>
  </si>
  <si>
    <t>the 'Count' column (this is an auto-numbering column only).</t>
  </si>
  <si>
    <t>First, note which types of data you will be entering as each column is configured to accept only</t>
  </si>
  <si>
    <t>f.)</t>
  </si>
  <si>
    <t>g.)</t>
  </si>
  <si>
    <t>h.)</t>
  </si>
  <si>
    <t>i.)</t>
  </si>
  <si>
    <t>After you have entered your records, copy/paste the formula in cell A9 down to the last row</t>
  </si>
  <si>
    <t>Instructions for Entering and Checking Data in the workbook:</t>
  </si>
  <si>
    <t>*Note:  any or all columns may be used or disregarded as necessary.  Columns with no data</t>
  </si>
  <si>
    <t>j.)</t>
  </si>
  <si>
    <t>Go to the "3._Check" tab and follow the instructions at the top to ensure your data is accurate.</t>
  </si>
  <si>
    <t>k.)</t>
  </si>
  <si>
    <t>Finally, the "4._Pivot" tab may be used to summarize your data in tabular fashion.  Simply</t>
  </si>
  <si>
    <t>refresh the pivot table by right-clicking within the pivot table and selecting "Refresh":</t>
  </si>
  <si>
    <t>"1._DATA" tab:  all research data should be entered into, and only into, this tab.</t>
  </si>
  <si>
    <t>"2._Controls" tab:  this tab enables you to customize your binary and category data.</t>
  </si>
  <si>
    <t>"3._Check" tab:  used to review your data before submission for analysis.</t>
  </si>
  <si>
    <t>"4._Pivots" tab:  contains a pivot table that can be refreshed as needed and provides further</t>
  </si>
  <si>
    <t>certain types of data, e.g., dates/times, numeric.</t>
  </si>
  <si>
    <t>Begin entering data on each row as needed, noting steps d. through i.</t>
  </si>
  <si>
    <r>
      <t xml:space="preserve">and time within the column; do not try to break out observation </t>
    </r>
    <r>
      <rPr>
        <i/>
        <sz val="11"/>
        <color theme="1"/>
        <rFont val="Calibri"/>
        <family val="2"/>
        <scheme val="minor"/>
      </rPr>
      <t>dates</t>
    </r>
    <r>
      <rPr>
        <sz val="11"/>
        <color theme="1"/>
        <rFont val="Calibri"/>
        <family val="2"/>
        <scheme val="minor"/>
      </rPr>
      <t xml:space="preserve"> in one column</t>
    </r>
  </si>
  <si>
    <r>
      <t xml:space="preserve">and </t>
    </r>
    <r>
      <rPr>
        <i/>
        <sz val="11"/>
        <color theme="1"/>
        <rFont val="Calibri"/>
        <family val="2"/>
        <scheme val="minor"/>
      </rPr>
      <t>times</t>
    </r>
    <r>
      <rPr>
        <sz val="11"/>
        <color theme="1"/>
        <rFont val="Calibri"/>
        <family val="2"/>
        <scheme val="minor"/>
      </rPr>
      <t xml:space="preserve"> of those days in another.  Rather, enter dates/times as one number into a given</t>
    </r>
  </si>
  <si>
    <t>i.e., continuous, data as needed.  You may enter integars or decimals.  As a rule of thumb, the</t>
  </si>
  <si>
    <t>finer the accuracy of numerical data, the better.  Statistical software can round up after</t>
  </si>
  <si>
    <t>"2._Controls" tab with cells A6:A10 by typing in the rank categories you need.</t>
  </si>
  <si>
    <t>l.)</t>
  </si>
  <si>
    <t>Once completed, save workbook and email your results to Allen Baumgarten at</t>
  </si>
  <si>
    <t>allen.baumgarten@shcr.com</t>
  </si>
  <si>
    <t>This workbook has been developed as a means of recording research data in such a way as to help</t>
  </si>
  <si>
    <t>mitigate data-entry errors and to efficiently collect the data for analysis.</t>
  </si>
  <si>
    <t>column as the computer will easily handle date conversions as necessary.</t>
  </si>
  <si>
    <r>
      <t xml:space="preserve">Three </t>
    </r>
    <r>
      <rPr>
        <b/>
        <sz val="11"/>
        <color rgb="FF7030A0"/>
        <rFont val="Calibri"/>
        <family val="2"/>
        <scheme val="minor"/>
      </rPr>
      <t>Date/Time</t>
    </r>
    <r>
      <rPr>
        <sz val="11"/>
        <color theme="1"/>
        <rFont val="Calibri"/>
        <family val="2"/>
        <scheme val="minor"/>
      </rPr>
      <t xml:space="preserve"> columns are provided for use.  Use any or all of these columns to enter</t>
    </r>
  </si>
  <si>
    <r>
      <t xml:space="preserve">Six </t>
    </r>
    <r>
      <rPr>
        <b/>
        <sz val="11"/>
        <color theme="5" tint="-0.249977111117893"/>
        <rFont val="Calibri"/>
        <family val="2"/>
        <scheme val="minor"/>
      </rPr>
      <t>Number</t>
    </r>
    <r>
      <rPr>
        <sz val="11"/>
        <color theme="1"/>
        <rFont val="Calibri"/>
        <family val="2"/>
        <scheme val="minor"/>
      </rPr>
      <t xml:space="preserve"> columns are provided for use.  Use any or all of these columns to enter numerical,</t>
    </r>
  </si>
  <si>
    <r>
      <t xml:space="preserve">Two </t>
    </r>
    <r>
      <rPr>
        <b/>
        <sz val="11"/>
        <color theme="9" tint="-0.249977111117893"/>
        <rFont val="Calibri"/>
        <family val="2"/>
        <scheme val="minor"/>
      </rPr>
      <t>Ranking</t>
    </r>
    <r>
      <rPr>
        <sz val="11"/>
        <color theme="1"/>
        <rFont val="Calibri"/>
        <family val="2"/>
        <scheme val="minor"/>
      </rPr>
      <t xml:space="preserve"> columns are provided for use.  Use either or both of these columns to enter rank data.</t>
    </r>
  </si>
  <si>
    <r>
      <t xml:space="preserve">Four </t>
    </r>
    <r>
      <rPr>
        <b/>
        <sz val="11"/>
        <color theme="7" tint="-0.249977111117893"/>
        <rFont val="Calibri"/>
        <family val="2"/>
        <scheme val="minor"/>
      </rPr>
      <t>Binary</t>
    </r>
    <r>
      <rPr>
        <sz val="11"/>
        <color theme="1"/>
        <rFont val="Calibri"/>
        <family val="2"/>
        <scheme val="minor"/>
      </rPr>
      <t xml:space="preserve"> columns are provided for use.  Use any or all of these columns to enter binary data.</t>
    </r>
  </si>
  <si>
    <t>significance of this binary data in the yellow 'Researcher Notes' section at the top of the</t>
  </si>
  <si>
    <r>
      <t xml:space="preserve">Six </t>
    </r>
    <r>
      <rPr>
        <b/>
        <sz val="11"/>
        <color rgb="FF0070C0"/>
        <rFont val="Calibri"/>
        <family val="2"/>
        <scheme val="minor"/>
      </rPr>
      <t>Category</t>
    </r>
    <r>
      <rPr>
        <sz val="11"/>
        <color theme="1"/>
        <rFont val="Calibri"/>
        <family val="2"/>
        <scheme val="minor"/>
      </rPr>
      <t xml:space="preserve"> columns are provided for use.  Use any or all of these columns to enter categorical</t>
    </r>
  </si>
  <si>
    <t>which contains data.</t>
  </si>
  <si>
    <r>
      <rPr>
        <b/>
        <i/>
        <sz val="12"/>
        <color theme="1"/>
        <rFont val="Calibri"/>
        <family val="2"/>
        <scheme val="minor"/>
      </rPr>
      <t>How to use:</t>
    </r>
    <r>
      <rPr>
        <sz val="11"/>
        <color theme="1"/>
        <rFont val="Calibri"/>
        <family val="2"/>
        <scheme val="minor"/>
      </rPr>
      <t xml:space="preserve">  go the to yellow shaded cells and type in whichever contents you would like to see pull through into the drop-down buttons in the "1._DATA" tab.</t>
    </r>
  </si>
  <si>
    <t>For example, if you wished to use Field_16 to record particular ICD10 codes, like 'R65.20', 'R65.21' for example, you would type these into the yellow cells above</t>
  </si>
  <si>
    <t>and your codes would then be part of your drop-down button selections in the "1._DATA" tab.</t>
  </si>
  <si>
    <t>Note that only the yellow shaded cells apply to the drop-down buttons on the DATA tab.  If you require more selections in a particular column, please contact</t>
  </si>
  <si>
    <r>
      <t xml:space="preserve">Allen Baumgarten at </t>
    </r>
    <r>
      <rPr>
        <u/>
        <sz val="11"/>
        <color theme="1"/>
        <rFont val="Calibri"/>
        <family val="2"/>
        <scheme val="minor"/>
      </rPr>
      <t>allen.baumgarten@shcr.com</t>
    </r>
    <r>
      <rPr>
        <sz val="11"/>
        <color theme="1"/>
        <rFont val="Calibri"/>
        <family val="2"/>
        <scheme val="minor"/>
      </rPr>
      <t xml:space="preserve"> to adjust the functionality of this worksheet.</t>
    </r>
  </si>
  <si>
    <t>Patient Satisf</t>
  </si>
  <si>
    <t>(blank)</t>
  </si>
  <si>
    <t>Study</t>
  </si>
  <si>
    <t>Male/Fem</t>
  </si>
  <si>
    <t>Observation</t>
  </si>
  <si>
    <t>Likert</t>
  </si>
  <si>
    <t>Start Date</t>
  </si>
  <si>
    <t>End Date</t>
  </si>
  <si>
    <t>Recorded Date</t>
  </si>
  <si>
    <t>Latitude</t>
  </si>
  <si>
    <t>Longitude</t>
  </si>
  <si>
    <t>geo</t>
  </si>
  <si>
    <t>Response Type</t>
  </si>
  <si>
    <t>Distribution Channel</t>
  </si>
  <si>
    <t>User Language</t>
  </si>
  <si>
    <t>Q1: Gender</t>
  </si>
  <si>
    <t>Q2: Age</t>
  </si>
  <si>
    <t>Q3: Educ</t>
  </si>
  <si>
    <t>Q10</t>
  </si>
  <si>
    <t>Q11</t>
  </si>
  <si>
    <t>Q12</t>
  </si>
  <si>
    <t>Q13</t>
  </si>
  <si>
    <t>Q14</t>
  </si>
  <si>
    <t>Text</t>
  </si>
  <si>
    <t>Q11a</t>
  </si>
  <si>
    <t>PartB_a</t>
  </si>
  <si>
    <t>PartB_b</t>
  </si>
  <si>
    <t>PartB_c</t>
  </si>
  <si>
    <t>PartB_d</t>
  </si>
  <si>
    <t>PartB_e</t>
  </si>
  <si>
    <t>PartB_f</t>
  </si>
  <si>
    <t>PartB_g</t>
  </si>
  <si>
    <t>PartB_h</t>
  </si>
  <si>
    <t>PartB_i</t>
  </si>
  <si>
    <t>PartB_j</t>
  </si>
  <si>
    <t>PartB_k</t>
  </si>
  <si>
    <t>PartB_l</t>
  </si>
  <si>
    <t>PartB_m</t>
  </si>
  <si>
    <t>PartB_n</t>
  </si>
  <si>
    <t>PartB_o</t>
  </si>
  <si>
    <t>PartB_p</t>
  </si>
  <si>
    <t>PartB_q</t>
  </si>
  <si>
    <t>PartC_1</t>
  </si>
  <si>
    <t>PartC_2</t>
  </si>
  <si>
    <t>PartC_3</t>
  </si>
  <si>
    <t>PartC_3a</t>
  </si>
  <si>
    <t>PartC_4</t>
  </si>
  <si>
    <t>PartC_1a</t>
  </si>
  <si>
    <t>PartC_4a</t>
  </si>
  <si>
    <t>PartC_5</t>
  </si>
  <si>
    <t>PartC_6</t>
  </si>
  <si>
    <t>PartC_8</t>
  </si>
  <si>
    <t>PartC_7</t>
  </si>
  <si>
    <t>PartC_7a</t>
  </si>
  <si>
    <t>(All)</t>
  </si>
  <si>
    <t>Count of PartB_a</t>
  </si>
  <si>
    <t>Values</t>
  </si>
  <si>
    <t>Count of PartB_b</t>
  </si>
  <si>
    <t>Count of PartB_c</t>
  </si>
  <si>
    <t>Count of PartB_d</t>
  </si>
  <si>
    <t>Count of PartB_e</t>
  </si>
  <si>
    <t>Count of PartB_f</t>
  </si>
  <si>
    <t>Count of PartB_g</t>
  </si>
  <si>
    <t>Count of PartB_h</t>
  </si>
  <si>
    <t>Count of PartB_i</t>
  </si>
  <si>
    <t>Count of PartB_j</t>
  </si>
  <si>
    <t>Count of PartB_k</t>
  </si>
  <si>
    <t>Count of PartB_l</t>
  </si>
  <si>
    <t>Count of PartB_m</t>
  </si>
  <si>
    <t>Count of PartB_n</t>
  </si>
  <si>
    <t>Count of PartB_o</t>
  </si>
  <si>
    <t>Count of PartB_p</t>
  </si>
  <si>
    <t>Count of PartB_q</t>
  </si>
  <si>
    <t>Likert scores…</t>
  </si>
  <si>
    <t>binary field</t>
  </si>
  <si>
    <t>num field1</t>
  </si>
  <si>
    <t>num field2</t>
  </si>
  <si>
    <t>cat1</t>
  </si>
  <si>
    <t>cat2</t>
  </si>
  <si>
    <t>cat3</t>
  </si>
  <si>
    <t>cat4</t>
  </si>
  <si>
    <t>text field33</t>
  </si>
  <si>
    <t>text field1</t>
  </si>
  <si>
    <t>text field2</t>
  </si>
  <si>
    <t>cat5</t>
  </si>
  <si>
    <t>cat6</t>
  </si>
  <si>
    <t>cat7</t>
  </si>
  <si>
    <t>cat8</t>
  </si>
  <si>
    <t>cat9</t>
  </si>
  <si>
    <t>text field4</t>
  </si>
  <si>
    <r>
      <t xml:space="preserve">Column Types </t>
    </r>
    <r>
      <rPr>
        <b/>
        <sz val="10"/>
        <color theme="1" tint="0.499984740745262"/>
        <rFont val="Calibri"/>
        <family val="2"/>
      </rPr>
      <t>→</t>
    </r>
  </si>
  <si>
    <t>Assign column names on row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</si>
</sst>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d/yy;@"/>
    <numFmt numFmtId="165" formatCode="_(* #,##0.0_);_(* \(#,##0.0\);_(* &quot;-&quot;??_);_(@_)"/>
    <numFmt numFmtId="166" formatCode="#,###.0;\(#,###.0\);\-"/>
    <numFmt numFmtId="167" formatCode="#,###;\(#,###\);\-"/>
  </numFmts>
  <fonts count="3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i/>
      <sz val="10"/>
      <color theme="1" tint="0.499984740745262"/>
      <name val="Calibri"/>
      <family val="2"/>
      <scheme val="minor"/>
    </font>
    <font>
      <b/>
      <i/>
      <sz val="10"/>
      <color rgb="FF7030A0"/>
      <name val="Calibri"/>
      <family val="2"/>
      <scheme val="minor"/>
    </font>
    <font>
      <b/>
      <i/>
      <sz val="10"/>
      <color theme="5" tint="-0.249977111117893"/>
      <name val="Calibri"/>
      <family val="2"/>
      <scheme val="minor"/>
    </font>
    <font>
      <b/>
      <i/>
      <sz val="10"/>
      <color rgb="FF0070C0"/>
      <name val="Calibri"/>
      <family val="2"/>
      <scheme val="minor"/>
    </font>
    <font>
      <b/>
      <i/>
      <sz val="10"/>
      <color theme="9" tint="-0.249977111117893"/>
      <name val="Calibri"/>
      <family val="2"/>
      <scheme val="minor"/>
    </font>
    <font>
      <u val="singleAccounting"/>
      <sz val="11"/>
      <color theme="1"/>
      <name val="Calibri"/>
      <family val="2"/>
      <scheme val="minor"/>
    </font>
    <font>
      <b/>
      <i/>
      <sz val="10"/>
      <color theme="7" tint="-0.249977111117893"/>
      <name val="Calibri"/>
      <family val="2"/>
      <scheme val="minor"/>
    </font>
    <font>
      <sz val="12"/>
      <color theme="1"/>
      <name val="Calibri"/>
      <family val="2"/>
      <scheme val="minor"/>
    </font>
    <font>
      <sz val="11"/>
      <color rgb="FF0000FF"/>
      <name val="Calibri"/>
      <family val="2"/>
      <scheme val="minor"/>
    </font>
    <font>
      <sz val="11"/>
      <color rgb="FF2F2FFF"/>
      <name val="Calibri"/>
      <family val="2"/>
      <scheme val="minor"/>
    </font>
    <font>
      <b/>
      <sz val="13"/>
      <color theme="1"/>
      <name val="Calibri"/>
      <family val="2"/>
      <scheme val="minor"/>
    </font>
    <font>
      <sz val="11"/>
      <color theme="1"/>
      <name val="Calibri"/>
      <family val="2"/>
    </font>
    <font>
      <b/>
      <sz val="16"/>
      <color theme="1" tint="0.499984740745262"/>
      <name val="Calibri"/>
      <family val="2"/>
      <scheme val="minor"/>
    </font>
    <font>
      <b/>
      <sz val="10"/>
      <color theme="1" tint="0.499984740745262"/>
      <name val="Calibri"/>
      <family val="2"/>
    </font>
    <font>
      <b/>
      <sz val="11"/>
      <color rgb="FF7030A0"/>
      <name val="Calibri"/>
      <family val="2"/>
      <scheme val="minor"/>
    </font>
    <font>
      <b/>
      <sz val="11"/>
      <color theme="7" tint="-0.249977111117893"/>
      <name val="Calibri"/>
      <family val="2"/>
      <scheme val="minor"/>
    </font>
    <font>
      <b/>
      <sz val="11"/>
      <color theme="5" tint="-0.249977111117893"/>
      <name val="Calibri"/>
      <family val="2"/>
      <scheme val="minor"/>
    </font>
    <font>
      <i/>
      <sz val="11"/>
      <color theme="1"/>
      <name val="Calibri"/>
      <family val="2"/>
      <scheme val="minor"/>
    </font>
    <font>
      <b/>
      <sz val="11"/>
      <color rgb="FF0070C0"/>
      <name val="Calibri"/>
      <family val="2"/>
      <scheme val="minor"/>
    </font>
    <font>
      <b/>
      <sz val="11"/>
      <color theme="9" tint="-0.249977111117893"/>
      <name val="Calibri"/>
      <family val="2"/>
      <scheme val="minor"/>
    </font>
    <font>
      <u/>
      <sz val="11"/>
      <color theme="10"/>
      <name val="Calibri"/>
      <family val="2"/>
      <scheme val="minor"/>
    </font>
    <font>
      <b/>
      <i/>
      <sz val="12"/>
      <color theme="1"/>
      <name val="Calibri"/>
      <family val="2"/>
      <scheme val="minor"/>
    </font>
    <font>
      <u/>
      <sz val="11"/>
      <color theme="1"/>
      <name val="Calibri"/>
      <family val="2"/>
      <scheme val="minor"/>
    </font>
    <font>
      <b/>
      <i/>
      <sz val="11"/>
      <color rgb="FF2F2FFF"/>
      <name val="Calibri"/>
      <family val="2"/>
      <scheme val="minor"/>
    </font>
    <font>
      <b/>
      <i/>
      <sz val="10"/>
      <color rgb="FF00B050"/>
      <name val="Calibri"/>
      <family val="2"/>
      <scheme val="minor"/>
    </font>
    <font>
      <b/>
      <i/>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CEFEFD"/>
        <bgColor indexed="64"/>
      </patternFill>
    </fill>
  </fills>
  <borders count="7">
    <border>
      <left/>
      <right/>
      <top/>
      <bottom/>
      <diagonal/>
    </border>
    <border>
      <left/>
      <right/>
      <top style="double">
        <color theme="2" tint="-9.9948118533890809E-2"/>
      </top>
      <bottom style="double">
        <color theme="2" tint="-9.9948118533890809E-2"/>
      </bottom>
      <diagonal/>
    </border>
    <border>
      <left style="thin">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thin">
        <color theme="0" tint="-0.24994659260841701"/>
      </right>
      <top style="medium">
        <color theme="0" tint="-0.24994659260841701"/>
      </top>
      <bottom style="medium">
        <color theme="0" tint="-0.24994659260841701"/>
      </bottom>
      <diagonal/>
    </border>
    <border>
      <left/>
      <right/>
      <top style="thin">
        <color theme="0" tint="-0.14996795556505021"/>
      </top>
      <bottom/>
      <diagonal/>
    </border>
    <border>
      <left/>
      <right/>
      <top/>
      <bottom style="thin">
        <color theme="0" tint="-0.14996795556505021"/>
      </bottom>
      <diagonal/>
    </border>
  </borders>
  <cellStyleXfs count="3">
    <xf numFmtId="0" fontId="0" fillId="0" borderId="0"/>
    <xf numFmtId="43" fontId="1" fillId="0" borderId="0" applyFont="0" applyFill="0" applyBorder="0" applyAlignment="0" applyProtection="0"/>
    <xf numFmtId="0" fontId="25" fillId="0" borderId="0" applyNumberFormat="0" applyFill="0" applyBorder="0" applyAlignment="0" applyProtection="0"/>
  </cellStyleXfs>
  <cellXfs count="76">
    <xf numFmtId="0" fontId="0" fillId="0" borderId="0" xfId="0"/>
    <xf numFmtId="0" fontId="0" fillId="0" borderId="0" xfId="0"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0" fillId="0" borderId="0" xfId="0" applyAlignment="1">
      <alignment horizontal="left"/>
    </xf>
    <xf numFmtId="0" fontId="9" fillId="0" borderId="0" xfId="0" applyFont="1" applyAlignment="1">
      <alignment horizontal="center"/>
    </xf>
    <xf numFmtId="164" fontId="4"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xf>
    <xf numFmtId="0" fontId="0" fillId="0" borderId="0" xfId="0" pivotButton="1"/>
    <xf numFmtId="0" fontId="0" fillId="2" borderId="1" xfId="0" applyFill="1" applyBorder="1" applyAlignment="1">
      <alignment horizontal="center" vertical="center"/>
    </xf>
    <xf numFmtId="0" fontId="0" fillId="2" borderId="1" xfId="0" applyFill="1" applyBorder="1" applyAlignment="1">
      <alignment vertical="center"/>
    </xf>
    <xf numFmtId="0" fontId="5" fillId="0" borderId="0" xfId="0" applyFont="1" applyAlignment="1">
      <alignment horizontal="right" vertical="top"/>
    </xf>
    <xf numFmtId="0" fontId="0" fillId="0" borderId="0" xfId="0" applyAlignment="1">
      <alignment horizontal="right"/>
    </xf>
    <xf numFmtId="165" fontId="13" fillId="0" borderId="0" xfId="1" applyNumberFormat="1" applyFont="1" applyAlignment="1">
      <alignment horizontal="center"/>
    </xf>
    <xf numFmtId="0" fontId="3" fillId="0" borderId="0" xfId="0" applyFont="1"/>
    <xf numFmtId="165" fontId="2" fillId="0" borderId="0" xfId="1" applyNumberFormat="1" applyFont="1" applyAlignment="1">
      <alignment horizontal="center"/>
    </xf>
    <xf numFmtId="165" fontId="14" fillId="0" borderId="0" xfId="1" applyNumberFormat="1" applyFont="1" applyAlignment="1">
      <alignment horizontal="center"/>
    </xf>
    <xf numFmtId="0" fontId="15" fillId="0" borderId="0" xfId="0" applyFont="1"/>
    <xf numFmtId="0" fontId="16" fillId="0" borderId="0" xfId="0" applyFont="1" applyAlignment="1">
      <alignment horizontal="center"/>
    </xf>
    <xf numFmtId="0" fontId="17" fillId="0" borderId="0" xfId="0" applyFont="1"/>
    <xf numFmtId="0" fontId="0" fillId="0" borderId="0" xfId="0" applyFill="1" applyBorder="1" applyAlignment="1">
      <alignment horizontal="center" vertical="center"/>
    </xf>
    <xf numFmtId="0" fontId="0" fillId="0" borderId="0" xfId="0" applyFill="1" applyBorder="1" applyAlignment="1">
      <alignment vertical="center"/>
    </xf>
    <xf numFmtId="0" fontId="5" fillId="0" borderId="0" xfId="0" applyFont="1" applyAlignment="1">
      <alignment horizontal="right"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7" fillId="0" borderId="3" xfId="0" applyFont="1" applyBorder="1" applyAlignment="1">
      <alignment horizontal="center" vertical="center"/>
    </xf>
    <xf numFmtId="0" fontId="11" fillId="0" borderId="2"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166" fontId="0" fillId="0" borderId="0" xfId="0" applyNumberFormat="1" applyAlignment="1">
      <alignment horizontal="center"/>
    </xf>
    <xf numFmtId="0" fontId="14" fillId="2" borderId="0" xfId="0" applyFont="1" applyFill="1" applyAlignment="1">
      <alignment horizontal="center"/>
    </xf>
    <xf numFmtId="0" fontId="14" fillId="2" borderId="0" xfId="0" applyFont="1" applyFill="1" applyAlignment="1">
      <alignment horizontal="left"/>
    </xf>
    <xf numFmtId="0" fontId="25" fillId="0" borderId="0" xfId="2"/>
    <xf numFmtId="0" fontId="11" fillId="0" borderId="0" xfId="0" applyFont="1" applyAlignment="1">
      <alignment horizontal="center"/>
    </xf>
    <xf numFmtId="0" fontId="12" fillId="0" borderId="0" xfId="0" applyFont="1" applyAlignment="1">
      <alignment horizontal="center" wrapText="1"/>
    </xf>
    <xf numFmtId="0" fontId="5" fillId="0" borderId="0" xfId="0" applyFont="1" applyAlignment="1">
      <alignment horizontal="right" vertical="top" wrapText="1"/>
    </xf>
    <xf numFmtId="0" fontId="14" fillId="0" borderId="0" xfId="0" applyFont="1" applyFill="1" applyAlignment="1">
      <alignment horizontal="center"/>
    </xf>
    <xf numFmtId="0" fontId="0" fillId="0" borderId="0" xfId="0" applyNumberFormat="1"/>
    <xf numFmtId="0" fontId="0" fillId="2" borderId="1" xfId="0" applyFill="1" applyBorder="1" applyAlignment="1">
      <alignment horizontal="center" vertical="center" wrapText="1"/>
    </xf>
    <xf numFmtId="0" fontId="6" fillId="0" borderId="3" xfId="0" applyFont="1" applyBorder="1" applyAlignment="1">
      <alignment horizontal="center" vertical="center"/>
    </xf>
    <xf numFmtId="0" fontId="28" fillId="0" borderId="0" xfId="0" applyFont="1"/>
    <xf numFmtId="164" fontId="4" fillId="0" borderId="0" xfId="0" applyNumberFormat="1" applyFont="1" applyAlignment="1">
      <alignment horizontal="left"/>
    </xf>
    <xf numFmtId="0" fontId="0" fillId="0" borderId="0" xfId="0" applyNumberFormat="1" applyAlignment="1">
      <alignment horizontal="left"/>
    </xf>
    <xf numFmtId="0" fontId="4" fillId="0" borderId="0" xfId="0" applyNumberFormat="1" applyFont="1" applyAlignment="1">
      <alignment horizontal="center"/>
    </xf>
    <xf numFmtId="0" fontId="2" fillId="2" borderId="1" xfId="0" applyFont="1" applyFill="1" applyBorder="1" applyAlignment="1">
      <alignment horizontal="center" vertical="center" wrapText="1"/>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167" fontId="0" fillId="0" borderId="0" xfId="0" applyNumberFormat="1" applyAlignment="1">
      <alignment horizontal="center"/>
    </xf>
    <xf numFmtId="0" fontId="30" fillId="0" borderId="3" xfId="0" applyFont="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0" fillId="0" borderId="5" xfId="0" applyBorder="1"/>
    <xf numFmtId="0" fontId="0" fillId="0" borderId="5" xfId="0" applyBorder="1" applyAlignment="1">
      <alignment horizontal="right"/>
    </xf>
    <xf numFmtId="165" fontId="14" fillId="0" borderId="5" xfId="1" applyNumberFormat="1" applyFont="1" applyBorder="1" applyAlignment="1">
      <alignment horizontal="center"/>
    </xf>
    <xf numFmtId="0" fontId="0" fillId="0" borderId="0" xfId="0" applyBorder="1"/>
    <xf numFmtId="0" fontId="0" fillId="0" borderId="0" xfId="0" applyBorder="1" applyAlignment="1">
      <alignment horizontal="right"/>
    </xf>
    <xf numFmtId="165" fontId="14" fillId="0" borderId="0" xfId="1" applyNumberFormat="1" applyFont="1" applyBorder="1" applyAlignment="1">
      <alignment horizontal="center"/>
    </xf>
    <xf numFmtId="0" fontId="0" fillId="0" borderId="6" xfId="0" applyBorder="1"/>
    <xf numFmtId="0" fontId="0" fillId="0" borderId="6" xfId="0" applyBorder="1" applyAlignment="1">
      <alignment horizontal="right"/>
    </xf>
    <xf numFmtId="165" fontId="14" fillId="0" borderId="6" xfId="1" applyNumberFormat="1" applyFont="1" applyBorder="1" applyAlignment="1">
      <alignment horizontal="center"/>
    </xf>
    <xf numFmtId="167" fontId="0" fillId="0" borderId="0" xfId="0" applyNumberFormat="1"/>
    <xf numFmtId="0" fontId="6" fillId="0" borderId="0" xfId="0" applyFont="1" applyBorder="1" applyAlignment="1">
      <alignment horizontal="center" vertical="center"/>
    </xf>
    <xf numFmtId="0" fontId="30" fillId="0" borderId="0" xfId="0" applyFont="1" applyBorder="1" applyAlignment="1">
      <alignment horizontal="center" vertical="center"/>
    </xf>
    <xf numFmtId="0" fontId="11" fillId="0" borderId="0" xfId="0" applyFont="1" applyBorder="1" applyAlignment="1">
      <alignment horizontal="center" vertical="center"/>
    </xf>
    <xf numFmtId="0" fontId="29" fillId="0" borderId="0"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9" fillId="3" borderId="0" xfId="0" applyFont="1" applyFill="1" applyBorder="1" applyAlignment="1">
      <alignment horizontal="center" vertical="center"/>
    </xf>
    <xf numFmtId="0" fontId="5" fillId="0" borderId="0" xfId="0" applyFont="1" applyAlignment="1">
      <alignment horizontal="left" vertical="center"/>
    </xf>
  </cellXfs>
  <cellStyles count="3">
    <cellStyle name="Comma" xfId="1" builtinId="3"/>
    <cellStyle name="Hyperlink" xfId="2" builtinId="8"/>
    <cellStyle name="Normal" xfId="0" builtinId="0"/>
  </cellStyles>
  <dxfs count="65">
    <dxf>
      <alignment wrapText="1" readingOrder="0"/>
    </dxf>
    <dxf>
      <alignment horizontal="center" readingOrder="0"/>
    </dxf>
    <dxf>
      <alignment wrapText="1" readingOrder="0"/>
    </dxf>
    <dxf>
      <alignment horizontal="left"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6" formatCode="#,###.0;\(#,###.0\);\-"/>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167" formatCode="#,###;\(#,###\);\-"/>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m/d/yy;@"/>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m/d/yy;@"/>
      <alignment horizontal="left" vertical="bottom" textRotation="0" wrapText="0" indent="0" justifyLastLine="0" shrinkToFit="0" readingOrder="0"/>
    </dxf>
    <dxf>
      <font>
        <sz val="10"/>
      </font>
      <numFmt numFmtId="164" formatCode="m/d/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m/d/yy;@"/>
      <alignment horizontal="center" vertical="bottom" textRotation="0" wrapText="0" indent="0" justifyLastLine="0" shrinkToFit="0" readingOrder="0"/>
    </dxf>
    <dxf>
      <font>
        <strike val="0"/>
        <outline val="0"/>
        <shadow val="0"/>
        <u val="none"/>
        <vertAlign val="baseline"/>
        <sz val="10"/>
        <color theme="1"/>
        <name val="Calibri"/>
        <scheme val="minor"/>
      </font>
      <numFmt numFmtId="164" formatCode="m/d/yy;@"/>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1" indent="0" justifyLastLine="0" shrinkToFit="0" readingOrder="0"/>
    </dxf>
  </dxfs>
  <tableStyles count="0" defaultTableStyle="TableStyleMedium2" defaultPivotStyle="PivotStyleLight16"/>
  <colors>
    <mruColors>
      <color rgb="FFCEFEFD"/>
      <color rgb="FF2F2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'2._Check'!$E$15</c:f>
              <c:strCache>
                <c:ptCount val="1"/>
                <c:pt idx="0">
                  <c:v>PartB_a</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6A42-430D-8AA5-E02259D8EA69}"/>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6A42-430D-8AA5-E02259D8EA69}"/>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6A42-430D-8AA5-E02259D8EA69}"/>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6A42-430D-8AA5-E02259D8EA69}"/>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6A42-430D-8AA5-E02259D8EA69}"/>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6A42-430D-8AA5-E02259D8EA69}"/>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6A42-430D-8AA5-E02259D8EA69}"/>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6A42-430D-8AA5-E02259D8EA69}"/>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6A42-430D-8AA5-E02259D8EA69}"/>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6A42-430D-8AA5-E02259D8EA69}"/>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6A42-430D-8AA5-E02259D8EA69}"/>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6A42-430D-8AA5-E02259D8EA69}"/>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6A42-430D-8AA5-E02259D8EA69}"/>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6A42-430D-8AA5-E02259D8EA69}"/>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6A42-430D-8AA5-E02259D8EA69}"/>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6A42-430D-8AA5-E02259D8EA69}"/>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6A42-430D-8AA5-E02259D8EA69}"/>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6A42-430D-8AA5-E02259D8EA69}"/>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6A42-430D-8AA5-E02259D8EA69}"/>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6A42-430D-8AA5-E02259D8EA69}"/>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6A42-430D-8AA5-E02259D8EA69}"/>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6A42-430D-8AA5-E02259D8EA69}"/>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6A42-430D-8AA5-E02259D8EA69}"/>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6A42-430D-8AA5-E02259D8EA69}"/>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6A42-430D-8AA5-E02259D8EA69}"/>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6A42-430D-8AA5-E02259D8EA69}"/>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6A42-430D-8AA5-E02259D8EA69}"/>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6A42-430D-8AA5-E02259D8EA69}"/>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6A42-430D-8AA5-E02259D8EA69}"/>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6A42-430D-8AA5-E02259D8EA69}"/>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6A42-430D-8AA5-E02259D8EA69}"/>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6A42-430D-8AA5-E02259D8EA69}"/>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6A42-430D-8AA5-E02259D8EA69}"/>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6A42-430D-8AA5-E02259D8EA69}"/>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6A42-430D-8AA5-E02259D8EA69}"/>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6A42-430D-8AA5-E02259D8EA69}"/>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6A42-430D-8AA5-E02259D8EA69}"/>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6A42-430D-8AA5-E02259D8EA69}"/>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6A42-430D-8AA5-E02259D8EA69}"/>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6A42-430D-8AA5-E02259D8EA69}"/>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6A42-430D-8AA5-E02259D8EA69}"/>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6A42-430D-8AA5-E02259D8EA69}"/>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6A42-430D-8AA5-E02259D8EA69}"/>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6A42-430D-8AA5-E02259D8EA69}"/>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6A42-430D-8AA5-E02259D8EA69}"/>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6A42-430D-8AA5-E02259D8EA69}"/>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6A42-430D-8AA5-E02259D8EA69}"/>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6A42-430D-8AA5-E02259D8EA69}"/>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6A42-430D-8AA5-E02259D8EA69}"/>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6A42-430D-8AA5-E02259D8EA69}"/>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6A42-430D-8AA5-E02259D8EA69}"/>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6A42-430D-8AA5-E02259D8EA69}"/>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6A42-430D-8AA5-E02259D8EA69}"/>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6A42-430D-8AA5-E02259D8EA69}"/>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6A42-430D-8AA5-E02259D8EA69}"/>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6A42-430D-8AA5-E02259D8EA69}"/>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6A42-430D-8AA5-E02259D8EA69}"/>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6A42-430D-8AA5-E02259D8EA69}"/>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6A42-430D-8AA5-E02259D8EA69}"/>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6A42-430D-8AA5-E02259D8EA69}"/>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6A42-430D-8AA5-E02259D8EA69}"/>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6A42-430D-8AA5-E02259D8EA69}"/>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6A42-430D-8AA5-E02259D8EA69}"/>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6A42-430D-8AA5-E02259D8EA69}"/>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6A42-430D-8AA5-E02259D8EA69}"/>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6A42-430D-8AA5-E02259D8EA69}"/>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6A42-430D-8AA5-E02259D8EA69}"/>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6A42-430D-8AA5-E02259D8EA69}"/>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6A42-430D-8AA5-E02259D8EA69}"/>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6A42-430D-8AA5-E02259D8EA69}"/>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6A42-430D-8AA5-E02259D8EA69}"/>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6A42-430D-8AA5-E02259D8EA69}"/>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6A42-430D-8AA5-E02259D8EA69}"/>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6A42-430D-8AA5-E02259D8EA69}"/>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6A42-430D-8AA5-E02259D8EA69}"/>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6A42-430D-8AA5-E02259D8EA69}"/>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6A42-430D-8AA5-E02259D8EA69}"/>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6A42-430D-8AA5-E02259D8EA69}"/>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6A42-430D-8AA5-E02259D8EA69}"/>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6A42-430D-8AA5-E02259D8EA69}"/>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6A42-430D-8AA5-E02259D8EA69}"/>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6A42-430D-8AA5-E02259D8EA69}"/>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6A42-430D-8AA5-E02259D8EA69}"/>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6A42-430D-8AA5-E02259D8EA69}"/>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6A42-430D-8AA5-E02259D8EA69}"/>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6A42-430D-8AA5-E02259D8EA69}"/>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6A42-430D-8AA5-E02259D8EA69}"/>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6A42-430D-8AA5-E02259D8EA69}"/>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6A42-430D-8AA5-E02259D8EA69}"/>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6A42-430D-8AA5-E02259D8EA69}"/>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6A42-430D-8AA5-E02259D8EA69}"/>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6A42-430D-8AA5-E02259D8EA69}"/>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6A42-430D-8AA5-E02259D8EA69}"/>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6A42-430D-8AA5-E02259D8EA69}"/>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6A42-430D-8AA5-E02259D8EA69}"/>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6A42-430D-8AA5-E02259D8EA69}"/>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6A42-430D-8AA5-E02259D8EA69}"/>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6A42-430D-8AA5-E02259D8EA69}"/>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6A42-430D-8AA5-E02259D8EA69}"/>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6A42-430D-8AA5-E02259D8EA69}"/>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6A42-430D-8AA5-E02259D8EA69}"/>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6A42-430D-8AA5-E02259D8EA69}"/>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6A42-430D-8AA5-E02259D8EA69}"/>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6A42-430D-8AA5-E02259D8EA69}"/>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6A42-430D-8AA5-E02259D8EA69}"/>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6A42-430D-8AA5-E02259D8EA69}"/>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6A42-430D-8AA5-E02259D8EA69}"/>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6A42-430D-8AA5-E02259D8EA69}"/>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6A42-430D-8AA5-E02259D8EA69}"/>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6A42-430D-8AA5-E02259D8EA69}"/>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6A42-430D-8AA5-E02259D8EA69}"/>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6A42-430D-8AA5-E02259D8EA69}"/>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6A42-430D-8AA5-E02259D8EA69}"/>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6A42-430D-8AA5-E02259D8EA69}"/>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6A42-430D-8AA5-E02259D8EA69}"/>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6A42-430D-8AA5-E02259D8EA69}"/>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6A42-430D-8AA5-E02259D8EA69}"/>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6A42-430D-8AA5-E02259D8EA69}"/>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6A42-430D-8AA5-E02259D8EA69}"/>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6A42-430D-8AA5-E02259D8EA69}"/>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6A42-430D-8AA5-E02259D8EA69}"/>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6A42-430D-8AA5-E02259D8EA69}"/>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6A42-430D-8AA5-E02259D8EA69}"/>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6A42-430D-8AA5-E02259D8EA69}"/>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6A42-430D-8AA5-E02259D8EA69}"/>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6A42-430D-8AA5-E02259D8EA69}"/>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6A42-430D-8AA5-E02259D8EA69}"/>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6A42-430D-8AA5-E02259D8EA69}"/>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6A42-430D-8AA5-E02259D8EA69}"/>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6A42-430D-8AA5-E02259D8EA69}"/>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6A42-430D-8AA5-E02259D8EA69}"/>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6A42-430D-8AA5-E02259D8EA69}"/>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6A42-430D-8AA5-E02259D8EA69}"/>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6A42-430D-8AA5-E02259D8EA69}"/>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6A42-430D-8AA5-E02259D8EA69}"/>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6A42-430D-8AA5-E02259D8EA69}"/>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6A42-430D-8AA5-E02259D8EA69}"/>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6A42-430D-8AA5-E02259D8EA69}"/>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6A42-430D-8AA5-E02259D8EA69}"/>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6A42-430D-8AA5-E02259D8EA69}"/>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6A42-430D-8AA5-E02259D8EA69}"/>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6A42-430D-8AA5-E02259D8EA69}"/>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6A42-430D-8AA5-E02259D8EA69}"/>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6A42-430D-8AA5-E02259D8EA69}"/>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6A42-430D-8AA5-E02259D8EA69}"/>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6A42-430D-8AA5-E02259D8EA69}"/>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6A42-430D-8AA5-E02259D8EA69}"/>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6A42-430D-8AA5-E02259D8EA69}"/>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6A42-430D-8AA5-E02259D8EA69}"/>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6A42-430D-8AA5-E02259D8EA69}"/>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6A42-430D-8AA5-E02259D8EA69}"/>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6A42-430D-8AA5-E02259D8EA69}"/>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6A42-430D-8AA5-E02259D8EA69}"/>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6A42-430D-8AA5-E02259D8EA69}"/>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6A42-430D-8AA5-E02259D8EA69}"/>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6A42-430D-8AA5-E02259D8EA69}"/>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6A42-430D-8AA5-E02259D8EA69}"/>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6A42-430D-8AA5-E02259D8EA69}"/>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6A42-430D-8AA5-E02259D8EA69}"/>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6A42-430D-8AA5-E02259D8EA69}"/>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6A42-430D-8AA5-E02259D8EA69}"/>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6A42-430D-8AA5-E02259D8EA69}"/>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6A42-430D-8AA5-E02259D8EA69}"/>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6A42-430D-8AA5-E02259D8EA69}"/>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6A42-430D-8AA5-E02259D8EA69}"/>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6A42-430D-8AA5-E02259D8EA69}"/>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6A42-430D-8AA5-E02259D8EA69}"/>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6A42-430D-8AA5-E02259D8EA69}"/>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6A42-430D-8AA5-E02259D8EA69}"/>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6A42-430D-8AA5-E02259D8EA69}"/>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6A42-430D-8AA5-E02259D8EA69}"/>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6A42-430D-8AA5-E02259D8EA69}"/>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6A42-430D-8AA5-E02259D8EA69}"/>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6A42-430D-8AA5-E02259D8EA69}"/>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6A42-430D-8AA5-E02259D8EA69}"/>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6A42-430D-8AA5-E02259D8EA69}"/>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6A42-430D-8AA5-E02259D8EA69}"/>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6A42-430D-8AA5-E02259D8EA69}"/>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6A42-430D-8AA5-E02259D8EA69}"/>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6A42-430D-8AA5-E02259D8EA69}"/>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6A42-430D-8AA5-E02259D8EA69}"/>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6A42-430D-8AA5-E02259D8EA69}"/>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6A42-430D-8AA5-E02259D8EA69}"/>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6A42-430D-8AA5-E02259D8EA69}"/>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6A42-430D-8AA5-E02259D8EA69}"/>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6A42-430D-8AA5-E02259D8EA69}"/>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6A42-430D-8AA5-E02259D8EA69}"/>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6A42-430D-8AA5-E02259D8EA69}"/>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6A42-430D-8AA5-E02259D8EA69}"/>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6A42-430D-8AA5-E02259D8EA69}"/>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6A42-430D-8AA5-E02259D8EA69}"/>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6A42-430D-8AA5-E02259D8EA69}"/>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6A42-430D-8AA5-E02259D8EA69}"/>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6A42-430D-8AA5-E02259D8EA69}"/>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6A42-430D-8AA5-E02259D8EA69}"/>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6A42-430D-8AA5-E02259D8EA69}"/>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6A42-430D-8AA5-E02259D8EA69}"/>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6A42-430D-8AA5-E02259D8EA69}"/>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6A42-430D-8AA5-E02259D8EA69}"/>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6A42-430D-8AA5-E02259D8EA69}"/>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6A42-430D-8AA5-E02259D8EA69}"/>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6A42-430D-8AA5-E02259D8EA69}"/>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6A42-430D-8AA5-E02259D8EA69}"/>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6A42-430D-8AA5-E02259D8EA69}"/>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6A42-430D-8AA5-E02259D8EA69}"/>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6A42-430D-8AA5-E02259D8EA69}"/>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6A42-430D-8AA5-E02259D8EA69}"/>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6A42-430D-8AA5-E02259D8EA69}"/>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6A42-430D-8AA5-E02259D8EA69}"/>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6A42-430D-8AA5-E02259D8EA69}"/>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6A42-430D-8AA5-E02259D8EA69}"/>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6A42-430D-8AA5-E02259D8EA69}"/>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6A42-430D-8AA5-E02259D8EA69}"/>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6A42-430D-8AA5-E02259D8EA69}"/>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6A42-430D-8AA5-E02259D8EA69}"/>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6A42-430D-8AA5-E02259D8EA69}"/>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6A42-430D-8AA5-E02259D8EA69}"/>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6A42-430D-8AA5-E02259D8EA69}"/>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6A42-430D-8AA5-E02259D8EA69}"/>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6A42-430D-8AA5-E02259D8EA69}"/>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6A42-430D-8AA5-E02259D8EA69}"/>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6A42-430D-8AA5-E02259D8EA69}"/>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6A42-430D-8AA5-E02259D8EA69}"/>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6A42-430D-8AA5-E02259D8EA69}"/>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6A42-430D-8AA5-E02259D8EA69}"/>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6A42-430D-8AA5-E02259D8EA69}"/>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6A42-430D-8AA5-E02259D8EA69}"/>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6A42-430D-8AA5-E02259D8EA69}"/>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6A42-430D-8AA5-E02259D8EA69}"/>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6A42-430D-8AA5-E02259D8EA69}"/>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6A42-430D-8AA5-E02259D8EA69}"/>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6A42-430D-8AA5-E02259D8EA69}"/>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6A42-430D-8AA5-E02259D8EA69}"/>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6A42-430D-8AA5-E02259D8EA69}"/>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6A42-430D-8AA5-E02259D8EA69}"/>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6A42-430D-8AA5-E02259D8EA69}"/>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6A42-430D-8AA5-E02259D8EA69}"/>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6A42-430D-8AA5-E02259D8EA69}"/>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6A42-430D-8AA5-E02259D8EA69}"/>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6A42-430D-8AA5-E02259D8EA69}"/>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6A42-430D-8AA5-E02259D8EA69}"/>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6A42-430D-8AA5-E02259D8EA69}"/>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6A42-430D-8AA5-E02259D8EA69}"/>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6A42-430D-8AA5-E02259D8EA69}"/>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6A42-430D-8AA5-E02259D8EA69}"/>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6A42-430D-8AA5-E02259D8EA69}"/>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6A42-430D-8AA5-E02259D8EA69}"/>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6A42-430D-8AA5-E02259D8EA69}"/>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6A42-430D-8AA5-E02259D8EA69}"/>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6A42-430D-8AA5-E02259D8EA69}"/>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6A42-430D-8AA5-E02259D8EA69}"/>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6A42-430D-8AA5-E02259D8EA69}"/>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6A42-430D-8AA5-E02259D8EA69}"/>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6A42-430D-8AA5-E02259D8EA69}"/>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6A42-430D-8AA5-E02259D8EA69}"/>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6A42-430D-8AA5-E02259D8EA69}"/>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6A42-430D-8AA5-E02259D8EA69}"/>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6A42-430D-8AA5-E02259D8EA69}"/>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6A42-430D-8AA5-E02259D8EA69}"/>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6A42-430D-8AA5-E02259D8EA69}"/>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6A42-430D-8AA5-E02259D8EA69}"/>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6A42-430D-8AA5-E02259D8EA69}"/>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6A42-430D-8AA5-E02259D8EA69}"/>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6A42-430D-8AA5-E02259D8EA69}"/>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6A42-430D-8AA5-E02259D8EA69}"/>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6A42-430D-8AA5-E02259D8EA69}"/>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6A42-430D-8AA5-E02259D8EA69}"/>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6A42-430D-8AA5-E02259D8EA69}"/>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6A42-430D-8AA5-E02259D8EA69}"/>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6A42-430D-8AA5-E02259D8EA69}"/>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6A42-430D-8AA5-E02259D8EA69}"/>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6A42-430D-8AA5-E02259D8EA69}"/>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6A42-430D-8AA5-E02259D8EA69}"/>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6A42-430D-8AA5-E02259D8EA69}"/>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6A42-430D-8AA5-E02259D8EA69}"/>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6A42-430D-8AA5-E02259D8EA69}"/>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6A42-430D-8AA5-E02259D8EA69}"/>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6A42-430D-8AA5-E02259D8EA69}"/>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6A42-430D-8AA5-E02259D8EA69}"/>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6A42-430D-8AA5-E02259D8EA69}"/>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6A42-430D-8AA5-E02259D8EA69}"/>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6A42-430D-8AA5-E02259D8EA69}"/>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6A42-430D-8AA5-E02259D8EA69}"/>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6A42-430D-8AA5-E02259D8EA69}"/>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6A42-430D-8AA5-E02259D8EA69}"/>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6A42-430D-8AA5-E02259D8EA69}"/>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6A42-430D-8AA5-E02259D8EA69}"/>
              </c:ext>
            </c:extLst>
          </c:dPt>
          <c:yVal>
            <c:numRef>
              <c:f>'1._DATA'!$AC$9:$AC$295</c:f>
              <c:numCache>
                <c:formatCode>#,###;\(#,###\);\-</c:formatCode>
                <c:ptCount val="287"/>
                <c:pt idx="19">
                  <c:v>5</c:v>
                </c:pt>
                <c:pt idx="20">
                  <c:v>5</c:v>
                </c:pt>
                <c:pt idx="21">
                  <c:v>5</c:v>
                </c:pt>
                <c:pt idx="22">
                  <c:v>4</c:v>
                </c:pt>
                <c:pt idx="23">
                  <c:v>5</c:v>
                </c:pt>
                <c:pt idx="24">
                  <c:v>5</c:v>
                </c:pt>
                <c:pt idx="25">
                  <c:v>5</c:v>
                </c:pt>
                <c:pt idx="26">
                  <c:v>4</c:v>
                </c:pt>
                <c:pt idx="27">
                  <c:v>5</c:v>
                </c:pt>
                <c:pt idx="28">
                  <c:v>5</c:v>
                </c:pt>
                <c:pt idx="29">
                  <c:v>5</c:v>
                </c:pt>
                <c:pt idx="30">
                  <c:v>5</c:v>
                </c:pt>
                <c:pt idx="31">
                  <c:v>4</c:v>
                </c:pt>
                <c:pt idx="32">
                  <c:v>4</c:v>
                </c:pt>
                <c:pt idx="33">
                  <c:v>5</c:v>
                </c:pt>
                <c:pt idx="34">
                  <c:v>5</c:v>
                </c:pt>
                <c:pt idx="35">
                  <c:v>4</c:v>
                </c:pt>
                <c:pt idx="36">
                  <c:v>5</c:v>
                </c:pt>
                <c:pt idx="37">
                  <c:v>4</c:v>
                </c:pt>
                <c:pt idx="38">
                  <c:v>5</c:v>
                </c:pt>
                <c:pt idx="39">
                  <c:v>4</c:v>
                </c:pt>
                <c:pt idx="40">
                  <c:v>5</c:v>
                </c:pt>
                <c:pt idx="41">
                  <c:v>5</c:v>
                </c:pt>
                <c:pt idx="42">
                  <c:v>5</c:v>
                </c:pt>
                <c:pt idx="43">
                  <c:v>5</c:v>
                </c:pt>
                <c:pt idx="44">
                  <c:v>5</c:v>
                </c:pt>
                <c:pt idx="45">
                  <c:v>5</c:v>
                </c:pt>
                <c:pt idx="46">
                  <c:v>5</c:v>
                </c:pt>
                <c:pt idx="47">
                  <c:v>4</c:v>
                </c:pt>
                <c:pt idx="48">
                  <c:v>5</c:v>
                </c:pt>
                <c:pt idx="49">
                  <c:v>5</c:v>
                </c:pt>
                <c:pt idx="50">
                  <c:v>5</c:v>
                </c:pt>
                <c:pt idx="51">
                  <c:v>4</c:v>
                </c:pt>
                <c:pt idx="52">
                  <c:v>5</c:v>
                </c:pt>
                <c:pt idx="53">
                  <c:v>5</c:v>
                </c:pt>
                <c:pt idx="54">
                  <c:v>4</c:v>
                </c:pt>
                <c:pt idx="55">
                  <c:v>5</c:v>
                </c:pt>
                <c:pt idx="56">
                  <c:v>3</c:v>
                </c:pt>
                <c:pt idx="57">
                  <c:v>5</c:v>
                </c:pt>
                <c:pt idx="58">
                  <c:v>1</c:v>
                </c:pt>
                <c:pt idx="59">
                  <c:v>5</c:v>
                </c:pt>
                <c:pt idx="60">
                  <c:v>5</c:v>
                </c:pt>
                <c:pt idx="61">
                  <c:v>4</c:v>
                </c:pt>
                <c:pt idx="62">
                  <c:v>2</c:v>
                </c:pt>
                <c:pt idx="63">
                  <c:v>5</c:v>
                </c:pt>
                <c:pt idx="64">
                  <c:v>5</c:v>
                </c:pt>
                <c:pt idx="65">
                  <c:v>4</c:v>
                </c:pt>
                <c:pt idx="66">
                  <c:v>5</c:v>
                </c:pt>
                <c:pt idx="67">
                  <c:v>5</c:v>
                </c:pt>
                <c:pt idx="68">
                  <c:v>5</c:v>
                </c:pt>
                <c:pt idx="69">
                  <c:v>4</c:v>
                </c:pt>
                <c:pt idx="70">
                  <c:v>5</c:v>
                </c:pt>
                <c:pt idx="71">
                  <c:v>5</c:v>
                </c:pt>
                <c:pt idx="72">
                  <c:v>4</c:v>
                </c:pt>
                <c:pt idx="73">
                  <c:v>4</c:v>
                </c:pt>
                <c:pt idx="74">
                  <c:v>5</c:v>
                </c:pt>
                <c:pt idx="75">
                  <c:v>5</c:v>
                </c:pt>
                <c:pt idx="76">
                  <c:v>4</c:v>
                </c:pt>
                <c:pt idx="77">
                  <c:v>5</c:v>
                </c:pt>
                <c:pt idx="78">
                  <c:v>5</c:v>
                </c:pt>
                <c:pt idx="79">
                  <c:v>4</c:v>
                </c:pt>
                <c:pt idx="80">
                  <c:v>4</c:v>
                </c:pt>
                <c:pt idx="81">
                  <c:v>5</c:v>
                </c:pt>
                <c:pt idx="82">
                  <c:v>4</c:v>
                </c:pt>
                <c:pt idx="83">
                  <c:v>5</c:v>
                </c:pt>
                <c:pt idx="84">
                  <c:v>5</c:v>
                </c:pt>
                <c:pt idx="85">
                  <c:v>5</c:v>
                </c:pt>
                <c:pt idx="86">
                  <c:v>5</c:v>
                </c:pt>
                <c:pt idx="87">
                  <c:v>5</c:v>
                </c:pt>
                <c:pt idx="88">
                  <c:v>4</c:v>
                </c:pt>
                <c:pt idx="89">
                  <c:v>5</c:v>
                </c:pt>
                <c:pt idx="90">
                  <c:v>5</c:v>
                </c:pt>
                <c:pt idx="91">
                  <c:v>5</c:v>
                </c:pt>
                <c:pt idx="92">
                  <c:v>5</c:v>
                </c:pt>
                <c:pt idx="93">
                  <c:v>4</c:v>
                </c:pt>
                <c:pt idx="94">
                  <c:v>5</c:v>
                </c:pt>
                <c:pt idx="95">
                  <c:v>5</c:v>
                </c:pt>
                <c:pt idx="96">
                  <c:v>5</c:v>
                </c:pt>
                <c:pt idx="97">
                  <c:v>5</c:v>
                </c:pt>
                <c:pt idx="98">
                  <c:v>4</c:v>
                </c:pt>
                <c:pt idx="99">
                  <c:v>2</c:v>
                </c:pt>
                <c:pt idx="100">
                  <c:v>4</c:v>
                </c:pt>
                <c:pt idx="101">
                  <c:v>4</c:v>
                </c:pt>
                <c:pt idx="102">
                  <c:v>4</c:v>
                </c:pt>
                <c:pt idx="103">
                  <c:v>5</c:v>
                </c:pt>
                <c:pt idx="104">
                  <c:v>4</c:v>
                </c:pt>
                <c:pt idx="105">
                  <c:v>4</c:v>
                </c:pt>
                <c:pt idx="106">
                  <c:v>5</c:v>
                </c:pt>
                <c:pt idx="109">
                  <c:v>4</c:v>
                </c:pt>
                <c:pt idx="110">
                  <c:v>4</c:v>
                </c:pt>
                <c:pt idx="111">
                  <c:v>5</c:v>
                </c:pt>
                <c:pt idx="112">
                  <c:v>5</c:v>
                </c:pt>
                <c:pt idx="113">
                  <c:v>5</c:v>
                </c:pt>
                <c:pt idx="114">
                  <c:v>4</c:v>
                </c:pt>
                <c:pt idx="115">
                  <c:v>5</c:v>
                </c:pt>
                <c:pt idx="116">
                  <c:v>5</c:v>
                </c:pt>
                <c:pt idx="117">
                  <c:v>5</c:v>
                </c:pt>
                <c:pt idx="118">
                  <c:v>5</c:v>
                </c:pt>
                <c:pt idx="119">
                  <c:v>5</c:v>
                </c:pt>
                <c:pt idx="120">
                  <c:v>5</c:v>
                </c:pt>
                <c:pt idx="121">
                  <c:v>4</c:v>
                </c:pt>
                <c:pt idx="125">
                  <c:v>5</c:v>
                </c:pt>
                <c:pt idx="126">
                  <c:v>4</c:v>
                </c:pt>
                <c:pt idx="127">
                  <c:v>5</c:v>
                </c:pt>
                <c:pt idx="128">
                  <c:v>5</c:v>
                </c:pt>
                <c:pt idx="129">
                  <c:v>5</c:v>
                </c:pt>
                <c:pt idx="130">
                  <c:v>5</c:v>
                </c:pt>
                <c:pt idx="131">
                  <c:v>5</c:v>
                </c:pt>
                <c:pt idx="133">
                  <c:v>4</c:v>
                </c:pt>
                <c:pt idx="134">
                  <c:v>4</c:v>
                </c:pt>
                <c:pt idx="135">
                  <c:v>5</c:v>
                </c:pt>
                <c:pt idx="138">
                  <c:v>5</c:v>
                </c:pt>
                <c:pt idx="140">
                  <c:v>5</c:v>
                </c:pt>
                <c:pt idx="141">
                  <c:v>5</c:v>
                </c:pt>
                <c:pt idx="142">
                  <c:v>5</c:v>
                </c:pt>
                <c:pt idx="143">
                  <c:v>4</c:v>
                </c:pt>
                <c:pt idx="144">
                  <c:v>5</c:v>
                </c:pt>
                <c:pt idx="145">
                  <c:v>5</c:v>
                </c:pt>
                <c:pt idx="146">
                  <c:v>4</c:v>
                </c:pt>
                <c:pt idx="147">
                  <c:v>4</c:v>
                </c:pt>
                <c:pt idx="148">
                  <c:v>5</c:v>
                </c:pt>
                <c:pt idx="149">
                  <c:v>5</c:v>
                </c:pt>
                <c:pt idx="151">
                  <c:v>5</c:v>
                </c:pt>
                <c:pt idx="152">
                  <c:v>4</c:v>
                </c:pt>
                <c:pt idx="153">
                  <c:v>5</c:v>
                </c:pt>
                <c:pt idx="154">
                  <c:v>4</c:v>
                </c:pt>
                <c:pt idx="155">
                  <c:v>4</c:v>
                </c:pt>
                <c:pt idx="156">
                  <c:v>5</c:v>
                </c:pt>
                <c:pt idx="157">
                  <c:v>5</c:v>
                </c:pt>
                <c:pt idx="159">
                  <c:v>4</c:v>
                </c:pt>
                <c:pt idx="160">
                  <c:v>4</c:v>
                </c:pt>
                <c:pt idx="161">
                  <c:v>4</c:v>
                </c:pt>
                <c:pt idx="162">
                  <c:v>4</c:v>
                </c:pt>
                <c:pt idx="164">
                  <c:v>2</c:v>
                </c:pt>
                <c:pt idx="165">
                  <c:v>4</c:v>
                </c:pt>
                <c:pt idx="166">
                  <c:v>4</c:v>
                </c:pt>
                <c:pt idx="167">
                  <c:v>2</c:v>
                </c:pt>
                <c:pt idx="168">
                  <c:v>5</c:v>
                </c:pt>
                <c:pt idx="169">
                  <c:v>1</c:v>
                </c:pt>
                <c:pt idx="170">
                  <c:v>5</c:v>
                </c:pt>
                <c:pt idx="171">
                  <c:v>5</c:v>
                </c:pt>
                <c:pt idx="172">
                  <c:v>5</c:v>
                </c:pt>
                <c:pt idx="176">
                  <c:v>3</c:v>
                </c:pt>
                <c:pt idx="179">
                  <c:v>4</c:v>
                </c:pt>
                <c:pt idx="181">
                  <c:v>4</c:v>
                </c:pt>
                <c:pt idx="182">
                  <c:v>5</c:v>
                </c:pt>
                <c:pt idx="183">
                  <c:v>5</c:v>
                </c:pt>
                <c:pt idx="184">
                  <c:v>4</c:v>
                </c:pt>
                <c:pt idx="185">
                  <c:v>5</c:v>
                </c:pt>
                <c:pt idx="186">
                  <c:v>4</c:v>
                </c:pt>
                <c:pt idx="187">
                  <c:v>5</c:v>
                </c:pt>
                <c:pt idx="188">
                  <c:v>4</c:v>
                </c:pt>
                <c:pt idx="189">
                  <c:v>5</c:v>
                </c:pt>
                <c:pt idx="190">
                  <c:v>5</c:v>
                </c:pt>
                <c:pt idx="191">
                  <c:v>5</c:v>
                </c:pt>
                <c:pt idx="192">
                  <c:v>4</c:v>
                </c:pt>
                <c:pt idx="193">
                  <c:v>5</c:v>
                </c:pt>
                <c:pt idx="194">
                  <c:v>5</c:v>
                </c:pt>
                <c:pt idx="195">
                  <c:v>5</c:v>
                </c:pt>
                <c:pt idx="196">
                  <c:v>4</c:v>
                </c:pt>
                <c:pt idx="197">
                  <c:v>4</c:v>
                </c:pt>
                <c:pt idx="198">
                  <c:v>5</c:v>
                </c:pt>
                <c:pt idx="199">
                  <c:v>5</c:v>
                </c:pt>
                <c:pt idx="200">
                  <c:v>5</c:v>
                </c:pt>
                <c:pt idx="201">
                  <c:v>5</c:v>
                </c:pt>
                <c:pt idx="202">
                  <c:v>5</c:v>
                </c:pt>
                <c:pt idx="203">
                  <c:v>5</c:v>
                </c:pt>
                <c:pt idx="204">
                  <c:v>4</c:v>
                </c:pt>
                <c:pt idx="205">
                  <c:v>5</c:v>
                </c:pt>
                <c:pt idx="206">
                  <c:v>5</c:v>
                </c:pt>
                <c:pt idx="207">
                  <c:v>5</c:v>
                </c:pt>
                <c:pt idx="208">
                  <c:v>4</c:v>
                </c:pt>
                <c:pt idx="209">
                  <c:v>5</c:v>
                </c:pt>
                <c:pt idx="210">
                  <c:v>5</c:v>
                </c:pt>
                <c:pt idx="211">
                  <c:v>5</c:v>
                </c:pt>
                <c:pt idx="212">
                  <c:v>5</c:v>
                </c:pt>
                <c:pt idx="213">
                  <c:v>4</c:v>
                </c:pt>
                <c:pt idx="214">
                  <c:v>5</c:v>
                </c:pt>
                <c:pt idx="215">
                  <c:v>4</c:v>
                </c:pt>
                <c:pt idx="216">
                  <c:v>4</c:v>
                </c:pt>
                <c:pt idx="217">
                  <c:v>5</c:v>
                </c:pt>
                <c:pt idx="218">
                  <c:v>5</c:v>
                </c:pt>
                <c:pt idx="219">
                  <c:v>5</c:v>
                </c:pt>
                <c:pt idx="220">
                  <c:v>5</c:v>
                </c:pt>
                <c:pt idx="221">
                  <c:v>3</c:v>
                </c:pt>
                <c:pt idx="223">
                  <c:v>5</c:v>
                </c:pt>
                <c:pt idx="224">
                  <c:v>4</c:v>
                </c:pt>
                <c:pt idx="225">
                  <c:v>5</c:v>
                </c:pt>
                <c:pt idx="226">
                  <c:v>5</c:v>
                </c:pt>
                <c:pt idx="227">
                  <c:v>5</c:v>
                </c:pt>
                <c:pt idx="228">
                  <c:v>5</c:v>
                </c:pt>
                <c:pt idx="230">
                  <c:v>4</c:v>
                </c:pt>
                <c:pt idx="231">
                  <c:v>4</c:v>
                </c:pt>
                <c:pt idx="232">
                  <c:v>4</c:v>
                </c:pt>
                <c:pt idx="233">
                  <c:v>4</c:v>
                </c:pt>
                <c:pt idx="234">
                  <c:v>5</c:v>
                </c:pt>
                <c:pt idx="235">
                  <c:v>5</c:v>
                </c:pt>
                <c:pt idx="236">
                  <c:v>1</c:v>
                </c:pt>
                <c:pt idx="237">
                  <c:v>5</c:v>
                </c:pt>
                <c:pt idx="238">
                  <c:v>4</c:v>
                </c:pt>
                <c:pt idx="239">
                  <c:v>4</c:v>
                </c:pt>
                <c:pt idx="240">
                  <c:v>5</c:v>
                </c:pt>
                <c:pt idx="241">
                  <c:v>4</c:v>
                </c:pt>
                <c:pt idx="242">
                  <c:v>5</c:v>
                </c:pt>
                <c:pt idx="243">
                  <c:v>5</c:v>
                </c:pt>
                <c:pt idx="244">
                  <c:v>5</c:v>
                </c:pt>
                <c:pt idx="245">
                  <c:v>5</c:v>
                </c:pt>
                <c:pt idx="246">
                  <c:v>4</c:v>
                </c:pt>
                <c:pt idx="247">
                  <c:v>5</c:v>
                </c:pt>
                <c:pt idx="248">
                  <c:v>5</c:v>
                </c:pt>
                <c:pt idx="249">
                  <c:v>5</c:v>
                </c:pt>
                <c:pt idx="250">
                  <c:v>5</c:v>
                </c:pt>
                <c:pt idx="251">
                  <c:v>5</c:v>
                </c:pt>
                <c:pt idx="252">
                  <c:v>5</c:v>
                </c:pt>
                <c:pt idx="253">
                  <c:v>5</c:v>
                </c:pt>
                <c:pt idx="254">
                  <c:v>4</c:v>
                </c:pt>
                <c:pt idx="255">
                  <c:v>5</c:v>
                </c:pt>
                <c:pt idx="256">
                  <c:v>5</c:v>
                </c:pt>
                <c:pt idx="257">
                  <c:v>3</c:v>
                </c:pt>
                <c:pt idx="258">
                  <c:v>5</c:v>
                </c:pt>
                <c:pt idx="259">
                  <c:v>5</c:v>
                </c:pt>
                <c:pt idx="261">
                  <c:v>5</c:v>
                </c:pt>
                <c:pt idx="262">
                  <c:v>4</c:v>
                </c:pt>
                <c:pt idx="263">
                  <c:v>4</c:v>
                </c:pt>
                <c:pt idx="264">
                  <c:v>5</c:v>
                </c:pt>
                <c:pt idx="265">
                  <c:v>5</c:v>
                </c:pt>
                <c:pt idx="266">
                  <c:v>4</c:v>
                </c:pt>
                <c:pt idx="269">
                  <c:v>5</c:v>
                </c:pt>
                <c:pt idx="279">
                  <c:v>5</c:v>
                </c:pt>
                <c:pt idx="280">
                  <c:v>5</c:v>
                </c:pt>
                <c:pt idx="282">
                  <c:v>4</c:v>
                </c:pt>
                <c:pt idx="284">
                  <c:v>4</c:v>
                </c:pt>
                <c:pt idx="285">
                  <c:v>5</c:v>
                </c:pt>
              </c:numCache>
            </c:numRef>
          </c:yVal>
          <c:smooth val="0"/>
          <c:extLst>
            <c:ext xmlns:c16="http://schemas.microsoft.com/office/drawing/2014/chart" uri="{C3380CC4-5D6E-409C-BE32-E72D297353CC}">
              <c16:uniqueId val="{0000023E-6A42-430D-8AA5-E02259D8EA69}"/>
            </c:ext>
          </c:extLst>
        </c:ser>
        <c:dLbls>
          <c:showLegendKey val="0"/>
          <c:showVal val="0"/>
          <c:showCatName val="0"/>
          <c:showSerName val="0"/>
          <c:showPercent val="0"/>
          <c:showBubbleSize val="0"/>
        </c:dLbls>
        <c:axId val="-160760336"/>
        <c:axId val="-160747280"/>
      </c:scatterChart>
      <c:valAx>
        <c:axId val="-1607603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7280"/>
        <c:crosses val="autoZero"/>
        <c:crossBetween val="midCat"/>
        <c:majorUnit val="1"/>
      </c:valAx>
      <c:valAx>
        <c:axId val="-16074728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03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A42B-49C9-969A-B9E0767BA836}"/>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A42B-49C9-969A-B9E0767BA836}"/>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A42B-49C9-969A-B9E0767BA836}"/>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A42B-49C9-969A-B9E0767BA836}"/>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A42B-49C9-969A-B9E0767BA836}"/>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A42B-49C9-969A-B9E0767BA836}"/>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A42B-49C9-969A-B9E0767BA836}"/>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A42B-49C9-969A-B9E0767BA836}"/>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A42B-49C9-969A-B9E0767BA836}"/>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A42B-49C9-969A-B9E0767BA836}"/>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A42B-49C9-969A-B9E0767BA836}"/>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A42B-49C9-969A-B9E0767BA836}"/>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A42B-49C9-969A-B9E0767BA836}"/>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A42B-49C9-969A-B9E0767BA836}"/>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A42B-49C9-969A-B9E0767BA836}"/>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A42B-49C9-969A-B9E0767BA836}"/>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A42B-49C9-969A-B9E0767BA836}"/>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A42B-49C9-969A-B9E0767BA836}"/>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A42B-49C9-969A-B9E0767BA836}"/>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A42B-49C9-969A-B9E0767BA836}"/>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A42B-49C9-969A-B9E0767BA836}"/>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A42B-49C9-969A-B9E0767BA836}"/>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A42B-49C9-969A-B9E0767BA836}"/>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A42B-49C9-969A-B9E0767BA836}"/>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A42B-49C9-969A-B9E0767BA836}"/>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A42B-49C9-969A-B9E0767BA836}"/>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A42B-49C9-969A-B9E0767BA836}"/>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A42B-49C9-969A-B9E0767BA836}"/>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A42B-49C9-969A-B9E0767BA836}"/>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A42B-49C9-969A-B9E0767BA836}"/>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A42B-49C9-969A-B9E0767BA836}"/>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A42B-49C9-969A-B9E0767BA836}"/>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A42B-49C9-969A-B9E0767BA836}"/>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A42B-49C9-969A-B9E0767BA836}"/>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A42B-49C9-969A-B9E0767BA836}"/>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A42B-49C9-969A-B9E0767BA836}"/>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A42B-49C9-969A-B9E0767BA836}"/>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A42B-49C9-969A-B9E0767BA836}"/>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A42B-49C9-969A-B9E0767BA836}"/>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A42B-49C9-969A-B9E0767BA836}"/>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A42B-49C9-969A-B9E0767BA836}"/>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A42B-49C9-969A-B9E0767BA836}"/>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A42B-49C9-969A-B9E0767BA836}"/>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A42B-49C9-969A-B9E0767BA836}"/>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A42B-49C9-969A-B9E0767BA836}"/>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A42B-49C9-969A-B9E0767BA836}"/>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A42B-49C9-969A-B9E0767BA836}"/>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A42B-49C9-969A-B9E0767BA836}"/>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A42B-49C9-969A-B9E0767BA836}"/>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A42B-49C9-969A-B9E0767BA836}"/>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A42B-49C9-969A-B9E0767BA836}"/>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A42B-49C9-969A-B9E0767BA836}"/>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A42B-49C9-969A-B9E0767BA836}"/>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A42B-49C9-969A-B9E0767BA836}"/>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A42B-49C9-969A-B9E0767BA836}"/>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A42B-49C9-969A-B9E0767BA836}"/>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A42B-49C9-969A-B9E0767BA836}"/>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A42B-49C9-969A-B9E0767BA836}"/>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A42B-49C9-969A-B9E0767BA836}"/>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A42B-49C9-969A-B9E0767BA836}"/>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A42B-49C9-969A-B9E0767BA836}"/>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A42B-49C9-969A-B9E0767BA836}"/>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A42B-49C9-969A-B9E0767BA836}"/>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A42B-49C9-969A-B9E0767BA836}"/>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A42B-49C9-969A-B9E0767BA836}"/>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A42B-49C9-969A-B9E0767BA836}"/>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A42B-49C9-969A-B9E0767BA836}"/>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A42B-49C9-969A-B9E0767BA836}"/>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A42B-49C9-969A-B9E0767BA836}"/>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A42B-49C9-969A-B9E0767BA836}"/>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A42B-49C9-969A-B9E0767BA836}"/>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A42B-49C9-969A-B9E0767BA836}"/>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A42B-49C9-969A-B9E0767BA836}"/>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A42B-49C9-969A-B9E0767BA836}"/>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A42B-49C9-969A-B9E0767BA836}"/>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A42B-49C9-969A-B9E0767BA836}"/>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A42B-49C9-969A-B9E0767BA836}"/>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A42B-49C9-969A-B9E0767BA836}"/>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A42B-49C9-969A-B9E0767BA836}"/>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A42B-49C9-969A-B9E0767BA836}"/>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A42B-49C9-969A-B9E0767BA836}"/>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A42B-49C9-969A-B9E0767BA836}"/>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A42B-49C9-969A-B9E0767BA836}"/>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A42B-49C9-969A-B9E0767BA836}"/>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A42B-49C9-969A-B9E0767BA836}"/>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A42B-49C9-969A-B9E0767BA836}"/>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A42B-49C9-969A-B9E0767BA836}"/>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A42B-49C9-969A-B9E0767BA836}"/>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A42B-49C9-969A-B9E0767BA836}"/>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A42B-49C9-969A-B9E0767BA836}"/>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A42B-49C9-969A-B9E0767BA836}"/>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A42B-49C9-969A-B9E0767BA836}"/>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A42B-49C9-969A-B9E0767BA836}"/>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A42B-49C9-969A-B9E0767BA836}"/>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A42B-49C9-969A-B9E0767BA836}"/>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A42B-49C9-969A-B9E0767BA836}"/>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A42B-49C9-969A-B9E0767BA836}"/>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A42B-49C9-969A-B9E0767BA836}"/>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A42B-49C9-969A-B9E0767BA836}"/>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A42B-49C9-969A-B9E0767BA836}"/>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A42B-49C9-969A-B9E0767BA836}"/>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A42B-49C9-969A-B9E0767BA836}"/>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A42B-49C9-969A-B9E0767BA836}"/>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A42B-49C9-969A-B9E0767BA836}"/>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A42B-49C9-969A-B9E0767BA836}"/>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A42B-49C9-969A-B9E0767BA836}"/>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A42B-49C9-969A-B9E0767BA836}"/>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A42B-49C9-969A-B9E0767BA836}"/>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A42B-49C9-969A-B9E0767BA836}"/>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A42B-49C9-969A-B9E0767BA836}"/>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A42B-49C9-969A-B9E0767BA836}"/>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A42B-49C9-969A-B9E0767BA836}"/>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A42B-49C9-969A-B9E0767BA836}"/>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A42B-49C9-969A-B9E0767BA836}"/>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A42B-49C9-969A-B9E0767BA836}"/>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A42B-49C9-969A-B9E0767BA836}"/>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A42B-49C9-969A-B9E0767BA836}"/>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A42B-49C9-969A-B9E0767BA836}"/>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A42B-49C9-969A-B9E0767BA836}"/>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A42B-49C9-969A-B9E0767BA836}"/>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A42B-49C9-969A-B9E0767BA836}"/>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A42B-49C9-969A-B9E0767BA836}"/>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A42B-49C9-969A-B9E0767BA836}"/>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A42B-49C9-969A-B9E0767BA836}"/>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A42B-49C9-969A-B9E0767BA836}"/>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A42B-49C9-969A-B9E0767BA836}"/>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A42B-49C9-969A-B9E0767BA836}"/>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A42B-49C9-969A-B9E0767BA836}"/>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A42B-49C9-969A-B9E0767BA836}"/>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A42B-49C9-969A-B9E0767BA836}"/>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A42B-49C9-969A-B9E0767BA836}"/>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A42B-49C9-969A-B9E0767BA836}"/>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A42B-49C9-969A-B9E0767BA836}"/>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A42B-49C9-969A-B9E0767BA836}"/>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A42B-49C9-969A-B9E0767BA836}"/>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A42B-49C9-969A-B9E0767BA836}"/>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A42B-49C9-969A-B9E0767BA836}"/>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A42B-49C9-969A-B9E0767BA836}"/>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A42B-49C9-969A-B9E0767BA836}"/>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A42B-49C9-969A-B9E0767BA836}"/>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A42B-49C9-969A-B9E0767BA836}"/>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A42B-49C9-969A-B9E0767BA836}"/>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A42B-49C9-969A-B9E0767BA836}"/>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A42B-49C9-969A-B9E0767BA836}"/>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A42B-49C9-969A-B9E0767BA836}"/>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A42B-49C9-969A-B9E0767BA836}"/>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A42B-49C9-969A-B9E0767BA836}"/>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A42B-49C9-969A-B9E0767BA836}"/>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A42B-49C9-969A-B9E0767BA836}"/>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A42B-49C9-969A-B9E0767BA836}"/>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A42B-49C9-969A-B9E0767BA836}"/>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A42B-49C9-969A-B9E0767BA836}"/>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A42B-49C9-969A-B9E0767BA836}"/>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A42B-49C9-969A-B9E0767BA836}"/>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A42B-49C9-969A-B9E0767BA836}"/>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A42B-49C9-969A-B9E0767BA836}"/>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A42B-49C9-969A-B9E0767BA836}"/>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A42B-49C9-969A-B9E0767BA836}"/>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A42B-49C9-969A-B9E0767BA836}"/>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A42B-49C9-969A-B9E0767BA836}"/>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A42B-49C9-969A-B9E0767BA836}"/>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A42B-49C9-969A-B9E0767BA836}"/>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A42B-49C9-969A-B9E0767BA836}"/>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A42B-49C9-969A-B9E0767BA836}"/>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A42B-49C9-969A-B9E0767BA836}"/>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A42B-49C9-969A-B9E0767BA836}"/>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A42B-49C9-969A-B9E0767BA836}"/>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A42B-49C9-969A-B9E0767BA836}"/>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A42B-49C9-969A-B9E0767BA836}"/>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A42B-49C9-969A-B9E0767BA836}"/>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A42B-49C9-969A-B9E0767BA836}"/>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A42B-49C9-969A-B9E0767BA836}"/>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A42B-49C9-969A-B9E0767BA836}"/>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A42B-49C9-969A-B9E0767BA836}"/>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A42B-49C9-969A-B9E0767BA836}"/>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A42B-49C9-969A-B9E0767BA836}"/>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A42B-49C9-969A-B9E0767BA836}"/>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A42B-49C9-969A-B9E0767BA836}"/>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A42B-49C9-969A-B9E0767BA836}"/>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A42B-49C9-969A-B9E0767BA836}"/>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A42B-49C9-969A-B9E0767BA836}"/>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A42B-49C9-969A-B9E0767BA836}"/>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A42B-49C9-969A-B9E0767BA836}"/>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A42B-49C9-969A-B9E0767BA836}"/>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A42B-49C9-969A-B9E0767BA836}"/>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A42B-49C9-969A-B9E0767BA836}"/>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A42B-49C9-969A-B9E0767BA836}"/>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A42B-49C9-969A-B9E0767BA836}"/>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A42B-49C9-969A-B9E0767BA836}"/>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A42B-49C9-969A-B9E0767BA836}"/>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A42B-49C9-969A-B9E0767BA836}"/>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A42B-49C9-969A-B9E0767BA836}"/>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A42B-49C9-969A-B9E0767BA836}"/>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A42B-49C9-969A-B9E0767BA836}"/>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A42B-49C9-969A-B9E0767BA836}"/>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A42B-49C9-969A-B9E0767BA836}"/>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A42B-49C9-969A-B9E0767BA836}"/>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A42B-49C9-969A-B9E0767BA836}"/>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A42B-49C9-969A-B9E0767BA836}"/>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A42B-49C9-969A-B9E0767BA836}"/>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A42B-49C9-969A-B9E0767BA836}"/>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A42B-49C9-969A-B9E0767BA836}"/>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A42B-49C9-969A-B9E0767BA836}"/>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A42B-49C9-969A-B9E0767BA836}"/>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A42B-49C9-969A-B9E0767BA836}"/>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A42B-49C9-969A-B9E0767BA836}"/>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A42B-49C9-969A-B9E0767BA836}"/>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A42B-49C9-969A-B9E0767BA836}"/>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A42B-49C9-969A-B9E0767BA836}"/>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A42B-49C9-969A-B9E0767BA836}"/>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A42B-49C9-969A-B9E0767BA836}"/>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A42B-49C9-969A-B9E0767BA836}"/>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A42B-49C9-969A-B9E0767BA836}"/>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A42B-49C9-969A-B9E0767BA836}"/>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A42B-49C9-969A-B9E0767BA836}"/>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A42B-49C9-969A-B9E0767BA836}"/>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A42B-49C9-969A-B9E0767BA836}"/>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A42B-49C9-969A-B9E0767BA836}"/>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A42B-49C9-969A-B9E0767BA836}"/>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A42B-49C9-969A-B9E0767BA836}"/>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A42B-49C9-969A-B9E0767BA836}"/>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A42B-49C9-969A-B9E0767BA836}"/>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A42B-49C9-969A-B9E0767BA836}"/>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A42B-49C9-969A-B9E0767BA836}"/>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A42B-49C9-969A-B9E0767BA836}"/>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A42B-49C9-969A-B9E0767BA836}"/>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A42B-49C9-969A-B9E0767BA836}"/>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A42B-49C9-969A-B9E0767BA836}"/>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A42B-49C9-969A-B9E0767BA836}"/>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A42B-49C9-969A-B9E0767BA836}"/>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A42B-49C9-969A-B9E0767BA836}"/>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A42B-49C9-969A-B9E0767BA836}"/>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A42B-49C9-969A-B9E0767BA836}"/>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A42B-49C9-969A-B9E0767BA836}"/>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A42B-49C9-969A-B9E0767BA836}"/>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A42B-49C9-969A-B9E0767BA836}"/>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A42B-49C9-969A-B9E0767BA836}"/>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A42B-49C9-969A-B9E0767BA836}"/>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A42B-49C9-969A-B9E0767BA836}"/>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A42B-49C9-969A-B9E0767BA836}"/>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A42B-49C9-969A-B9E0767BA836}"/>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A42B-49C9-969A-B9E0767BA836}"/>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A42B-49C9-969A-B9E0767BA836}"/>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A42B-49C9-969A-B9E0767BA836}"/>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A42B-49C9-969A-B9E0767BA836}"/>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A42B-49C9-969A-B9E0767BA836}"/>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A42B-49C9-969A-B9E0767BA836}"/>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A42B-49C9-969A-B9E0767BA836}"/>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A42B-49C9-969A-B9E0767BA836}"/>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A42B-49C9-969A-B9E0767BA836}"/>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A42B-49C9-969A-B9E0767BA836}"/>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A42B-49C9-969A-B9E0767BA836}"/>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A42B-49C9-969A-B9E0767BA836}"/>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A42B-49C9-969A-B9E0767BA836}"/>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A42B-49C9-969A-B9E0767BA836}"/>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A42B-49C9-969A-B9E0767BA836}"/>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A42B-49C9-969A-B9E0767BA836}"/>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A42B-49C9-969A-B9E0767BA836}"/>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A42B-49C9-969A-B9E0767BA836}"/>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A42B-49C9-969A-B9E0767BA836}"/>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A42B-49C9-969A-B9E0767BA836}"/>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A42B-49C9-969A-B9E0767BA836}"/>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A42B-49C9-969A-B9E0767BA836}"/>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A42B-49C9-969A-B9E0767BA836}"/>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A42B-49C9-969A-B9E0767BA836}"/>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A42B-49C9-969A-B9E0767BA836}"/>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A42B-49C9-969A-B9E0767BA836}"/>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A42B-49C9-969A-B9E0767BA836}"/>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A42B-49C9-969A-B9E0767BA836}"/>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A42B-49C9-969A-B9E0767BA836}"/>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A42B-49C9-969A-B9E0767BA836}"/>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A42B-49C9-969A-B9E0767BA836}"/>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A42B-49C9-969A-B9E0767BA836}"/>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A42B-49C9-969A-B9E0767BA836}"/>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A42B-49C9-969A-B9E0767BA836}"/>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A42B-49C9-969A-B9E0767BA836}"/>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A42B-49C9-969A-B9E0767BA836}"/>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A42B-49C9-969A-B9E0767BA836}"/>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A42B-49C9-969A-B9E0767BA836}"/>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A42B-49C9-969A-B9E0767BA836}"/>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A42B-49C9-969A-B9E0767BA836}"/>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A42B-49C9-969A-B9E0767BA836}"/>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A42B-49C9-969A-B9E0767BA836}"/>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A42B-49C9-969A-B9E0767BA836}"/>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A42B-49C9-969A-B9E0767BA836}"/>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A42B-49C9-969A-B9E0767BA836}"/>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A42B-49C9-969A-B9E0767BA836}"/>
              </c:ext>
            </c:extLst>
          </c:dPt>
          <c:yVal>
            <c:numRef>
              <c:f>'1._DATA'!$AL$9:$AL$295</c:f>
              <c:numCache>
                <c:formatCode>#,###;\(#,###\);\-</c:formatCode>
                <c:ptCount val="287"/>
                <c:pt idx="19">
                  <c:v>4</c:v>
                </c:pt>
                <c:pt idx="20">
                  <c:v>2</c:v>
                </c:pt>
                <c:pt idx="21">
                  <c:v>5</c:v>
                </c:pt>
                <c:pt idx="22">
                  <c:v>4</c:v>
                </c:pt>
                <c:pt idx="23">
                  <c:v>5</c:v>
                </c:pt>
                <c:pt idx="24">
                  <c:v>5</c:v>
                </c:pt>
                <c:pt idx="25">
                  <c:v>5</c:v>
                </c:pt>
                <c:pt idx="26">
                  <c:v>3</c:v>
                </c:pt>
                <c:pt idx="27">
                  <c:v>5</c:v>
                </c:pt>
                <c:pt idx="28">
                  <c:v>5</c:v>
                </c:pt>
                <c:pt idx="29">
                  <c:v>5</c:v>
                </c:pt>
                <c:pt idx="30">
                  <c:v>5</c:v>
                </c:pt>
                <c:pt idx="31">
                  <c:v>5</c:v>
                </c:pt>
                <c:pt idx="32">
                  <c:v>5</c:v>
                </c:pt>
                <c:pt idx="33">
                  <c:v>3</c:v>
                </c:pt>
                <c:pt idx="34">
                  <c:v>5</c:v>
                </c:pt>
                <c:pt idx="35">
                  <c:v>2</c:v>
                </c:pt>
                <c:pt idx="36">
                  <c:v>2</c:v>
                </c:pt>
                <c:pt idx="37">
                  <c:v>4</c:v>
                </c:pt>
                <c:pt idx="38">
                  <c:v>5</c:v>
                </c:pt>
                <c:pt idx="39">
                  <c:v>4</c:v>
                </c:pt>
                <c:pt idx="40">
                  <c:v>5</c:v>
                </c:pt>
                <c:pt idx="41">
                  <c:v>4</c:v>
                </c:pt>
                <c:pt idx="42">
                  <c:v>5</c:v>
                </c:pt>
                <c:pt idx="43">
                  <c:v>4</c:v>
                </c:pt>
                <c:pt idx="44">
                  <c:v>5</c:v>
                </c:pt>
                <c:pt idx="45">
                  <c:v>5</c:v>
                </c:pt>
                <c:pt idx="46">
                  <c:v>3</c:v>
                </c:pt>
                <c:pt idx="47">
                  <c:v>4</c:v>
                </c:pt>
                <c:pt idx="48">
                  <c:v>5</c:v>
                </c:pt>
                <c:pt idx="49">
                  <c:v>4</c:v>
                </c:pt>
                <c:pt idx="50">
                  <c:v>4</c:v>
                </c:pt>
                <c:pt idx="51">
                  <c:v>4</c:v>
                </c:pt>
                <c:pt idx="52">
                  <c:v>5</c:v>
                </c:pt>
                <c:pt idx="53">
                  <c:v>4</c:v>
                </c:pt>
                <c:pt idx="54">
                  <c:v>4</c:v>
                </c:pt>
                <c:pt idx="55">
                  <c:v>4</c:v>
                </c:pt>
                <c:pt idx="56">
                  <c:v>4</c:v>
                </c:pt>
                <c:pt idx="57">
                  <c:v>4</c:v>
                </c:pt>
                <c:pt idx="58">
                  <c:v>4</c:v>
                </c:pt>
                <c:pt idx="59">
                  <c:v>4</c:v>
                </c:pt>
                <c:pt idx="60">
                  <c:v>2</c:v>
                </c:pt>
                <c:pt idx="61">
                  <c:v>4</c:v>
                </c:pt>
                <c:pt idx="62">
                  <c:v>4</c:v>
                </c:pt>
                <c:pt idx="63">
                  <c:v>4</c:v>
                </c:pt>
                <c:pt idx="64">
                  <c:v>5</c:v>
                </c:pt>
                <c:pt idx="65">
                  <c:v>3</c:v>
                </c:pt>
                <c:pt idx="66">
                  <c:v>4</c:v>
                </c:pt>
                <c:pt idx="67">
                  <c:v>3</c:v>
                </c:pt>
                <c:pt idx="68">
                  <c:v>3</c:v>
                </c:pt>
                <c:pt idx="69">
                  <c:v>2</c:v>
                </c:pt>
                <c:pt idx="70">
                  <c:v>4</c:v>
                </c:pt>
                <c:pt idx="71">
                  <c:v>5</c:v>
                </c:pt>
                <c:pt idx="72">
                  <c:v>4</c:v>
                </c:pt>
                <c:pt idx="73">
                  <c:v>4</c:v>
                </c:pt>
                <c:pt idx="74">
                  <c:v>5</c:v>
                </c:pt>
                <c:pt idx="75">
                  <c:v>3</c:v>
                </c:pt>
                <c:pt idx="76">
                  <c:v>5</c:v>
                </c:pt>
                <c:pt idx="77">
                  <c:v>4</c:v>
                </c:pt>
                <c:pt idx="78">
                  <c:v>2</c:v>
                </c:pt>
                <c:pt idx="79">
                  <c:v>4</c:v>
                </c:pt>
                <c:pt idx="80">
                  <c:v>4</c:v>
                </c:pt>
                <c:pt idx="81">
                  <c:v>4</c:v>
                </c:pt>
                <c:pt idx="82">
                  <c:v>2</c:v>
                </c:pt>
                <c:pt idx="83">
                  <c:v>5</c:v>
                </c:pt>
                <c:pt idx="84">
                  <c:v>5</c:v>
                </c:pt>
                <c:pt idx="85">
                  <c:v>2</c:v>
                </c:pt>
                <c:pt idx="86">
                  <c:v>4</c:v>
                </c:pt>
                <c:pt idx="87">
                  <c:v>5</c:v>
                </c:pt>
                <c:pt idx="88">
                  <c:v>3</c:v>
                </c:pt>
                <c:pt idx="89">
                  <c:v>5</c:v>
                </c:pt>
                <c:pt idx="90">
                  <c:v>4</c:v>
                </c:pt>
                <c:pt idx="91">
                  <c:v>3</c:v>
                </c:pt>
                <c:pt idx="92">
                  <c:v>4</c:v>
                </c:pt>
                <c:pt idx="93">
                  <c:v>2</c:v>
                </c:pt>
                <c:pt idx="94">
                  <c:v>4</c:v>
                </c:pt>
                <c:pt idx="95">
                  <c:v>4</c:v>
                </c:pt>
                <c:pt idx="96">
                  <c:v>5</c:v>
                </c:pt>
                <c:pt idx="97">
                  <c:v>2</c:v>
                </c:pt>
                <c:pt idx="98">
                  <c:v>4</c:v>
                </c:pt>
                <c:pt idx="99">
                  <c:v>5</c:v>
                </c:pt>
                <c:pt idx="100">
                  <c:v>5</c:v>
                </c:pt>
                <c:pt idx="101">
                  <c:v>4</c:v>
                </c:pt>
                <c:pt idx="102">
                  <c:v>4</c:v>
                </c:pt>
                <c:pt idx="103">
                  <c:v>4</c:v>
                </c:pt>
                <c:pt idx="104">
                  <c:v>4</c:v>
                </c:pt>
                <c:pt idx="105">
                  <c:v>4</c:v>
                </c:pt>
                <c:pt idx="106">
                  <c:v>4</c:v>
                </c:pt>
                <c:pt idx="109">
                  <c:v>2</c:v>
                </c:pt>
                <c:pt idx="110">
                  <c:v>3</c:v>
                </c:pt>
                <c:pt idx="111">
                  <c:v>5</c:v>
                </c:pt>
                <c:pt idx="112">
                  <c:v>4</c:v>
                </c:pt>
                <c:pt idx="113">
                  <c:v>4</c:v>
                </c:pt>
                <c:pt idx="114">
                  <c:v>2</c:v>
                </c:pt>
                <c:pt idx="115">
                  <c:v>3</c:v>
                </c:pt>
                <c:pt idx="116">
                  <c:v>4</c:v>
                </c:pt>
                <c:pt idx="117">
                  <c:v>5</c:v>
                </c:pt>
                <c:pt idx="118">
                  <c:v>4</c:v>
                </c:pt>
                <c:pt idx="119">
                  <c:v>4</c:v>
                </c:pt>
                <c:pt idx="120">
                  <c:v>4</c:v>
                </c:pt>
                <c:pt idx="121">
                  <c:v>4</c:v>
                </c:pt>
                <c:pt idx="125">
                  <c:v>4</c:v>
                </c:pt>
                <c:pt idx="126">
                  <c:v>4</c:v>
                </c:pt>
                <c:pt idx="127">
                  <c:v>4</c:v>
                </c:pt>
                <c:pt idx="128">
                  <c:v>5</c:v>
                </c:pt>
                <c:pt idx="129">
                  <c:v>2</c:v>
                </c:pt>
                <c:pt idx="130">
                  <c:v>5</c:v>
                </c:pt>
                <c:pt idx="131">
                  <c:v>4</c:v>
                </c:pt>
                <c:pt idx="133">
                  <c:v>4</c:v>
                </c:pt>
                <c:pt idx="134">
                  <c:v>3</c:v>
                </c:pt>
                <c:pt idx="135">
                  <c:v>2</c:v>
                </c:pt>
                <c:pt idx="138">
                  <c:v>2</c:v>
                </c:pt>
                <c:pt idx="140">
                  <c:v>4</c:v>
                </c:pt>
                <c:pt idx="141">
                  <c:v>5</c:v>
                </c:pt>
                <c:pt idx="142">
                  <c:v>4</c:v>
                </c:pt>
                <c:pt idx="143">
                  <c:v>4</c:v>
                </c:pt>
                <c:pt idx="144">
                  <c:v>4</c:v>
                </c:pt>
                <c:pt idx="145">
                  <c:v>3</c:v>
                </c:pt>
                <c:pt idx="146">
                  <c:v>5</c:v>
                </c:pt>
                <c:pt idx="147">
                  <c:v>5</c:v>
                </c:pt>
                <c:pt idx="148">
                  <c:v>3</c:v>
                </c:pt>
                <c:pt idx="149">
                  <c:v>3</c:v>
                </c:pt>
                <c:pt idx="151">
                  <c:v>5</c:v>
                </c:pt>
                <c:pt idx="152">
                  <c:v>4</c:v>
                </c:pt>
                <c:pt idx="153">
                  <c:v>3</c:v>
                </c:pt>
                <c:pt idx="154">
                  <c:v>4</c:v>
                </c:pt>
                <c:pt idx="155">
                  <c:v>5</c:v>
                </c:pt>
                <c:pt idx="156">
                  <c:v>5</c:v>
                </c:pt>
                <c:pt idx="157">
                  <c:v>5</c:v>
                </c:pt>
                <c:pt idx="159">
                  <c:v>5</c:v>
                </c:pt>
                <c:pt idx="160">
                  <c:v>5</c:v>
                </c:pt>
                <c:pt idx="161">
                  <c:v>3</c:v>
                </c:pt>
                <c:pt idx="162">
                  <c:v>4</c:v>
                </c:pt>
                <c:pt idx="164">
                  <c:v>5</c:v>
                </c:pt>
                <c:pt idx="165">
                  <c:v>5</c:v>
                </c:pt>
                <c:pt idx="166">
                  <c:v>4</c:v>
                </c:pt>
                <c:pt idx="167">
                  <c:v>4</c:v>
                </c:pt>
                <c:pt idx="168">
                  <c:v>2</c:v>
                </c:pt>
                <c:pt idx="169">
                  <c:v>5</c:v>
                </c:pt>
                <c:pt idx="170">
                  <c:v>5</c:v>
                </c:pt>
                <c:pt idx="171">
                  <c:v>4</c:v>
                </c:pt>
                <c:pt idx="172">
                  <c:v>3</c:v>
                </c:pt>
                <c:pt idx="176">
                  <c:v>5</c:v>
                </c:pt>
                <c:pt idx="179">
                  <c:v>4</c:v>
                </c:pt>
                <c:pt idx="181">
                  <c:v>5</c:v>
                </c:pt>
                <c:pt idx="182">
                  <c:v>5</c:v>
                </c:pt>
                <c:pt idx="183">
                  <c:v>5</c:v>
                </c:pt>
                <c:pt idx="184">
                  <c:v>4</c:v>
                </c:pt>
                <c:pt idx="185">
                  <c:v>5</c:v>
                </c:pt>
                <c:pt idx="186">
                  <c:v>4</c:v>
                </c:pt>
                <c:pt idx="187">
                  <c:v>4</c:v>
                </c:pt>
                <c:pt idx="188">
                  <c:v>5</c:v>
                </c:pt>
                <c:pt idx="189">
                  <c:v>4</c:v>
                </c:pt>
                <c:pt idx="190">
                  <c:v>2</c:v>
                </c:pt>
                <c:pt idx="191">
                  <c:v>4</c:v>
                </c:pt>
                <c:pt idx="192">
                  <c:v>4</c:v>
                </c:pt>
                <c:pt idx="193">
                  <c:v>5</c:v>
                </c:pt>
                <c:pt idx="194">
                  <c:v>5</c:v>
                </c:pt>
                <c:pt idx="195">
                  <c:v>3</c:v>
                </c:pt>
                <c:pt idx="196">
                  <c:v>3</c:v>
                </c:pt>
                <c:pt idx="197">
                  <c:v>5</c:v>
                </c:pt>
                <c:pt idx="198">
                  <c:v>4</c:v>
                </c:pt>
                <c:pt idx="199">
                  <c:v>4</c:v>
                </c:pt>
                <c:pt idx="200">
                  <c:v>4</c:v>
                </c:pt>
                <c:pt idx="201">
                  <c:v>1</c:v>
                </c:pt>
                <c:pt idx="202">
                  <c:v>4</c:v>
                </c:pt>
                <c:pt idx="203">
                  <c:v>4</c:v>
                </c:pt>
                <c:pt idx="204">
                  <c:v>5</c:v>
                </c:pt>
                <c:pt idx="205">
                  <c:v>2</c:v>
                </c:pt>
                <c:pt idx="206">
                  <c:v>5</c:v>
                </c:pt>
                <c:pt idx="207">
                  <c:v>5</c:v>
                </c:pt>
                <c:pt idx="208">
                  <c:v>4</c:v>
                </c:pt>
                <c:pt idx="209">
                  <c:v>5</c:v>
                </c:pt>
                <c:pt idx="210">
                  <c:v>5</c:v>
                </c:pt>
                <c:pt idx="211">
                  <c:v>4</c:v>
                </c:pt>
                <c:pt idx="212">
                  <c:v>2</c:v>
                </c:pt>
                <c:pt idx="213">
                  <c:v>2</c:v>
                </c:pt>
                <c:pt idx="214">
                  <c:v>5</c:v>
                </c:pt>
                <c:pt idx="215">
                  <c:v>4</c:v>
                </c:pt>
                <c:pt idx="216">
                  <c:v>3</c:v>
                </c:pt>
                <c:pt idx="217">
                  <c:v>2</c:v>
                </c:pt>
                <c:pt idx="218">
                  <c:v>5</c:v>
                </c:pt>
                <c:pt idx="219">
                  <c:v>2</c:v>
                </c:pt>
                <c:pt idx="220">
                  <c:v>3</c:v>
                </c:pt>
                <c:pt idx="221">
                  <c:v>4</c:v>
                </c:pt>
                <c:pt idx="223">
                  <c:v>4</c:v>
                </c:pt>
                <c:pt idx="224">
                  <c:v>3</c:v>
                </c:pt>
                <c:pt idx="225">
                  <c:v>4</c:v>
                </c:pt>
                <c:pt idx="226">
                  <c:v>5</c:v>
                </c:pt>
                <c:pt idx="227">
                  <c:v>5</c:v>
                </c:pt>
                <c:pt idx="228">
                  <c:v>5</c:v>
                </c:pt>
                <c:pt idx="230">
                  <c:v>5</c:v>
                </c:pt>
                <c:pt idx="232">
                  <c:v>4</c:v>
                </c:pt>
                <c:pt idx="233">
                  <c:v>1</c:v>
                </c:pt>
                <c:pt idx="234">
                  <c:v>4</c:v>
                </c:pt>
                <c:pt idx="235">
                  <c:v>3</c:v>
                </c:pt>
                <c:pt idx="236">
                  <c:v>1</c:v>
                </c:pt>
                <c:pt idx="237">
                  <c:v>2</c:v>
                </c:pt>
                <c:pt idx="238">
                  <c:v>4</c:v>
                </c:pt>
                <c:pt idx="239">
                  <c:v>3</c:v>
                </c:pt>
                <c:pt idx="240">
                  <c:v>3</c:v>
                </c:pt>
                <c:pt idx="241">
                  <c:v>5</c:v>
                </c:pt>
                <c:pt idx="242">
                  <c:v>5</c:v>
                </c:pt>
                <c:pt idx="243">
                  <c:v>4</c:v>
                </c:pt>
                <c:pt idx="244">
                  <c:v>4</c:v>
                </c:pt>
                <c:pt idx="245">
                  <c:v>5</c:v>
                </c:pt>
                <c:pt idx="246">
                  <c:v>5</c:v>
                </c:pt>
                <c:pt idx="247">
                  <c:v>3</c:v>
                </c:pt>
                <c:pt idx="248">
                  <c:v>4</c:v>
                </c:pt>
                <c:pt idx="249">
                  <c:v>5</c:v>
                </c:pt>
                <c:pt idx="250">
                  <c:v>3</c:v>
                </c:pt>
                <c:pt idx="251">
                  <c:v>5</c:v>
                </c:pt>
                <c:pt idx="252">
                  <c:v>4</c:v>
                </c:pt>
                <c:pt idx="253">
                  <c:v>5</c:v>
                </c:pt>
                <c:pt idx="254">
                  <c:v>3</c:v>
                </c:pt>
                <c:pt idx="255">
                  <c:v>4</c:v>
                </c:pt>
                <c:pt idx="256">
                  <c:v>4</c:v>
                </c:pt>
                <c:pt idx="257">
                  <c:v>5</c:v>
                </c:pt>
                <c:pt idx="258">
                  <c:v>5</c:v>
                </c:pt>
                <c:pt idx="259">
                  <c:v>4</c:v>
                </c:pt>
                <c:pt idx="261">
                  <c:v>5</c:v>
                </c:pt>
                <c:pt idx="262">
                  <c:v>4</c:v>
                </c:pt>
                <c:pt idx="263">
                  <c:v>3</c:v>
                </c:pt>
                <c:pt idx="264">
                  <c:v>4</c:v>
                </c:pt>
                <c:pt idx="265">
                  <c:v>5</c:v>
                </c:pt>
                <c:pt idx="266">
                  <c:v>4</c:v>
                </c:pt>
                <c:pt idx="269">
                  <c:v>4</c:v>
                </c:pt>
                <c:pt idx="279">
                  <c:v>4</c:v>
                </c:pt>
                <c:pt idx="280">
                  <c:v>2</c:v>
                </c:pt>
                <c:pt idx="282">
                  <c:v>4</c:v>
                </c:pt>
                <c:pt idx="284">
                  <c:v>5</c:v>
                </c:pt>
                <c:pt idx="285">
                  <c:v>4</c:v>
                </c:pt>
              </c:numCache>
            </c:numRef>
          </c:yVal>
          <c:smooth val="0"/>
          <c:extLst>
            <c:ext xmlns:c16="http://schemas.microsoft.com/office/drawing/2014/chart" uri="{C3380CC4-5D6E-409C-BE32-E72D297353CC}">
              <c16:uniqueId val="{0000023E-A42B-49C9-969A-B9E0767BA836}"/>
            </c:ext>
          </c:extLst>
        </c:ser>
        <c:dLbls>
          <c:showLegendKey val="0"/>
          <c:showVal val="0"/>
          <c:showCatName val="0"/>
          <c:showSerName val="0"/>
          <c:showPercent val="0"/>
          <c:showBubbleSize val="0"/>
        </c:dLbls>
        <c:axId val="-200877520"/>
        <c:axId val="-200875344"/>
      </c:scatterChart>
      <c:valAx>
        <c:axId val="-2008775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5344"/>
        <c:crosses val="autoZero"/>
        <c:crossBetween val="midCat"/>
        <c:majorUnit val="1"/>
      </c:valAx>
      <c:valAx>
        <c:axId val="-20087534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752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75D0-4F5B-8C91-F01B7441F9ED}"/>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75D0-4F5B-8C91-F01B7441F9ED}"/>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75D0-4F5B-8C91-F01B7441F9ED}"/>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75D0-4F5B-8C91-F01B7441F9ED}"/>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75D0-4F5B-8C91-F01B7441F9ED}"/>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75D0-4F5B-8C91-F01B7441F9ED}"/>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75D0-4F5B-8C91-F01B7441F9ED}"/>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75D0-4F5B-8C91-F01B7441F9ED}"/>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75D0-4F5B-8C91-F01B7441F9ED}"/>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75D0-4F5B-8C91-F01B7441F9ED}"/>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75D0-4F5B-8C91-F01B7441F9ED}"/>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75D0-4F5B-8C91-F01B7441F9ED}"/>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75D0-4F5B-8C91-F01B7441F9ED}"/>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75D0-4F5B-8C91-F01B7441F9ED}"/>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75D0-4F5B-8C91-F01B7441F9ED}"/>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75D0-4F5B-8C91-F01B7441F9ED}"/>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75D0-4F5B-8C91-F01B7441F9ED}"/>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75D0-4F5B-8C91-F01B7441F9ED}"/>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75D0-4F5B-8C91-F01B7441F9ED}"/>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75D0-4F5B-8C91-F01B7441F9ED}"/>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75D0-4F5B-8C91-F01B7441F9ED}"/>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75D0-4F5B-8C91-F01B7441F9ED}"/>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75D0-4F5B-8C91-F01B7441F9ED}"/>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75D0-4F5B-8C91-F01B7441F9ED}"/>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75D0-4F5B-8C91-F01B7441F9ED}"/>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75D0-4F5B-8C91-F01B7441F9ED}"/>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75D0-4F5B-8C91-F01B7441F9ED}"/>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75D0-4F5B-8C91-F01B7441F9ED}"/>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75D0-4F5B-8C91-F01B7441F9ED}"/>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75D0-4F5B-8C91-F01B7441F9ED}"/>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75D0-4F5B-8C91-F01B7441F9ED}"/>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75D0-4F5B-8C91-F01B7441F9ED}"/>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75D0-4F5B-8C91-F01B7441F9ED}"/>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75D0-4F5B-8C91-F01B7441F9ED}"/>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75D0-4F5B-8C91-F01B7441F9ED}"/>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75D0-4F5B-8C91-F01B7441F9ED}"/>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75D0-4F5B-8C91-F01B7441F9ED}"/>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75D0-4F5B-8C91-F01B7441F9ED}"/>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75D0-4F5B-8C91-F01B7441F9ED}"/>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75D0-4F5B-8C91-F01B7441F9ED}"/>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75D0-4F5B-8C91-F01B7441F9ED}"/>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75D0-4F5B-8C91-F01B7441F9ED}"/>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75D0-4F5B-8C91-F01B7441F9ED}"/>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75D0-4F5B-8C91-F01B7441F9ED}"/>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75D0-4F5B-8C91-F01B7441F9ED}"/>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75D0-4F5B-8C91-F01B7441F9ED}"/>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75D0-4F5B-8C91-F01B7441F9ED}"/>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75D0-4F5B-8C91-F01B7441F9ED}"/>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75D0-4F5B-8C91-F01B7441F9ED}"/>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75D0-4F5B-8C91-F01B7441F9ED}"/>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75D0-4F5B-8C91-F01B7441F9ED}"/>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75D0-4F5B-8C91-F01B7441F9ED}"/>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75D0-4F5B-8C91-F01B7441F9ED}"/>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75D0-4F5B-8C91-F01B7441F9ED}"/>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75D0-4F5B-8C91-F01B7441F9ED}"/>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75D0-4F5B-8C91-F01B7441F9ED}"/>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75D0-4F5B-8C91-F01B7441F9ED}"/>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75D0-4F5B-8C91-F01B7441F9ED}"/>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75D0-4F5B-8C91-F01B7441F9ED}"/>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75D0-4F5B-8C91-F01B7441F9ED}"/>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75D0-4F5B-8C91-F01B7441F9ED}"/>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75D0-4F5B-8C91-F01B7441F9ED}"/>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75D0-4F5B-8C91-F01B7441F9ED}"/>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75D0-4F5B-8C91-F01B7441F9ED}"/>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75D0-4F5B-8C91-F01B7441F9ED}"/>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75D0-4F5B-8C91-F01B7441F9ED}"/>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75D0-4F5B-8C91-F01B7441F9ED}"/>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75D0-4F5B-8C91-F01B7441F9ED}"/>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75D0-4F5B-8C91-F01B7441F9ED}"/>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75D0-4F5B-8C91-F01B7441F9ED}"/>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75D0-4F5B-8C91-F01B7441F9ED}"/>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75D0-4F5B-8C91-F01B7441F9ED}"/>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75D0-4F5B-8C91-F01B7441F9ED}"/>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75D0-4F5B-8C91-F01B7441F9ED}"/>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75D0-4F5B-8C91-F01B7441F9ED}"/>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75D0-4F5B-8C91-F01B7441F9ED}"/>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75D0-4F5B-8C91-F01B7441F9ED}"/>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75D0-4F5B-8C91-F01B7441F9ED}"/>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75D0-4F5B-8C91-F01B7441F9ED}"/>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75D0-4F5B-8C91-F01B7441F9ED}"/>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75D0-4F5B-8C91-F01B7441F9ED}"/>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75D0-4F5B-8C91-F01B7441F9ED}"/>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75D0-4F5B-8C91-F01B7441F9ED}"/>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75D0-4F5B-8C91-F01B7441F9ED}"/>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75D0-4F5B-8C91-F01B7441F9ED}"/>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75D0-4F5B-8C91-F01B7441F9ED}"/>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75D0-4F5B-8C91-F01B7441F9ED}"/>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75D0-4F5B-8C91-F01B7441F9ED}"/>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75D0-4F5B-8C91-F01B7441F9ED}"/>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75D0-4F5B-8C91-F01B7441F9ED}"/>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75D0-4F5B-8C91-F01B7441F9ED}"/>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75D0-4F5B-8C91-F01B7441F9ED}"/>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75D0-4F5B-8C91-F01B7441F9ED}"/>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75D0-4F5B-8C91-F01B7441F9ED}"/>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75D0-4F5B-8C91-F01B7441F9ED}"/>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75D0-4F5B-8C91-F01B7441F9ED}"/>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75D0-4F5B-8C91-F01B7441F9ED}"/>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75D0-4F5B-8C91-F01B7441F9ED}"/>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75D0-4F5B-8C91-F01B7441F9ED}"/>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75D0-4F5B-8C91-F01B7441F9ED}"/>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75D0-4F5B-8C91-F01B7441F9ED}"/>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75D0-4F5B-8C91-F01B7441F9ED}"/>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75D0-4F5B-8C91-F01B7441F9ED}"/>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75D0-4F5B-8C91-F01B7441F9ED}"/>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75D0-4F5B-8C91-F01B7441F9ED}"/>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75D0-4F5B-8C91-F01B7441F9ED}"/>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75D0-4F5B-8C91-F01B7441F9ED}"/>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75D0-4F5B-8C91-F01B7441F9ED}"/>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75D0-4F5B-8C91-F01B7441F9ED}"/>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75D0-4F5B-8C91-F01B7441F9ED}"/>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75D0-4F5B-8C91-F01B7441F9ED}"/>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75D0-4F5B-8C91-F01B7441F9ED}"/>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75D0-4F5B-8C91-F01B7441F9ED}"/>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75D0-4F5B-8C91-F01B7441F9ED}"/>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75D0-4F5B-8C91-F01B7441F9ED}"/>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75D0-4F5B-8C91-F01B7441F9ED}"/>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75D0-4F5B-8C91-F01B7441F9ED}"/>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75D0-4F5B-8C91-F01B7441F9ED}"/>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75D0-4F5B-8C91-F01B7441F9ED}"/>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75D0-4F5B-8C91-F01B7441F9ED}"/>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75D0-4F5B-8C91-F01B7441F9ED}"/>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75D0-4F5B-8C91-F01B7441F9ED}"/>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75D0-4F5B-8C91-F01B7441F9ED}"/>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75D0-4F5B-8C91-F01B7441F9ED}"/>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75D0-4F5B-8C91-F01B7441F9ED}"/>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75D0-4F5B-8C91-F01B7441F9ED}"/>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75D0-4F5B-8C91-F01B7441F9ED}"/>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75D0-4F5B-8C91-F01B7441F9ED}"/>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75D0-4F5B-8C91-F01B7441F9ED}"/>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75D0-4F5B-8C91-F01B7441F9ED}"/>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75D0-4F5B-8C91-F01B7441F9ED}"/>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75D0-4F5B-8C91-F01B7441F9ED}"/>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75D0-4F5B-8C91-F01B7441F9ED}"/>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75D0-4F5B-8C91-F01B7441F9ED}"/>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75D0-4F5B-8C91-F01B7441F9ED}"/>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75D0-4F5B-8C91-F01B7441F9ED}"/>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75D0-4F5B-8C91-F01B7441F9ED}"/>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75D0-4F5B-8C91-F01B7441F9ED}"/>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75D0-4F5B-8C91-F01B7441F9ED}"/>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75D0-4F5B-8C91-F01B7441F9ED}"/>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75D0-4F5B-8C91-F01B7441F9ED}"/>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75D0-4F5B-8C91-F01B7441F9ED}"/>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75D0-4F5B-8C91-F01B7441F9ED}"/>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75D0-4F5B-8C91-F01B7441F9ED}"/>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75D0-4F5B-8C91-F01B7441F9ED}"/>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75D0-4F5B-8C91-F01B7441F9ED}"/>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75D0-4F5B-8C91-F01B7441F9ED}"/>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75D0-4F5B-8C91-F01B7441F9ED}"/>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75D0-4F5B-8C91-F01B7441F9ED}"/>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75D0-4F5B-8C91-F01B7441F9ED}"/>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75D0-4F5B-8C91-F01B7441F9ED}"/>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75D0-4F5B-8C91-F01B7441F9ED}"/>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75D0-4F5B-8C91-F01B7441F9ED}"/>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75D0-4F5B-8C91-F01B7441F9ED}"/>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75D0-4F5B-8C91-F01B7441F9ED}"/>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75D0-4F5B-8C91-F01B7441F9ED}"/>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75D0-4F5B-8C91-F01B7441F9ED}"/>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75D0-4F5B-8C91-F01B7441F9ED}"/>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75D0-4F5B-8C91-F01B7441F9ED}"/>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75D0-4F5B-8C91-F01B7441F9ED}"/>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75D0-4F5B-8C91-F01B7441F9ED}"/>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75D0-4F5B-8C91-F01B7441F9ED}"/>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75D0-4F5B-8C91-F01B7441F9ED}"/>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75D0-4F5B-8C91-F01B7441F9ED}"/>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75D0-4F5B-8C91-F01B7441F9ED}"/>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75D0-4F5B-8C91-F01B7441F9ED}"/>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75D0-4F5B-8C91-F01B7441F9ED}"/>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75D0-4F5B-8C91-F01B7441F9ED}"/>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75D0-4F5B-8C91-F01B7441F9ED}"/>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75D0-4F5B-8C91-F01B7441F9ED}"/>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75D0-4F5B-8C91-F01B7441F9ED}"/>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75D0-4F5B-8C91-F01B7441F9ED}"/>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75D0-4F5B-8C91-F01B7441F9ED}"/>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75D0-4F5B-8C91-F01B7441F9ED}"/>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75D0-4F5B-8C91-F01B7441F9ED}"/>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75D0-4F5B-8C91-F01B7441F9ED}"/>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75D0-4F5B-8C91-F01B7441F9ED}"/>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75D0-4F5B-8C91-F01B7441F9ED}"/>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75D0-4F5B-8C91-F01B7441F9ED}"/>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75D0-4F5B-8C91-F01B7441F9ED}"/>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75D0-4F5B-8C91-F01B7441F9ED}"/>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75D0-4F5B-8C91-F01B7441F9ED}"/>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75D0-4F5B-8C91-F01B7441F9ED}"/>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75D0-4F5B-8C91-F01B7441F9ED}"/>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75D0-4F5B-8C91-F01B7441F9ED}"/>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75D0-4F5B-8C91-F01B7441F9ED}"/>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75D0-4F5B-8C91-F01B7441F9ED}"/>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75D0-4F5B-8C91-F01B7441F9ED}"/>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75D0-4F5B-8C91-F01B7441F9ED}"/>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75D0-4F5B-8C91-F01B7441F9ED}"/>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75D0-4F5B-8C91-F01B7441F9ED}"/>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75D0-4F5B-8C91-F01B7441F9ED}"/>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75D0-4F5B-8C91-F01B7441F9ED}"/>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75D0-4F5B-8C91-F01B7441F9ED}"/>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75D0-4F5B-8C91-F01B7441F9ED}"/>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75D0-4F5B-8C91-F01B7441F9ED}"/>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75D0-4F5B-8C91-F01B7441F9ED}"/>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75D0-4F5B-8C91-F01B7441F9ED}"/>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75D0-4F5B-8C91-F01B7441F9ED}"/>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75D0-4F5B-8C91-F01B7441F9ED}"/>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75D0-4F5B-8C91-F01B7441F9ED}"/>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75D0-4F5B-8C91-F01B7441F9ED}"/>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75D0-4F5B-8C91-F01B7441F9ED}"/>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75D0-4F5B-8C91-F01B7441F9ED}"/>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75D0-4F5B-8C91-F01B7441F9ED}"/>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75D0-4F5B-8C91-F01B7441F9ED}"/>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75D0-4F5B-8C91-F01B7441F9ED}"/>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75D0-4F5B-8C91-F01B7441F9ED}"/>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75D0-4F5B-8C91-F01B7441F9ED}"/>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75D0-4F5B-8C91-F01B7441F9ED}"/>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75D0-4F5B-8C91-F01B7441F9ED}"/>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75D0-4F5B-8C91-F01B7441F9ED}"/>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75D0-4F5B-8C91-F01B7441F9ED}"/>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75D0-4F5B-8C91-F01B7441F9ED}"/>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75D0-4F5B-8C91-F01B7441F9ED}"/>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75D0-4F5B-8C91-F01B7441F9ED}"/>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75D0-4F5B-8C91-F01B7441F9ED}"/>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75D0-4F5B-8C91-F01B7441F9ED}"/>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75D0-4F5B-8C91-F01B7441F9ED}"/>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75D0-4F5B-8C91-F01B7441F9ED}"/>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75D0-4F5B-8C91-F01B7441F9ED}"/>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75D0-4F5B-8C91-F01B7441F9ED}"/>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75D0-4F5B-8C91-F01B7441F9ED}"/>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75D0-4F5B-8C91-F01B7441F9ED}"/>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75D0-4F5B-8C91-F01B7441F9ED}"/>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75D0-4F5B-8C91-F01B7441F9ED}"/>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75D0-4F5B-8C91-F01B7441F9ED}"/>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75D0-4F5B-8C91-F01B7441F9ED}"/>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75D0-4F5B-8C91-F01B7441F9ED}"/>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75D0-4F5B-8C91-F01B7441F9ED}"/>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75D0-4F5B-8C91-F01B7441F9ED}"/>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75D0-4F5B-8C91-F01B7441F9ED}"/>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75D0-4F5B-8C91-F01B7441F9ED}"/>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75D0-4F5B-8C91-F01B7441F9ED}"/>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75D0-4F5B-8C91-F01B7441F9ED}"/>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75D0-4F5B-8C91-F01B7441F9ED}"/>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75D0-4F5B-8C91-F01B7441F9ED}"/>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75D0-4F5B-8C91-F01B7441F9ED}"/>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75D0-4F5B-8C91-F01B7441F9ED}"/>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75D0-4F5B-8C91-F01B7441F9ED}"/>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75D0-4F5B-8C91-F01B7441F9ED}"/>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75D0-4F5B-8C91-F01B7441F9ED}"/>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75D0-4F5B-8C91-F01B7441F9ED}"/>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75D0-4F5B-8C91-F01B7441F9ED}"/>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75D0-4F5B-8C91-F01B7441F9ED}"/>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75D0-4F5B-8C91-F01B7441F9ED}"/>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75D0-4F5B-8C91-F01B7441F9ED}"/>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75D0-4F5B-8C91-F01B7441F9ED}"/>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75D0-4F5B-8C91-F01B7441F9ED}"/>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75D0-4F5B-8C91-F01B7441F9ED}"/>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75D0-4F5B-8C91-F01B7441F9ED}"/>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75D0-4F5B-8C91-F01B7441F9ED}"/>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75D0-4F5B-8C91-F01B7441F9ED}"/>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75D0-4F5B-8C91-F01B7441F9ED}"/>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75D0-4F5B-8C91-F01B7441F9ED}"/>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75D0-4F5B-8C91-F01B7441F9ED}"/>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75D0-4F5B-8C91-F01B7441F9ED}"/>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75D0-4F5B-8C91-F01B7441F9ED}"/>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75D0-4F5B-8C91-F01B7441F9ED}"/>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75D0-4F5B-8C91-F01B7441F9ED}"/>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75D0-4F5B-8C91-F01B7441F9ED}"/>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75D0-4F5B-8C91-F01B7441F9ED}"/>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75D0-4F5B-8C91-F01B7441F9ED}"/>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75D0-4F5B-8C91-F01B7441F9ED}"/>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75D0-4F5B-8C91-F01B7441F9ED}"/>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75D0-4F5B-8C91-F01B7441F9ED}"/>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75D0-4F5B-8C91-F01B7441F9ED}"/>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75D0-4F5B-8C91-F01B7441F9ED}"/>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75D0-4F5B-8C91-F01B7441F9ED}"/>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75D0-4F5B-8C91-F01B7441F9ED}"/>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75D0-4F5B-8C91-F01B7441F9ED}"/>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75D0-4F5B-8C91-F01B7441F9ED}"/>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75D0-4F5B-8C91-F01B7441F9ED}"/>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75D0-4F5B-8C91-F01B7441F9ED}"/>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75D0-4F5B-8C91-F01B7441F9ED}"/>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75D0-4F5B-8C91-F01B7441F9ED}"/>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75D0-4F5B-8C91-F01B7441F9ED}"/>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75D0-4F5B-8C91-F01B7441F9ED}"/>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75D0-4F5B-8C91-F01B7441F9ED}"/>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75D0-4F5B-8C91-F01B7441F9ED}"/>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75D0-4F5B-8C91-F01B7441F9ED}"/>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75D0-4F5B-8C91-F01B7441F9ED}"/>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75D0-4F5B-8C91-F01B7441F9ED}"/>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75D0-4F5B-8C91-F01B7441F9ED}"/>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75D0-4F5B-8C91-F01B7441F9ED}"/>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75D0-4F5B-8C91-F01B7441F9ED}"/>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75D0-4F5B-8C91-F01B7441F9ED}"/>
              </c:ext>
            </c:extLst>
          </c:dPt>
          <c:yVal>
            <c:numRef>
              <c:f>'1._DATA'!$AM$9:$AM$295</c:f>
              <c:numCache>
                <c:formatCode>#,###;\(#,###\);\-</c:formatCode>
                <c:ptCount val="287"/>
                <c:pt idx="19">
                  <c:v>4</c:v>
                </c:pt>
                <c:pt idx="20">
                  <c:v>5</c:v>
                </c:pt>
                <c:pt idx="21">
                  <c:v>5</c:v>
                </c:pt>
                <c:pt idx="22">
                  <c:v>4</c:v>
                </c:pt>
                <c:pt idx="23">
                  <c:v>5</c:v>
                </c:pt>
                <c:pt idx="24">
                  <c:v>5</c:v>
                </c:pt>
                <c:pt idx="25">
                  <c:v>5</c:v>
                </c:pt>
                <c:pt idx="26">
                  <c:v>4</c:v>
                </c:pt>
                <c:pt idx="27">
                  <c:v>5</c:v>
                </c:pt>
                <c:pt idx="28">
                  <c:v>5</c:v>
                </c:pt>
                <c:pt idx="29">
                  <c:v>5</c:v>
                </c:pt>
                <c:pt idx="30">
                  <c:v>5</c:v>
                </c:pt>
                <c:pt idx="31">
                  <c:v>5</c:v>
                </c:pt>
                <c:pt idx="32">
                  <c:v>5</c:v>
                </c:pt>
                <c:pt idx="33">
                  <c:v>2</c:v>
                </c:pt>
                <c:pt idx="34">
                  <c:v>5</c:v>
                </c:pt>
                <c:pt idx="35">
                  <c:v>5</c:v>
                </c:pt>
                <c:pt idx="36">
                  <c:v>5</c:v>
                </c:pt>
                <c:pt idx="37">
                  <c:v>4</c:v>
                </c:pt>
                <c:pt idx="38">
                  <c:v>5</c:v>
                </c:pt>
                <c:pt idx="39">
                  <c:v>4</c:v>
                </c:pt>
                <c:pt idx="40">
                  <c:v>5</c:v>
                </c:pt>
                <c:pt idx="41">
                  <c:v>5</c:v>
                </c:pt>
                <c:pt idx="42">
                  <c:v>5</c:v>
                </c:pt>
                <c:pt idx="43">
                  <c:v>5</c:v>
                </c:pt>
                <c:pt idx="44">
                  <c:v>5</c:v>
                </c:pt>
                <c:pt idx="45">
                  <c:v>5</c:v>
                </c:pt>
                <c:pt idx="46">
                  <c:v>4</c:v>
                </c:pt>
                <c:pt idx="47">
                  <c:v>4</c:v>
                </c:pt>
                <c:pt idx="48">
                  <c:v>5</c:v>
                </c:pt>
                <c:pt idx="49">
                  <c:v>5</c:v>
                </c:pt>
                <c:pt idx="50">
                  <c:v>5</c:v>
                </c:pt>
                <c:pt idx="51">
                  <c:v>5</c:v>
                </c:pt>
                <c:pt idx="52">
                  <c:v>5</c:v>
                </c:pt>
                <c:pt idx="53">
                  <c:v>5</c:v>
                </c:pt>
                <c:pt idx="54">
                  <c:v>4</c:v>
                </c:pt>
                <c:pt idx="55">
                  <c:v>4</c:v>
                </c:pt>
                <c:pt idx="56">
                  <c:v>4</c:v>
                </c:pt>
                <c:pt idx="57">
                  <c:v>4</c:v>
                </c:pt>
                <c:pt idx="58">
                  <c:v>4</c:v>
                </c:pt>
                <c:pt idx="59">
                  <c:v>4</c:v>
                </c:pt>
                <c:pt idx="60">
                  <c:v>5</c:v>
                </c:pt>
                <c:pt idx="61">
                  <c:v>5</c:v>
                </c:pt>
                <c:pt idx="62">
                  <c:v>5</c:v>
                </c:pt>
                <c:pt idx="63">
                  <c:v>5</c:v>
                </c:pt>
                <c:pt idx="64">
                  <c:v>5</c:v>
                </c:pt>
                <c:pt idx="65">
                  <c:v>4</c:v>
                </c:pt>
                <c:pt idx="66">
                  <c:v>5</c:v>
                </c:pt>
                <c:pt idx="67">
                  <c:v>5</c:v>
                </c:pt>
                <c:pt idx="68">
                  <c:v>3</c:v>
                </c:pt>
                <c:pt idx="69">
                  <c:v>5</c:v>
                </c:pt>
                <c:pt idx="70">
                  <c:v>5</c:v>
                </c:pt>
                <c:pt idx="71">
                  <c:v>5</c:v>
                </c:pt>
                <c:pt idx="72">
                  <c:v>4</c:v>
                </c:pt>
                <c:pt idx="73">
                  <c:v>5</c:v>
                </c:pt>
                <c:pt idx="74">
                  <c:v>5</c:v>
                </c:pt>
                <c:pt idx="75">
                  <c:v>5</c:v>
                </c:pt>
                <c:pt idx="76">
                  <c:v>5</c:v>
                </c:pt>
                <c:pt idx="77">
                  <c:v>5</c:v>
                </c:pt>
                <c:pt idx="78">
                  <c:v>4</c:v>
                </c:pt>
                <c:pt idx="79">
                  <c:v>4</c:v>
                </c:pt>
                <c:pt idx="80">
                  <c:v>4</c:v>
                </c:pt>
                <c:pt idx="81">
                  <c:v>5</c:v>
                </c:pt>
                <c:pt idx="82">
                  <c:v>4</c:v>
                </c:pt>
                <c:pt idx="83">
                  <c:v>5</c:v>
                </c:pt>
                <c:pt idx="84">
                  <c:v>5</c:v>
                </c:pt>
                <c:pt idx="85">
                  <c:v>5</c:v>
                </c:pt>
                <c:pt idx="86">
                  <c:v>5</c:v>
                </c:pt>
                <c:pt idx="87">
                  <c:v>5</c:v>
                </c:pt>
                <c:pt idx="88">
                  <c:v>5</c:v>
                </c:pt>
                <c:pt idx="89">
                  <c:v>4</c:v>
                </c:pt>
                <c:pt idx="90">
                  <c:v>5</c:v>
                </c:pt>
                <c:pt idx="91">
                  <c:v>4</c:v>
                </c:pt>
                <c:pt idx="92">
                  <c:v>4</c:v>
                </c:pt>
                <c:pt idx="93">
                  <c:v>5</c:v>
                </c:pt>
                <c:pt idx="94">
                  <c:v>4</c:v>
                </c:pt>
                <c:pt idx="95">
                  <c:v>4</c:v>
                </c:pt>
                <c:pt idx="96">
                  <c:v>5</c:v>
                </c:pt>
                <c:pt idx="97">
                  <c:v>5</c:v>
                </c:pt>
                <c:pt idx="98">
                  <c:v>5</c:v>
                </c:pt>
                <c:pt idx="99">
                  <c:v>5</c:v>
                </c:pt>
                <c:pt idx="100">
                  <c:v>4</c:v>
                </c:pt>
                <c:pt idx="101">
                  <c:v>5</c:v>
                </c:pt>
                <c:pt idx="102">
                  <c:v>4</c:v>
                </c:pt>
                <c:pt idx="103">
                  <c:v>5</c:v>
                </c:pt>
                <c:pt idx="104">
                  <c:v>5</c:v>
                </c:pt>
                <c:pt idx="105">
                  <c:v>2</c:v>
                </c:pt>
                <c:pt idx="106">
                  <c:v>5</c:v>
                </c:pt>
                <c:pt idx="109">
                  <c:v>4</c:v>
                </c:pt>
                <c:pt idx="110">
                  <c:v>5</c:v>
                </c:pt>
                <c:pt idx="111">
                  <c:v>5</c:v>
                </c:pt>
                <c:pt idx="112">
                  <c:v>4</c:v>
                </c:pt>
                <c:pt idx="113">
                  <c:v>4</c:v>
                </c:pt>
                <c:pt idx="114">
                  <c:v>5</c:v>
                </c:pt>
                <c:pt idx="115">
                  <c:v>5</c:v>
                </c:pt>
                <c:pt idx="116">
                  <c:v>5</c:v>
                </c:pt>
                <c:pt idx="117">
                  <c:v>5</c:v>
                </c:pt>
                <c:pt idx="118">
                  <c:v>4</c:v>
                </c:pt>
                <c:pt idx="119">
                  <c:v>5</c:v>
                </c:pt>
                <c:pt idx="120">
                  <c:v>5</c:v>
                </c:pt>
                <c:pt idx="121">
                  <c:v>4</c:v>
                </c:pt>
                <c:pt idx="125">
                  <c:v>5</c:v>
                </c:pt>
                <c:pt idx="126">
                  <c:v>4</c:v>
                </c:pt>
                <c:pt idx="127">
                  <c:v>5</c:v>
                </c:pt>
                <c:pt idx="128">
                  <c:v>5</c:v>
                </c:pt>
                <c:pt idx="129">
                  <c:v>5</c:v>
                </c:pt>
                <c:pt idx="130">
                  <c:v>5</c:v>
                </c:pt>
                <c:pt idx="131">
                  <c:v>2</c:v>
                </c:pt>
                <c:pt idx="133">
                  <c:v>5</c:v>
                </c:pt>
                <c:pt idx="134">
                  <c:v>4</c:v>
                </c:pt>
                <c:pt idx="135">
                  <c:v>5</c:v>
                </c:pt>
                <c:pt idx="138">
                  <c:v>4</c:v>
                </c:pt>
                <c:pt idx="140">
                  <c:v>5</c:v>
                </c:pt>
                <c:pt idx="141">
                  <c:v>5</c:v>
                </c:pt>
                <c:pt idx="142">
                  <c:v>4</c:v>
                </c:pt>
                <c:pt idx="143">
                  <c:v>4</c:v>
                </c:pt>
                <c:pt idx="144">
                  <c:v>5</c:v>
                </c:pt>
                <c:pt idx="145">
                  <c:v>5</c:v>
                </c:pt>
                <c:pt idx="146">
                  <c:v>5</c:v>
                </c:pt>
                <c:pt idx="147">
                  <c:v>5</c:v>
                </c:pt>
                <c:pt idx="148">
                  <c:v>5</c:v>
                </c:pt>
                <c:pt idx="149">
                  <c:v>5</c:v>
                </c:pt>
                <c:pt idx="151">
                  <c:v>5</c:v>
                </c:pt>
                <c:pt idx="152">
                  <c:v>4</c:v>
                </c:pt>
                <c:pt idx="153">
                  <c:v>5</c:v>
                </c:pt>
                <c:pt idx="154">
                  <c:v>4</c:v>
                </c:pt>
                <c:pt idx="155">
                  <c:v>5</c:v>
                </c:pt>
                <c:pt idx="156">
                  <c:v>5</c:v>
                </c:pt>
                <c:pt idx="157">
                  <c:v>5</c:v>
                </c:pt>
                <c:pt idx="159">
                  <c:v>5</c:v>
                </c:pt>
                <c:pt idx="160">
                  <c:v>5</c:v>
                </c:pt>
                <c:pt idx="161">
                  <c:v>4</c:v>
                </c:pt>
                <c:pt idx="162">
                  <c:v>4</c:v>
                </c:pt>
                <c:pt idx="164">
                  <c:v>5</c:v>
                </c:pt>
                <c:pt idx="165">
                  <c:v>5</c:v>
                </c:pt>
                <c:pt idx="166">
                  <c:v>4</c:v>
                </c:pt>
                <c:pt idx="167">
                  <c:v>5</c:v>
                </c:pt>
                <c:pt idx="168">
                  <c:v>5</c:v>
                </c:pt>
                <c:pt idx="169">
                  <c:v>5</c:v>
                </c:pt>
                <c:pt idx="170">
                  <c:v>5</c:v>
                </c:pt>
                <c:pt idx="171">
                  <c:v>5</c:v>
                </c:pt>
                <c:pt idx="172">
                  <c:v>5</c:v>
                </c:pt>
                <c:pt idx="176">
                  <c:v>5</c:v>
                </c:pt>
                <c:pt idx="179">
                  <c:v>5</c:v>
                </c:pt>
                <c:pt idx="181">
                  <c:v>5</c:v>
                </c:pt>
                <c:pt idx="182">
                  <c:v>5</c:v>
                </c:pt>
                <c:pt idx="183">
                  <c:v>5</c:v>
                </c:pt>
                <c:pt idx="184">
                  <c:v>4</c:v>
                </c:pt>
                <c:pt idx="185">
                  <c:v>5</c:v>
                </c:pt>
                <c:pt idx="186">
                  <c:v>4</c:v>
                </c:pt>
                <c:pt idx="187">
                  <c:v>5</c:v>
                </c:pt>
                <c:pt idx="188">
                  <c:v>5</c:v>
                </c:pt>
                <c:pt idx="189">
                  <c:v>4</c:v>
                </c:pt>
                <c:pt idx="190">
                  <c:v>4</c:v>
                </c:pt>
                <c:pt idx="191">
                  <c:v>4</c:v>
                </c:pt>
                <c:pt idx="192">
                  <c:v>4</c:v>
                </c:pt>
                <c:pt idx="193">
                  <c:v>5</c:v>
                </c:pt>
                <c:pt idx="194">
                  <c:v>5</c:v>
                </c:pt>
                <c:pt idx="195">
                  <c:v>5</c:v>
                </c:pt>
                <c:pt idx="196">
                  <c:v>4</c:v>
                </c:pt>
                <c:pt idx="197">
                  <c:v>5</c:v>
                </c:pt>
                <c:pt idx="198">
                  <c:v>5</c:v>
                </c:pt>
                <c:pt idx="199">
                  <c:v>4</c:v>
                </c:pt>
                <c:pt idx="200">
                  <c:v>5</c:v>
                </c:pt>
                <c:pt idx="201">
                  <c:v>5</c:v>
                </c:pt>
                <c:pt idx="202">
                  <c:v>5</c:v>
                </c:pt>
                <c:pt idx="203">
                  <c:v>5</c:v>
                </c:pt>
                <c:pt idx="204">
                  <c:v>5</c:v>
                </c:pt>
                <c:pt idx="205">
                  <c:v>5</c:v>
                </c:pt>
                <c:pt idx="206">
                  <c:v>5</c:v>
                </c:pt>
                <c:pt idx="207">
                  <c:v>5</c:v>
                </c:pt>
                <c:pt idx="208">
                  <c:v>4</c:v>
                </c:pt>
                <c:pt idx="209">
                  <c:v>5</c:v>
                </c:pt>
                <c:pt idx="210">
                  <c:v>5</c:v>
                </c:pt>
                <c:pt idx="211">
                  <c:v>5</c:v>
                </c:pt>
                <c:pt idx="212">
                  <c:v>5</c:v>
                </c:pt>
                <c:pt idx="213">
                  <c:v>5</c:v>
                </c:pt>
                <c:pt idx="214">
                  <c:v>5</c:v>
                </c:pt>
                <c:pt idx="215">
                  <c:v>5</c:v>
                </c:pt>
                <c:pt idx="216">
                  <c:v>4</c:v>
                </c:pt>
                <c:pt idx="217">
                  <c:v>4</c:v>
                </c:pt>
                <c:pt idx="218">
                  <c:v>5</c:v>
                </c:pt>
                <c:pt idx="219">
                  <c:v>4</c:v>
                </c:pt>
                <c:pt idx="220">
                  <c:v>4</c:v>
                </c:pt>
                <c:pt idx="221">
                  <c:v>5</c:v>
                </c:pt>
                <c:pt idx="223">
                  <c:v>5</c:v>
                </c:pt>
                <c:pt idx="224">
                  <c:v>4</c:v>
                </c:pt>
                <c:pt idx="225">
                  <c:v>4</c:v>
                </c:pt>
                <c:pt idx="226">
                  <c:v>5</c:v>
                </c:pt>
                <c:pt idx="227">
                  <c:v>5</c:v>
                </c:pt>
                <c:pt idx="228">
                  <c:v>5</c:v>
                </c:pt>
                <c:pt idx="230">
                  <c:v>5</c:v>
                </c:pt>
                <c:pt idx="231">
                  <c:v>5</c:v>
                </c:pt>
                <c:pt idx="232">
                  <c:v>4</c:v>
                </c:pt>
                <c:pt idx="233">
                  <c:v>5</c:v>
                </c:pt>
                <c:pt idx="234">
                  <c:v>5</c:v>
                </c:pt>
                <c:pt idx="235">
                  <c:v>4</c:v>
                </c:pt>
                <c:pt idx="236">
                  <c:v>1</c:v>
                </c:pt>
                <c:pt idx="237">
                  <c:v>5</c:v>
                </c:pt>
                <c:pt idx="238">
                  <c:v>5</c:v>
                </c:pt>
                <c:pt idx="239">
                  <c:v>5</c:v>
                </c:pt>
                <c:pt idx="240">
                  <c:v>4</c:v>
                </c:pt>
                <c:pt idx="241">
                  <c:v>5</c:v>
                </c:pt>
                <c:pt idx="242">
                  <c:v>5</c:v>
                </c:pt>
                <c:pt idx="243">
                  <c:v>5</c:v>
                </c:pt>
                <c:pt idx="244">
                  <c:v>4</c:v>
                </c:pt>
                <c:pt idx="245">
                  <c:v>5</c:v>
                </c:pt>
                <c:pt idx="246">
                  <c:v>5</c:v>
                </c:pt>
                <c:pt idx="247">
                  <c:v>5</c:v>
                </c:pt>
                <c:pt idx="248">
                  <c:v>4</c:v>
                </c:pt>
                <c:pt idx="249">
                  <c:v>5</c:v>
                </c:pt>
                <c:pt idx="250">
                  <c:v>5</c:v>
                </c:pt>
                <c:pt idx="251">
                  <c:v>5</c:v>
                </c:pt>
                <c:pt idx="252">
                  <c:v>5</c:v>
                </c:pt>
                <c:pt idx="253">
                  <c:v>5</c:v>
                </c:pt>
                <c:pt idx="254">
                  <c:v>4</c:v>
                </c:pt>
                <c:pt idx="255">
                  <c:v>5</c:v>
                </c:pt>
                <c:pt idx="256">
                  <c:v>5</c:v>
                </c:pt>
                <c:pt idx="257">
                  <c:v>4</c:v>
                </c:pt>
                <c:pt idx="258">
                  <c:v>4</c:v>
                </c:pt>
                <c:pt idx="259">
                  <c:v>4</c:v>
                </c:pt>
                <c:pt idx="261">
                  <c:v>5</c:v>
                </c:pt>
                <c:pt idx="262">
                  <c:v>4</c:v>
                </c:pt>
                <c:pt idx="263">
                  <c:v>4</c:v>
                </c:pt>
                <c:pt idx="264">
                  <c:v>5</c:v>
                </c:pt>
                <c:pt idx="265">
                  <c:v>5</c:v>
                </c:pt>
                <c:pt idx="266">
                  <c:v>5</c:v>
                </c:pt>
                <c:pt idx="269">
                  <c:v>4</c:v>
                </c:pt>
                <c:pt idx="279">
                  <c:v>5</c:v>
                </c:pt>
                <c:pt idx="280">
                  <c:v>5</c:v>
                </c:pt>
                <c:pt idx="282">
                  <c:v>4</c:v>
                </c:pt>
                <c:pt idx="284">
                  <c:v>5</c:v>
                </c:pt>
                <c:pt idx="285">
                  <c:v>5</c:v>
                </c:pt>
              </c:numCache>
            </c:numRef>
          </c:yVal>
          <c:smooth val="0"/>
          <c:extLst>
            <c:ext xmlns:c16="http://schemas.microsoft.com/office/drawing/2014/chart" uri="{C3380CC4-5D6E-409C-BE32-E72D297353CC}">
              <c16:uniqueId val="{0000023E-75D0-4F5B-8C91-F01B7441F9ED}"/>
            </c:ext>
          </c:extLst>
        </c:ser>
        <c:dLbls>
          <c:showLegendKey val="0"/>
          <c:showVal val="0"/>
          <c:showCatName val="0"/>
          <c:showSerName val="0"/>
          <c:showPercent val="0"/>
          <c:showBubbleSize val="0"/>
        </c:dLbls>
        <c:axId val="-200870448"/>
        <c:axId val="-882735088"/>
      </c:scatterChart>
      <c:valAx>
        <c:axId val="-20087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35088"/>
        <c:crosses val="autoZero"/>
        <c:crossBetween val="midCat"/>
        <c:majorUnit val="1"/>
      </c:valAx>
      <c:valAx>
        <c:axId val="-88273508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44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9F34-44C1-9E06-3966E2CFA0C2}"/>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9F34-44C1-9E06-3966E2CFA0C2}"/>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9F34-44C1-9E06-3966E2CFA0C2}"/>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9F34-44C1-9E06-3966E2CFA0C2}"/>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9F34-44C1-9E06-3966E2CFA0C2}"/>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9F34-44C1-9E06-3966E2CFA0C2}"/>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9F34-44C1-9E06-3966E2CFA0C2}"/>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9F34-44C1-9E06-3966E2CFA0C2}"/>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9F34-44C1-9E06-3966E2CFA0C2}"/>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9F34-44C1-9E06-3966E2CFA0C2}"/>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9F34-44C1-9E06-3966E2CFA0C2}"/>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9F34-44C1-9E06-3966E2CFA0C2}"/>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9F34-44C1-9E06-3966E2CFA0C2}"/>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9F34-44C1-9E06-3966E2CFA0C2}"/>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9F34-44C1-9E06-3966E2CFA0C2}"/>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9F34-44C1-9E06-3966E2CFA0C2}"/>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9F34-44C1-9E06-3966E2CFA0C2}"/>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9F34-44C1-9E06-3966E2CFA0C2}"/>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9F34-44C1-9E06-3966E2CFA0C2}"/>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9F34-44C1-9E06-3966E2CFA0C2}"/>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9F34-44C1-9E06-3966E2CFA0C2}"/>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9F34-44C1-9E06-3966E2CFA0C2}"/>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9F34-44C1-9E06-3966E2CFA0C2}"/>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9F34-44C1-9E06-3966E2CFA0C2}"/>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9F34-44C1-9E06-3966E2CFA0C2}"/>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9F34-44C1-9E06-3966E2CFA0C2}"/>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9F34-44C1-9E06-3966E2CFA0C2}"/>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9F34-44C1-9E06-3966E2CFA0C2}"/>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9F34-44C1-9E06-3966E2CFA0C2}"/>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9F34-44C1-9E06-3966E2CFA0C2}"/>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9F34-44C1-9E06-3966E2CFA0C2}"/>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9F34-44C1-9E06-3966E2CFA0C2}"/>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9F34-44C1-9E06-3966E2CFA0C2}"/>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9F34-44C1-9E06-3966E2CFA0C2}"/>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9F34-44C1-9E06-3966E2CFA0C2}"/>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9F34-44C1-9E06-3966E2CFA0C2}"/>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9F34-44C1-9E06-3966E2CFA0C2}"/>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9F34-44C1-9E06-3966E2CFA0C2}"/>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9F34-44C1-9E06-3966E2CFA0C2}"/>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9F34-44C1-9E06-3966E2CFA0C2}"/>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9F34-44C1-9E06-3966E2CFA0C2}"/>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9F34-44C1-9E06-3966E2CFA0C2}"/>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9F34-44C1-9E06-3966E2CFA0C2}"/>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9F34-44C1-9E06-3966E2CFA0C2}"/>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9F34-44C1-9E06-3966E2CFA0C2}"/>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9F34-44C1-9E06-3966E2CFA0C2}"/>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9F34-44C1-9E06-3966E2CFA0C2}"/>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9F34-44C1-9E06-3966E2CFA0C2}"/>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9F34-44C1-9E06-3966E2CFA0C2}"/>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9F34-44C1-9E06-3966E2CFA0C2}"/>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9F34-44C1-9E06-3966E2CFA0C2}"/>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9F34-44C1-9E06-3966E2CFA0C2}"/>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9F34-44C1-9E06-3966E2CFA0C2}"/>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9F34-44C1-9E06-3966E2CFA0C2}"/>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9F34-44C1-9E06-3966E2CFA0C2}"/>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9F34-44C1-9E06-3966E2CFA0C2}"/>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9F34-44C1-9E06-3966E2CFA0C2}"/>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9F34-44C1-9E06-3966E2CFA0C2}"/>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9F34-44C1-9E06-3966E2CFA0C2}"/>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9F34-44C1-9E06-3966E2CFA0C2}"/>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9F34-44C1-9E06-3966E2CFA0C2}"/>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9F34-44C1-9E06-3966E2CFA0C2}"/>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9F34-44C1-9E06-3966E2CFA0C2}"/>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9F34-44C1-9E06-3966E2CFA0C2}"/>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9F34-44C1-9E06-3966E2CFA0C2}"/>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9F34-44C1-9E06-3966E2CFA0C2}"/>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9F34-44C1-9E06-3966E2CFA0C2}"/>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9F34-44C1-9E06-3966E2CFA0C2}"/>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9F34-44C1-9E06-3966E2CFA0C2}"/>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9F34-44C1-9E06-3966E2CFA0C2}"/>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9F34-44C1-9E06-3966E2CFA0C2}"/>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9F34-44C1-9E06-3966E2CFA0C2}"/>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9F34-44C1-9E06-3966E2CFA0C2}"/>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9F34-44C1-9E06-3966E2CFA0C2}"/>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9F34-44C1-9E06-3966E2CFA0C2}"/>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9F34-44C1-9E06-3966E2CFA0C2}"/>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9F34-44C1-9E06-3966E2CFA0C2}"/>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9F34-44C1-9E06-3966E2CFA0C2}"/>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9F34-44C1-9E06-3966E2CFA0C2}"/>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9F34-44C1-9E06-3966E2CFA0C2}"/>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9F34-44C1-9E06-3966E2CFA0C2}"/>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9F34-44C1-9E06-3966E2CFA0C2}"/>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9F34-44C1-9E06-3966E2CFA0C2}"/>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9F34-44C1-9E06-3966E2CFA0C2}"/>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9F34-44C1-9E06-3966E2CFA0C2}"/>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9F34-44C1-9E06-3966E2CFA0C2}"/>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9F34-44C1-9E06-3966E2CFA0C2}"/>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9F34-44C1-9E06-3966E2CFA0C2}"/>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9F34-44C1-9E06-3966E2CFA0C2}"/>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9F34-44C1-9E06-3966E2CFA0C2}"/>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9F34-44C1-9E06-3966E2CFA0C2}"/>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9F34-44C1-9E06-3966E2CFA0C2}"/>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9F34-44C1-9E06-3966E2CFA0C2}"/>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9F34-44C1-9E06-3966E2CFA0C2}"/>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9F34-44C1-9E06-3966E2CFA0C2}"/>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9F34-44C1-9E06-3966E2CFA0C2}"/>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9F34-44C1-9E06-3966E2CFA0C2}"/>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9F34-44C1-9E06-3966E2CFA0C2}"/>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9F34-44C1-9E06-3966E2CFA0C2}"/>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9F34-44C1-9E06-3966E2CFA0C2}"/>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9F34-44C1-9E06-3966E2CFA0C2}"/>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9F34-44C1-9E06-3966E2CFA0C2}"/>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9F34-44C1-9E06-3966E2CFA0C2}"/>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9F34-44C1-9E06-3966E2CFA0C2}"/>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9F34-44C1-9E06-3966E2CFA0C2}"/>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9F34-44C1-9E06-3966E2CFA0C2}"/>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9F34-44C1-9E06-3966E2CFA0C2}"/>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9F34-44C1-9E06-3966E2CFA0C2}"/>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9F34-44C1-9E06-3966E2CFA0C2}"/>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9F34-44C1-9E06-3966E2CFA0C2}"/>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9F34-44C1-9E06-3966E2CFA0C2}"/>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9F34-44C1-9E06-3966E2CFA0C2}"/>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9F34-44C1-9E06-3966E2CFA0C2}"/>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9F34-44C1-9E06-3966E2CFA0C2}"/>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9F34-44C1-9E06-3966E2CFA0C2}"/>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9F34-44C1-9E06-3966E2CFA0C2}"/>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9F34-44C1-9E06-3966E2CFA0C2}"/>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9F34-44C1-9E06-3966E2CFA0C2}"/>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9F34-44C1-9E06-3966E2CFA0C2}"/>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9F34-44C1-9E06-3966E2CFA0C2}"/>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9F34-44C1-9E06-3966E2CFA0C2}"/>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9F34-44C1-9E06-3966E2CFA0C2}"/>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9F34-44C1-9E06-3966E2CFA0C2}"/>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9F34-44C1-9E06-3966E2CFA0C2}"/>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9F34-44C1-9E06-3966E2CFA0C2}"/>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9F34-44C1-9E06-3966E2CFA0C2}"/>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9F34-44C1-9E06-3966E2CFA0C2}"/>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9F34-44C1-9E06-3966E2CFA0C2}"/>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9F34-44C1-9E06-3966E2CFA0C2}"/>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9F34-44C1-9E06-3966E2CFA0C2}"/>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9F34-44C1-9E06-3966E2CFA0C2}"/>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9F34-44C1-9E06-3966E2CFA0C2}"/>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9F34-44C1-9E06-3966E2CFA0C2}"/>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9F34-44C1-9E06-3966E2CFA0C2}"/>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9F34-44C1-9E06-3966E2CFA0C2}"/>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9F34-44C1-9E06-3966E2CFA0C2}"/>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9F34-44C1-9E06-3966E2CFA0C2}"/>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9F34-44C1-9E06-3966E2CFA0C2}"/>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9F34-44C1-9E06-3966E2CFA0C2}"/>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9F34-44C1-9E06-3966E2CFA0C2}"/>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9F34-44C1-9E06-3966E2CFA0C2}"/>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9F34-44C1-9E06-3966E2CFA0C2}"/>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9F34-44C1-9E06-3966E2CFA0C2}"/>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9F34-44C1-9E06-3966E2CFA0C2}"/>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9F34-44C1-9E06-3966E2CFA0C2}"/>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9F34-44C1-9E06-3966E2CFA0C2}"/>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9F34-44C1-9E06-3966E2CFA0C2}"/>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9F34-44C1-9E06-3966E2CFA0C2}"/>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9F34-44C1-9E06-3966E2CFA0C2}"/>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9F34-44C1-9E06-3966E2CFA0C2}"/>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9F34-44C1-9E06-3966E2CFA0C2}"/>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9F34-44C1-9E06-3966E2CFA0C2}"/>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9F34-44C1-9E06-3966E2CFA0C2}"/>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9F34-44C1-9E06-3966E2CFA0C2}"/>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9F34-44C1-9E06-3966E2CFA0C2}"/>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9F34-44C1-9E06-3966E2CFA0C2}"/>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9F34-44C1-9E06-3966E2CFA0C2}"/>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9F34-44C1-9E06-3966E2CFA0C2}"/>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9F34-44C1-9E06-3966E2CFA0C2}"/>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9F34-44C1-9E06-3966E2CFA0C2}"/>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9F34-44C1-9E06-3966E2CFA0C2}"/>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9F34-44C1-9E06-3966E2CFA0C2}"/>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9F34-44C1-9E06-3966E2CFA0C2}"/>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9F34-44C1-9E06-3966E2CFA0C2}"/>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9F34-44C1-9E06-3966E2CFA0C2}"/>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9F34-44C1-9E06-3966E2CFA0C2}"/>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9F34-44C1-9E06-3966E2CFA0C2}"/>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9F34-44C1-9E06-3966E2CFA0C2}"/>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9F34-44C1-9E06-3966E2CFA0C2}"/>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9F34-44C1-9E06-3966E2CFA0C2}"/>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9F34-44C1-9E06-3966E2CFA0C2}"/>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9F34-44C1-9E06-3966E2CFA0C2}"/>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9F34-44C1-9E06-3966E2CFA0C2}"/>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9F34-44C1-9E06-3966E2CFA0C2}"/>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9F34-44C1-9E06-3966E2CFA0C2}"/>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9F34-44C1-9E06-3966E2CFA0C2}"/>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9F34-44C1-9E06-3966E2CFA0C2}"/>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9F34-44C1-9E06-3966E2CFA0C2}"/>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9F34-44C1-9E06-3966E2CFA0C2}"/>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9F34-44C1-9E06-3966E2CFA0C2}"/>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9F34-44C1-9E06-3966E2CFA0C2}"/>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9F34-44C1-9E06-3966E2CFA0C2}"/>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9F34-44C1-9E06-3966E2CFA0C2}"/>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9F34-44C1-9E06-3966E2CFA0C2}"/>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9F34-44C1-9E06-3966E2CFA0C2}"/>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9F34-44C1-9E06-3966E2CFA0C2}"/>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9F34-44C1-9E06-3966E2CFA0C2}"/>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9F34-44C1-9E06-3966E2CFA0C2}"/>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9F34-44C1-9E06-3966E2CFA0C2}"/>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9F34-44C1-9E06-3966E2CFA0C2}"/>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9F34-44C1-9E06-3966E2CFA0C2}"/>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9F34-44C1-9E06-3966E2CFA0C2}"/>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9F34-44C1-9E06-3966E2CFA0C2}"/>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9F34-44C1-9E06-3966E2CFA0C2}"/>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9F34-44C1-9E06-3966E2CFA0C2}"/>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9F34-44C1-9E06-3966E2CFA0C2}"/>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9F34-44C1-9E06-3966E2CFA0C2}"/>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9F34-44C1-9E06-3966E2CFA0C2}"/>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9F34-44C1-9E06-3966E2CFA0C2}"/>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9F34-44C1-9E06-3966E2CFA0C2}"/>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9F34-44C1-9E06-3966E2CFA0C2}"/>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9F34-44C1-9E06-3966E2CFA0C2}"/>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9F34-44C1-9E06-3966E2CFA0C2}"/>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9F34-44C1-9E06-3966E2CFA0C2}"/>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9F34-44C1-9E06-3966E2CFA0C2}"/>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9F34-44C1-9E06-3966E2CFA0C2}"/>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9F34-44C1-9E06-3966E2CFA0C2}"/>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9F34-44C1-9E06-3966E2CFA0C2}"/>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9F34-44C1-9E06-3966E2CFA0C2}"/>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9F34-44C1-9E06-3966E2CFA0C2}"/>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9F34-44C1-9E06-3966E2CFA0C2}"/>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9F34-44C1-9E06-3966E2CFA0C2}"/>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9F34-44C1-9E06-3966E2CFA0C2}"/>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9F34-44C1-9E06-3966E2CFA0C2}"/>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9F34-44C1-9E06-3966E2CFA0C2}"/>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9F34-44C1-9E06-3966E2CFA0C2}"/>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9F34-44C1-9E06-3966E2CFA0C2}"/>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9F34-44C1-9E06-3966E2CFA0C2}"/>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9F34-44C1-9E06-3966E2CFA0C2}"/>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9F34-44C1-9E06-3966E2CFA0C2}"/>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9F34-44C1-9E06-3966E2CFA0C2}"/>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9F34-44C1-9E06-3966E2CFA0C2}"/>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9F34-44C1-9E06-3966E2CFA0C2}"/>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9F34-44C1-9E06-3966E2CFA0C2}"/>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9F34-44C1-9E06-3966E2CFA0C2}"/>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9F34-44C1-9E06-3966E2CFA0C2}"/>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9F34-44C1-9E06-3966E2CFA0C2}"/>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9F34-44C1-9E06-3966E2CFA0C2}"/>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9F34-44C1-9E06-3966E2CFA0C2}"/>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9F34-44C1-9E06-3966E2CFA0C2}"/>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9F34-44C1-9E06-3966E2CFA0C2}"/>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9F34-44C1-9E06-3966E2CFA0C2}"/>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9F34-44C1-9E06-3966E2CFA0C2}"/>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9F34-44C1-9E06-3966E2CFA0C2}"/>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9F34-44C1-9E06-3966E2CFA0C2}"/>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9F34-44C1-9E06-3966E2CFA0C2}"/>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9F34-44C1-9E06-3966E2CFA0C2}"/>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9F34-44C1-9E06-3966E2CFA0C2}"/>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9F34-44C1-9E06-3966E2CFA0C2}"/>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9F34-44C1-9E06-3966E2CFA0C2}"/>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9F34-44C1-9E06-3966E2CFA0C2}"/>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9F34-44C1-9E06-3966E2CFA0C2}"/>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9F34-44C1-9E06-3966E2CFA0C2}"/>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9F34-44C1-9E06-3966E2CFA0C2}"/>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9F34-44C1-9E06-3966E2CFA0C2}"/>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9F34-44C1-9E06-3966E2CFA0C2}"/>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9F34-44C1-9E06-3966E2CFA0C2}"/>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9F34-44C1-9E06-3966E2CFA0C2}"/>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9F34-44C1-9E06-3966E2CFA0C2}"/>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9F34-44C1-9E06-3966E2CFA0C2}"/>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9F34-44C1-9E06-3966E2CFA0C2}"/>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9F34-44C1-9E06-3966E2CFA0C2}"/>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9F34-44C1-9E06-3966E2CFA0C2}"/>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9F34-44C1-9E06-3966E2CFA0C2}"/>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9F34-44C1-9E06-3966E2CFA0C2}"/>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9F34-44C1-9E06-3966E2CFA0C2}"/>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9F34-44C1-9E06-3966E2CFA0C2}"/>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9F34-44C1-9E06-3966E2CFA0C2}"/>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9F34-44C1-9E06-3966E2CFA0C2}"/>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9F34-44C1-9E06-3966E2CFA0C2}"/>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9F34-44C1-9E06-3966E2CFA0C2}"/>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9F34-44C1-9E06-3966E2CFA0C2}"/>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9F34-44C1-9E06-3966E2CFA0C2}"/>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9F34-44C1-9E06-3966E2CFA0C2}"/>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9F34-44C1-9E06-3966E2CFA0C2}"/>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9F34-44C1-9E06-3966E2CFA0C2}"/>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9F34-44C1-9E06-3966E2CFA0C2}"/>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9F34-44C1-9E06-3966E2CFA0C2}"/>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9F34-44C1-9E06-3966E2CFA0C2}"/>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9F34-44C1-9E06-3966E2CFA0C2}"/>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9F34-44C1-9E06-3966E2CFA0C2}"/>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9F34-44C1-9E06-3966E2CFA0C2}"/>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9F34-44C1-9E06-3966E2CFA0C2}"/>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9F34-44C1-9E06-3966E2CFA0C2}"/>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9F34-44C1-9E06-3966E2CFA0C2}"/>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9F34-44C1-9E06-3966E2CFA0C2}"/>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9F34-44C1-9E06-3966E2CFA0C2}"/>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9F34-44C1-9E06-3966E2CFA0C2}"/>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9F34-44C1-9E06-3966E2CFA0C2}"/>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9F34-44C1-9E06-3966E2CFA0C2}"/>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9F34-44C1-9E06-3966E2CFA0C2}"/>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9F34-44C1-9E06-3966E2CFA0C2}"/>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9F34-44C1-9E06-3966E2CFA0C2}"/>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9F34-44C1-9E06-3966E2CFA0C2}"/>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9F34-44C1-9E06-3966E2CFA0C2}"/>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9F34-44C1-9E06-3966E2CFA0C2}"/>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9F34-44C1-9E06-3966E2CFA0C2}"/>
              </c:ext>
            </c:extLst>
          </c:dPt>
          <c:yVal>
            <c:numRef>
              <c:f>'1._DATA'!$AN$9:$AN$295</c:f>
              <c:numCache>
                <c:formatCode>#,###;\(#,###\);\-</c:formatCode>
                <c:ptCount val="287"/>
                <c:pt idx="19">
                  <c:v>4</c:v>
                </c:pt>
                <c:pt idx="20">
                  <c:v>4</c:v>
                </c:pt>
                <c:pt idx="21">
                  <c:v>5</c:v>
                </c:pt>
                <c:pt idx="22">
                  <c:v>3</c:v>
                </c:pt>
                <c:pt idx="23">
                  <c:v>5</c:v>
                </c:pt>
                <c:pt idx="24">
                  <c:v>4</c:v>
                </c:pt>
                <c:pt idx="25">
                  <c:v>5</c:v>
                </c:pt>
                <c:pt idx="26">
                  <c:v>4</c:v>
                </c:pt>
                <c:pt idx="27">
                  <c:v>5</c:v>
                </c:pt>
                <c:pt idx="28">
                  <c:v>5</c:v>
                </c:pt>
                <c:pt idx="29">
                  <c:v>5</c:v>
                </c:pt>
                <c:pt idx="30">
                  <c:v>5</c:v>
                </c:pt>
                <c:pt idx="31">
                  <c:v>5</c:v>
                </c:pt>
                <c:pt idx="32">
                  <c:v>5</c:v>
                </c:pt>
                <c:pt idx="33">
                  <c:v>4</c:v>
                </c:pt>
                <c:pt idx="34">
                  <c:v>5</c:v>
                </c:pt>
                <c:pt idx="35">
                  <c:v>5</c:v>
                </c:pt>
                <c:pt idx="36">
                  <c:v>2</c:v>
                </c:pt>
                <c:pt idx="37">
                  <c:v>4</c:v>
                </c:pt>
                <c:pt idx="38">
                  <c:v>4</c:v>
                </c:pt>
                <c:pt idx="39">
                  <c:v>4</c:v>
                </c:pt>
                <c:pt idx="40">
                  <c:v>5</c:v>
                </c:pt>
                <c:pt idx="41">
                  <c:v>5</c:v>
                </c:pt>
                <c:pt idx="42">
                  <c:v>5</c:v>
                </c:pt>
                <c:pt idx="43">
                  <c:v>4</c:v>
                </c:pt>
                <c:pt idx="44">
                  <c:v>5</c:v>
                </c:pt>
                <c:pt idx="45">
                  <c:v>3</c:v>
                </c:pt>
                <c:pt idx="46">
                  <c:v>2</c:v>
                </c:pt>
                <c:pt idx="47">
                  <c:v>4</c:v>
                </c:pt>
                <c:pt idx="48">
                  <c:v>2</c:v>
                </c:pt>
                <c:pt idx="49">
                  <c:v>4</c:v>
                </c:pt>
                <c:pt idx="50">
                  <c:v>5</c:v>
                </c:pt>
                <c:pt idx="51">
                  <c:v>5</c:v>
                </c:pt>
                <c:pt idx="52">
                  <c:v>5</c:v>
                </c:pt>
                <c:pt idx="53">
                  <c:v>5</c:v>
                </c:pt>
                <c:pt idx="54">
                  <c:v>4</c:v>
                </c:pt>
                <c:pt idx="55">
                  <c:v>4</c:v>
                </c:pt>
                <c:pt idx="56">
                  <c:v>4</c:v>
                </c:pt>
                <c:pt idx="57">
                  <c:v>1</c:v>
                </c:pt>
                <c:pt idx="58">
                  <c:v>4</c:v>
                </c:pt>
                <c:pt idx="59">
                  <c:v>4</c:v>
                </c:pt>
                <c:pt idx="60">
                  <c:v>3</c:v>
                </c:pt>
                <c:pt idx="61">
                  <c:v>4</c:v>
                </c:pt>
                <c:pt idx="62">
                  <c:v>4</c:v>
                </c:pt>
                <c:pt idx="63">
                  <c:v>5</c:v>
                </c:pt>
                <c:pt idx="64">
                  <c:v>5</c:v>
                </c:pt>
                <c:pt idx="65">
                  <c:v>4</c:v>
                </c:pt>
                <c:pt idx="66">
                  <c:v>4</c:v>
                </c:pt>
                <c:pt idx="67">
                  <c:v>4</c:v>
                </c:pt>
                <c:pt idx="68">
                  <c:v>2</c:v>
                </c:pt>
                <c:pt idx="69">
                  <c:v>4</c:v>
                </c:pt>
                <c:pt idx="70">
                  <c:v>5</c:v>
                </c:pt>
                <c:pt idx="71">
                  <c:v>5</c:v>
                </c:pt>
                <c:pt idx="72">
                  <c:v>3</c:v>
                </c:pt>
                <c:pt idx="73">
                  <c:v>5</c:v>
                </c:pt>
                <c:pt idx="74">
                  <c:v>5</c:v>
                </c:pt>
                <c:pt idx="75">
                  <c:v>4</c:v>
                </c:pt>
                <c:pt idx="76">
                  <c:v>5</c:v>
                </c:pt>
                <c:pt idx="77">
                  <c:v>5</c:v>
                </c:pt>
                <c:pt idx="78">
                  <c:v>4</c:v>
                </c:pt>
                <c:pt idx="79">
                  <c:v>4</c:v>
                </c:pt>
                <c:pt idx="80">
                  <c:v>4</c:v>
                </c:pt>
                <c:pt idx="81">
                  <c:v>4</c:v>
                </c:pt>
                <c:pt idx="82">
                  <c:v>2</c:v>
                </c:pt>
                <c:pt idx="83">
                  <c:v>5</c:v>
                </c:pt>
                <c:pt idx="84">
                  <c:v>5</c:v>
                </c:pt>
                <c:pt idx="85">
                  <c:v>4</c:v>
                </c:pt>
                <c:pt idx="86">
                  <c:v>4</c:v>
                </c:pt>
                <c:pt idx="87">
                  <c:v>5</c:v>
                </c:pt>
                <c:pt idx="88">
                  <c:v>5</c:v>
                </c:pt>
                <c:pt idx="89">
                  <c:v>5</c:v>
                </c:pt>
                <c:pt idx="90">
                  <c:v>5</c:v>
                </c:pt>
                <c:pt idx="91">
                  <c:v>4</c:v>
                </c:pt>
                <c:pt idx="92">
                  <c:v>4</c:v>
                </c:pt>
                <c:pt idx="93">
                  <c:v>5</c:v>
                </c:pt>
                <c:pt idx="94">
                  <c:v>4</c:v>
                </c:pt>
                <c:pt idx="95">
                  <c:v>4</c:v>
                </c:pt>
                <c:pt idx="96">
                  <c:v>5</c:v>
                </c:pt>
                <c:pt idx="97">
                  <c:v>5</c:v>
                </c:pt>
                <c:pt idx="98">
                  <c:v>5</c:v>
                </c:pt>
                <c:pt idx="99">
                  <c:v>4</c:v>
                </c:pt>
                <c:pt idx="100">
                  <c:v>5</c:v>
                </c:pt>
                <c:pt idx="101">
                  <c:v>3</c:v>
                </c:pt>
                <c:pt idx="102">
                  <c:v>4</c:v>
                </c:pt>
                <c:pt idx="103">
                  <c:v>4</c:v>
                </c:pt>
                <c:pt idx="104">
                  <c:v>5</c:v>
                </c:pt>
                <c:pt idx="105">
                  <c:v>4</c:v>
                </c:pt>
                <c:pt idx="106">
                  <c:v>5</c:v>
                </c:pt>
                <c:pt idx="109">
                  <c:v>2</c:v>
                </c:pt>
                <c:pt idx="110">
                  <c:v>5</c:v>
                </c:pt>
                <c:pt idx="111">
                  <c:v>5</c:v>
                </c:pt>
                <c:pt idx="112">
                  <c:v>4</c:v>
                </c:pt>
                <c:pt idx="113">
                  <c:v>5</c:v>
                </c:pt>
                <c:pt idx="114">
                  <c:v>5</c:v>
                </c:pt>
                <c:pt idx="115">
                  <c:v>4</c:v>
                </c:pt>
                <c:pt idx="116">
                  <c:v>5</c:v>
                </c:pt>
                <c:pt idx="117">
                  <c:v>5</c:v>
                </c:pt>
                <c:pt idx="118">
                  <c:v>4</c:v>
                </c:pt>
                <c:pt idx="119">
                  <c:v>5</c:v>
                </c:pt>
                <c:pt idx="120">
                  <c:v>5</c:v>
                </c:pt>
                <c:pt idx="121">
                  <c:v>4</c:v>
                </c:pt>
                <c:pt idx="125">
                  <c:v>5</c:v>
                </c:pt>
                <c:pt idx="126">
                  <c:v>4</c:v>
                </c:pt>
                <c:pt idx="127">
                  <c:v>5</c:v>
                </c:pt>
                <c:pt idx="128">
                  <c:v>1</c:v>
                </c:pt>
                <c:pt idx="129">
                  <c:v>5</c:v>
                </c:pt>
                <c:pt idx="130">
                  <c:v>1</c:v>
                </c:pt>
                <c:pt idx="131">
                  <c:v>4</c:v>
                </c:pt>
                <c:pt idx="133">
                  <c:v>5</c:v>
                </c:pt>
                <c:pt idx="134">
                  <c:v>5</c:v>
                </c:pt>
                <c:pt idx="135">
                  <c:v>2</c:v>
                </c:pt>
                <c:pt idx="138">
                  <c:v>4</c:v>
                </c:pt>
                <c:pt idx="140">
                  <c:v>4</c:v>
                </c:pt>
                <c:pt idx="141">
                  <c:v>4</c:v>
                </c:pt>
                <c:pt idx="142">
                  <c:v>2</c:v>
                </c:pt>
                <c:pt idx="143">
                  <c:v>4</c:v>
                </c:pt>
                <c:pt idx="144">
                  <c:v>5</c:v>
                </c:pt>
                <c:pt idx="145">
                  <c:v>5</c:v>
                </c:pt>
                <c:pt idx="146">
                  <c:v>5</c:v>
                </c:pt>
                <c:pt idx="147">
                  <c:v>5</c:v>
                </c:pt>
                <c:pt idx="148">
                  <c:v>5</c:v>
                </c:pt>
                <c:pt idx="149">
                  <c:v>3</c:v>
                </c:pt>
                <c:pt idx="151">
                  <c:v>5</c:v>
                </c:pt>
                <c:pt idx="152">
                  <c:v>4</c:v>
                </c:pt>
                <c:pt idx="153">
                  <c:v>5</c:v>
                </c:pt>
                <c:pt idx="154">
                  <c:v>4</c:v>
                </c:pt>
                <c:pt idx="155">
                  <c:v>5</c:v>
                </c:pt>
                <c:pt idx="156">
                  <c:v>5</c:v>
                </c:pt>
                <c:pt idx="157">
                  <c:v>4</c:v>
                </c:pt>
                <c:pt idx="159">
                  <c:v>5</c:v>
                </c:pt>
                <c:pt idx="160">
                  <c:v>5</c:v>
                </c:pt>
                <c:pt idx="161">
                  <c:v>4</c:v>
                </c:pt>
                <c:pt idx="162">
                  <c:v>5</c:v>
                </c:pt>
                <c:pt idx="164">
                  <c:v>5</c:v>
                </c:pt>
                <c:pt idx="165">
                  <c:v>5</c:v>
                </c:pt>
                <c:pt idx="166">
                  <c:v>4</c:v>
                </c:pt>
                <c:pt idx="167">
                  <c:v>5</c:v>
                </c:pt>
                <c:pt idx="168">
                  <c:v>5</c:v>
                </c:pt>
                <c:pt idx="169">
                  <c:v>5</c:v>
                </c:pt>
                <c:pt idx="170">
                  <c:v>5</c:v>
                </c:pt>
                <c:pt idx="171">
                  <c:v>4</c:v>
                </c:pt>
                <c:pt idx="172">
                  <c:v>4</c:v>
                </c:pt>
                <c:pt idx="176">
                  <c:v>5</c:v>
                </c:pt>
                <c:pt idx="179">
                  <c:v>5</c:v>
                </c:pt>
                <c:pt idx="181">
                  <c:v>4</c:v>
                </c:pt>
                <c:pt idx="182">
                  <c:v>5</c:v>
                </c:pt>
                <c:pt idx="183">
                  <c:v>5</c:v>
                </c:pt>
                <c:pt idx="184">
                  <c:v>4</c:v>
                </c:pt>
                <c:pt idx="185">
                  <c:v>5</c:v>
                </c:pt>
                <c:pt idx="186">
                  <c:v>5</c:v>
                </c:pt>
                <c:pt idx="187">
                  <c:v>5</c:v>
                </c:pt>
                <c:pt idx="188">
                  <c:v>5</c:v>
                </c:pt>
                <c:pt idx="189">
                  <c:v>4</c:v>
                </c:pt>
                <c:pt idx="190">
                  <c:v>5</c:v>
                </c:pt>
                <c:pt idx="191">
                  <c:v>4</c:v>
                </c:pt>
                <c:pt idx="192">
                  <c:v>4</c:v>
                </c:pt>
                <c:pt idx="193">
                  <c:v>5</c:v>
                </c:pt>
                <c:pt idx="194">
                  <c:v>5</c:v>
                </c:pt>
                <c:pt idx="195">
                  <c:v>3</c:v>
                </c:pt>
                <c:pt idx="196">
                  <c:v>3</c:v>
                </c:pt>
                <c:pt idx="197">
                  <c:v>5</c:v>
                </c:pt>
                <c:pt idx="198">
                  <c:v>5</c:v>
                </c:pt>
                <c:pt idx="199">
                  <c:v>3</c:v>
                </c:pt>
                <c:pt idx="200">
                  <c:v>5</c:v>
                </c:pt>
                <c:pt idx="201">
                  <c:v>5</c:v>
                </c:pt>
                <c:pt idx="202">
                  <c:v>5</c:v>
                </c:pt>
                <c:pt idx="203">
                  <c:v>4</c:v>
                </c:pt>
                <c:pt idx="204">
                  <c:v>5</c:v>
                </c:pt>
                <c:pt idx="205">
                  <c:v>5</c:v>
                </c:pt>
                <c:pt idx="206">
                  <c:v>1</c:v>
                </c:pt>
                <c:pt idx="207">
                  <c:v>3</c:v>
                </c:pt>
                <c:pt idx="208">
                  <c:v>4</c:v>
                </c:pt>
                <c:pt idx="209">
                  <c:v>4</c:v>
                </c:pt>
                <c:pt idx="210">
                  <c:v>5</c:v>
                </c:pt>
                <c:pt idx="211">
                  <c:v>5</c:v>
                </c:pt>
                <c:pt idx="212">
                  <c:v>5</c:v>
                </c:pt>
                <c:pt idx="213">
                  <c:v>4</c:v>
                </c:pt>
                <c:pt idx="214">
                  <c:v>5</c:v>
                </c:pt>
                <c:pt idx="215">
                  <c:v>4</c:v>
                </c:pt>
                <c:pt idx="216">
                  <c:v>2</c:v>
                </c:pt>
                <c:pt idx="217">
                  <c:v>4</c:v>
                </c:pt>
                <c:pt idx="218">
                  <c:v>5</c:v>
                </c:pt>
                <c:pt idx="219">
                  <c:v>3</c:v>
                </c:pt>
                <c:pt idx="220">
                  <c:v>4</c:v>
                </c:pt>
                <c:pt idx="221">
                  <c:v>5</c:v>
                </c:pt>
                <c:pt idx="223">
                  <c:v>4</c:v>
                </c:pt>
                <c:pt idx="224">
                  <c:v>4</c:v>
                </c:pt>
                <c:pt idx="225">
                  <c:v>4</c:v>
                </c:pt>
                <c:pt idx="226">
                  <c:v>5</c:v>
                </c:pt>
                <c:pt idx="227">
                  <c:v>5</c:v>
                </c:pt>
                <c:pt idx="228">
                  <c:v>5</c:v>
                </c:pt>
                <c:pt idx="230">
                  <c:v>5</c:v>
                </c:pt>
                <c:pt idx="231">
                  <c:v>5</c:v>
                </c:pt>
                <c:pt idx="232">
                  <c:v>4</c:v>
                </c:pt>
                <c:pt idx="233">
                  <c:v>5</c:v>
                </c:pt>
                <c:pt idx="234">
                  <c:v>4</c:v>
                </c:pt>
                <c:pt idx="235">
                  <c:v>4</c:v>
                </c:pt>
                <c:pt idx="236">
                  <c:v>1</c:v>
                </c:pt>
                <c:pt idx="237">
                  <c:v>5</c:v>
                </c:pt>
                <c:pt idx="238">
                  <c:v>4</c:v>
                </c:pt>
                <c:pt idx="239">
                  <c:v>3</c:v>
                </c:pt>
                <c:pt idx="240">
                  <c:v>3</c:v>
                </c:pt>
                <c:pt idx="241">
                  <c:v>5</c:v>
                </c:pt>
                <c:pt idx="242">
                  <c:v>5</c:v>
                </c:pt>
                <c:pt idx="243">
                  <c:v>4</c:v>
                </c:pt>
                <c:pt idx="244">
                  <c:v>5</c:v>
                </c:pt>
                <c:pt idx="245">
                  <c:v>5</c:v>
                </c:pt>
                <c:pt idx="246">
                  <c:v>5</c:v>
                </c:pt>
                <c:pt idx="247">
                  <c:v>4</c:v>
                </c:pt>
                <c:pt idx="248">
                  <c:v>4</c:v>
                </c:pt>
                <c:pt idx="249">
                  <c:v>5</c:v>
                </c:pt>
                <c:pt idx="250">
                  <c:v>4</c:v>
                </c:pt>
                <c:pt idx="251">
                  <c:v>1</c:v>
                </c:pt>
                <c:pt idx="252">
                  <c:v>4</c:v>
                </c:pt>
                <c:pt idx="253">
                  <c:v>5</c:v>
                </c:pt>
                <c:pt idx="254">
                  <c:v>3</c:v>
                </c:pt>
                <c:pt idx="255">
                  <c:v>5</c:v>
                </c:pt>
                <c:pt idx="256">
                  <c:v>4</c:v>
                </c:pt>
                <c:pt idx="257">
                  <c:v>4</c:v>
                </c:pt>
                <c:pt idx="258">
                  <c:v>4</c:v>
                </c:pt>
                <c:pt idx="259">
                  <c:v>4</c:v>
                </c:pt>
                <c:pt idx="261">
                  <c:v>5</c:v>
                </c:pt>
                <c:pt idx="262">
                  <c:v>4</c:v>
                </c:pt>
                <c:pt idx="263">
                  <c:v>4</c:v>
                </c:pt>
                <c:pt idx="264">
                  <c:v>4</c:v>
                </c:pt>
                <c:pt idx="265">
                  <c:v>5</c:v>
                </c:pt>
                <c:pt idx="266">
                  <c:v>5</c:v>
                </c:pt>
                <c:pt idx="269">
                  <c:v>4</c:v>
                </c:pt>
                <c:pt idx="279">
                  <c:v>5</c:v>
                </c:pt>
                <c:pt idx="280">
                  <c:v>3</c:v>
                </c:pt>
                <c:pt idx="282">
                  <c:v>4</c:v>
                </c:pt>
                <c:pt idx="284">
                  <c:v>5</c:v>
                </c:pt>
                <c:pt idx="285">
                  <c:v>5</c:v>
                </c:pt>
              </c:numCache>
            </c:numRef>
          </c:yVal>
          <c:smooth val="0"/>
          <c:extLst>
            <c:ext xmlns:c16="http://schemas.microsoft.com/office/drawing/2014/chart" uri="{C3380CC4-5D6E-409C-BE32-E72D297353CC}">
              <c16:uniqueId val="{0000023E-9F34-44C1-9E06-3966E2CFA0C2}"/>
            </c:ext>
          </c:extLst>
        </c:ser>
        <c:dLbls>
          <c:showLegendKey val="0"/>
          <c:showVal val="0"/>
          <c:showCatName val="0"/>
          <c:showSerName val="0"/>
          <c:showPercent val="0"/>
          <c:showBubbleSize val="0"/>
        </c:dLbls>
        <c:axId val="-22565632"/>
        <c:axId val="-22545504"/>
      </c:scatterChart>
      <c:valAx>
        <c:axId val="-22565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5504"/>
        <c:crosses val="autoZero"/>
        <c:crossBetween val="midCat"/>
        <c:majorUnit val="1"/>
      </c:valAx>
      <c:valAx>
        <c:axId val="-2254550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563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5293-4C42-82E9-4F87ED02FBD1}"/>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5293-4C42-82E9-4F87ED02FBD1}"/>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5293-4C42-82E9-4F87ED02FBD1}"/>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5293-4C42-82E9-4F87ED02FBD1}"/>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5293-4C42-82E9-4F87ED02FBD1}"/>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5293-4C42-82E9-4F87ED02FBD1}"/>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5293-4C42-82E9-4F87ED02FBD1}"/>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5293-4C42-82E9-4F87ED02FBD1}"/>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5293-4C42-82E9-4F87ED02FBD1}"/>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5293-4C42-82E9-4F87ED02FBD1}"/>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5293-4C42-82E9-4F87ED02FBD1}"/>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5293-4C42-82E9-4F87ED02FBD1}"/>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5293-4C42-82E9-4F87ED02FBD1}"/>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5293-4C42-82E9-4F87ED02FBD1}"/>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5293-4C42-82E9-4F87ED02FBD1}"/>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5293-4C42-82E9-4F87ED02FBD1}"/>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5293-4C42-82E9-4F87ED02FBD1}"/>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5293-4C42-82E9-4F87ED02FBD1}"/>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5293-4C42-82E9-4F87ED02FBD1}"/>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5293-4C42-82E9-4F87ED02FBD1}"/>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5293-4C42-82E9-4F87ED02FBD1}"/>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5293-4C42-82E9-4F87ED02FBD1}"/>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5293-4C42-82E9-4F87ED02FBD1}"/>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5293-4C42-82E9-4F87ED02FBD1}"/>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5293-4C42-82E9-4F87ED02FBD1}"/>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5293-4C42-82E9-4F87ED02FBD1}"/>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5293-4C42-82E9-4F87ED02FBD1}"/>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5293-4C42-82E9-4F87ED02FBD1}"/>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5293-4C42-82E9-4F87ED02FBD1}"/>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5293-4C42-82E9-4F87ED02FBD1}"/>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5293-4C42-82E9-4F87ED02FBD1}"/>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5293-4C42-82E9-4F87ED02FBD1}"/>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5293-4C42-82E9-4F87ED02FBD1}"/>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5293-4C42-82E9-4F87ED02FBD1}"/>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5293-4C42-82E9-4F87ED02FBD1}"/>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5293-4C42-82E9-4F87ED02FBD1}"/>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5293-4C42-82E9-4F87ED02FBD1}"/>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5293-4C42-82E9-4F87ED02FBD1}"/>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5293-4C42-82E9-4F87ED02FBD1}"/>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5293-4C42-82E9-4F87ED02FBD1}"/>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5293-4C42-82E9-4F87ED02FBD1}"/>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5293-4C42-82E9-4F87ED02FBD1}"/>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5293-4C42-82E9-4F87ED02FBD1}"/>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5293-4C42-82E9-4F87ED02FBD1}"/>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5293-4C42-82E9-4F87ED02FBD1}"/>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5293-4C42-82E9-4F87ED02FBD1}"/>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5293-4C42-82E9-4F87ED02FBD1}"/>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5293-4C42-82E9-4F87ED02FBD1}"/>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5293-4C42-82E9-4F87ED02FBD1}"/>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5293-4C42-82E9-4F87ED02FBD1}"/>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5293-4C42-82E9-4F87ED02FBD1}"/>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5293-4C42-82E9-4F87ED02FBD1}"/>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5293-4C42-82E9-4F87ED02FBD1}"/>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5293-4C42-82E9-4F87ED02FBD1}"/>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5293-4C42-82E9-4F87ED02FBD1}"/>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5293-4C42-82E9-4F87ED02FBD1}"/>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5293-4C42-82E9-4F87ED02FBD1}"/>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5293-4C42-82E9-4F87ED02FBD1}"/>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5293-4C42-82E9-4F87ED02FBD1}"/>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5293-4C42-82E9-4F87ED02FBD1}"/>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5293-4C42-82E9-4F87ED02FBD1}"/>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5293-4C42-82E9-4F87ED02FBD1}"/>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5293-4C42-82E9-4F87ED02FBD1}"/>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5293-4C42-82E9-4F87ED02FBD1}"/>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5293-4C42-82E9-4F87ED02FBD1}"/>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5293-4C42-82E9-4F87ED02FBD1}"/>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5293-4C42-82E9-4F87ED02FBD1}"/>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5293-4C42-82E9-4F87ED02FBD1}"/>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5293-4C42-82E9-4F87ED02FBD1}"/>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5293-4C42-82E9-4F87ED02FBD1}"/>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5293-4C42-82E9-4F87ED02FBD1}"/>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5293-4C42-82E9-4F87ED02FBD1}"/>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5293-4C42-82E9-4F87ED02FBD1}"/>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5293-4C42-82E9-4F87ED02FBD1}"/>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5293-4C42-82E9-4F87ED02FBD1}"/>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5293-4C42-82E9-4F87ED02FBD1}"/>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5293-4C42-82E9-4F87ED02FBD1}"/>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5293-4C42-82E9-4F87ED02FBD1}"/>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5293-4C42-82E9-4F87ED02FBD1}"/>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5293-4C42-82E9-4F87ED02FBD1}"/>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5293-4C42-82E9-4F87ED02FBD1}"/>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5293-4C42-82E9-4F87ED02FBD1}"/>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5293-4C42-82E9-4F87ED02FBD1}"/>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5293-4C42-82E9-4F87ED02FBD1}"/>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5293-4C42-82E9-4F87ED02FBD1}"/>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5293-4C42-82E9-4F87ED02FBD1}"/>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5293-4C42-82E9-4F87ED02FBD1}"/>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5293-4C42-82E9-4F87ED02FBD1}"/>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5293-4C42-82E9-4F87ED02FBD1}"/>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5293-4C42-82E9-4F87ED02FBD1}"/>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5293-4C42-82E9-4F87ED02FBD1}"/>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5293-4C42-82E9-4F87ED02FBD1}"/>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5293-4C42-82E9-4F87ED02FBD1}"/>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5293-4C42-82E9-4F87ED02FBD1}"/>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5293-4C42-82E9-4F87ED02FBD1}"/>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5293-4C42-82E9-4F87ED02FBD1}"/>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5293-4C42-82E9-4F87ED02FBD1}"/>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5293-4C42-82E9-4F87ED02FBD1}"/>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5293-4C42-82E9-4F87ED02FBD1}"/>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5293-4C42-82E9-4F87ED02FBD1}"/>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5293-4C42-82E9-4F87ED02FBD1}"/>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5293-4C42-82E9-4F87ED02FBD1}"/>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5293-4C42-82E9-4F87ED02FBD1}"/>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5293-4C42-82E9-4F87ED02FBD1}"/>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5293-4C42-82E9-4F87ED02FBD1}"/>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5293-4C42-82E9-4F87ED02FBD1}"/>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5293-4C42-82E9-4F87ED02FBD1}"/>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5293-4C42-82E9-4F87ED02FBD1}"/>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5293-4C42-82E9-4F87ED02FBD1}"/>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5293-4C42-82E9-4F87ED02FBD1}"/>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5293-4C42-82E9-4F87ED02FBD1}"/>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5293-4C42-82E9-4F87ED02FBD1}"/>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5293-4C42-82E9-4F87ED02FBD1}"/>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5293-4C42-82E9-4F87ED02FBD1}"/>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5293-4C42-82E9-4F87ED02FBD1}"/>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5293-4C42-82E9-4F87ED02FBD1}"/>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5293-4C42-82E9-4F87ED02FBD1}"/>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5293-4C42-82E9-4F87ED02FBD1}"/>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5293-4C42-82E9-4F87ED02FBD1}"/>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5293-4C42-82E9-4F87ED02FBD1}"/>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5293-4C42-82E9-4F87ED02FBD1}"/>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5293-4C42-82E9-4F87ED02FBD1}"/>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5293-4C42-82E9-4F87ED02FBD1}"/>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5293-4C42-82E9-4F87ED02FBD1}"/>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5293-4C42-82E9-4F87ED02FBD1}"/>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5293-4C42-82E9-4F87ED02FBD1}"/>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5293-4C42-82E9-4F87ED02FBD1}"/>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5293-4C42-82E9-4F87ED02FBD1}"/>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5293-4C42-82E9-4F87ED02FBD1}"/>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5293-4C42-82E9-4F87ED02FBD1}"/>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5293-4C42-82E9-4F87ED02FBD1}"/>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5293-4C42-82E9-4F87ED02FBD1}"/>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5293-4C42-82E9-4F87ED02FBD1}"/>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5293-4C42-82E9-4F87ED02FBD1}"/>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5293-4C42-82E9-4F87ED02FBD1}"/>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5293-4C42-82E9-4F87ED02FBD1}"/>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5293-4C42-82E9-4F87ED02FBD1}"/>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5293-4C42-82E9-4F87ED02FBD1}"/>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5293-4C42-82E9-4F87ED02FBD1}"/>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5293-4C42-82E9-4F87ED02FBD1}"/>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5293-4C42-82E9-4F87ED02FBD1}"/>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5293-4C42-82E9-4F87ED02FBD1}"/>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5293-4C42-82E9-4F87ED02FBD1}"/>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5293-4C42-82E9-4F87ED02FBD1}"/>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5293-4C42-82E9-4F87ED02FBD1}"/>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5293-4C42-82E9-4F87ED02FBD1}"/>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5293-4C42-82E9-4F87ED02FBD1}"/>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5293-4C42-82E9-4F87ED02FBD1}"/>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5293-4C42-82E9-4F87ED02FBD1}"/>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5293-4C42-82E9-4F87ED02FBD1}"/>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5293-4C42-82E9-4F87ED02FBD1}"/>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5293-4C42-82E9-4F87ED02FBD1}"/>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5293-4C42-82E9-4F87ED02FBD1}"/>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5293-4C42-82E9-4F87ED02FBD1}"/>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5293-4C42-82E9-4F87ED02FBD1}"/>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5293-4C42-82E9-4F87ED02FBD1}"/>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5293-4C42-82E9-4F87ED02FBD1}"/>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5293-4C42-82E9-4F87ED02FBD1}"/>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5293-4C42-82E9-4F87ED02FBD1}"/>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5293-4C42-82E9-4F87ED02FBD1}"/>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5293-4C42-82E9-4F87ED02FBD1}"/>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5293-4C42-82E9-4F87ED02FBD1}"/>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5293-4C42-82E9-4F87ED02FBD1}"/>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5293-4C42-82E9-4F87ED02FBD1}"/>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5293-4C42-82E9-4F87ED02FBD1}"/>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5293-4C42-82E9-4F87ED02FBD1}"/>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5293-4C42-82E9-4F87ED02FBD1}"/>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5293-4C42-82E9-4F87ED02FBD1}"/>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5293-4C42-82E9-4F87ED02FBD1}"/>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5293-4C42-82E9-4F87ED02FBD1}"/>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5293-4C42-82E9-4F87ED02FBD1}"/>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5293-4C42-82E9-4F87ED02FBD1}"/>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5293-4C42-82E9-4F87ED02FBD1}"/>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5293-4C42-82E9-4F87ED02FBD1}"/>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5293-4C42-82E9-4F87ED02FBD1}"/>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5293-4C42-82E9-4F87ED02FBD1}"/>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5293-4C42-82E9-4F87ED02FBD1}"/>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5293-4C42-82E9-4F87ED02FBD1}"/>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5293-4C42-82E9-4F87ED02FBD1}"/>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5293-4C42-82E9-4F87ED02FBD1}"/>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5293-4C42-82E9-4F87ED02FBD1}"/>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5293-4C42-82E9-4F87ED02FBD1}"/>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5293-4C42-82E9-4F87ED02FBD1}"/>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5293-4C42-82E9-4F87ED02FBD1}"/>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5293-4C42-82E9-4F87ED02FBD1}"/>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5293-4C42-82E9-4F87ED02FBD1}"/>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5293-4C42-82E9-4F87ED02FBD1}"/>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5293-4C42-82E9-4F87ED02FBD1}"/>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5293-4C42-82E9-4F87ED02FBD1}"/>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5293-4C42-82E9-4F87ED02FBD1}"/>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5293-4C42-82E9-4F87ED02FBD1}"/>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5293-4C42-82E9-4F87ED02FBD1}"/>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5293-4C42-82E9-4F87ED02FBD1}"/>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5293-4C42-82E9-4F87ED02FBD1}"/>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5293-4C42-82E9-4F87ED02FBD1}"/>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5293-4C42-82E9-4F87ED02FBD1}"/>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5293-4C42-82E9-4F87ED02FBD1}"/>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5293-4C42-82E9-4F87ED02FBD1}"/>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5293-4C42-82E9-4F87ED02FBD1}"/>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5293-4C42-82E9-4F87ED02FBD1}"/>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5293-4C42-82E9-4F87ED02FBD1}"/>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5293-4C42-82E9-4F87ED02FBD1}"/>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5293-4C42-82E9-4F87ED02FBD1}"/>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5293-4C42-82E9-4F87ED02FBD1}"/>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5293-4C42-82E9-4F87ED02FBD1}"/>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5293-4C42-82E9-4F87ED02FBD1}"/>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5293-4C42-82E9-4F87ED02FBD1}"/>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5293-4C42-82E9-4F87ED02FBD1}"/>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5293-4C42-82E9-4F87ED02FBD1}"/>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5293-4C42-82E9-4F87ED02FBD1}"/>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5293-4C42-82E9-4F87ED02FBD1}"/>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5293-4C42-82E9-4F87ED02FBD1}"/>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5293-4C42-82E9-4F87ED02FBD1}"/>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5293-4C42-82E9-4F87ED02FBD1}"/>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5293-4C42-82E9-4F87ED02FBD1}"/>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5293-4C42-82E9-4F87ED02FBD1}"/>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5293-4C42-82E9-4F87ED02FBD1}"/>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5293-4C42-82E9-4F87ED02FBD1}"/>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5293-4C42-82E9-4F87ED02FBD1}"/>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5293-4C42-82E9-4F87ED02FBD1}"/>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5293-4C42-82E9-4F87ED02FBD1}"/>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5293-4C42-82E9-4F87ED02FBD1}"/>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5293-4C42-82E9-4F87ED02FBD1}"/>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5293-4C42-82E9-4F87ED02FBD1}"/>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5293-4C42-82E9-4F87ED02FBD1}"/>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5293-4C42-82E9-4F87ED02FBD1}"/>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5293-4C42-82E9-4F87ED02FBD1}"/>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5293-4C42-82E9-4F87ED02FBD1}"/>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5293-4C42-82E9-4F87ED02FBD1}"/>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5293-4C42-82E9-4F87ED02FBD1}"/>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5293-4C42-82E9-4F87ED02FBD1}"/>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5293-4C42-82E9-4F87ED02FBD1}"/>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5293-4C42-82E9-4F87ED02FBD1}"/>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5293-4C42-82E9-4F87ED02FBD1}"/>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5293-4C42-82E9-4F87ED02FBD1}"/>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5293-4C42-82E9-4F87ED02FBD1}"/>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5293-4C42-82E9-4F87ED02FBD1}"/>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5293-4C42-82E9-4F87ED02FBD1}"/>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5293-4C42-82E9-4F87ED02FBD1}"/>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5293-4C42-82E9-4F87ED02FBD1}"/>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5293-4C42-82E9-4F87ED02FBD1}"/>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5293-4C42-82E9-4F87ED02FBD1}"/>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5293-4C42-82E9-4F87ED02FBD1}"/>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5293-4C42-82E9-4F87ED02FBD1}"/>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5293-4C42-82E9-4F87ED02FBD1}"/>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5293-4C42-82E9-4F87ED02FBD1}"/>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5293-4C42-82E9-4F87ED02FBD1}"/>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5293-4C42-82E9-4F87ED02FBD1}"/>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5293-4C42-82E9-4F87ED02FBD1}"/>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5293-4C42-82E9-4F87ED02FBD1}"/>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5293-4C42-82E9-4F87ED02FBD1}"/>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5293-4C42-82E9-4F87ED02FBD1}"/>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5293-4C42-82E9-4F87ED02FBD1}"/>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5293-4C42-82E9-4F87ED02FBD1}"/>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5293-4C42-82E9-4F87ED02FBD1}"/>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5293-4C42-82E9-4F87ED02FBD1}"/>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5293-4C42-82E9-4F87ED02FBD1}"/>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5293-4C42-82E9-4F87ED02FBD1}"/>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5293-4C42-82E9-4F87ED02FBD1}"/>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5293-4C42-82E9-4F87ED02FBD1}"/>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5293-4C42-82E9-4F87ED02FBD1}"/>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5293-4C42-82E9-4F87ED02FBD1}"/>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5293-4C42-82E9-4F87ED02FBD1}"/>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5293-4C42-82E9-4F87ED02FBD1}"/>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5293-4C42-82E9-4F87ED02FBD1}"/>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5293-4C42-82E9-4F87ED02FBD1}"/>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5293-4C42-82E9-4F87ED02FBD1}"/>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5293-4C42-82E9-4F87ED02FBD1}"/>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5293-4C42-82E9-4F87ED02FBD1}"/>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5293-4C42-82E9-4F87ED02FBD1}"/>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5293-4C42-82E9-4F87ED02FBD1}"/>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5293-4C42-82E9-4F87ED02FBD1}"/>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5293-4C42-82E9-4F87ED02FBD1}"/>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5293-4C42-82E9-4F87ED02FBD1}"/>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5293-4C42-82E9-4F87ED02FBD1}"/>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5293-4C42-82E9-4F87ED02FBD1}"/>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5293-4C42-82E9-4F87ED02FBD1}"/>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5293-4C42-82E9-4F87ED02FBD1}"/>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5293-4C42-82E9-4F87ED02FBD1}"/>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5293-4C42-82E9-4F87ED02FBD1}"/>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5293-4C42-82E9-4F87ED02FBD1}"/>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5293-4C42-82E9-4F87ED02FBD1}"/>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5293-4C42-82E9-4F87ED02FBD1}"/>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5293-4C42-82E9-4F87ED02FBD1}"/>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5293-4C42-82E9-4F87ED02FBD1}"/>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5293-4C42-82E9-4F87ED02FBD1}"/>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5293-4C42-82E9-4F87ED02FBD1}"/>
              </c:ext>
            </c:extLst>
          </c:dPt>
          <c:yVal>
            <c:numRef>
              <c:f>'1._DATA'!$AO$9:$AO$295</c:f>
              <c:numCache>
                <c:formatCode>#,###;\(#,###\);\-</c:formatCode>
                <c:ptCount val="287"/>
                <c:pt idx="19">
                  <c:v>1</c:v>
                </c:pt>
                <c:pt idx="20">
                  <c:v>1</c:v>
                </c:pt>
                <c:pt idx="21">
                  <c:v>1</c:v>
                </c:pt>
                <c:pt idx="22">
                  <c:v>2</c:v>
                </c:pt>
                <c:pt idx="23">
                  <c:v>1</c:v>
                </c:pt>
                <c:pt idx="24">
                  <c:v>2</c:v>
                </c:pt>
                <c:pt idx="25">
                  <c:v>1</c:v>
                </c:pt>
                <c:pt idx="26">
                  <c:v>1</c:v>
                </c:pt>
                <c:pt idx="27">
                  <c:v>1</c:v>
                </c:pt>
                <c:pt idx="28">
                  <c:v>1</c:v>
                </c:pt>
                <c:pt idx="29">
                  <c:v>1</c:v>
                </c:pt>
                <c:pt idx="30">
                  <c:v>1</c:v>
                </c:pt>
                <c:pt idx="31">
                  <c:v>1</c:v>
                </c:pt>
                <c:pt idx="32">
                  <c:v>1</c:v>
                </c:pt>
                <c:pt idx="33">
                  <c:v>4</c:v>
                </c:pt>
                <c:pt idx="34">
                  <c:v>1</c:v>
                </c:pt>
                <c:pt idx="35">
                  <c:v>1</c:v>
                </c:pt>
                <c:pt idx="36">
                  <c:v>2</c:v>
                </c:pt>
                <c:pt idx="37">
                  <c:v>2</c:v>
                </c:pt>
                <c:pt idx="38">
                  <c:v>1</c:v>
                </c:pt>
                <c:pt idx="39">
                  <c:v>2</c:v>
                </c:pt>
                <c:pt idx="40">
                  <c:v>1</c:v>
                </c:pt>
                <c:pt idx="41">
                  <c:v>3</c:v>
                </c:pt>
                <c:pt idx="42">
                  <c:v>1</c:v>
                </c:pt>
                <c:pt idx="43">
                  <c:v>1</c:v>
                </c:pt>
                <c:pt idx="44">
                  <c:v>1</c:v>
                </c:pt>
                <c:pt idx="45">
                  <c:v>1</c:v>
                </c:pt>
                <c:pt idx="46">
                  <c:v>4</c:v>
                </c:pt>
                <c:pt idx="47">
                  <c:v>2</c:v>
                </c:pt>
                <c:pt idx="48">
                  <c:v>2</c:v>
                </c:pt>
                <c:pt idx="49">
                  <c:v>1</c:v>
                </c:pt>
                <c:pt idx="50">
                  <c:v>2</c:v>
                </c:pt>
                <c:pt idx="51">
                  <c:v>1</c:v>
                </c:pt>
                <c:pt idx="52">
                  <c:v>1</c:v>
                </c:pt>
                <c:pt idx="53">
                  <c:v>1</c:v>
                </c:pt>
                <c:pt idx="54">
                  <c:v>4</c:v>
                </c:pt>
                <c:pt idx="55">
                  <c:v>2</c:v>
                </c:pt>
                <c:pt idx="56">
                  <c:v>2</c:v>
                </c:pt>
                <c:pt idx="57">
                  <c:v>2</c:v>
                </c:pt>
                <c:pt idx="58">
                  <c:v>2</c:v>
                </c:pt>
                <c:pt idx="59">
                  <c:v>2</c:v>
                </c:pt>
                <c:pt idx="60">
                  <c:v>3</c:v>
                </c:pt>
                <c:pt idx="61">
                  <c:v>2</c:v>
                </c:pt>
                <c:pt idx="62">
                  <c:v>1</c:v>
                </c:pt>
                <c:pt idx="63">
                  <c:v>2</c:v>
                </c:pt>
                <c:pt idx="64">
                  <c:v>1</c:v>
                </c:pt>
                <c:pt idx="65">
                  <c:v>2</c:v>
                </c:pt>
                <c:pt idx="66">
                  <c:v>1</c:v>
                </c:pt>
                <c:pt idx="67">
                  <c:v>1</c:v>
                </c:pt>
                <c:pt idx="68">
                  <c:v>2</c:v>
                </c:pt>
                <c:pt idx="69">
                  <c:v>2</c:v>
                </c:pt>
                <c:pt idx="70">
                  <c:v>1</c:v>
                </c:pt>
                <c:pt idx="71">
                  <c:v>1</c:v>
                </c:pt>
                <c:pt idx="72">
                  <c:v>2</c:v>
                </c:pt>
                <c:pt idx="73">
                  <c:v>1</c:v>
                </c:pt>
                <c:pt idx="74">
                  <c:v>1</c:v>
                </c:pt>
                <c:pt idx="75">
                  <c:v>3</c:v>
                </c:pt>
                <c:pt idx="76">
                  <c:v>1</c:v>
                </c:pt>
                <c:pt idx="77">
                  <c:v>1</c:v>
                </c:pt>
                <c:pt idx="78">
                  <c:v>1</c:v>
                </c:pt>
                <c:pt idx="79">
                  <c:v>4</c:v>
                </c:pt>
                <c:pt idx="80">
                  <c:v>2</c:v>
                </c:pt>
                <c:pt idx="81">
                  <c:v>1</c:v>
                </c:pt>
                <c:pt idx="82">
                  <c:v>2</c:v>
                </c:pt>
                <c:pt idx="83">
                  <c:v>1</c:v>
                </c:pt>
                <c:pt idx="84">
                  <c:v>2</c:v>
                </c:pt>
                <c:pt idx="85">
                  <c:v>1</c:v>
                </c:pt>
                <c:pt idx="86">
                  <c:v>2</c:v>
                </c:pt>
                <c:pt idx="87">
                  <c:v>1</c:v>
                </c:pt>
                <c:pt idx="88">
                  <c:v>1</c:v>
                </c:pt>
                <c:pt idx="89">
                  <c:v>2</c:v>
                </c:pt>
                <c:pt idx="90">
                  <c:v>1</c:v>
                </c:pt>
                <c:pt idx="91">
                  <c:v>1</c:v>
                </c:pt>
                <c:pt idx="92">
                  <c:v>2</c:v>
                </c:pt>
                <c:pt idx="93">
                  <c:v>1</c:v>
                </c:pt>
                <c:pt idx="94">
                  <c:v>2</c:v>
                </c:pt>
                <c:pt idx="95">
                  <c:v>1</c:v>
                </c:pt>
                <c:pt idx="96">
                  <c:v>1</c:v>
                </c:pt>
                <c:pt idx="97">
                  <c:v>2</c:v>
                </c:pt>
                <c:pt idx="98">
                  <c:v>2</c:v>
                </c:pt>
                <c:pt idx="99">
                  <c:v>2</c:v>
                </c:pt>
                <c:pt idx="100">
                  <c:v>2</c:v>
                </c:pt>
                <c:pt idx="101">
                  <c:v>2</c:v>
                </c:pt>
                <c:pt idx="102">
                  <c:v>3</c:v>
                </c:pt>
                <c:pt idx="103">
                  <c:v>1</c:v>
                </c:pt>
                <c:pt idx="104">
                  <c:v>2</c:v>
                </c:pt>
                <c:pt idx="105">
                  <c:v>2</c:v>
                </c:pt>
                <c:pt idx="106">
                  <c:v>1</c:v>
                </c:pt>
                <c:pt idx="109">
                  <c:v>3</c:v>
                </c:pt>
                <c:pt idx="110">
                  <c:v>2</c:v>
                </c:pt>
                <c:pt idx="111">
                  <c:v>1</c:v>
                </c:pt>
                <c:pt idx="112">
                  <c:v>2</c:v>
                </c:pt>
                <c:pt idx="113">
                  <c:v>2</c:v>
                </c:pt>
                <c:pt idx="114">
                  <c:v>1</c:v>
                </c:pt>
                <c:pt idx="115">
                  <c:v>1</c:v>
                </c:pt>
                <c:pt idx="116">
                  <c:v>1</c:v>
                </c:pt>
                <c:pt idx="117">
                  <c:v>1</c:v>
                </c:pt>
                <c:pt idx="118">
                  <c:v>2</c:v>
                </c:pt>
                <c:pt idx="119">
                  <c:v>2</c:v>
                </c:pt>
                <c:pt idx="120">
                  <c:v>1</c:v>
                </c:pt>
                <c:pt idx="121">
                  <c:v>2</c:v>
                </c:pt>
                <c:pt idx="125">
                  <c:v>1</c:v>
                </c:pt>
                <c:pt idx="126">
                  <c:v>3</c:v>
                </c:pt>
                <c:pt idx="127">
                  <c:v>1</c:v>
                </c:pt>
                <c:pt idx="128">
                  <c:v>2</c:v>
                </c:pt>
                <c:pt idx="129">
                  <c:v>1</c:v>
                </c:pt>
                <c:pt idx="130">
                  <c:v>1</c:v>
                </c:pt>
                <c:pt idx="131">
                  <c:v>2</c:v>
                </c:pt>
                <c:pt idx="133">
                  <c:v>1</c:v>
                </c:pt>
                <c:pt idx="134">
                  <c:v>1</c:v>
                </c:pt>
                <c:pt idx="135">
                  <c:v>1</c:v>
                </c:pt>
                <c:pt idx="138">
                  <c:v>1</c:v>
                </c:pt>
                <c:pt idx="140">
                  <c:v>2</c:v>
                </c:pt>
                <c:pt idx="141">
                  <c:v>2</c:v>
                </c:pt>
                <c:pt idx="142">
                  <c:v>2</c:v>
                </c:pt>
                <c:pt idx="143">
                  <c:v>2</c:v>
                </c:pt>
                <c:pt idx="144">
                  <c:v>1</c:v>
                </c:pt>
                <c:pt idx="145">
                  <c:v>1</c:v>
                </c:pt>
                <c:pt idx="146">
                  <c:v>1</c:v>
                </c:pt>
                <c:pt idx="147">
                  <c:v>1</c:v>
                </c:pt>
                <c:pt idx="148">
                  <c:v>1</c:v>
                </c:pt>
                <c:pt idx="149">
                  <c:v>1</c:v>
                </c:pt>
                <c:pt idx="151">
                  <c:v>2</c:v>
                </c:pt>
                <c:pt idx="152">
                  <c:v>2</c:v>
                </c:pt>
                <c:pt idx="153">
                  <c:v>1</c:v>
                </c:pt>
                <c:pt idx="154">
                  <c:v>1</c:v>
                </c:pt>
                <c:pt idx="155">
                  <c:v>1</c:v>
                </c:pt>
                <c:pt idx="156">
                  <c:v>1</c:v>
                </c:pt>
                <c:pt idx="157">
                  <c:v>2</c:v>
                </c:pt>
                <c:pt idx="159">
                  <c:v>1</c:v>
                </c:pt>
                <c:pt idx="160">
                  <c:v>1</c:v>
                </c:pt>
                <c:pt idx="161">
                  <c:v>5</c:v>
                </c:pt>
                <c:pt idx="162">
                  <c:v>1</c:v>
                </c:pt>
                <c:pt idx="164">
                  <c:v>2</c:v>
                </c:pt>
                <c:pt idx="165">
                  <c:v>1</c:v>
                </c:pt>
                <c:pt idx="166">
                  <c:v>2</c:v>
                </c:pt>
                <c:pt idx="167">
                  <c:v>2</c:v>
                </c:pt>
                <c:pt idx="168">
                  <c:v>1</c:v>
                </c:pt>
                <c:pt idx="169">
                  <c:v>1</c:v>
                </c:pt>
                <c:pt idx="170">
                  <c:v>1</c:v>
                </c:pt>
                <c:pt idx="171">
                  <c:v>1</c:v>
                </c:pt>
                <c:pt idx="172">
                  <c:v>1</c:v>
                </c:pt>
                <c:pt idx="176">
                  <c:v>1</c:v>
                </c:pt>
                <c:pt idx="179">
                  <c:v>1</c:v>
                </c:pt>
                <c:pt idx="181">
                  <c:v>1</c:v>
                </c:pt>
                <c:pt idx="182">
                  <c:v>3</c:v>
                </c:pt>
                <c:pt idx="183">
                  <c:v>1</c:v>
                </c:pt>
                <c:pt idx="184">
                  <c:v>2</c:v>
                </c:pt>
                <c:pt idx="185">
                  <c:v>1</c:v>
                </c:pt>
                <c:pt idx="186">
                  <c:v>1</c:v>
                </c:pt>
                <c:pt idx="187">
                  <c:v>5</c:v>
                </c:pt>
                <c:pt idx="188">
                  <c:v>1</c:v>
                </c:pt>
                <c:pt idx="189">
                  <c:v>2</c:v>
                </c:pt>
                <c:pt idx="190">
                  <c:v>1</c:v>
                </c:pt>
                <c:pt idx="191">
                  <c:v>1</c:v>
                </c:pt>
                <c:pt idx="192">
                  <c:v>2</c:v>
                </c:pt>
                <c:pt idx="193">
                  <c:v>1</c:v>
                </c:pt>
                <c:pt idx="194">
                  <c:v>1</c:v>
                </c:pt>
                <c:pt idx="195">
                  <c:v>1</c:v>
                </c:pt>
                <c:pt idx="196">
                  <c:v>2</c:v>
                </c:pt>
                <c:pt idx="197">
                  <c:v>2</c:v>
                </c:pt>
                <c:pt idx="198">
                  <c:v>2</c:v>
                </c:pt>
                <c:pt idx="199">
                  <c:v>2</c:v>
                </c:pt>
                <c:pt idx="200">
                  <c:v>2</c:v>
                </c:pt>
                <c:pt idx="201">
                  <c:v>2</c:v>
                </c:pt>
                <c:pt idx="202">
                  <c:v>1</c:v>
                </c:pt>
                <c:pt idx="203">
                  <c:v>1</c:v>
                </c:pt>
                <c:pt idx="204">
                  <c:v>1</c:v>
                </c:pt>
                <c:pt idx="205">
                  <c:v>2</c:v>
                </c:pt>
                <c:pt idx="206">
                  <c:v>1</c:v>
                </c:pt>
                <c:pt idx="207">
                  <c:v>1</c:v>
                </c:pt>
                <c:pt idx="208">
                  <c:v>2</c:v>
                </c:pt>
                <c:pt idx="209">
                  <c:v>1</c:v>
                </c:pt>
                <c:pt idx="210">
                  <c:v>1</c:v>
                </c:pt>
                <c:pt idx="211">
                  <c:v>1</c:v>
                </c:pt>
                <c:pt idx="212">
                  <c:v>1</c:v>
                </c:pt>
                <c:pt idx="213">
                  <c:v>2</c:v>
                </c:pt>
                <c:pt idx="214">
                  <c:v>1</c:v>
                </c:pt>
                <c:pt idx="215">
                  <c:v>1</c:v>
                </c:pt>
                <c:pt idx="216">
                  <c:v>2</c:v>
                </c:pt>
                <c:pt idx="217">
                  <c:v>2</c:v>
                </c:pt>
                <c:pt idx="218">
                  <c:v>1</c:v>
                </c:pt>
                <c:pt idx="219">
                  <c:v>5</c:v>
                </c:pt>
                <c:pt idx="220">
                  <c:v>3</c:v>
                </c:pt>
                <c:pt idx="221">
                  <c:v>2</c:v>
                </c:pt>
                <c:pt idx="223">
                  <c:v>1</c:v>
                </c:pt>
                <c:pt idx="224">
                  <c:v>2</c:v>
                </c:pt>
                <c:pt idx="225">
                  <c:v>1</c:v>
                </c:pt>
                <c:pt idx="226">
                  <c:v>1</c:v>
                </c:pt>
                <c:pt idx="227">
                  <c:v>1</c:v>
                </c:pt>
                <c:pt idx="228">
                  <c:v>1</c:v>
                </c:pt>
                <c:pt idx="230">
                  <c:v>1</c:v>
                </c:pt>
                <c:pt idx="231">
                  <c:v>2</c:v>
                </c:pt>
                <c:pt idx="232">
                  <c:v>2</c:v>
                </c:pt>
                <c:pt idx="233">
                  <c:v>5</c:v>
                </c:pt>
                <c:pt idx="234">
                  <c:v>1</c:v>
                </c:pt>
                <c:pt idx="235">
                  <c:v>3</c:v>
                </c:pt>
                <c:pt idx="236">
                  <c:v>5</c:v>
                </c:pt>
                <c:pt idx="237">
                  <c:v>1</c:v>
                </c:pt>
                <c:pt idx="238">
                  <c:v>1</c:v>
                </c:pt>
                <c:pt idx="239">
                  <c:v>2</c:v>
                </c:pt>
                <c:pt idx="240">
                  <c:v>2</c:v>
                </c:pt>
                <c:pt idx="241">
                  <c:v>1</c:v>
                </c:pt>
                <c:pt idx="242">
                  <c:v>2</c:v>
                </c:pt>
                <c:pt idx="243">
                  <c:v>1</c:v>
                </c:pt>
                <c:pt idx="244">
                  <c:v>1</c:v>
                </c:pt>
                <c:pt idx="245">
                  <c:v>1</c:v>
                </c:pt>
                <c:pt idx="246">
                  <c:v>1</c:v>
                </c:pt>
                <c:pt idx="247">
                  <c:v>1</c:v>
                </c:pt>
                <c:pt idx="248">
                  <c:v>1</c:v>
                </c:pt>
                <c:pt idx="249">
                  <c:v>1</c:v>
                </c:pt>
                <c:pt idx="250">
                  <c:v>1</c:v>
                </c:pt>
                <c:pt idx="251">
                  <c:v>1</c:v>
                </c:pt>
                <c:pt idx="252">
                  <c:v>2</c:v>
                </c:pt>
                <c:pt idx="253">
                  <c:v>2</c:v>
                </c:pt>
                <c:pt idx="254">
                  <c:v>2</c:v>
                </c:pt>
                <c:pt idx="255">
                  <c:v>1</c:v>
                </c:pt>
                <c:pt idx="256">
                  <c:v>3</c:v>
                </c:pt>
                <c:pt idx="257">
                  <c:v>1</c:v>
                </c:pt>
                <c:pt idx="258">
                  <c:v>1</c:v>
                </c:pt>
                <c:pt idx="259">
                  <c:v>2</c:v>
                </c:pt>
                <c:pt idx="261">
                  <c:v>1</c:v>
                </c:pt>
                <c:pt idx="262">
                  <c:v>2</c:v>
                </c:pt>
                <c:pt idx="263">
                  <c:v>2</c:v>
                </c:pt>
                <c:pt idx="264">
                  <c:v>1</c:v>
                </c:pt>
                <c:pt idx="265">
                  <c:v>1</c:v>
                </c:pt>
                <c:pt idx="266">
                  <c:v>2</c:v>
                </c:pt>
                <c:pt idx="269">
                  <c:v>4</c:v>
                </c:pt>
                <c:pt idx="279">
                  <c:v>1</c:v>
                </c:pt>
                <c:pt idx="280">
                  <c:v>1</c:v>
                </c:pt>
                <c:pt idx="282">
                  <c:v>3</c:v>
                </c:pt>
                <c:pt idx="284">
                  <c:v>1</c:v>
                </c:pt>
                <c:pt idx="285">
                  <c:v>1</c:v>
                </c:pt>
              </c:numCache>
            </c:numRef>
          </c:yVal>
          <c:smooth val="0"/>
          <c:extLst>
            <c:ext xmlns:c16="http://schemas.microsoft.com/office/drawing/2014/chart" uri="{C3380CC4-5D6E-409C-BE32-E72D297353CC}">
              <c16:uniqueId val="{0000023E-5293-4C42-82E9-4F87ED02FBD1}"/>
            </c:ext>
          </c:extLst>
        </c:ser>
        <c:dLbls>
          <c:showLegendKey val="0"/>
          <c:showVal val="0"/>
          <c:showCatName val="0"/>
          <c:showSerName val="0"/>
          <c:showPercent val="0"/>
          <c:showBubbleSize val="0"/>
        </c:dLbls>
        <c:axId val="-22562368"/>
        <c:axId val="-22561824"/>
      </c:scatterChart>
      <c:valAx>
        <c:axId val="-225623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1824"/>
        <c:crosses val="autoZero"/>
        <c:crossBetween val="midCat"/>
        <c:majorUnit val="1"/>
      </c:valAx>
      <c:valAx>
        <c:axId val="-225618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236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439D-48C1-B55A-B68BA9F04820}"/>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439D-48C1-B55A-B68BA9F04820}"/>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439D-48C1-B55A-B68BA9F04820}"/>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439D-48C1-B55A-B68BA9F04820}"/>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439D-48C1-B55A-B68BA9F04820}"/>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439D-48C1-B55A-B68BA9F04820}"/>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439D-48C1-B55A-B68BA9F04820}"/>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439D-48C1-B55A-B68BA9F04820}"/>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439D-48C1-B55A-B68BA9F04820}"/>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439D-48C1-B55A-B68BA9F04820}"/>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439D-48C1-B55A-B68BA9F04820}"/>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439D-48C1-B55A-B68BA9F04820}"/>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439D-48C1-B55A-B68BA9F04820}"/>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439D-48C1-B55A-B68BA9F04820}"/>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439D-48C1-B55A-B68BA9F04820}"/>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439D-48C1-B55A-B68BA9F04820}"/>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439D-48C1-B55A-B68BA9F04820}"/>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439D-48C1-B55A-B68BA9F04820}"/>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439D-48C1-B55A-B68BA9F04820}"/>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439D-48C1-B55A-B68BA9F04820}"/>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439D-48C1-B55A-B68BA9F04820}"/>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439D-48C1-B55A-B68BA9F04820}"/>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439D-48C1-B55A-B68BA9F04820}"/>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439D-48C1-B55A-B68BA9F04820}"/>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439D-48C1-B55A-B68BA9F04820}"/>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439D-48C1-B55A-B68BA9F04820}"/>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439D-48C1-B55A-B68BA9F04820}"/>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439D-48C1-B55A-B68BA9F04820}"/>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439D-48C1-B55A-B68BA9F04820}"/>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439D-48C1-B55A-B68BA9F04820}"/>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439D-48C1-B55A-B68BA9F04820}"/>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439D-48C1-B55A-B68BA9F04820}"/>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439D-48C1-B55A-B68BA9F04820}"/>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439D-48C1-B55A-B68BA9F04820}"/>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439D-48C1-B55A-B68BA9F04820}"/>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439D-48C1-B55A-B68BA9F04820}"/>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439D-48C1-B55A-B68BA9F04820}"/>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439D-48C1-B55A-B68BA9F04820}"/>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439D-48C1-B55A-B68BA9F04820}"/>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439D-48C1-B55A-B68BA9F04820}"/>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439D-48C1-B55A-B68BA9F04820}"/>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439D-48C1-B55A-B68BA9F04820}"/>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439D-48C1-B55A-B68BA9F04820}"/>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439D-48C1-B55A-B68BA9F04820}"/>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439D-48C1-B55A-B68BA9F04820}"/>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439D-48C1-B55A-B68BA9F04820}"/>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439D-48C1-B55A-B68BA9F04820}"/>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439D-48C1-B55A-B68BA9F04820}"/>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439D-48C1-B55A-B68BA9F04820}"/>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439D-48C1-B55A-B68BA9F04820}"/>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439D-48C1-B55A-B68BA9F04820}"/>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439D-48C1-B55A-B68BA9F04820}"/>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439D-48C1-B55A-B68BA9F04820}"/>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439D-48C1-B55A-B68BA9F04820}"/>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439D-48C1-B55A-B68BA9F04820}"/>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439D-48C1-B55A-B68BA9F04820}"/>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439D-48C1-B55A-B68BA9F04820}"/>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439D-48C1-B55A-B68BA9F04820}"/>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439D-48C1-B55A-B68BA9F04820}"/>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439D-48C1-B55A-B68BA9F04820}"/>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439D-48C1-B55A-B68BA9F04820}"/>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439D-48C1-B55A-B68BA9F04820}"/>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439D-48C1-B55A-B68BA9F04820}"/>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439D-48C1-B55A-B68BA9F04820}"/>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439D-48C1-B55A-B68BA9F04820}"/>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439D-48C1-B55A-B68BA9F04820}"/>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439D-48C1-B55A-B68BA9F04820}"/>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439D-48C1-B55A-B68BA9F04820}"/>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439D-48C1-B55A-B68BA9F04820}"/>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439D-48C1-B55A-B68BA9F04820}"/>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439D-48C1-B55A-B68BA9F04820}"/>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439D-48C1-B55A-B68BA9F04820}"/>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439D-48C1-B55A-B68BA9F04820}"/>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439D-48C1-B55A-B68BA9F04820}"/>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439D-48C1-B55A-B68BA9F04820}"/>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439D-48C1-B55A-B68BA9F04820}"/>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439D-48C1-B55A-B68BA9F04820}"/>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439D-48C1-B55A-B68BA9F04820}"/>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439D-48C1-B55A-B68BA9F04820}"/>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439D-48C1-B55A-B68BA9F04820}"/>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439D-48C1-B55A-B68BA9F04820}"/>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439D-48C1-B55A-B68BA9F04820}"/>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439D-48C1-B55A-B68BA9F04820}"/>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439D-48C1-B55A-B68BA9F04820}"/>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439D-48C1-B55A-B68BA9F04820}"/>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439D-48C1-B55A-B68BA9F04820}"/>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439D-48C1-B55A-B68BA9F04820}"/>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439D-48C1-B55A-B68BA9F04820}"/>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439D-48C1-B55A-B68BA9F04820}"/>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439D-48C1-B55A-B68BA9F04820}"/>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439D-48C1-B55A-B68BA9F04820}"/>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439D-48C1-B55A-B68BA9F04820}"/>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439D-48C1-B55A-B68BA9F04820}"/>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439D-48C1-B55A-B68BA9F04820}"/>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439D-48C1-B55A-B68BA9F04820}"/>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439D-48C1-B55A-B68BA9F04820}"/>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439D-48C1-B55A-B68BA9F04820}"/>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439D-48C1-B55A-B68BA9F04820}"/>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439D-48C1-B55A-B68BA9F04820}"/>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439D-48C1-B55A-B68BA9F04820}"/>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439D-48C1-B55A-B68BA9F04820}"/>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439D-48C1-B55A-B68BA9F04820}"/>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439D-48C1-B55A-B68BA9F04820}"/>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439D-48C1-B55A-B68BA9F04820}"/>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439D-48C1-B55A-B68BA9F04820}"/>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439D-48C1-B55A-B68BA9F04820}"/>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439D-48C1-B55A-B68BA9F04820}"/>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439D-48C1-B55A-B68BA9F04820}"/>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439D-48C1-B55A-B68BA9F04820}"/>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439D-48C1-B55A-B68BA9F04820}"/>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439D-48C1-B55A-B68BA9F04820}"/>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439D-48C1-B55A-B68BA9F04820}"/>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439D-48C1-B55A-B68BA9F04820}"/>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439D-48C1-B55A-B68BA9F04820}"/>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439D-48C1-B55A-B68BA9F04820}"/>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439D-48C1-B55A-B68BA9F04820}"/>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439D-48C1-B55A-B68BA9F04820}"/>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439D-48C1-B55A-B68BA9F04820}"/>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439D-48C1-B55A-B68BA9F04820}"/>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439D-48C1-B55A-B68BA9F04820}"/>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439D-48C1-B55A-B68BA9F04820}"/>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439D-48C1-B55A-B68BA9F04820}"/>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439D-48C1-B55A-B68BA9F04820}"/>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439D-48C1-B55A-B68BA9F04820}"/>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439D-48C1-B55A-B68BA9F04820}"/>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439D-48C1-B55A-B68BA9F04820}"/>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439D-48C1-B55A-B68BA9F04820}"/>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439D-48C1-B55A-B68BA9F04820}"/>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439D-48C1-B55A-B68BA9F04820}"/>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439D-48C1-B55A-B68BA9F04820}"/>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439D-48C1-B55A-B68BA9F04820}"/>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439D-48C1-B55A-B68BA9F04820}"/>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439D-48C1-B55A-B68BA9F04820}"/>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439D-48C1-B55A-B68BA9F04820}"/>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439D-48C1-B55A-B68BA9F04820}"/>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439D-48C1-B55A-B68BA9F04820}"/>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439D-48C1-B55A-B68BA9F04820}"/>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439D-48C1-B55A-B68BA9F04820}"/>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439D-48C1-B55A-B68BA9F04820}"/>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439D-48C1-B55A-B68BA9F04820}"/>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439D-48C1-B55A-B68BA9F04820}"/>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439D-48C1-B55A-B68BA9F04820}"/>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439D-48C1-B55A-B68BA9F04820}"/>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439D-48C1-B55A-B68BA9F04820}"/>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439D-48C1-B55A-B68BA9F04820}"/>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439D-48C1-B55A-B68BA9F04820}"/>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439D-48C1-B55A-B68BA9F04820}"/>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439D-48C1-B55A-B68BA9F04820}"/>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439D-48C1-B55A-B68BA9F04820}"/>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439D-48C1-B55A-B68BA9F04820}"/>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439D-48C1-B55A-B68BA9F04820}"/>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439D-48C1-B55A-B68BA9F04820}"/>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439D-48C1-B55A-B68BA9F04820}"/>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439D-48C1-B55A-B68BA9F04820}"/>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439D-48C1-B55A-B68BA9F04820}"/>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439D-48C1-B55A-B68BA9F04820}"/>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439D-48C1-B55A-B68BA9F04820}"/>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439D-48C1-B55A-B68BA9F04820}"/>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439D-48C1-B55A-B68BA9F04820}"/>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439D-48C1-B55A-B68BA9F04820}"/>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439D-48C1-B55A-B68BA9F04820}"/>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439D-48C1-B55A-B68BA9F04820}"/>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439D-48C1-B55A-B68BA9F04820}"/>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439D-48C1-B55A-B68BA9F04820}"/>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439D-48C1-B55A-B68BA9F04820}"/>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439D-48C1-B55A-B68BA9F04820}"/>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439D-48C1-B55A-B68BA9F04820}"/>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439D-48C1-B55A-B68BA9F04820}"/>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439D-48C1-B55A-B68BA9F04820}"/>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439D-48C1-B55A-B68BA9F04820}"/>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439D-48C1-B55A-B68BA9F04820}"/>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439D-48C1-B55A-B68BA9F04820}"/>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439D-48C1-B55A-B68BA9F04820}"/>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439D-48C1-B55A-B68BA9F04820}"/>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439D-48C1-B55A-B68BA9F04820}"/>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439D-48C1-B55A-B68BA9F04820}"/>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439D-48C1-B55A-B68BA9F04820}"/>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439D-48C1-B55A-B68BA9F04820}"/>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439D-48C1-B55A-B68BA9F04820}"/>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439D-48C1-B55A-B68BA9F04820}"/>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439D-48C1-B55A-B68BA9F04820}"/>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439D-48C1-B55A-B68BA9F04820}"/>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439D-48C1-B55A-B68BA9F04820}"/>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439D-48C1-B55A-B68BA9F04820}"/>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439D-48C1-B55A-B68BA9F04820}"/>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439D-48C1-B55A-B68BA9F04820}"/>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439D-48C1-B55A-B68BA9F04820}"/>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439D-48C1-B55A-B68BA9F04820}"/>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439D-48C1-B55A-B68BA9F04820}"/>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439D-48C1-B55A-B68BA9F04820}"/>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439D-48C1-B55A-B68BA9F04820}"/>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439D-48C1-B55A-B68BA9F04820}"/>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439D-48C1-B55A-B68BA9F04820}"/>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439D-48C1-B55A-B68BA9F04820}"/>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439D-48C1-B55A-B68BA9F04820}"/>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439D-48C1-B55A-B68BA9F04820}"/>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439D-48C1-B55A-B68BA9F04820}"/>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439D-48C1-B55A-B68BA9F04820}"/>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439D-48C1-B55A-B68BA9F04820}"/>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439D-48C1-B55A-B68BA9F04820}"/>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439D-48C1-B55A-B68BA9F04820}"/>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439D-48C1-B55A-B68BA9F04820}"/>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439D-48C1-B55A-B68BA9F04820}"/>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439D-48C1-B55A-B68BA9F04820}"/>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439D-48C1-B55A-B68BA9F04820}"/>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439D-48C1-B55A-B68BA9F04820}"/>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439D-48C1-B55A-B68BA9F04820}"/>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439D-48C1-B55A-B68BA9F04820}"/>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439D-48C1-B55A-B68BA9F04820}"/>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439D-48C1-B55A-B68BA9F04820}"/>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439D-48C1-B55A-B68BA9F04820}"/>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439D-48C1-B55A-B68BA9F04820}"/>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439D-48C1-B55A-B68BA9F04820}"/>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439D-48C1-B55A-B68BA9F04820}"/>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439D-48C1-B55A-B68BA9F04820}"/>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439D-48C1-B55A-B68BA9F04820}"/>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439D-48C1-B55A-B68BA9F04820}"/>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439D-48C1-B55A-B68BA9F04820}"/>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439D-48C1-B55A-B68BA9F04820}"/>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439D-48C1-B55A-B68BA9F04820}"/>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439D-48C1-B55A-B68BA9F04820}"/>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439D-48C1-B55A-B68BA9F04820}"/>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439D-48C1-B55A-B68BA9F04820}"/>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439D-48C1-B55A-B68BA9F04820}"/>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439D-48C1-B55A-B68BA9F04820}"/>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439D-48C1-B55A-B68BA9F04820}"/>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439D-48C1-B55A-B68BA9F04820}"/>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439D-48C1-B55A-B68BA9F04820}"/>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439D-48C1-B55A-B68BA9F04820}"/>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439D-48C1-B55A-B68BA9F04820}"/>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439D-48C1-B55A-B68BA9F04820}"/>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439D-48C1-B55A-B68BA9F04820}"/>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439D-48C1-B55A-B68BA9F04820}"/>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439D-48C1-B55A-B68BA9F04820}"/>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439D-48C1-B55A-B68BA9F04820}"/>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439D-48C1-B55A-B68BA9F04820}"/>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439D-48C1-B55A-B68BA9F04820}"/>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439D-48C1-B55A-B68BA9F04820}"/>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439D-48C1-B55A-B68BA9F04820}"/>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439D-48C1-B55A-B68BA9F04820}"/>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439D-48C1-B55A-B68BA9F04820}"/>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439D-48C1-B55A-B68BA9F04820}"/>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439D-48C1-B55A-B68BA9F04820}"/>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439D-48C1-B55A-B68BA9F04820}"/>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439D-48C1-B55A-B68BA9F04820}"/>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439D-48C1-B55A-B68BA9F04820}"/>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439D-48C1-B55A-B68BA9F04820}"/>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439D-48C1-B55A-B68BA9F04820}"/>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439D-48C1-B55A-B68BA9F04820}"/>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439D-48C1-B55A-B68BA9F04820}"/>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439D-48C1-B55A-B68BA9F04820}"/>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439D-48C1-B55A-B68BA9F04820}"/>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439D-48C1-B55A-B68BA9F04820}"/>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439D-48C1-B55A-B68BA9F04820}"/>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439D-48C1-B55A-B68BA9F04820}"/>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439D-48C1-B55A-B68BA9F04820}"/>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439D-48C1-B55A-B68BA9F04820}"/>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439D-48C1-B55A-B68BA9F04820}"/>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439D-48C1-B55A-B68BA9F04820}"/>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439D-48C1-B55A-B68BA9F04820}"/>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439D-48C1-B55A-B68BA9F04820}"/>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439D-48C1-B55A-B68BA9F04820}"/>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439D-48C1-B55A-B68BA9F04820}"/>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439D-48C1-B55A-B68BA9F04820}"/>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439D-48C1-B55A-B68BA9F04820}"/>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439D-48C1-B55A-B68BA9F04820}"/>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439D-48C1-B55A-B68BA9F04820}"/>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439D-48C1-B55A-B68BA9F04820}"/>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439D-48C1-B55A-B68BA9F04820}"/>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439D-48C1-B55A-B68BA9F04820}"/>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439D-48C1-B55A-B68BA9F04820}"/>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439D-48C1-B55A-B68BA9F04820}"/>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439D-48C1-B55A-B68BA9F04820}"/>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439D-48C1-B55A-B68BA9F04820}"/>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439D-48C1-B55A-B68BA9F04820}"/>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439D-48C1-B55A-B68BA9F04820}"/>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439D-48C1-B55A-B68BA9F04820}"/>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439D-48C1-B55A-B68BA9F04820}"/>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439D-48C1-B55A-B68BA9F04820}"/>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439D-48C1-B55A-B68BA9F04820}"/>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439D-48C1-B55A-B68BA9F04820}"/>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439D-48C1-B55A-B68BA9F04820}"/>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439D-48C1-B55A-B68BA9F04820}"/>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439D-48C1-B55A-B68BA9F04820}"/>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439D-48C1-B55A-B68BA9F04820}"/>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439D-48C1-B55A-B68BA9F04820}"/>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439D-48C1-B55A-B68BA9F04820}"/>
              </c:ext>
            </c:extLst>
          </c:dPt>
          <c:yVal>
            <c:numRef>
              <c:f>'1._DATA'!$AP$9:$AP$295</c:f>
              <c:numCache>
                <c:formatCode>#,###;\(#,###\);\-</c:formatCode>
                <c:ptCount val="287"/>
                <c:pt idx="19">
                  <c:v>4</c:v>
                </c:pt>
                <c:pt idx="20">
                  <c:v>5</c:v>
                </c:pt>
                <c:pt idx="21">
                  <c:v>5</c:v>
                </c:pt>
                <c:pt idx="22">
                  <c:v>4</c:v>
                </c:pt>
                <c:pt idx="23">
                  <c:v>5</c:v>
                </c:pt>
                <c:pt idx="24">
                  <c:v>5</c:v>
                </c:pt>
                <c:pt idx="25">
                  <c:v>5</c:v>
                </c:pt>
                <c:pt idx="26">
                  <c:v>5</c:v>
                </c:pt>
                <c:pt idx="27">
                  <c:v>5</c:v>
                </c:pt>
                <c:pt idx="28">
                  <c:v>5</c:v>
                </c:pt>
                <c:pt idx="29">
                  <c:v>5</c:v>
                </c:pt>
                <c:pt idx="30">
                  <c:v>5</c:v>
                </c:pt>
                <c:pt idx="31">
                  <c:v>5</c:v>
                </c:pt>
                <c:pt idx="32">
                  <c:v>4</c:v>
                </c:pt>
                <c:pt idx="33">
                  <c:v>4</c:v>
                </c:pt>
                <c:pt idx="34">
                  <c:v>5</c:v>
                </c:pt>
                <c:pt idx="35">
                  <c:v>5</c:v>
                </c:pt>
                <c:pt idx="36">
                  <c:v>5</c:v>
                </c:pt>
                <c:pt idx="37">
                  <c:v>4</c:v>
                </c:pt>
                <c:pt idx="38">
                  <c:v>5</c:v>
                </c:pt>
                <c:pt idx="39">
                  <c:v>5</c:v>
                </c:pt>
                <c:pt idx="40">
                  <c:v>5</c:v>
                </c:pt>
                <c:pt idx="41">
                  <c:v>5</c:v>
                </c:pt>
                <c:pt idx="42">
                  <c:v>5</c:v>
                </c:pt>
                <c:pt idx="43">
                  <c:v>5</c:v>
                </c:pt>
                <c:pt idx="44">
                  <c:v>5</c:v>
                </c:pt>
                <c:pt idx="45">
                  <c:v>5</c:v>
                </c:pt>
                <c:pt idx="46">
                  <c:v>4</c:v>
                </c:pt>
                <c:pt idx="47">
                  <c:v>4</c:v>
                </c:pt>
                <c:pt idx="48">
                  <c:v>5</c:v>
                </c:pt>
                <c:pt idx="49">
                  <c:v>5</c:v>
                </c:pt>
                <c:pt idx="50">
                  <c:v>4</c:v>
                </c:pt>
                <c:pt idx="51">
                  <c:v>5</c:v>
                </c:pt>
                <c:pt idx="52">
                  <c:v>5</c:v>
                </c:pt>
                <c:pt idx="53">
                  <c:v>5</c:v>
                </c:pt>
                <c:pt idx="54">
                  <c:v>4</c:v>
                </c:pt>
                <c:pt idx="55">
                  <c:v>4</c:v>
                </c:pt>
                <c:pt idx="56">
                  <c:v>4</c:v>
                </c:pt>
                <c:pt idx="57">
                  <c:v>5</c:v>
                </c:pt>
                <c:pt idx="58">
                  <c:v>4</c:v>
                </c:pt>
                <c:pt idx="59">
                  <c:v>5</c:v>
                </c:pt>
                <c:pt idx="60">
                  <c:v>5</c:v>
                </c:pt>
                <c:pt idx="61">
                  <c:v>5</c:v>
                </c:pt>
                <c:pt idx="62">
                  <c:v>5</c:v>
                </c:pt>
                <c:pt idx="63">
                  <c:v>5</c:v>
                </c:pt>
                <c:pt idx="64">
                  <c:v>5</c:v>
                </c:pt>
                <c:pt idx="65">
                  <c:v>4</c:v>
                </c:pt>
                <c:pt idx="66">
                  <c:v>5</c:v>
                </c:pt>
                <c:pt idx="67">
                  <c:v>5</c:v>
                </c:pt>
                <c:pt idx="68">
                  <c:v>3</c:v>
                </c:pt>
                <c:pt idx="69">
                  <c:v>5</c:v>
                </c:pt>
                <c:pt idx="70">
                  <c:v>5</c:v>
                </c:pt>
                <c:pt idx="71">
                  <c:v>5</c:v>
                </c:pt>
                <c:pt idx="72">
                  <c:v>4</c:v>
                </c:pt>
                <c:pt idx="73">
                  <c:v>5</c:v>
                </c:pt>
                <c:pt idx="74">
                  <c:v>5</c:v>
                </c:pt>
                <c:pt idx="75">
                  <c:v>5</c:v>
                </c:pt>
                <c:pt idx="76">
                  <c:v>4</c:v>
                </c:pt>
                <c:pt idx="77">
                  <c:v>5</c:v>
                </c:pt>
                <c:pt idx="78">
                  <c:v>4</c:v>
                </c:pt>
                <c:pt idx="79">
                  <c:v>4</c:v>
                </c:pt>
                <c:pt idx="80">
                  <c:v>4</c:v>
                </c:pt>
                <c:pt idx="81">
                  <c:v>5</c:v>
                </c:pt>
                <c:pt idx="82">
                  <c:v>4</c:v>
                </c:pt>
                <c:pt idx="83">
                  <c:v>5</c:v>
                </c:pt>
                <c:pt idx="84">
                  <c:v>5</c:v>
                </c:pt>
                <c:pt idx="85">
                  <c:v>5</c:v>
                </c:pt>
                <c:pt idx="86">
                  <c:v>5</c:v>
                </c:pt>
                <c:pt idx="87">
                  <c:v>5</c:v>
                </c:pt>
                <c:pt idx="88">
                  <c:v>5</c:v>
                </c:pt>
                <c:pt idx="89">
                  <c:v>5</c:v>
                </c:pt>
                <c:pt idx="90">
                  <c:v>5</c:v>
                </c:pt>
                <c:pt idx="91">
                  <c:v>5</c:v>
                </c:pt>
                <c:pt idx="92">
                  <c:v>4</c:v>
                </c:pt>
                <c:pt idx="93">
                  <c:v>4</c:v>
                </c:pt>
                <c:pt idx="94">
                  <c:v>4</c:v>
                </c:pt>
                <c:pt idx="95">
                  <c:v>5</c:v>
                </c:pt>
                <c:pt idx="96">
                  <c:v>5</c:v>
                </c:pt>
                <c:pt idx="97">
                  <c:v>2</c:v>
                </c:pt>
                <c:pt idx="98">
                  <c:v>5</c:v>
                </c:pt>
                <c:pt idx="99">
                  <c:v>4</c:v>
                </c:pt>
                <c:pt idx="100">
                  <c:v>5</c:v>
                </c:pt>
                <c:pt idx="101">
                  <c:v>4</c:v>
                </c:pt>
                <c:pt idx="102">
                  <c:v>4</c:v>
                </c:pt>
                <c:pt idx="103">
                  <c:v>5</c:v>
                </c:pt>
                <c:pt idx="104">
                  <c:v>5</c:v>
                </c:pt>
                <c:pt idx="105">
                  <c:v>5</c:v>
                </c:pt>
                <c:pt idx="106">
                  <c:v>5</c:v>
                </c:pt>
                <c:pt idx="109">
                  <c:v>4</c:v>
                </c:pt>
                <c:pt idx="110">
                  <c:v>4</c:v>
                </c:pt>
                <c:pt idx="111">
                  <c:v>5</c:v>
                </c:pt>
                <c:pt idx="112">
                  <c:v>5</c:v>
                </c:pt>
                <c:pt idx="113">
                  <c:v>4</c:v>
                </c:pt>
                <c:pt idx="114">
                  <c:v>5</c:v>
                </c:pt>
                <c:pt idx="115">
                  <c:v>5</c:v>
                </c:pt>
                <c:pt idx="116">
                  <c:v>5</c:v>
                </c:pt>
                <c:pt idx="117">
                  <c:v>5</c:v>
                </c:pt>
                <c:pt idx="118">
                  <c:v>5</c:v>
                </c:pt>
                <c:pt idx="119">
                  <c:v>5</c:v>
                </c:pt>
                <c:pt idx="120">
                  <c:v>5</c:v>
                </c:pt>
                <c:pt idx="121">
                  <c:v>4</c:v>
                </c:pt>
                <c:pt idx="125">
                  <c:v>5</c:v>
                </c:pt>
                <c:pt idx="126">
                  <c:v>4</c:v>
                </c:pt>
                <c:pt idx="127">
                  <c:v>5</c:v>
                </c:pt>
                <c:pt idx="128">
                  <c:v>5</c:v>
                </c:pt>
                <c:pt idx="129">
                  <c:v>5</c:v>
                </c:pt>
                <c:pt idx="130">
                  <c:v>5</c:v>
                </c:pt>
                <c:pt idx="131">
                  <c:v>4</c:v>
                </c:pt>
                <c:pt idx="133">
                  <c:v>5</c:v>
                </c:pt>
                <c:pt idx="134">
                  <c:v>5</c:v>
                </c:pt>
                <c:pt idx="135">
                  <c:v>5</c:v>
                </c:pt>
                <c:pt idx="138">
                  <c:v>4</c:v>
                </c:pt>
                <c:pt idx="140">
                  <c:v>5</c:v>
                </c:pt>
                <c:pt idx="141">
                  <c:v>5</c:v>
                </c:pt>
                <c:pt idx="142">
                  <c:v>4</c:v>
                </c:pt>
                <c:pt idx="143">
                  <c:v>4</c:v>
                </c:pt>
                <c:pt idx="144">
                  <c:v>5</c:v>
                </c:pt>
                <c:pt idx="145">
                  <c:v>5</c:v>
                </c:pt>
                <c:pt idx="146">
                  <c:v>5</c:v>
                </c:pt>
                <c:pt idx="147">
                  <c:v>5</c:v>
                </c:pt>
                <c:pt idx="148">
                  <c:v>5</c:v>
                </c:pt>
                <c:pt idx="149">
                  <c:v>5</c:v>
                </c:pt>
                <c:pt idx="151">
                  <c:v>5</c:v>
                </c:pt>
                <c:pt idx="152">
                  <c:v>3</c:v>
                </c:pt>
                <c:pt idx="153">
                  <c:v>5</c:v>
                </c:pt>
                <c:pt idx="154">
                  <c:v>4</c:v>
                </c:pt>
                <c:pt idx="155">
                  <c:v>5</c:v>
                </c:pt>
                <c:pt idx="156">
                  <c:v>5</c:v>
                </c:pt>
                <c:pt idx="157">
                  <c:v>5</c:v>
                </c:pt>
                <c:pt idx="159">
                  <c:v>5</c:v>
                </c:pt>
                <c:pt idx="160">
                  <c:v>5</c:v>
                </c:pt>
                <c:pt idx="161">
                  <c:v>5</c:v>
                </c:pt>
                <c:pt idx="162">
                  <c:v>5</c:v>
                </c:pt>
                <c:pt idx="164">
                  <c:v>5</c:v>
                </c:pt>
                <c:pt idx="165">
                  <c:v>5</c:v>
                </c:pt>
                <c:pt idx="166">
                  <c:v>5</c:v>
                </c:pt>
                <c:pt idx="167">
                  <c:v>4</c:v>
                </c:pt>
                <c:pt idx="168">
                  <c:v>5</c:v>
                </c:pt>
                <c:pt idx="169">
                  <c:v>5</c:v>
                </c:pt>
                <c:pt idx="170">
                  <c:v>5</c:v>
                </c:pt>
                <c:pt idx="171">
                  <c:v>5</c:v>
                </c:pt>
                <c:pt idx="172">
                  <c:v>5</c:v>
                </c:pt>
                <c:pt idx="176">
                  <c:v>5</c:v>
                </c:pt>
                <c:pt idx="179">
                  <c:v>5</c:v>
                </c:pt>
                <c:pt idx="181">
                  <c:v>5</c:v>
                </c:pt>
                <c:pt idx="182">
                  <c:v>5</c:v>
                </c:pt>
                <c:pt idx="183">
                  <c:v>5</c:v>
                </c:pt>
                <c:pt idx="184">
                  <c:v>4</c:v>
                </c:pt>
                <c:pt idx="185">
                  <c:v>5</c:v>
                </c:pt>
                <c:pt idx="186">
                  <c:v>5</c:v>
                </c:pt>
                <c:pt idx="187">
                  <c:v>5</c:v>
                </c:pt>
                <c:pt idx="188">
                  <c:v>5</c:v>
                </c:pt>
                <c:pt idx="189">
                  <c:v>5</c:v>
                </c:pt>
                <c:pt idx="190">
                  <c:v>5</c:v>
                </c:pt>
                <c:pt idx="191">
                  <c:v>4</c:v>
                </c:pt>
                <c:pt idx="192">
                  <c:v>5</c:v>
                </c:pt>
                <c:pt idx="193">
                  <c:v>5</c:v>
                </c:pt>
                <c:pt idx="194">
                  <c:v>5</c:v>
                </c:pt>
                <c:pt idx="195">
                  <c:v>5</c:v>
                </c:pt>
                <c:pt idx="196">
                  <c:v>4</c:v>
                </c:pt>
                <c:pt idx="197">
                  <c:v>5</c:v>
                </c:pt>
                <c:pt idx="198">
                  <c:v>4</c:v>
                </c:pt>
                <c:pt idx="199">
                  <c:v>4</c:v>
                </c:pt>
                <c:pt idx="200">
                  <c:v>5</c:v>
                </c:pt>
                <c:pt idx="201">
                  <c:v>5</c:v>
                </c:pt>
                <c:pt idx="202">
                  <c:v>5</c:v>
                </c:pt>
                <c:pt idx="203">
                  <c:v>5</c:v>
                </c:pt>
                <c:pt idx="204">
                  <c:v>5</c:v>
                </c:pt>
                <c:pt idx="205">
                  <c:v>5</c:v>
                </c:pt>
                <c:pt idx="206">
                  <c:v>5</c:v>
                </c:pt>
                <c:pt idx="207">
                  <c:v>4</c:v>
                </c:pt>
                <c:pt idx="208">
                  <c:v>4</c:v>
                </c:pt>
                <c:pt idx="209">
                  <c:v>5</c:v>
                </c:pt>
                <c:pt idx="210">
                  <c:v>5</c:v>
                </c:pt>
                <c:pt idx="211">
                  <c:v>5</c:v>
                </c:pt>
                <c:pt idx="212">
                  <c:v>5</c:v>
                </c:pt>
                <c:pt idx="213">
                  <c:v>4</c:v>
                </c:pt>
                <c:pt idx="214">
                  <c:v>5</c:v>
                </c:pt>
                <c:pt idx="215">
                  <c:v>4</c:v>
                </c:pt>
                <c:pt idx="216">
                  <c:v>4</c:v>
                </c:pt>
                <c:pt idx="217">
                  <c:v>4</c:v>
                </c:pt>
                <c:pt idx="218">
                  <c:v>5</c:v>
                </c:pt>
                <c:pt idx="219">
                  <c:v>5</c:v>
                </c:pt>
                <c:pt idx="220">
                  <c:v>4</c:v>
                </c:pt>
                <c:pt idx="221">
                  <c:v>5</c:v>
                </c:pt>
                <c:pt idx="223">
                  <c:v>5</c:v>
                </c:pt>
                <c:pt idx="224">
                  <c:v>5</c:v>
                </c:pt>
                <c:pt idx="225">
                  <c:v>5</c:v>
                </c:pt>
                <c:pt idx="226">
                  <c:v>5</c:v>
                </c:pt>
                <c:pt idx="227">
                  <c:v>5</c:v>
                </c:pt>
                <c:pt idx="228">
                  <c:v>5</c:v>
                </c:pt>
                <c:pt idx="230">
                  <c:v>5</c:v>
                </c:pt>
                <c:pt idx="231">
                  <c:v>5</c:v>
                </c:pt>
                <c:pt idx="232">
                  <c:v>4</c:v>
                </c:pt>
                <c:pt idx="233">
                  <c:v>5</c:v>
                </c:pt>
                <c:pt idx="234">
                  <c:v>4</c:v>
                </c:pt>
                <c:pt idx="235">
                  <c:v>5</c:v>
                </c:pt>
                <c:pt idx="236">
                  <c:v>1</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4</c:v>
                </c:pt>
                <c:pt idx="251">
                  <c:v>5</c:v>
                </c:pt>
                <c:pt idx="252">
                  <c:v>5</c:v>
                </c:pt>
                <c:pt idx="253">
                  <c:v>5</c:v>
                </c:pt>
                <c:pt idx="254">
                  <c:v>5</c:v>
                </c:pt>
                <c:pt idx="255">
                  <c:v>5</c:v>
                </c:pt>
                <c:pt idx="256">
                  <c:v>5</c:v>
                </c:pt>
                <c:pt idx="257">
                  <c:v>4</c:v>
                </c:pt>
                <c:pt idx="258">
                  <c:v>5</c:v>
                </c:pt>
                <c:pt idx="259">
                  <c:v>4</c:v>
                </c:pt>
                <c:pt idx="261">
                  <c:v>5</c:v>
                </c:pt>
                <c:pt idx="262">
                  <c:v>4</c:v>
                </c:pt>
                <c:pt idx="263">
                  <c:v>4</c:v>
                </c:pt>
                <c:pt idx="264">
                  <c:v>5</c:v>
                </c:pt>
                <c:pt idx="265">
                  <c:v>5</c:v>
                </c:pt>
                <c:pt idx="266">
                  <c:v>4</c:v>
                </c:pt>
                <c:pt idx="269">
                  <c:v>5</c:v>
                </c:pt>
                <c:pt idx="279">
                  <c:v>5</c:v>
                </c:pt>
                <c:pt idx="280">
                  <c:v>4</c:v>
                </c:pt>
                <c:pt idx="282">
                  <c:v>5</c:v>
                </c:pt>
                <c:pt idx="284">
                  <c:v>5</c:v>
                </c:pt>
                <c:pt idx="285">
                  <c:v>5</c:v>
                </c:pt>
              </c:numCache>
            </c:numRef>
          </c:yVal>
          <c:smooth val="0"/>
          <c:extLst>
            <c:ext xmlns:c16="http://schemas.microsoft.com/office/drawing/2014/chart" uri="{C3380CC4-5D6E-409C-BE32-E72D297353CC}">
              <c16:uniqueId val="{0000023E-439D-48C1-B55A-B68BA9F04820}"/>
            </c:ext>
          </c:extLst>
        </c:ser>
        <c:dLbls>
          <c:showLegendKey val="0"/>
          <c:showVal val="0"/>
          <c:showCatName val="0"/>
          <c:showSerName val="0"/>
          <c:showPercent val="0"/>
          <c:showBubbleSize val="0"/>
        </c:dLbls>
        <c:axId val="-22577056"/>
        <c:axId val="-22552576"/>
      </c:scatterChart>
      <c:valAx>
        <c:axId val="-225770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2576"/>
        <c:crosses val="autoZero"/>
        <c:crossBetween val="midCat"/>
        <c:majorUnit val="1"/>
      </c:valAx>
      <c:valAx>
        <c:axId val="-22552576"/>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70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E979-4D8E-A7E6-7AAB3F29071B}"/>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E979-4D8E-A7E6-7AAB3F29071B}"/>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E979-4D8E-A7E6-7AAB3F29071B}"/>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E979-4D8E-A7E6-7AAB3F29071B}"/>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E979-4D8E-A7E6-7AAB3F29071B}"/>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E979-4D8E-A7E6-7AAB3F29071B}"/>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E979-4D8E-A7E6-7AAB3F29071B}"/>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E979-4D8E-A7E6-7AAB3F29071B}"/>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E979-4D8E-A7E6-7AAB3F29071B}"/>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E979-4D8E-A7E6-7AAB3F29071B}"/>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E979-4D8E-A7E6-7AAB3F29071B}"/>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E979-4D8E-A7E6-7AAB3F29071B}"/>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E979-4D8E-A7E6-7AAB3F29071B}"/>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E979-4D8E-A7E6-7AAB3F29071B}"/>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E979-4D8E-A7E6-7AAB3F29071B}"/>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E979-4D8E-A7E6-7AAB3F29071B}"/>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E979-4D8E-A7E6-7AAB3F29071B}"/>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E979-4D8E-A7E6-7AAB3F29071B}"/>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E979-4D8E-A7E6-7AAB3F29071B}"/>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E979-4D8E-A7E6-7AAB3F29071B}"/>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E979-4D8E-A7E6-7AAB3F29071B}"/>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E979-4D8E-A7E6-7AAB3F29071B}"/>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E979-4D8E-A7E6-7AAB3F29071B}"/>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E979-4D8E-A7E6-7AAB3F29071B}"/>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E979-4D8E-A7E6-7AAB3F29071B}"/>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E979-4D8E-A7E6-7AAB3F29071B}"/>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E979-4D8E-A7E6-7AAB3F29071B}"/>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E979-4D8E-A7E6-7AAB3F29071B}"/>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E979-4D8E-A7E6-7AAB3F29071B}"/>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E979-4D8E-A7E6-7AAB3F29071B}"/>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E979-4D8E-A7E6-7AAB3F29071B}"/>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E979-4D8E-A7E6-7AAB3F29071B}"/>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E979-4D8E-A7E6-7AAB3F29071B}"/>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E979-4D8E-A7E6-7AAB3F29071B}"/>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E979-4D8E-A7E6-7AAB3F29071B}"/>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E979-4D8E-A7E6-7AAB3F29071B}"/>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E979-4D8E-A7E6-7AAB3F29071B}"/>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E979-4D8E-A7E6-7AAB3F29071B}"/>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E979-4D8E-A7E6-7AAB3F29071B}"/>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E979-4D8E-A7E6-7AAB3F29071B}"/>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E979-4D8E-A7E6-7AAB3F29071B}"/>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E979-4D8E-A7E6-7AAB3F29071B}"/>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E979-4D8E-A7E6-7AAB3F29071B}"/>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E979-4D8E-A7E6-7AAB3F29071B}"/>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E979-4D8E-A7E6-7AAB3F29071B}"/>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E979-4D8E-A7E6-7AAB3F29071B}"/>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E979-4D8E-A7E6-7AAB3F29071B}"/>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E979-4D8E-A7E6-7AAB3F29071B}"/>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E979-4D8E-A7E6-7AAB3F29071B}"/>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E979-4D8E-A7E6-7AAB3F29071B}"/>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E979-4D8E-A7E6-7AAB3F29071B}"/>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E979-4D8E-A7E6-7AAB3F29071B}"/>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E979-4D8E-A7E6-7AAB3F29071B}"/>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E979-4D8E-A7E6-7AAB3F29071B}"/>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E979-4D8E-A7E6-7AAB3F29071B}"/>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E979-4D8E-A7E6-7AAB3F29071B}"/>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E979-4D8E-A7E6-7AAB3F29071B}"/>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E979-4D8E-A7E6-7AAB3F29071B}"/>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E979-4D8E-A7E6-7AAB3F29071B}"/>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E979-4D8E-A7E6-7AAB3F29071B}"/>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E979-4D8E-A7E6-7AAB3F29071B}"/>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E979-4D8E-A7E6-7AAB3F29071B}"/>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E979-4D8E-A7E6-7AAB3F29071B}"/>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E979-4D8E-A7E6-7AAB3F29071B}"/>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E979-4D8E-A7E6-7AAB3F29071B}"/>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E979-4D8E-A7E6-7AAB3F29071B}"/>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E979-4D8E-A7E6-7AAB3F29071B}"/>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E979-4D8E-A7E6-7AAB3F29071B}"/>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E979-4D8E-A7E6-7AAB3F29071B}"/>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E979-4D8E-A7E6-7AAB3F29071B}"/>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E979-4D8E-A7E6-7AAB3F29071B}"/>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E979-4D8E-A7E6-7AAB3F29071B}"/>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E979-4D8E-A7E6-7AAB3F29071B}"/>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E979-4D8E-A7E6-7AAB3F29071B}"/>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E979-4D8E-A7E6-7AAB3F29071B}"/>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E979-4D8E-A7E6-7AAB3F29071B}"/>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E979-4D8E-A7E6-7AAB3F29071B}"/>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E979-4D8E-A7E6-7AAB3F29071B}"/>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E979-4D8E-A7E6-7AAB3F29071B}"/>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E979-4D8E-A7E6-7AAB3F29071B}"/>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E979-4D8E-A7E6-7AAB3F29071B}"/>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E979-4D8E-A7E6-7AAB3F29071B}"/>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E979-4D8E-A7E6-7AAB3F29071B}"/>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E979-4D8E-A7E6-7AAB3F29071B}"/>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E979-4D8E-A7E6-7AAB3F29071B}"/>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E979-4D8E-A7E6-7AAB3F29071B}"/>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E979-4D8E-A7E6-7AAB3F29071B}"/>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E979-4D8E-A7E6-7AAB3F29071B}"/>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E979-4D8E-A7E6-7AAB3F29071B}"/>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E979-4D8E-A7E6-7AAB3F29071B}"/>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E979-4D8E-A7E6-7AAB3F29071B}"/>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E979-4D8E-A7E6-7AAB3F29071B}"/>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E979-4D8E-A7E6-7AAB3F29071B}"/>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E979-4D8E-A7E6-7AAB3F29071B}"/>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E979-4D8E-A7E6-7AAB3F29071B}"/>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E979-4D8E-A7E6-7AAB3F29071B}"/>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E979-4D8E-A7E6-7AAB3F29071B}"/>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E979-4D8E-A7E6-7AAB3F29071B}"/>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E979-4D8E-A7E6-7AAB3F29071B}"/>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E979-4D8E-A7E6-7AAB3F29071B}"/>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E979-4D8E-A7E6-7AAB3F29071B}"/>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E979-4D8E-A7E6-7AAB3F29071B}"/>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E979-4D8E-A7E6-7AAB3F29071B}"/>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E979-4D8E-A7E6-7AAB3F29071B}"/>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E979-4D8E-A7E6-7AAB3F29071B}"/>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E979-4D8E-A7E6-7AAB3F29071B}"/>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E979-4D8E-A7E6-7AAB3F29071B}"/>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E979-4D8E-A7E6-7AAB3F29071B}"/>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E979-4D8E-A7E6-7AAB3F29071B}"/>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E979-4D8E-A7E6-7AAB3F29071B}"/>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E979-4D8E-A7E6-7AAB3F29071B}"/>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E979-4D8E-A7E6-7AAB3F29071B}"/>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E979-4D8E-A7E6-7AAB3F29071B}"/>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E979-4D8E-A7E6-7AAB3F29071B}"/>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E979-4D8E-A7E6-7AAB3F29071B}"/>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E979-4D8E-A7E6-7AAB3F29071B}"/>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E979-4D8E-A7E6-7AAB3F29071B}"/>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E979-4D8E-A7E6-7AAB3F29071B}"/>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E979-4D8E-A7E6-7AAB3F29071B}"/>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E979-4D8E-A7E6-7AAB3F29071B}"/>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E979-4D8E-A7E6-7AAB3F29071B}"/>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E979-4D8E-A7E6-7AAB3F29071B}"/>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E979-4D8E-A7E6-7AAB3F29071B}"/>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E979-4D8E-A7E6-7AAB3F29071B}"/>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E979-4D8E-A7E6-7AAB3F29071B}"/>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E979-4D8E-A7E6-7AAB3F29071B}"/>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E979-4D8E-A7E6-7AAB3F29071B}"/>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E979-4D8E-A7E6-7AAB3F29071B}"/>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E979-4D8E-A7E6-7AAB3F29071B}"/>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E979-4D8E-A7E6-7AAB3F29071B}"/>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E979-4D8E-A7E6-7AAB3F29071B}"/>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E979-4D8E-A7E6-7AAB3F29071B}"/>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E979-4D8E-A7E6-7AAB3F29071B}"/>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E979-4D8E-A7E6-7AAB3F29071B}"/>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E979-4D8E-A7E6-7AAB3F29071B}"/>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E979-4D8E-A7E6-7AAB3F29071B}"/>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E979-4D8E-A7E6-7AAB3F29071B}"/>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E979-4D8E-A7E6-7AAB3F29071B}"/>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E979-4D8E-A7E6-7AAB3F29071B}"/>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E979-4D8E-A7E6-7AAB3F29071B}"/>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E979-4D8E-A7E6-7AAB3F29071B}"/>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E979-4D8E-A7E6-7AAB3F29071B}"/>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E979-4D8E-A7E6-7AAB3F29071B}"/>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E979-4D8E-A7E6-7AAB3F29071B}"/>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E979-4D8E-A7E6-7AAB3F29071B}"/>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E979-4D8E-A7E6-7AAB3F29071B}"/>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E979-4D8E-A7E6-7AAB3F29071B}"/>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E979-4D8E-A7E6-7AAB3F29071B}"/>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E979-4D8E-A7E6-7AAB3F29071B}"/>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E979-4D8E-A7E6-7AAB3F29071B}"/>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E979-4D8E-A7E6-7AAB3F29071B}"/>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E979-4D8E-A7E6-7AAB3F29071B}"/>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E979-4D8E-A7E6-7AAB3F29071B}"/>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E979-4D8E-A7E6-7AAB3F29071B}"/>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E979-4D8E-A7E6-7AAB3F29071B}"/>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E979-4D8E-A7E6-7AAB3F29071B}"/>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E979-4D8E-A7E6-7AAB3F29071B}"/>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E979-4D8E-A7E6-7AAB3F29071B}"/>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E979-4D8E-A7E6-7AAB3F29071B}"/>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E979-4D8E-A7E6-7AAB3F29071B}"/>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E979-4D8E-A7E6-7AAB3F29071B}"/>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E979-4D8E-A7E6-7AAB3F29071B}"/>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E979-4D8E-A7E6-7AAB3F29071B}"/>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E979-4D8E-A7E6-7AAB3F29071B}"/>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E979-4D8E-A7E6-7AAB3F29071B}"/>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E979-4D8E-A7E6-7AAB3F29071B}"/>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E979-4D8E-A7E6-7AAB3F29071B}"/>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E979-4D8E-A7E6-7AAB3F29071B}"/>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E979-4D8E-A7E6-7AAB3F29071B}"/>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E979-4D8E-A7E6-7AAB3F29071B}"/>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E979-4D8E-A7E6-7AAB3F29071B}"/>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E979-4D8E-A7E6-7AAB3F29071B}"/>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E979-4D8E-A7E6-7AAB3F29071B}"/>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E979-4D8E-A7E6-7AAB3F29071B}"/>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E979-4D8E-A7E6-7AAB3F29071B}"/>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E979-4D8E-A7E6-7AAB3F29071B}"/>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E979-4D8E-A7E6-7AAB3F29071B}"/>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E979-4D8E-A7E6-7AAB3F29071B}"/>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E979-4D8E-A7E6-7AAB3F29071B}"/>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E979-4D8E-A7E6-7AAB3F29071B}"/>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E979-4D8E-A7E6-7AAB3F29071B}"/>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E979-4D8E-A7E6-7AAB3F29071B}"/>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E979-4D8E-A7E6-7AAB3F29071B}"/>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E979-4D8E-A7E6-7AAB3F29071B}"/>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E979-4D8E-A7E6-7AAB3F29071B}"/>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E979-4D8E-A7E6-7AAB3F29071B}"/>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E979-4D8E-A7E6-7AAB3F29071B}"/>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E979-4D8E-A7E6-7AAB3F29071B}"/>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E979-4D8E-A7E6-7AAB3F29071B}"/>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E979-4D8E-A7E6-7AAB3F29071B}"/>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E979-4D8E-A7E6-7AAB3F29071B}"/>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E979-4D8E-A7E6-7AAB3F29071B}"/>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E979-4D8E-A7E6-7AAB3F29071B}"/>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E979-4D8E-A7E6-7AAB3F29071B}"/>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E979-4D8E-A7E6-7AAB3F29071B}"/>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E979-4D8E-A7E6-7AAB3F29071B}"/>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E979-4D8E-A7E6-7AAB3F29071B}"/>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E979-4D8E-A7E6-7AAB3F29071B}"/>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E979-4D8E-A7E6-7AAB3F29071B}"/>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E979-4D8E-A7E6-7AAB3F29071B}"/>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E979-4D8E-A7E6-7AAB3F29071B}"/>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E979-4D8E-A7E6-7AAB3F29071B}"/>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E979-4D8E-A7E6-7AAB3F29071B}"/>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E979-4D8E-A7E6-7AAB3F29071B}"/>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E979-4D8E-A7E6-7AAB3F29071B}"/>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E979-4D8E-A7E6-7AAB3F29071B}"/>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E979-4D8E-A7E6-7AAB3F29071B}"/>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E979-4D8E-A7E6-7AAB3F29071B}"/>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E979-4D8E-A7E6-7AAB3F29071B}"/>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E979-4D8E-A7E6-7AAB3F29071B}"/>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E979-4D8E-A7E6-7AAB3F29071B}"/>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E979-4D8E-A7E6-7AAB3F29071B}"/>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E979-4D8E-A7E6-7AAB3F29071B}"/>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E979-4D8E-A7E6-7AAB3F29071B}"/>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E979-4D8E-A7E6-7AAB3F29071B}"/>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E979-4D8E-A7E6-7AAB3F29071B}"/>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E979-4D8E-A7E6-7AAB3F29071B}"/>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E979-4D8E-A7E6-7AAB3F29071B}"/>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E979-4D8E-A7E6-7AAB3F29071B}"/>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E979-4D8E-A7E6-7AAB3F29071B}"/>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E979-4D8E-A7E6-7AAB3F29071B}"/>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E979-4D8E-A7E6-7AAB3F29071B}"/>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E979-4D8E-A7E6-7AAB3F29071B}"/>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E979-4D8E-A7E6-7AAB3F29071B}"/>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E979-4D8E-A7E6-7AAB3F29071B}"/>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E979-4D8E-A7E6-7AAB3F29071B}"/>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E979-4D8E-A7E6-7AAB3F29071B}"/>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E979-4D8E-A7E6-7AAB3F29071B}"/>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E979-4D8E-A7E6-7AAB3F29071B}"/>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E979-4D8E-A7E6-7AAB3F29071B}"/>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E979-4D8E-A7E6-7AAB3F29071B}"/>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E979-4D8E-A7E6-7AAB3F29071B}"/>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E979-4D8E-A7E6-7AAB3F29071B}"/>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E979-4D8E-A7E6-7AAB3F29071B}"/>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E979-4D8E-A7E6-7AAB3F29071B}"/>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E979-4D8E-A7E6-7AAB3F29071B}"/>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E979-4D8E-A7E6-7AAB3F29071B}"/>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E979-4D8E-A7E6-7AAB3F29071B}"/>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E979-4D8E-A7E6-7AAB3F29071B}"/>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E979-4D8E-A7E6-7AAB3F29071B}"/>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E979-4D8E-A7E6-7AAB3F29071B}"/>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E979-4D8E-A7E6-7AAB3F29071B}"/>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E979-4D8E-A7E6-7AAB3F29071B}"/>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E979-4D8E-A7E6-7AAB3F29071B}"/>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E979-4D8E-A7E6-7AAB3F29071B}"/>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E979-4D8E-A7E6-7AAB3F29071B}"/>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E979-4D8E-A7E6-7AAB3F29071B}"/>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E979-4D8E-A7E6-7AAB3F29071B}"/>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E979-4D8E-A7E6-7AAB3F29071B}"/>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E979-4D8E-A7E6-7AAB3F29071B}"/>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E979-4D8E-A7E6-7AAB3F29071B}"/>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E979-4D8E-A7E6-7AAB3F29071B}"/>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E979-4D8E-A7E6-7AAB3F29071B}"/>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E979-4D8E-A7E6-7AAB3F29071B}"/>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E979-4D8E-A7E6-7AAB3F29071B}"/>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E979-4D8E-A7E6-7AAB3F29071B}"/>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E979-4D8E-A7E6-7AAB3F29071B}"/>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E979-4D8E-A7E6-7AAB3F29071B}"/>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E979-4D8E-A7E6-7AAB3F29071B}"/>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E979-4D8E-A7E6-7AAB3F29071B}"/>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E979-4D8E-A7E6-7AAB3F29071B}"/>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E979-4D8E-A7E6-7AAB3F29071B}"/>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E979-4D8E-A7E6-7AAB3F29071B}"/>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E979-4D8E-A7E6-7AAB3F29071B}"/>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E979-4D8E-A7E6-7AAB3F29071B}"/>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E979-4D8E-A7E6-7AAB3F29071B}"/>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E979-4D8E-A7E6-7AAB3F29071B}"/>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E979-4D8E-A7E6-7AAB3F29071B}"/>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E979-4D8E-A7E6-7AAB3F29071B}"/>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E979-4D8E-A7E6-7AAB3F29071B}"/>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E979-4D8E-A7E6-7AAB3F29071B}"/>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E979-4D8E-A7E6-7AAB3F29071B}"/>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E979-4D8E-A7E6-7AAB3F29071B}"/>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E979-4D8E-A7E6-7AAB3F29071B}"/>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E979-4D8E-A7E6-7AAB3F29071B}"/>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E979-4D8E-A7E6-7AAB3F29071B}"/>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E979-4D8E-A7E6-7AAB3F29071B}"/>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E979-4D8E-A7E6-7AAB3F29071B}"/>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E979-4D8E-A7E6-7AAB3F29071B}"/>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E979-4D8E-A7E6-7AAB3F29071B}"/>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E979-4D8E-A7E6-7AAB3F29071B}"/>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E979-4D8E-A7E6-7AAB3F29071B}"/>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E979-4D8E-A7E6-7AAB3F29071B}"/>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E979-4D8E-A7E6-7AAB3F29071B}"/>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E979-4D8E-A7E6-7AAB3F29071B}"/>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E979-4D8E-A7E6-7AAB3F29071B}"/>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E979-4D8E-A7E6-7AAB3F29071B}"/>
              </c:ext>
            </c:extLst>
          </c:dPt>
          <c:yVal>
            <c:numRef>
              <c:f>'1._DATA'!$AQ$9:$AQ$295</c:f>
              <c:numCache>
                <c:formatCode>#,###;\(#,###\);\-</c:formatCode>
                <c:ptCount val="287"/>
                <c:pt idx="19">
                  <c:v>4</c:v>
                </c:pt>
                <c:pt idx="20">
                  <c:v>5</c:v>
                </c:pt>
                <c:pt idx="21">
                  <c:v>5</c:v>
                </c:pt>
                <c:pt idx="22">
                  <c:v>3</c:v>
                </c:pt>
                <c:pt idx="23">
                  <c:v>5</c:v>
                </c:pt>
                <c:pt idx="24">
                  <c:v>4</c:v>
                </c:pt>
                <c:pt idx="25">
                  <c:v>4</c:v>
                </c:pt>
                <c:pt idx="26">
                  <c:v>4</c:v>
                </c:pt>
                <c:pt idx="27">
                  <c:v>5</c:v>
                </c:pt>
                <c:pt idx="28">
                  <c:v>4</c:v>
                </c:pt>
                <c:pt idx="29">
                  <c:v>5</c:v>
                </c:pt>
                <c:pt idx="30">
                  <c:v>5</c:v>
                </c:pt>
                <c:pt idx="31">
                  <c:v>5</c:v>
                </c:pt>
                <c:pt idx="32">
                  <c:v>4</c:v>
                </c:pt>
                <c:pt idx="33">
                  <c:v>2</c:v>
                </c:pt>
                <c:pt idx="34">
                  <c:v>5</c:v>
                </c:pt>
                <c:pt idx="35">
                  <c:v>4</c:v>
                </c:pt>
                <c:pt idx="36">
                  <c:v>4</c:v>
                </c:pt>
                <c:pt idx="37">
                  <c:v>4</c:v>
                </c:pt>
                <c:pt idx="38">
                  <c:v>5</c:v>
                </c:pt>
                <c:pt idx="39">
                  <c:v>4</c:v>
                </c:pt>
                <c:pt idx="40">
                  <c:v>5</c:v>
                </c:pt>
                <c:pt idx="41">
                  <c:v>5</c:v>
                </c:pt>
                <c:pt idx="42">
                  <c:v>3</c:v>
                </c:pt>
                <c:pt idx="43">
                  <c:v>3</c:v>
                </c:pt>
                <c:pt idx="44">
                  <c:v>5</c:v>
                </c:pt>
                <c:pt idx="45">
                  <c:v>5</c:v>
                </c:pt>
                <c:pt idx="46">
                  <c:v>3</c:v>
                </c:pt>
                <c:pt idx="47">
                  <c:v>3</c:v>
                </c:pt>
                <c:pt idx="48">
                  <c:v>2</c:v>
                </c:pt>
                <c:pt idx="49">
                  <c:v>3</c:v>
                </c:pt>
                <c:pt idx="50">
                  <c:v>5</c:v>
                </c:pt>
                <c:pt idx="51">
                  <c:v>4</c:v>
                </c:pt>
                <c:pt idx="52">
                  <c:v>5</c:v>
                </c:pt>
                <c:pt idx="53">
                  <c:v>5</c:v>
                </c:pt>
                <c:pt idx="54">
                  <c:v>4</c:v>
                </c:pt>
                <c:pt idx="55">
                  <c:v>4</c:v>
                </c:pt>
                <c:pt idx="56">
                  <c:v>4</c:v>
                </c:pt>
                <c:pt idx="57">
                  <c:v>4</c:v>
                </c:pt>
                <c:pt idx="58">
                  <c:v>4</c:v>
                </c:pt>
                <c:pt idx="59">
                  <c:v>4</c:v>
                </c:pt>
                <c:pt idx="60">
                  <c:v>4</c:v>
                </c:pt>
                <c:pt idx="61">
                  <c:v>4</c:v>
                </c:pt>
                <c:pt idx="62">
                  <c:v>4</c:v>
                </c:pt>
                <c:pt idx="63">
                  <c:v>4</c:v>
                </c:pt>
                <c:pt idx="64">
                  <c:v>5</c:v>
                </c:pt>
                <c:pt idx="65">
                  <c:v>3</c:v>
                </c:pt>
                <c:pt idx="66">
                  <c:v>4</c:v>
                </c:pt>
                <c:pt idx="67">
                  <c:v>5</c:v>
                </c:pt>
                <c:pt idx="68">
                  <c:v>3</c:v>
                </c:pt>
                <c:pt idx="69">
                  <c:v>4</c:v>
                </c:pt>
                <c:pt idx="70">
                  <c:v>4</c:v>
                </c:pt>
                <c:pt idx="71">
                  <c:v>5</c:v>
                </c:pt>
                <c:pt idx="72">
                  <c:v>4</c:v>
                </c:pt>
                <c:pt idx="73">
                  <c:v>5</c:v>
                </c:pt>
                <c:pt idx="74">
                  <c:v>5</c:v>
                </c:pt>
                <c:pt idx="75">
                  <c:v>4</c:v>
                </c:pt>
                <c:pt idx="76">
                  <c:v>4</c:v>
                </c:pt>
                <c:pt idx="77">
                  <c:v>5</c:v>
                </c:pt>
                <c:pt idx="78">
                  <c:v>4</c:v>
                </c:pt>
                <c:pt idx="79">
                  <c:v>4</c:v>
                </c:pt>
                <c:pt idx="80">
                  <c:v>4</c:v>
                </c:pt>
                <c:pt idx="81">
                  <c:v>2</c:v>
                </c:pt>
                <c:pt idx="82">
                  <c:v>4</c:v>
                </c:pt>
                <c:pt idx="83">
                  <c:v>5</c:v>
                </c:pt>
                <c:pt idx="84">
                  <c:v>5</c:v>
                </c:pt>
                <c:pt idx="85">
                  <c:v>4</c:v>
                </c:pt>
                <c:pt idx="86">
                  <c:v>4</c:v>
                </c:pt>
                <c:pt idx="87">
                  <c:v>5</c:v>
                </c:pt>
                <c:pt idx="88">
                  <c:v>5</c:v>
                </c:pt>
                <c:pt idx="89">
                  <c:v>4</c:v>
                </c:pt>
                <c:pt idx="90">
                  <c:v>5</c:v>
                </c:pt>
                <c:pt idx="91">
                  <c:v>5</c:v>
                </c:pt>
                <c:pt idx="92">
                  <c:v>4</c:v>
                </c:pt>
                <c:pt idx="93">
                  <c:v>3</c:v>
                </c:pt>
                <c:pt idx="94">
                  <c:v>4</c:v>
                </c:pt>
                <c:pt idx="95">
                  <c:v>4</c:v>
                </c:pt>
                <c:pt idx="96">
                  <c:v>5</c:v>
                </c:pt>
                <c:pt idx="97">
                  <c:v>2</c:v>
                </c:pt>
                <c:pt idx="98">
                  <c:v>2</c:v>
                </c:pt>
                <c:pt idx="99">
                  <c:v>3</c:v>
                </c:pt>
                <c:pt idx="100">
                  <c:v>3</c:v>
                </c:pt>
                <c:pt idx="101">
                  <c:v>4</c:v>
                </c:pt>
                <c:pt idx="102">
                  <c:v>3</c:v>
                </c:pt>
                <c:pt idx="103">
                  <c:v>4</c:v>
                </c:pt>
                <c:pt idx="104">
                  <c:v>4</c:v>
                </c:pt>
                <c:pt idx="105">
                  <c:v>4</c:v>
                </c:pt>
                <c:pt idx="106">
                  <c:v>3</c:v>
                </c:pt>
                <c:pt idx="109">
                  <c:v>2</c:v>
                </c:pt>
                <c:pt idx="110">
                  <c:v>3</c:v>
                </c:pt>
                <c:pt idx="111">
                  <c:v>5</c:v>
                </c:pt>
                <c:pt idx="112">
                  <c:v>3</c:v>
                </c:pt>
                <c:pt idx="113">
                  <c:v>4</c:v>
                </c:pt>
                <c:pt idx="114">
                  <c:v>4</c:v>
                </c:pt>
                <c:pt idx="115">
                  <c:v>5</c:v>
                </c:pt>
                <c:pt idx="116">
                  <c:v>4</c:v>
                </c:pt>
                <c:pt idx="117">
                  <c:v>5</c:v>
                </c:pt>
                <c:pt idx="118">
                  <c:v>4</c:v>
                </c:pt>
                <c:pt idx="119">
                  <c:v>4</c:v>
                </c:pt>
                <c:pt idx="120">
                  <c:v>4</c:v>
                </c:pt>
                <c:pt idx="121">
                  <c:v>4</c:v>
                </c:pt>
                <c:pt idx="125">
                  <c:v>5</c:v>
                </c:pt>
                <c:pt idx="126">
                  <c:v>2</c:v>
                </c:pt>
                <c:pt idx="127">
                  <c:v>4</c:v>
                </c:pt>
                <c:pt idx="128">
                  <c:v>5</c:v>
                </c:pt>
                <c:pt idx="129">
                  <c:v>5</c:v>
                </c:pt>
                <c:pt idx="130">
                  <c:v>1</c:v>
                </c:pt>
                <c:pt idx="131">
                  <c:v>3</c:v>
                </c:pt>
                <c:pt idx="133">
                  <c:v>5</c:v>
                </c:pt>
                <c:pt idx="134">
                  <c:v>4</c:v>
                </c:pt>
                <c:pt idx="135">
                  <c:v>5</c:v>
                </c:pt>
                <c:pt idx="138">
                  <c:v>2</c:v>
                </c:pt>
                <c:pt idx="140">
                  <c:v>5</c:v>
                </c:pt>
                <c:pt idx="141">
                  <c:v>4</c:v>
                </c:pt>
                <c:pt idx="142">
                  <c:v>5</c:v>
                </c:pt>
                <c:pt idx="143">
                  <c:v>4</c:v>
                </c:pt>
                <c:pt idx="144">
                  <c:v>5</c:v>
                </c:pt>
                <c:pt idx="145">
                  <c:v>5</c:v>
                </c:pt>
                <c:pt idx="146">
                  <c:v>5</c:v>
                </c:pt>
                <c:pt idx="147">
                  <c:v>4</c:v>
                </c:pt>
                <c:pt idx="148">
                  <c:v>5</c:v>
                </c:pt>
                <c:pt idx="149">
                  <c:v>1</c:v>
                </c:pt>
                <c:pt idx="151">
                  <c:v>3</c:v>
                </c:pt>
                <c:pt idx="152">
                  <c:v>3</c:v>
                </c:pt>
                <c:pt idx="153">
                  <c:v>3</c:v>
                </c:pt>
                <c:pt idx="154">
                  <c:v>4</c:v>
                </c:pt>
                <c:pt idx="155">
                  <c:v>4</c:v>
                </c:pt>
                <c:pt idx="156">
                  <c:v>5</c:v>
                </c:pt>
                <c:pt idx="157">
                  <c:v>4</c:v>
                </c:pt>
                <c:pt idx="159">
                  <c:v>5</c:v>
                </c:pt>
                <c:pt idx="160">
                  <c:v>5</c:v>
                </c:pt>
                <c:pt idx="161">
                  <c:v>5</c:v>
                </c:pt>
                <c:pt idx="162">
                  <c:v>3</c:v>
                </c:pt>
                <c:pt idx="164">
                  <c:v>2</c:v>
                </c:pt>
                <c:pt idx="165">
                  <c:v>5</c:v>
                </c:pt>
                <c:pt idx="166">
                  <c:v>4</c:v>
                </c:pt>
                <c:pt idx="167">
                  <c:v>4</c:v>
                </c:pt>
                <c:pt idx="168">
                  <c:v>4</c:v>
                </c:pt>
                <c:pt idx="169">
                  <c:v>5</c:v>
                </c:pt>
                <c:pt idx="170">
                  <c:v>5</c:v>
                </c:pt>
                <c:pt idx="171">
                  <c:v>4</c:v>
                </c:pt>
                <c:pt idx="172">
                  <c:v>4</c:v>
                </c:pt>
                <c:pt idx="176">
                  <c:v>4</c:v>
                </c:pt>
                <c:pt idx="179">
                  <c:v>5</c:v>
                </c:pt>
                <c:pt idx="181">
                  <c:v>5</c:v>
                </c:pt>
                <c:pt idx="182">
                  <c:v>5</c:v>
                </c:pt>
                <c:pt idx="183">
                  <c:v>5</c:v>
                </c:pt>
                <c:pt idx="184">
                  <c:v>2</c:v>
                </c:pt>
                <c:pt idx="185">
                  <c:v>5</c:v>
                </c:pt>
                <c:pt idx="186">
                  <c:v>4</c:v>
                </c:pt>
                <c:pt idx="187">
                  <c:v>4</c:v>
                </c:pt>
                <c:pt idx="188">
                  <c:v>4</c:v>
                </c:pt>
                <c:pt idx="189">
                  <c:v>4</c:v>
                </c:pt>
                <c:pt idx="190">
                  <c:v>5</c:v>
                </c:pt>
                <c:pt idx="191">
                  <c:v>4</c:v>
                </c:pt>
                <c:pt idx="192">
                  <c:v>4</c:v>
                </c:pt>
                <c:pt idx="193">
                  <c:v>5</c:v>
                </c:pt>
                <c:pt idx="194">
                  <c:v>5</c:v>
                </c:pt>
                <c:pt idx="195">
                  <c:v>3</c:v>
                </c:pt>
                <c:pt idx="196">
                  <c:v>4</c:v>
                </c:pt>
                <c:pt idx="197">
                  <c:v>4</c:v>
                </c:pt>
                <c:pt idx="198">
                  <c:v>4</c:v>
                </c:pt>
                <c:pt idx="199">
                  <c:v>4</c:v>
                </c:pt>
                <c:pt idx="200">
                  <c:v>5</c:v>
                </c:pt>
                <c:pt idx="201">
                  <c:v>5</c:v>
                </c:pt>
                <c:pt idx="202">
                  <c:v>5</c:v>
                </c:pt>
                <c:pt idx="203">
                  <c:v>5</c:v>
                </c:pt>
                <c:pt idx="204">
                  <c:v>5</c:v>
                </c:pt>
                <c:pt idx="205">
                  <c:v>4</c:v>
                </c:pt>
                <c:pt idx="206">
                  <c:v>3</c:v>
                </c:pt>
                <c:pt idx="207">
                  <c:v>5</c:v>
                </c:pt>
                <c:pt idx="208">
                  <c:v>3</c:v>
                </c:pt>
                <c:pt idx="209">
                  <c:v>5</c:v>
                </c:pt>
                <c:pt idx="210">
                  <c:v>5</c:v>
                </c:pt>
                <c:pt idx="211">
                  <c:v>4</c:v>
                </c:pt>
                <c:pt idx="212">
                  <c:v>5</c:v>
                </c:pt>
                <c:pt idx="213">
                  <c:v>4</c:v>
                </c:pt>
                <c:pt idx="214">
                  <c:v>4</c:v>
                </c:pt>
                <c:pt idx="215">
                  <c:v>4</c:v>
                </c:pt>
                <c:pt idx="216">
                  <c:v>3</c:v>
                </c:pt>
                <c:pt idx="217">
                  <c:v>4</c:v>
                </c:pt>
                <c:pt idx="218">
                  <c:v>5</c:v>
                </c:pt>
                <c:pt idx="219">
                  <c:v>4</c:v>
                </c:pt>
                <c:pt idx="220">
                  <c:v>4</c:v>
                </c:pt>
                <c:pt idx="221">
                  <c:v>4</c:v>
                </c:pt>
                <c:pt idx="223">
                  <c:v>5</c:v>
                </c:pt>
                <c:pt idx="224">
                  <c:v>4</c:v>
                </c:pt>
                <c:pt idx="225">
                  <c:v>5</c:v>
                </c:pt>
                <c:pt idx="226">
                  <c:v>5</c:v>
                </c:pt>
                <c:pt idx="227">
                  <c:v>3</c:v>
                </c:pt>
                <c:pt idx="228">
                  <c:v>5</c:v>
                </c:pt>
                <c:pt idx="230">
                  <c:v>5</c:v>
                </c:pt>
                <c:pt idx="231">
                  <c:v>4</c:v>
                </c:pt>
                <c:pt idx="232">
                  <c:v>5</c:v>
                </c:pt>
                <c:pt idx="233">
                  <c:v>4</c:v>
                </c:pt>
                <c:pt idx="234">
                  <c:v>3</c:v>
                </c:pt>
                <c:pt idx="235">
                  <c:v>4</c:v>
                </c:pt>
                <c:pt idx="236">
                  <c:v>1</c:v>
                </c:pt>
                <c:pt idx="237">
                  <c:v>4</c:v>
                </c:pt>
                <c:pt idx="238">
                  <c:v>4</c:v>
                </c:pt>
                <c:pt idx="239">
                  <c:v>3</c:v>
                </c:pt>
                <c:pt idx="240">
                  <c:v>4</c:v>
                </c:pt>
                <c:pt idx="241">
                  <c:v>5</c:v>
                </c:pt>
                <c:pt idx="242">
                  <c:v>4</c:v>
                </c:pt>
                <c:pt idx="243">
                  <c:v>3</c:v>
                </c:pt>
                <c:pt idx="244">
                  <c:v>4</c:v>
                </c:pt>
                <c:pt idx="245">
                  <c:v>5</c:v>
                </c:pt>
                <c:pt idx="246">
                  <c:v>4</c:v>
                </c:pt>
                <c:pt idx="247">
                  <c:v>4</c:v>
                </c:pt>
                <c:pt idx="248">
                  <c:v>4</c:v>
                </c:pt>
                <c:pt idx="249">
                  <c:v>5</c:v>
                </c:pt>
                <c:pt idx="250">
                  <c:v>4</c:v>
                </c:pt>
                <c:pt idx="251">
                  <c:v>3</c:v>
                </c:pt>
                <c:pt idx="252">
                  <c:v>4</c:v>
                </c:pt>
                <c:pt idx="253">
                  <c:v>5</c:v>
                </c:pt>
                <c:pt idx="254">
                  <c:v>3</c:v>
                </c:pt>
                <c:pt idx="255">
                  <c:v>5</c:v>
                </c:pt>
                <c:pt idx="256">
                  <c:v>3</c:v>
                </c:pt>
                <c:pt idx="257">
                  <c:v>4</c:v>
                </c:pt>
                <c:pt idx="258">
                  <c:v>5</c:v>
                </c:pt>
                <c:pt idx="259">
                  <c:v>4</c:v>
                </c:pt>
                <c:pt idx="261">
                  <c:v>3</c:v>
                </c:pt>
                <c:pt idx="262">
                  <c:v>4</c:v>
                </c:pt>
                <c:pt idx="263">
                  <c:v>4</c:v>
                </c:pt>
                <c:pt idx="264">
                  <c:v>5</c:v>
                </c:pt>
                <c:pt idx="265">
                  <c:v>5</c:v>
                </c:pt>
                <c:pt idx="266">
                  <c:v>4</c:v>
                </c:pt>
                <c:pt idx="269">
                  <c:v>4</c:v>
                </c:pt>
                <c:pt idx="279">
                  <c:v>4</c:v>
                </c:pt>
                <c:pt idx="280">
                  <c:v>4</c:v>
                </c:pt>
                <c:pt idx="282">
                  <c:v>4</c:v>
                </c:pt>
                <c:pt idx="284">
                  <c:v>5</c:v>
                </c:pt>
                <c:pt idx="285">
                  <c:v>5</c:v>
                </c:pt>
              </c:numCache>
            </c:numRef>
          </c:yVal>
          <c:smooth val="0"/>
          <c:extLst>
            <c:ext xmlns:c16="http://schemas.microsoft.com/office/drawing/2014/chart" uri="{C3380CC4-5D6E-409C-BE32-E72D297353CC}">
              <c16:uniqueId val="{0000023E-E979-4D8E-A7E6-7AAB3F29071B}"/>
            </c:ext>
          </c:extLst>
        </c:ser>
        <c:dLbls>
          <c:showLegendKey val="0"/>
          <c:showVal val="0"/>
          <c:showCatName val="0"/>
          <c:showSerName val="0"/>
          <c:showPercent val="0"/>
          <c:showBubbleSize val="0"/>
        </c:dLbls>
        <c:axId val="-22550944"/>
        <c:axId val="-22546592"/>
      </c:scatterChart>
      <c:valAx>
        <c:axId val="-22550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6592"/>
        <c:crosses val="autoZero"/>
        <c:crossBetween val="midCat"/>
        <c:majorUnit val="1"/>
      </c:valAx>
      <c:valAx>
        <c:axId val="-2254659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09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27A7-4CBD-9AF3-AE8069948FA3}"/>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27A7-4CBD-9AF3-AE8069948FA3}"/>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27A7-4CBD-9AF3-AE8069948FA3}"/>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27A7-4CBD-9AF3-AE8069948FA3}"/>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27A7-4CBD-9AF3-AE8069948FA3}"/>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27A7-4CBD-9AF3-AE8069948FA3}"/>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27A7-4CBD-9AF3-AE8069948FA3}"/>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27A7-4CBD-9AF3-AE8069948FA3}"/>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27A7-4CBD-9AF3-AE8069948FA3}"/>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27A7-4CBD-9AF3-AE8069948FA3}"/>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27A7-4CBD-9AF3-AE8069948FA3}"/>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27A7-4CBD-9AF3-AE8069948FA3}"/>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27A7-4CBD-9AF3-AE8069948FA3}"/>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27A7-4CBD-9AF3-AE8069948FA3}"/>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27A7-4CBD-9AF3-AE8069948FA3}"/>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27A7-4CBD-9AF3-AE8069948FA3}"/>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27A7-4CBD-9AF3-AE8069948FA3}"/>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27A7-4CBD-9AF3-AE8069948FA3}"/>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27A7-4CBD-9AF3-AE8069948FA3}"/>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27A7-4CBD-9AF3-AE8069948FA3}"/>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27A7-4CBD-9AF3-AE8069948FA3}"/>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27A7-4CBD-9AF3-AE8069948FA3}"/>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27A7-4CBD-9AF3-AE8069948FA3}"/>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27A7-4CBD-9AF3-AE8069948FA3}"/>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27A7-4CBD-9AF3-AE8069948FA3}"/>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27A7-4CBD-9AF3-AE8069948FA3}"/>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27A7-4CBD-9AF3-AE8069948FA3}"/>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27A7-4CBD-9AF3-AE8069948FA3}"/>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27A7-4CBD-9AF3-AE8069948FA3}"/>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27A7-4CBD-9AF3-AE8069948FA3}"/>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27A7-4CBD-9AF3-AE8069948FA3}"/>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27A7-4CBD-9AF3-AE8069948FA3}"/>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27A7-4CBD-9AF3-AE8069948FA3}"/>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27A7-4CBD-9AF3-AE8069948FA3}"/>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27A7-4CBD-9AF3-AE8069948FA3}"/>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27A7-4CBD-9AF3-AE8069948FA3}"/>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27A7-4CBD-9AF3-AE8069948FA3}"/>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27A7-4CBD-9AF3-AE8069948FA3}"/>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27A7-4CBD-9AF3-AE8069948FA3}"/>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27A7-4CBD-9AF3-AE8069948FA3}"/>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27A7-4CBD-9AF3-AE8069948FA3}"/>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27A7-4CBD-9AF3-AE8069948FA3}"/>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27A7-4CBD-9AF3-AE8069948FA3}"/>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27A7-4CBD-9AF3-AE8069948FA3}"/>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27A7-4CBD-9AF3-AE8069948FA3}"/>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27A7-4CBD-9AF3-AE8069948FA3}"/>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27A7-4CBD-9AF3-AE8069948FA3}"/>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27A7-4CBD-9AF3-AE8069948FA3}"/>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27A7-4CBD-9AF3-AE8069948FA3}"/>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27A7-4CBD-9AF3-AE8069948FA3}"/>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27A7-4CBD-9AF3-AE8069948FA3}"/>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27A7-4CBD-9AF3-AE8069948FA3}"/>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27A7-4CBD-9AF3-AE8069948FA3}"/>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27A7-4CBD-9AF3-AE8069948FA3}"/>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27A7-4CBD-9AF3-AE8069948FA3}"/>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27A7-4CBD-9AF3-AE8069948FA3}"/>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27A7-4CBD-9AF3-AE8069948FA3}"/>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27A7-4CBD-9AF3-AE8069948FA3}"/>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27A7-4CBD-9AF3-AE8069948FA3}"/>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27A7-4CBD-9AF3-AE8069948FA3}"/>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27A7-4CBD-9AF3-AE8069948FA3}"/>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27A7-4CBD-9AF3-AE8069948FA3}"/>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27A7-4CBD-9AF3-AE8069948FA3}"/>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27A7-4CBD-9AF3-AE8069948FA3}"/>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27A7-4CBD-9AF3-AE8069948FA3}"/>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27A7-4CBD-9AF3-AE8069948FA3}"/>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27A7-4CBD-9AF3-AE8069948FA3}"/>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27A7-4CBD-9AF3-AE8069948FA3}"/>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27A7-4CBD-9AF3-AE8069948FA3}"/>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27A7-4CBD-9AF3-AE8069948FA3}"/>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27A7-4CBD-9AF3-AE8069948FA3}"/>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27A7-4CBD-9AF3-AE8069948FA3}"/>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27A7-4CBD-9AF3-AE8069948FA3}"/>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27A7-4CBD-9AF3-AE8069948FA3}"/>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27A7-4CBD-9AF3-AE8069948FA3}"/>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27A7-4CBD-9AF3-AE8069948FA3}"/>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27A7-4CBD-9AF3-AE8069948FA3}"/>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27A7-4CBD-9AF3-AE8069948FA3}"/>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27A7-4CBD-9AF3-AE8069948FA3}"/>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27A7-4CBD-9AF3-AE8069948FA3}"/>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27A7-4CBD-9AF3-AE8069948FA3}"/>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27A7-4CBD-9AF3-AE8069948FA3}"/>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27A7-4CBD-9AF3-AE8069948FA3}"/>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27A7-4CBD-9AF3-AE8069948FA3}"/>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27A7-4CBD-9AF3-AE8069948FA3}"/>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27A7-4CBD-9AF3-AE8069948FA3}"/>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27A7-4CBD-9AF3-AE8069948FA3}"/>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27A7-4CBD-9AF3-AE8069948FA3}"/>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27A7-4CBD-9AF3-AE8069948FA3}"/>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27A7-4CBD-9AF3-AE8069948FA3}"/>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27A7-4CBD-9AF3-AE8069948FA3}"/>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27A7-4CBD-9AF3-AE8069948FA3}"/>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27A7-4CBD-9AF3-AE8069948FA3}"/>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27A7-4CBD-9AF3-AE8069948FA3}"/>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27A7-4CBD-9AF3-AE8069948FA3}"/>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27A7-4CBD-9AF3-AE8069948FA3}"/>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27A7-4CBD-9AF3-AE8069948FA3}"/>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27A7-4CBD-9AF3-AE8069948FA3}"/>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27A7-4CBD-9AF3-AE8069948FA3}"/>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27A7-4CBD-9AF3-AE8069948FA3}"/>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27A7-4CBD-9AF3-AE8069948FA3}"/>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27A7-4CBD-9AF3-AE8069948FA3}"/>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27A7-4CBD-9AF3-AE8069948FA3}"/>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27A7-4CBD-9AF3-AE8069948FA3}"/>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27A7-4CBD-9AF3-AE8069948FA3}"/>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27A7-4CBD-9AF3-AE8069948FA3}"/>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27A7-4CBD-9AF3-AE8069948FA3}"/>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27A7-4CBD-9AF3-AE8069948FA3}"/>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27A7-4CBD-9AF3-AE8069948FA3}"/>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27A7-4CBD-9AF3-AE8069948FA3}"/>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27A7-4CBD-9AF3-AE8069948FA3}"/>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27A7-4CBD-9AF3-AE8069948FA3}"/>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27A7-4CBD-9AF3-AE8069948FA3}"/>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27A7-4CBD-9AF3-AE8069948FA3}"/>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27A7-4CBD-9AF3-AE8069948FA3}"/>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27A7-4CBD-9AF3-AE8069948FA3}"/>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27A7-4CBD-9AF3-AE8069948FA3}"/>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27A7-4CBD-9AF3-AE8069948FA3}"/>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27A7-4CBD-9AF3-AE8069948FA3}"/>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27A7-4CBD-9AF3-AE8069948FA3}"/>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27A7-4CBD-9AF3-AE8069948FA3}"/>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27A7-4CBD-9AF3-AE8069948FA3}"/>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27A7-4CBD-9AF3-AE8069948FA3}"/>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27A7-4CBD-9AF3-AE8069948FA3}"/>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27A7-4CBD-9AF3-AE8069948FA3}"/>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27A7-4CBD-9AF3-AE8069948FA3}"/>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27A7-4CBD-9AF3-AE8069948FA3}"/>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27A7-4CBD-9AF3-AE8069948FA3}"/>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27A7-4CBD-9AF3-AE8069948FA3}"/>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27A7-4CBD-9AF3-AE8069948FA3}"/>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27A7-4CBD-9AF3-AE8069948FA3}"/>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27A7-4CBD-9AF3-AE8069948FA3}"/>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27A7-4CBD-9AF3-AE8069948FA3}"/>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27A7-4CBD-9AF3-AE8069948FA3}"/>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27A7-4CBD-9AF3-AE8069948FA3}"/>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27A7-4CBD-9AF3-AE8069948FA3}"/>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27A7-4CBD-9AF3-AE8069948FA3}"/>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27A7-4CBD-9AF3-AE8069948FA3}"/>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27A7-4CBD-9AF3-AE8069948FA3}"/>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27A7-4CBD-9AF3-AE8069948FA3}"/>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27A7-4CBD-9AF3-AE8069948FA3}"/>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27A7-4CBD-9AF3-AE8069948FA3}"/>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27A7-4CBD-9AF3-AE8069948FA3}"/>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27A7-4CBD-9AF3-AE8069948FA3}"/>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27A7-4CBD-9AF3-AE8069948FA3}"/>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27A7-4CBD-9AF3-AE8069948FA3}"/>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27A7-4CBD-9AF3-AE8069948FA3}"/>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27A7-4CBD-9AF3-AE8069948FA3}"/>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27A7-4CBD-9AF3-AE8069948FA3}"/>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27A7-4CBD-9AF3-AE8069948FA3}"/>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27A7-4CBD-9AF3-AE8069948FA3}"/>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27A7-4CBD-9AF3-AE8069948FA3}"/>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27A7-4CBD-9AF3-AE8069948FA3}"/>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27A7-4CBD-9AF3-AE8069948FA3}"/>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27A7-4CBD-9AF3-AE8069948FA3}"/>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27A7-4CBD-9AF3-AE8069948FA3}"/>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27A7-4CBD-9AF3-AE8069948FA3}"/>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27A7-4CBD-9AF3-AE8069948FA3}"/>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27A7-4CBD-9AF3-AE8069948FA3}"/>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27A7-4CBD-9AF3-AE8069948FA3}"/>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27A7-4CBD-9AF3-AE8069948FA3}"/>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27A7-4CBD-9AF3-AE8069948FA3}"/>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27A7-4CBD-9AF3-AE8069948FA3}"/>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27A7-4CBD-9AF3-AE8069948FA3}"/>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27A7-4CBD-9AF3-AE8069948FA3}"/>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27A7-4CBD-9AF3-AE8069948FA3}"/>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27A7-4CBD-9AF3-AE8069948FA3}"/>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27A7-4CBD-9AF3-AE8069948FA3}"/>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27A7-4CBD-9AF3-AE8069948FA3}"/>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27A7-4CBD-9AF3-AE8069948FA3}"/>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27A7-4CBD-9AF3-AE8069948FA3}"/>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27A7-4CBD-9AF3-AE8069948FA3}"/>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27A7-4CBD-9AF3-AE8069948FA3}"/>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27A7-4CBD-9AF3-AE8069948FA3}"/>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27A7-4CBD-9AF3-AE8069948FA3}"/>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27A7-4CBD-9AF3-AE8069948FA3}"/>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27A7-4CBD-9AF3-AE8069948FA3}"/>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27A7-4CBD-9AF3-AE8069948FA3}"/>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27A7-4CBD-9AF3-AE8069948FA3}"/>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27A7-4CBD-9AF3-AE8069948FA3}"/>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27A7-4CBD-9AF3-AE8069948FA3}"/>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27A7-4CBD-9AF3-AE8069948FA3}"/>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27A7-4CBD-9AF3-AE8069948FA3}"/>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27A7-4CBD-9AF3-AE8069948FA3}"/>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27A7-4CBD-9AF3-AE8069948FA3}"/>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27A7-4CBD-9AF3-AE8069948FA3}"/>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27A7-4CBD-9AF3-AE8069948FA3}"/>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27A7-4CBD-9AF3-AE8069948FA3}"/>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27A7-4CBD-9AF3-AE8069948FA3}"/>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27A7-4CBD-9AF3-AE8069948FA3}"/>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27A7-4CBD-9AF3-AE8069948FA3}"/>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27A7-4CBD-9AF3-AE8069948FA3}"/>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27A7-4CBD-9AF3-AE8069948FA3}"/>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27A7-4CBD-9AF3-AE8069948FA3}"/>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27A7-4CBD-9AF3-AE8069948FA3}"/>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27A7-4CBD-9AF3-AE8069948FA3}"/>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27A7-4CBD-9AF3-AE8069948FA3}"/>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27A7-4CBD-9AF3-AE8069948FA3}"/>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27A7-4CBD-9AF3-AE8069948FA3}"/>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27A7-4CBD-9AF3-AE8069948FA3}"/>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27A7-4CBD-9AF3-AE8069948FA3}"/>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27A7-4CBD-9AF3-AE8069948FA3}"/>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27A7-4CBD-9AF3-AE8069948FA3}"/>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27A7-4CBD-9AF3-AE8069948FA3}"/>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27A7-4CBD-9AF3-AE8069948FA3}"/>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27A7-4CBD-9AF3-AE8069948FA3}"/>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27A7-4CBD-9AF3-AE8069948FA3}"/>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27A7-4CBD-9AF3-AE8069948FA3}"/>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27A7-4CBD-9AF3-AE8069948FA3}"/>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27A7-4CBD-9AF3-AE8069948FA3}"/>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27A7-4CBD-9AF3-AE8069948FA3}"/>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27A7-4CBD-9AF3-AE8069948FA3}"/>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27A7-4CBD-9AF3-AE8069948FA3}"/>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27A7-4CBD-9AF3-AE8069948FA3}"/>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27A7-4CBD-9AF3-AE8069948FA3}"/>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27A7-4CBD-9AF3-AE8069948FA3}"/>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27A7-4CBD-9AF3-AE8069948FA3}"/>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27A7-4CBD-9AF3-AE8069948FA3}"/>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27A7-4CBD-9AF3-AE8069948FA3}"/>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27A7-4CBD-9AF3-AE8069948FA3}"/>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27A7-4CBD-9AF3-AE8069948FA3}"/>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27A7-4CBD-9AF3-AE8069948FA3}"/>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27A7-4CBD-9AF3-AE8069948FA3}"/>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27A7-4CBD-9AF3-AE8069948FA3}"/>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27A7-4CBD-9AF3-AE8069948FA3}"/>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27A7-4CBD-9AF3-AE8069948FA3}"/>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27A7-4CBD-9AF3-AE8069948FA3}"/>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27A7-4CBD-9AF3-AE8069948FA3}"/>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27A7-4CBD-9AF3-AE8069948FA3}"/>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27A7-4CBD-9AF3-AE8069948FA3}"/>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27A7-4CBD-9AF3-AE8069948FA3}"/>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27A7-4CBD-9AF3-AE8069948FA3}"/>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27A7-4CBD-9AF3-AE8069948FA3}"/>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27A7-4CBD-9AF3-AE8069948FA3}"/>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27A7-4CBD-9AF3-AE8069948FA3}"/>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27A7-4CBD-9AF3-AE8069948FA3}"/>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27A7-4CBD-9AF3-AE8069948FA3}"/>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27A7-4CBD-9AF3-AE8069948FA3}"/>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27A7-4CBD-9AF3-AE8069948FA3}"/>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27A7-4CBD-9AF3-AE8069948FA3}"/>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27A7-4CBD-9AF3-AE8069948FA3}"/>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27A7-4CBD-9AF3-AE8069948FA3}"/>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27A7-4CBD-9AF3-AE8069948FA3}"/>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27A7-4CBD-9AF3-AE8069948FA3}"/>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27A7-4CBD-9AF3-AE8069948FA3}"/>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27A7-4CBD-9AF3-AE8069948FA3}"/>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27A7-4CBD-9AF3-AE8069948FA3}"/>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27A7-4CBD-9AF3-AE8069948FA3}"/>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27A7-4CBD-9AF3-AE8069948FA3}"/>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27A7-4CBD-9AF3-AE8069948FA3}"/>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27A7-4CBD-9AF3-AE8069948FA3}"/>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27A7-4CBD-9AF3-AE8069948FA3}"/>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27A7-4CBD-9AF3-AE8069948FA3}"/>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27A7-4CBD-9AF3-AE8069948FA3}"/>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27A7-4CBD-9AF3-AE8069948FA3}"/>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27A7-4CBD-9AF3-AE8069948FA3}"/>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27A7-4CBD-9AF3-AE8069948FA3}"/>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27A7-4CBD-9AF3-AE8069948FA3}"/>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27A7-4CBD-9AF3-AE8069948FA3}"/>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27A7-4CBD-9AF3-AE8069948FA3}"/>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27A7-4CBD-9AF3-AE8069948FA3}"/>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27A7-4CBD-9AF3-AE8069948FA3}"/>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27A7-4CBD-9AF3-AE8069948FA3}"/>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27A7-4CBD-9AF3-AE8069948FA3}"/>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27A7-4CBD-9AF3-AE8069948FA3}"/>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27A7-4CBD-9AF3-AE8069948FA3}"/>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27A7-4CBD-9AF3-AE8069948FA3}"/>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27A7-4CBD-9AF3-AE8069948FA3}"/>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27A7-4CBD-9AF3-AE8069948FA3}"/>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27A7-4CBD-9AF3-AE8069948FA3}"/>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27A7-4CBD-9AF3-AE8069948FA3}"/>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27A7-4CBD-9AF3-AE8069948FA3}"/>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27A7-4CBD-9AF3-AE8069948FA3}"/>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27A7-4CBD-9AF3-AE8069948FA3}"/>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27A7-4CBD-9AF3-AE8069948FA3}"/>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27A7-4CBD-9AF3-AE8069948FA3}"/>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27A7-4CBD-9AF3-AE8069948FA3}"/>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27A7-4CBD-9AF3-AE8069948FA3}"/>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27A7-4CBD-9AF3-AE8069948FA3}"/>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27A7-4CBD-9AF3-AE8069948FA3}"/>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27A7-4CBD-9AF3-AE8069948FA3}"/>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27A7-4CBD-9AF3-AE8069948FA3}"/>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27A7-4CBD-9AF3-AE8069948FA3}"/>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27A7-4CBD-9AF3-AE8069948FA3}"/>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27A7-4CBD-9AF3-AE8069948FA3}"/>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27A7-4CBD-9AF3-AE8069948FA3}"/>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27A7-4CBD-9AF3-AE8069948FA3}"/>
              </c:ext>
            </c:extLst>
          </c:dPt>
          <c:yVal>
            <c:numRef>
              <c:f>'1._DATA'!$AR$9:$AR$295</c:f>
              <c:numCache>
                <c:formatCode>#,###;\(#,###\);\-</c:formatCode>
                <c:ptCount val="287"/>
                <c:pt idx="19">
                  <c:v>1</c:v>
                </c:pt>
                <c:pt idx="20">
                  <c:v>1</c:v>
                </c:pt>
                <c:pt idx="21">
                  <c:v>1</c:v>
                </c:pt>
                <c:pt idx="22">
                  <c:v>3</c:v>
                </c:pt>
                <c:pt idx="23">
                  <c:v>1</c:v>
                </c:pt>
                <c:pt idx="24">
                  <c:v>2</c:v>
                </c:pt>
                <c:pt idx="25">
                  <c:v>2</c:v>
                </c:pt>
                <c:pt idx="26">
                  <c:v>1</c:v>
                </c:pt>
                <c:pt idx="27">
                  <c:v>1</c:v>
                </c:pt>
                <c:pt idx="28">
                  <c:v>1</c:v>
                </c:pt>
                <c:pt idx="29">
                  <c:v>1</c:v>
                </c:pt>
                <c:pt idx="30">
                  <c:v>1</c:v>
                </c:pt>
                <c:pt idx="31">
                  <c:v>1</c:v>
                </c:pt>
                <c:pt idx="32">
                  <c:v>1</c:v>
                </c:pt>
                <c:pt idx="33">
                  <c:v>2</c:v>
                </c:pt>
                <c:pt idx="34">
                  <c:v>1</c:v>
                </c:pt>
                <c:pt idx="35">
                  <c:v>1</c:v>
                </c:pt>
                <c:pt idx="36">
                  <c:v>2</c:v>
                </c:pt>
                <c:pt idx="37">
                  <c:v>1</c:v>
                </c:pt>
                <c:pt idx="38">
                  <c:v>1</c:v>
                </c:pt>
                <c:pt idx="39">
                  <c:v>1</c:v>
                </c:pt>
                <c:pt idx="40">
                  <c:v>1</c:v>
                </c:pt>
                <c:pt idx="41">
                  <c:v>2</c:v>
                </c:pt>
                <c:pt idx="42">
                  <c:v>1</c:v>
                </c:pt>
                <c:pt idx="43">
                  <c:v>1</c:v>
                </c:pt>
                <c:pt idx="44">
                  <c:v>1</c:v>
                </c:pt>
                <c:pt idx="45">
                  <c:v>5</c:v>
                </c:pt>
                <c:pt idx="46">
                  <c:v>2</c:v>
                </c:pt>
                <c:pt idx="47">
                  <c:v>1</c:v>
                </c:pt>
                <c:pt idx="48">
                  <c:v>2</c:v>
                </c:pt>
                <c:pt idx="49">
                  <c:v>1</c:v>
                </c:pt>
                <c:pt idx="50">
                  <c:v>2</c:v>
                </c:pt>
                <c:pt idx="51">
                  <c:v>1</c:v>
                </c:pt>
                <c:pt idx="52">
                  <c:v>1</c:v>
                </c:pt>
                <c:pt idx="53">
                  <c:v>1</c:v>
                </c:pt>
                <c:pt idx="54">
                  <c:v>1</c:v>
                </c:pt>
                <c:pt idx="55">
                  <c:v>1</c:v>
                </c:pt>
                <c:pt idx="56">
                  <c:v>2</c:v>
                </c:pt>
                <c:pt idx="57">
                  <c:v>4</c:v>
                </c:pt>
                <c:pt idx="58">
                  <c:v>2</c:v>
                </c:pt>
                <c:pt idx="59">
                  <c:v>1</c:v>
                </c:pt>
                <c:pt idx="60">
                  <c:v>1</c:v>
                </c:pt>
                <c:pt idx="61">
                  <c:v>2</c:v>
                </c:pt>
                <c:pt idx="62">
                  <c:v>1</c:v>
                </c:pt>
                <c:pt idx="63">
                  <c:v>3</c:v>
                </c:pt>
                <c:pt idx="64">
                  <c:v>1</c:v>
                </c:pt>
                <c:pt idx="65">
                  <c:v>1</c:v>
                </c:pt>
                <c:pt idx="66">
                  <c:v>1</c:v>
                </c:pt>
                <c:pt idx="67">
                  <c:v>1</c:v>
                </c:pt>
                <c:pt idx="68">
                  <c:v>2</c:v>
                </c:pt>
                <c:pt idx="69">
                  <c:v>2</c:v>
                </c:pt>
                <c:pt idx="70">
                  <c:v>1</c:v>
                </c:pt>
                <c:pt idx="71">
                  <c:v>1</c:v>
                </c:pt>
                <c:pt idx="72">
                  <c:v>2</c:v>
                </c:pt>
                <c:pt idx="73">
                  <c:v>1</c:v>
                </c:pt>
                <c:pt idx="74">
                  <c:v>3</c:v>
                </c:pt>
                <c:pt idx="75">
                  <c:v>1</c:v>
                </c:pt>
                <c:pt idx="76">
                  <c:v>1</c:v>
                </c:pt>
                <c:pt idx="77">
                  <c:v>1</c:v>
                </c:pt>
                <c:pt idx="78">
                  <c:v>1</c:v>
                </c:pt>
                <c:pt idx="79">
                  <c:v>2</c:v>
                </c:pt>
                <c:pt idx="80">
                  <c:v>2</c:v>
                </c:pt>
                <c:pt idx="81">
                  <c:v>2</c:v>
                </c:pt>
                <c:pt idx="82">
                  <c:v>2</c:v>
                </c:pt>
                <c:pt idx="83">
                  <c:v>1</c:v>
                </c:pt>
                <c:pt idx="84">
                  <c:v>2</c:v>
                </c:pt>
                <c:pt idx="85">
                  <c:v>1</c:v>
                </c:pt>
                <c:pt idx="86">
                  <c:v>2</c:v>
                </c:pt>
                <c:pt idx="87">
                  <c:v>4</c:v>
                </c:pt>
                <c:pt idx="88">
                  <c:v>1</c:v>
                </c:pt>
                <c:pt idx="89">
                  <c:v>1</c:v>
                </c:pt>
                <c:pt idx="90">
                  <c:v>1</c:v>
                </c:pt>
                <c:pt idx="91">
                  <c:v>1</c:v>
                </c:pt>
                <c:pt idx="92">
                  <c:v>2</c:v>
                </c:pt>
                <c:pt idx="93">
                  <c:v>1</c:v>
                </c:pt>
                <c:pt idx="94">
                  <c:v>2</c:v>
                </c:pt>
                <c:pt idx="95">
                  <c:v>2</c:v>
                </c:pt>
                <c:pt idx="96">
                  <c:v>1</c:v>
                </c:pt>
                <c:pt idx="97">
                  <c:v>1</c:v>
                </c:pt>
                <c:pt idx="98">
                  <c:v>3</c:v>
                </c:pt>
                <c:pt idx="99">
                  <c:v>1</c:v>
                </c:pt>
                <c:pt idx="100">
                  <c:v>2</c:v>
                </c:pt>
                <c:pt idx="101">
                  <c:v>2</c:v>
                </c:pt>
                <c:pt idx="102">
                  <c:v>2</c:v>
                </c:pt>
                <c:pt idx="103">
                  <c:v>2</c:v>
                </c:pt>
                <c:pt idx="104">
                  <c:v>1</c:v>
                </c:pt>
                <c:pt idx="105">
                  <c:v>2</c:v>
                </c:pt>
                <c:pt idx="106">
                  <c:v>1</c:v>
                </c:pt>
                <c:pt idx="109">
                  <c:v>3</c:v>
                </c:pt>
                <c:pt idx="110">
                  <c:v>1</c:v>
                </c:pt>
                <c:pt idx="111">
                  <c:v>1</c:v>
                </c:pt>
                <c:pt idx="112">
                  <c:v>2</c:v>
                </c:pt>
                <c:pt idx="113">
                  <c:v>2</c:v>
                </c:pt>
                <c:pt idx="114">
                  <c:v>1</c:v>
                </c:pt>
                <c:pt idx="115">
                  <c:v>1</c:v>
                </c:pt>
                <c:pt idx="116">
                  <c:v>1</c:v>
                </c:pt>
                <c:pt idx="117">
                  <c:v>1</c:v>
                </c:pt>
                <c:pt idx="118">
                  <c:v>2</c:v>
                </c:pt>
                <c:pt idx="119">
                  <c:v>1</c:v>
                </c:pt>
                <c:pt idx="120">
                  <c:v>2</c:v>
                </c:pt>
                <c:pt idx="121">
                  <c:v>4</c:v>
                </c:pt>
                <c:pt idx="125">
                  <c:v>1</c:v>
                </c:pt>
                <c:pt idx="126">
                  <c:v>2</c:v>
                </c:pt>
                <c:pt idx="127">
                  <c:v>1</c:v>
                </c:pt>
                <c:pt idx="128">
                  <c:v>1</c:v>
                </c:pt>
                <c:pt idx="129">
                  <c:v>1</c:v>
                </c:pt>
                <c:pt idx="130">
                  <c:v>1</c:v>
                </c:pt>
                <c:pt idx="131">
                  <c:v>2</c:v>
                </c:pt>
                <c:pt idx="133">
                  <c:v>1</c:v>
                </c:pt>
                <c:pt idx="134">
                  <c:v>1</c:v>
                </c:pt>
                <c:pt idx="135">
                  <c:v>1</c:v>
                </c:pt>
                <c:pt idx="138">
                  <c:v>2</c:v>
                </c:pt>
                <c:pt idx="140">
                  <c:v>2</c:v>
                </c:pt>
                <c:pt idx="141">
                  <c:v>2</c:v>
                </c:pt>
                <c:pt idx="142">
                  <c:v>2</c:v>
                </c:pt>
                <c:pt idx="143">
                  <c:v>2</c:v>
                </c:pt>
                <c:pt idx="144">
                  <c:v>1</c:v>
                </c:pt>
                <c:pt idx="145">
                  <c:v>1</c:v>
                </c:pt>
                <c:pt idx="146">
                  <c:v>1</c:v>
                </c:pt>
                <c:pt idx="147">
                  <c:v>1</c:v>
                </c:pt>
                <c:pt idx="148">
                  <c:v>1</c:v>
                </c:pt>
                <c:pt idx="149">
                  <c:v>1</c:v>
                </c:pt>
                <c:pt idx="151">
                  <c:v>1</c:v>
                </c:pt>
                <c:pt idx="152">
                  <c:v>1</c:v>
                </c:pt>
                <c:pt idx="154">
                  <c:v>1</c:v>
                </c:pt>
                <c:pt idx="155">
                  <c:v>1</c:v>
                </c:pt>
                <c:pt idx="156">
                  <c:v>1</c:v>
                </c:pt>
                <c:pt idx="157">
                  <c:v>2</c:v>
                </c:pt>
                <c:pt idx="159">
                  <c:v>1</c:v>
                </c:pt>
                <c:pt idx="160">
                  <c:v>1</c:v>
                </c:pt>
                <c:pt idx="161">
                  <c:v>1</c:v>
                </c:pt>
                <c:pt idx="162">
                  <c:v>1</c:v>
                </c:pt>
                <c:pt idx="164">
                  <c:v>1</c:v>
                </c:pt>
                <c:pt idx="165">
                  <c:v>1</c:v>
                </c:pt>
                <c:pt idx="166">
                  <c:v>1</c:v>
                </c:pt>
                <c:pt idx="167">
                  <c:v>2</c:v>
                </c:pt>
                <c:pt idx="168">
                  <c:v>1</c:v>
                </c:pt>
                <c:pt idx="169">
                  <c:v>1</c:v>
                </c:pt>
                <c:pt idx="170">
                  <c:v>1</c:v>
                </c:pt>
                <c:pt idx="171">
                  <c:v>2</c:v>
                </c:pt>
                <c:pt idx="172">
                  <c:v>1</c:v>
                </c:pt>
                <c:pt idx="176">
                  <c:v>1</c:v>
                </c:pt>
                <c:pt idx="179">
                  <c:v>1</c:v>
                </c:pt>
                <c:pt idx="181">
                  <c:v>1</c:v>
                </c:pt>
                <c:pt idx="182">
                  <c:v>1</c:v>
                </c:pt>
                <c:pt idx="183">
                  <c:v>1</c:v>
                </c:pt>
                <c:pt idx="184">
                  <c:v>4</c:v>
                </c:pt>
                <c:pt idx="185">
                  <c:v>1</c:v>
                </c:pt>
                <c:pt idx="186">
                  <c:v>1</c:v>
                </c:pt>
                <c:pt idx="187">
                  <c:v>1</c:v>
                </c:pt>
                <c:pt idx="188">
                  <c:v>1</c:v>
                </c:pt>
                <c:pt idx="189">
                  <c:v>2</c:v>
                </c:pt>
                <c:pt idx="190">
                  <c:v>1</c:v>
                </c:pt>
                <c:pt idx="191">
                  <c:v>1</c:v>
                </c:pt>
                <c:pt idx="192">
                  <c:v>1</c:v>
                </c:pt>
                <c:pt idx="193">
                  <c:v>1</c:v>
                </c:pt>
                <c:pt idx="194">
                  <c:v>2</c:v>
                </c:pt>
                <c:pt idx="195">
                  <c:v>1</c:v>
                </c:pt>
                <c:pt idx="196">
                  <c:v>1</c:v>
                </c:pt>
                <c:pt idx="197">
                  <c:v>1</c:v>
                </c:pt>
                <c:pt idx="198">
                  <c:v>4</c:v>
                </c:pt>
                <c:pt idx="199">
                  <c:v>3</c:v>
                </c:pt>
                <c:pt idx="200">
                  <c:v>1</c:v>
                </c:pt>
                <c:pt idx="201">
                  <c:v>2</c:v>
                </c:pt>
                <c:pt idx="202">
                  <c:v>1</c:v>
                </c:pt>
                <c:pt idx="203">
                  <c:v>1</c:v>
                </c:pt>
                <c:pt idx="204">
                  <c:v>1</c:v>
                </c:pt>
                <c:pt idx="205">
                  <c:v>2</c:v>
                </c:pt>
                <c:pt idx="206">
                  <c:v>1</c:v>
                </c:pt>
                <c:pt idx="207">
                  <c:v>1</c:v>
                </c:pt>
                <c:pt idx="208">
                  <c:v>2</c:v>
                </c:pt>
                <c:pt idx="209">
                  <c:v>1</c:v>
                </c:pt>
                <c:pt idx="210">
                  <c:v>1</c:v>
                </c:pt>
                <c:pt idx="211">
                  <c:v>2</c:v>
                </c:pt>
                <c:pt idx="212">
                  <c:v>1</c:v>
                </c:pt>
                <c:pt idx="213">
                  <c:v>1</c:v>
                </c:pt>
                <c:pt idx="214">
                  <c:v>1</c:v>
                </c:pt>
                <c:pt idx="215">
                  <c:v>2</c:v>
                </c:pt>
                <c:pt idx="216">
                  <c:v>1</c:v>
                </c:pt>
                <c:pt idx="217">
                  <c:v>2</c:v>
                </c:pt>
                <c:pt idx="218">
                  <c:v>1</c:v>
                </c:pt>
                <c:pt idx="219">
                  <c:v>5</c:v>
                </c:pt>
                <c:pt idx="220">
                  <c:v>2</c:v>
                </c:pt>
                <c:pt idx="221">
                  <c:v>1</c:v>
                </c:pt>
                <c:pt idx="223">
                  <c:v>3</c:v>
                </c:pt>
                <c:pt idx="224">
                  <c:v>1</c:v>
                </c:pt>
                <c:pt idx="225">
                  <c:v>1</c:v>
                </c:pt>
                <c:pt idx="226">
                  <c:v>1</c:v>
                </c:pt>
                <c:pt idx="227">
                  <c:v>1</c:v>
                </c:pt>
                <c:pt idx="228">
                  <c:v>1</c:v>
                </c:pt>
                <c:pt idx="230">
                  <c:v>1</c:v>
                </c:pt>
                <c:pt idx="231">
                  <c:v>2</c:v>
                </c:pt>
                <c:pt idx="232">
                  <c:v>2</c:v>
                </c:pt>
                <c:pt idx="233">
                  <c:v>1</c:v>
                </c:pt>
                <c:pt idx="234">
                  <c:v>1</c:v>
                </c:pt>
                <c:pt idx="235">
                  <c:v>1</c:v>
                </c:pt>
                <c:pt idx="236">
                  <c:v>5</c:v>
                </c:pt>
                <c:pt idx="237">
                  <c:v>2</c:v>
                </c:pt>
                <c:pt idx="238">
                  <c:v>1</c:v>
                </c:pt>
                <c:pt idx="239">
                  <c:v>1</c:v>
                </c:pt>
                <c:pt idx="240">
                  <c:v>1</c:v>
                </c:pt>
                <c:pt idx="241">
                  <c:v>1</c:v>
                </c:pt>
                <c:pt idx="242">
                  <c:v>2</c:v>
                </c:pt>
                <c:pt idx="243">
                  <c:v>1</c:v>
                </c:pt>
                <c:pt idx="244">
                  <c:v>1</c:v>
                </c:pt>
                <c:pt idx="245">
                  <c:v>1</c:v>
                </c:pt>
                <c:pt idx="246">
                  <c:v>1</c:v>
                </c:pt>
                <c:pt idx="247">
                  <c:v>1</c:v>
                </c:pt>
                <c:pt idx="248">
                  <c:v>1</c:v>
                </c:pt>
                <c:pt idx="249">
                  <c:v>1</c:v>
                </c:pt>
                <c:pt idx="250">
                  <c:v>2</c:v>
                </c:pt>
                <c:pt idx="251">
                  <c:v>1</c:v>
                </c:pt>
                <c:pt idx="252">
                  <c:v>2</c:v>
                </c:pt>
                <c:pt idx="253">
                  <c:v>5</c:v>
                </c:pt>
                <c:pt idx="254">
                  <c:v>2</c:v>
                </c:pt>
                <c:pt idx="255">
                  <c:v>1</c:v>
                </c:pt>
                <c:pt idx="256">
                  <c:v>1</c:v>
                </c:pt>
                <c:pt idx="257">
                  <c:v>2</c:v>
                </c:pt>
                <c:pt idx="258">
                  <c:v>1</c:v>
                </c:pt>
                <c:pt idx="259">
                  <c:v>1</c:v>
                </c:pt>
                <c:pt idx="261">
                  <c:v>1</c:v>
                </c:pt>
                <c:pt idx="262">
                  <c:v>2</c:v>
                </c:pt>
                <c:pt idx="263">
                  <c:v>2</c:v>
                </c:pt>
                <c:pt idx="264">
                  <c:v>1</c:v>
                </c:pt>
                <c:pt idx="265">
                  <c:v>1</c:v>
                </c:pt>
                <c:pt idx="266">
                  <c:v>1</c:v>
                </c:pt>
                <c:pt idx="269">
                  <c:v>4</c:v>
                </c:pt>
                <c:pt idx="279">
                  <c:v>3</c:v>
                </c:pt>
                <c:pt idx="280">
                  <c:v>1</c:v>
                </c:pt>
                <c:pt idx="282">
                  <c:v>2</c:v>
                </c:pt>
                <c:pt idx="284">
                  <c:v>3</c:v>
                </c:pt>
                <c:pt idx="285">
                  <c:v>2</c:v>
                </c:pt>
              </c:numCache>
            </c:numRef>
          </c:yVal>
          <c:smooth val="0"/>
          <c:extLst>
            <c:ext xmlns:c16="http://schemas.microsoft.com/office/drawing/2014/chart" uri="{C3380CC4-5D6E-409C-BE32-E72D297353CC}">
              <c16:uniqueId val="{0000023E-27A7-4CBD-9AF3-AE8069948FA3}"/>
            </c:ext>
          </c:extLst>
        </c:ser>
        <c:dLbls>
          <c:showLegendKey val="0"/>
          <c:showVal val="0"/>
          <c:showCatName val="0"/>
          <c:showSerName val="0"/>
          <c:showPercent val="0"/>
          <c:showBubbleSize val="0"/>
        </c:dLbls>
        <c:axId val="-22564000"/>
        <c:axId val="-22572704"/>
      </c:scatterChart>
      <c:valAx>
        <c:axId val="-225640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2704"/>
        <c:crosses val="autoZero"/>
        <c:crossBetween val="midCat"/>
        <c:majorUnit val="1"/>
      </c:valAx>
      <c:valAx>
        <c:axId val="-2257270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40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'2._Check'!$N$15</c:f>
              <c:strCache>
                <c:ptCount val="1"/>
                <c:pt idx="0">
                  <c:v>PartB_j</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2F31-42B5-A796-3ED117A5124D}"/>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2F31-42B5-A796-3ED117A5124D}"/>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2F31-42B5-A796-3ED117A5124D}"/>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2F31-42B5-A796-3ED117A5124D}"/>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2F31-42B5-A796-3ED117A5124D}"/>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2F31-42B5-A796-3ED117A5124D}"/>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2F31-42B5-A796-3ED117A5124D}"/>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2F31-42B5-A796-3ED117A5124D}"/>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2F31-42B5-A796-3ED117A5124D}"/>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2F31-42B5-A796-3ED117A5124D}"/>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2F31-42B5-A796-3ED117A5124D}"/>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2F31-42B5-A796-3ED117A5124D}"/>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2F31-42B5-A796-3ED117A5124D}"/>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2F31-42B5-A796-3ED117A5124D}"/>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2F31-42B5-A796-3ED117A5124D}"/>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2F31-42B5-A796-3ED117A5124D}"/>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2F31-42B5-A796-3ED117A5124D}"/>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2F31-42B5-A796-3ED117A5124D}"/>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2F31-42B5-A796-3ED117A5124D}"/>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2F31-42B5-A796-3ED117A5124D}"/>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2F31-42B5-A796-3ED117A5124D}"/>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2F31-42B5-A796-3ED117A5124D}"/>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2F31-42B5-A796-3ED117A5124D}"/>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2F31-42B5-A796-3ED117A5124D}"/>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2F31-42B5-A796-3ED117A5124D}"/>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2F31-42B5-A796-3ED117A5124D}"/>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2F31-42B5-A796-3ED117A5124D}"/>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2F31-42B5-A796-3ED117A5124D}"/>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2F31-42B5-A796-3ED117A5124D}"/>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2F31-42B5-A796-3ED117A5124D}"/>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2F31-42B5-A796-3ED117A5124D}"/>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2F31-42B5-A796-3ED117A5124D}"/>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2F31-42B5-A796-3ED117A5124D}"/>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2F31-42B5-A796-3ED117A5124D}"/>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2F31-42B5-A796-3ED117A5124D}"/>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2F31-42B5-A796-3ED117A5124D}"/>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2F31-42B5-A796-3ED117A5124D}"/>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2F31-42B5-A796-3ED117A5124D}"/>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2F31-42B5-A796-3ED117A5124D}"/>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2F31-42B5-A796-3ED117A5124D}"/>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2F31-42B5-A796-3ED117A5124D}"/>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2F31-42B5-A796-3ED117A5124D}"/>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2F31-42B5-A796-3ED117A5124D}"/>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2F31-42B5-A796-3ED117A5124D}"/>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2F31-42B5-A796-3ED117A5124D}"/>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2F31-42B5-A796-3ED117A5124D}"/>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2F31-42B5-A796-3ED117A5124D}"/>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2F31-42B5-A796-3ED117A5124D}"/>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2F31-42B5-A796-3ED117A5124D}"/>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2F31-42B5-A796-3ED117A5124D}"/>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2F31-42B5-A796-3ED117A5124D}"/>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2F31-42B5-A796-3ED117A5124D}"/>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2F31-42B5-A796-3ED117A5124D}"/>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2F31-42B5-A796-3ED117A5124D}"/>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2F31-42B5-A796-3ED117A5124D}"/>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2F31-42B5-A796-3ED117A5124D}"/>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2F31-42B5-A796-3ED117A5124D}"/>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2F31-42B5-A796-3ED117A5124D}"/>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2F31-42B5-A796-3ED117A5124D}"/>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2F31-42B5-A796-3ED117A5124D}"/>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2F31-42B5-A796-3ED117A5124D}"/>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2F31-42B5-A796-3ED117A5124D}"/>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2F31-42B5-A796-3ED117A5124D}"/>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2F31-42B5-A796-3ED117A5124D}"/>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2F31-42B5-A796-3ED117A5124D}"/>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2F31-42B5-A796-3ED117A5124D}"/>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2F31-42B5-A796-3ED117A5124D}"/>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2F31-42B5-A796-3ED117A5124D}"/>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2F31-42B5-A796-3ED117A5124D}"/>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2F31-42B5-A796-3ED117A5124D}"/>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2F31-42B5-A796-3ED117A5124D}"/>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2F31-42B5-A796-3ED117A5124D}"/>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2F31-42B5-A796-3ED117A5124D}"/>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2F31-42B5-A796-3ED117A5124D}"/>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2F31-42B5-A796-3ED117A5124D}"/>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2F31-42B5-A796-3ED117A5124D}"/>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2F31-42B5-A796-3ED117A5124D}"/>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2F31-42B5-A796-3ED117A5124D}"/>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2F31-42B5-A796-3ED117A5124D}"/>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2F31-42B5-A796-3ED117A5124D}"/>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2F31-42B5-A796-3ED117A5124D}"/>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2F31-42B5-A796-3ED117A5124D}"/>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2F31-42B5-A796-3ED117A5124D}"/>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2F31-42B5-A796-3ED117A5124D}"/>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2F31-42B5-A796-3ED117A5124D}"/>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2F31-42B5-A796-3ED117A5124D}"/>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2F31-42B5-A796-3ED117A5124D}"/>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2F31-42B5-A796-3ED117A5124D}"/>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2F31-42B5-A796-3ED117A5124D}"/>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2F31-42B5-A796-3ED117A5124D}"/>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2F31-42B5-A796-3ED117A5124D}"/>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2F31-42B5-A796-3ED117A5124D}"/>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2F31-42B5-A796-3ED117A5124D}"/>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2F31-42B5-A796-3ED117A5124D}"/>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2F31-42B5-A796-3ED117A5124D}"/>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2F31-42B5-A796-3ED117A5124D}"/>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2F31-42B5-A796-3ED117A5124D}"/>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2F31-42B5-A796-3ED117A5124D}"/>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2F31-42B5-A796-3ED117A5124D}"/>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2F31-42B5-A796-3ED117A5124D}"/>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2F31-42B5-A796-3ED117A5124D}"/>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2F31-42B5-A796-3ED117A5124D}"/>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2F31-42B5-A796-3ED117A5124D}"/>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2F31-42B5-A796-3ED117A5124D}"/>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2F31-42B5-A796-3ED117A5124D}"/>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2F31-42B5-A796-3ED117A5124D}"/>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2F31-42B5-A796-3ED117A5124D}"/>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2F31-42B5-A796-3ED117A5124D}"/>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2F31-42B5-A796-3ED117A5124D}"/>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2F31-42B5-A796-3ED117A5124D}"/>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2F31-42B5-A796-3ED117A5124D}"/>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2F31-42B5-A796-3ED117A5124D}"/>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2F31-42B5-A796-3ED117A5124D}"/>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2F31-42B5-A796-3ED117A5124D}"/>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2F31-42B5-A796-3ED117A5124D}"/>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2F31-42B5-A796-3ED117A5124D}"/>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2F31-42B5-A796-3ED117A5124D}"/>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2F31-42B5-A796-3ED117A5124D}"/>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2F31-42B5-A796-3ED117A5124D}"/>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2F31-42B5-A796-3ED117A5124D}"/>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2F31-42B5-A796-3ED117A5124D}"/>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2F31-42B5-A796-3ED117A5124D}"/>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2F31-42B5-A796-3ED117A5124D}"/>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2F31-42B5-A796-3ED117A5124D}"/>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2F31-42B5-A796-3ED117A5124D}"/>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2F31-42B5-A796-3ED117A5124D}"/>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2F31-42B5-A796-3ED117A5124D}"/>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2F31-42B5-A796-3ED117A5124D}"/>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2F31-42B5-A796-3ED117A5124D}"/>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2F31-42B5-A796-3ED117A5124D}"/>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2F31-42B5-A796-3ED117A5124D}"/>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2F31-42B5-A796-3ED117A5124D}"/>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2F31-42B5-A796-3ED117A5124D}"/>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2F31-42B5-A796-3ED117A5124D}"/>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2F31-42B5-A796-3ED117A5124D}"/>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2F31-42B5-A796-3ED117A5124D}"/>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2F31-42B5-A796-3ED117A5124D}"/>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2F31-42B5-A796-3ED117A5124D}"/>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2F31-42B5-A796-3ED117A5124D}"/>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2F31-42B5-A796-3ED117A5124D}"/>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2F31-42B5-A796-3ED117A5124D}"/>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2F31-42B5-A796-3ED117A5124D}"/>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2F31-42B5-A796-3ED117A5124D}"/>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2F31-42B5-A796-3ED117A5124D}"/>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2F31-42B5-A796-3ED117A5124D}"/>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2F31-42B5-A796-3ED117A5124D}"/>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2F31-42B5-A796-3ED117A5124D}"/>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2F31-42B5-A796-3ED117A5124D}"/>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2F31-42B5-A796-3ED117A5124D}"/>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2F31-42B5-A796-3ED117A5124D}"/>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2F31-42B5-A796-3ED117A5124D}"/>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2F31-42B5-A796-3ED117A5124D}"/>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2F31-42B5-A796-3ED117A5124D}"/>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2F31-42B5-A796-3ED117A5124D}"/>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2F31-42B5-A796-3ED117A5124D}"/>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2F31-42B5-A796-3ED117A5124D}"/>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2F31-42B5-A796-3ED117A5124D}"/>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2F31-42B5-A796-3ED117A5124D}"/>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2F31-42B5-A796-3ED117A5124D}"/>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2F31-42B5-A796-3ED117A5124D}"/>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2F31-42B5-A796-3ED117A5124D}"/>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2F31-42B5-A796-3ED117A5124D}"/>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2F31-42B5-A796-3ED117A5124D}"/>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2F31-42B5-A796-3ED117A5124D}"/>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2F31-42B5-A796-3ED117A5124D}"/>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2F31-42B5-A796-3ED117A5124D}"/>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2F31-42B5-A796-3ED117A5124D}"/>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2F31-42B5-A796-3ED117A5124D}"/>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2F31-42B5-A796-3ED117A5124D}"/>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2F31-42B5-A796-3ED117A5124D}"/>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2F31-42B5-A796-3ED117A5124D}"/>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2F31-42B5-A796-3ED117A5124D}"/>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2F31-42B5-A796-3ED117A5124D}"/>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2F31-42B5-A796-3ED117A5124D}"/>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2F31-42B5-A796-3ED117A5124D}"/>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2F31-42B5-A796-3ED117A5124D}"/>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2F31-42B5-A796-3ED117A5124D}"/>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2F31-42B5-A796-3ED117A5124D}"/>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2F31-42B5-A796-3ED117A5124D}"/>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2F31-42B5-A796-3ED117A5124D}"/>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2F31-42B5-A796-3ED117A5124D}"/>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2F31-42B5-A796-3ED117A5124D}"/>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2F31-42B5-A796-3ED117A5124D}"/>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2F31-42B5-A796-3ED117A5124D}"/>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2F31-42B5-A796-3ED117A5124D}"/>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2F31-42B5-A796-3ED117A5124D}"/>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2F31-42B5-A796-3ED117A5124D}"/>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2F31-42B5-A796-3ED117A5124D}"/>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2F31-42B5-A796-3ED117A5124D}"/>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2F31-42B5-A796-3ED117A5124D}"/>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2F31-42B5-A796-3ED117A5124D}"/>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2F31-42B5-A796-3ED117A5124D}"/>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2F31-42B5-A796-3ED117A5124D}"/>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2F31-42B5-A796-3ED117A5124D}"/>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2F31-42B5-A796-3ED117A5124D}"/>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2F31-42B5-A796-3ED117A5124D}"/>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2F31-42B5-A796-3ED117A5124D}"/>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2F31-42B5-A796-3ED117A5124D}"/>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2F31-42B5-A796-3ED117A5124D}"/>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2F31-42B5-A796-3ED117A5124D}"/>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2F31-42B5-A796-3ED117A5124D}"/>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2F31-42B5-A796-3ED117A5124D}"/>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2F31-42B5-A796-3ED117A5124D}"/>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2F31-42B5-A796-3ED117A5124D}"/>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2F31-42B5-A796-3ED117A5124D}"/>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2F31-42B5-A796-3ED117A5124D}"/>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2F31-42B5-A796-3ED117A5124D}"/>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2F31-42B5-A796-3ED117A5124D}"/>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2F31-42B5-A796-3ED117A5124D}"/>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2F31-42B5-A796-3ED117A5124D}"/>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2F31-42B5-A796-3ED117A5124D}"/>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2F31-42B5-A796-3ED117A5124D}"/>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2F31-42B5-A796-3ED117A5124D}"/>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2F31-42B5-A796-3ED117A5124D}"/>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2F31-42B5-A796-3ED117A5124D}"/>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2F31-42B5-A796-3ED117A5124D}"/>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2F31-42B5-A796-3ED117A5124D}"/>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2F31-42B5-A796-3ED117A5124D}"/>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2F31-42B5-A796-3ED117A5124D}"/>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2F31-42B5-A796-3ED117A5124D}"/>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2F31-42B5-A796-3ED117A5124D}"/>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2F31-42B5-A796-3ED117A5124D}"/>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2F31-42B5-A796-3ED117A5124D}"/>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2F31-42B5-A796-3ED117A5124D}"/>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2F31-42B5-A796-3ED117A5124D}"/>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2F31-42B5-A796-3ED117A5124D}"/>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2F31-42B5-A796-3ED117A5124D}"/>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2F31-42B5-A796-3ED117A5124D}"/>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2F31-42B5-A796-3ED117A5124D}"/>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2F31-42B5-A796-3ED117A5124D}"/>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2F31-42B5-A796-3ED117A5124D}"/>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2F31-42B5-A796-3ED117A5124D}"/>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2F31-42B5-A796-3ED117A5124D}"/>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2F31-42B5-A796-3ED117A5124D}"/>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2F31-42B5-A796-3ED117A5124D}"/>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2F31-42B5-A796-3ED117A5124D}"/>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2F31-42B5-A796-3ED117A5124D}"/>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2F31-42B5-A796-3ED117A5124D}"/>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2F31-42B5-A796-3ED117A5124D}"/>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2F31-42B5-A796-3ED117A5124D}"/>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2F31-42B5-A796-3ED117A5124D}"/>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2F31-42B5-A796-3ED117A5124D}"/>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2F31-42B5-A796-3ED117A5124D}"/>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2F31-42B5-A796-3ED117A5124D}"/>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2F31-42B5-A796-3ED117A5124D}"/>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2F31-42B5-A796-3ED117A5124D}"/>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2F31-42B5-A796-3ED117A5124D}"/>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2F31-42B5-A796-3ED117A5124D}"/>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2F31-42B5-A796-3ED117A5124D}"/>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2F31-42B5-A796-3ED117A5124D}"/>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2F31-42B5-A796-3ED117A5124D}"/>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2F31-42B5-A796-3ED117A5124D}"/>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2F31-42B5-A796-3ED117A5124D}"/>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2F31-42B5-A796-3ED117A5124D}"/>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2F31-42B5-A796-3ED117A5124D}"/>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2F31-42B5-A796-3ED117A5124D}"/>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2F31-42B5-A796-3ED117A5124D}"/>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2F31-42B5-A796-3ED117A5124D}"/>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2F31-42B5-A796-3ED117A5124D}"/>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2F31-42B5-A796-3ED117A5124D}"/>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2F31-42B5-A796-3ED117A5124D}"/>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2F31-42B5-A796-3ED117A5124D}"/>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2F31-42B5-A796-3ED117A5124D}"/>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2F31-42B5-A796-3ED117A5124D}"/>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2F31-42B5-A796-3ED117A5124D}"/>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2F31-42B5-A796-3ED117A5124D}"/>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2F31-42B5-A796-3ED117A5124D}"/>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2F31-42B5-A796-3ED117A5124D}"/>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2F31-42B5-A796-3ED117A5124D}"/>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2F31-42B5-A796-3ED117A5124D}"/>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2F31-42B5-A796-3ED117A5124D}"/>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2F31-42B5-A796-3ED117A5124D}"/>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2F31-42B5-A796-3ED117A5124D}"/>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2F31-42B5-A796-3ED117A5124D}"/>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2F31-42B5-A796-3ED117A5124D}"/>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2F31-42B5-A796-3ED117A5124D}"/>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2F31-42B5-A796-3ED117A5124D}"/>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2F31-42B5-A796-3ED117A5124D}"/>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2F31-42B5-A796-3ED117A5124D}"/>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2F31-42B5-A796-3ED117A5124D}"/>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2F31-42B5-A796-3ED117A5124D}"/>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2F31-42B5-A796-3ED117A5124D}"/>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2F31-42B5-A796-3ED117A5124D}"/>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2F31-42B5-A796-3ED117A5124D}"/>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2F31-42B5-A796-3ED117A5124D}"/>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2F31-42B5-A796-3ED117A5124D}"/>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2F31-42B5-A796-3ED117A5124D}"/>
              </c:ext>
            </c:extLst>
          </c:dPt>
          <c:yVal>
            <c:numRef>
              <c:f>'1._DATA'!$AS$9:$AS$295</c:f>
              <c:numCache>
                <c:formatCode>#,###;\(#,###\);\-</c:formatCode>
                <c:ptCount val="287"/>
                <c:pt idx="19">
                  <c:v>4</c:v>
                </c:pt>
                <c:pt idx="20">
                  <c:v>4</c:v>
                </c:pt>
                <c:pt idx="21">
                  <c:v>5</c:v>
                </c:pt>
                <c:pt idx="22">
                  <c:v>4</c:v>
                </c:pt>
                <c:pt idx="23">
                  <c:v>2</c:v>
                </c:pt>
                <c:pt idx="24">
                  <c:v>4</c:v>
                </c:pt>
                <c:pt idx="25">
                  <c:v>3</c:v>
                </c:pt>
                <c:pt idx="26">
                  <c:v>4</c:v>
                </c:pt>
                <c:pt idx="27">
                  <c:v>2</c:v>
                </c:pt>
                <c:pt idx="28">
                  <c:v>4</c:v>
                </c:pt>
                <c:pt idx="29">
                  <c:v>5</c:v>
                </c:pt>
                <c:pt idx="30">
                  <c:v>4</c:v>
                </c:pt>
                <c:pt idx="31">
                  <c:v>5</c:v>
                </c:pt>
                <c:pt idx="32">
                  <c:v>1</c:v>
                </c:pt>
                <c:pt idx="33">
                  <c:v>3</c:v>
                </c:pt>
                <c:pt idx="34">
                  <c:v>4</c:v>
                </c:pt>
                <c:pt idx="35">
                  <c:v>4</c:v>
                </c:pt>
                <c:pt idx="36">
                  <c:v>4</c:v>
                </c:pt>
                <c:pt idx="37">
                  <c:v>4</c:v>
                </c:pt>
                <c:pt idx="38">
                  <c:v>5</c:v>
                </c:pt>
                <c:pt idx="39">
                  <c:v>4</c:v>
                </c:pt>
                <c:pt idx="40">
                  <c:v>5</c:v>
                </c:pt>
                <c:pt idx="41">
                  <c:v>4</c:v>
                </c:pt>
                <c:pt idx="42">
                  <c:v>1</c:v>
                </c:pt>
                <c:pt idx="43">
                  <c:v>3</c:v>
                </c:pt>
                <c:pt idx="44">
                  <c:v>5</c:v>
                </c:pt>
                <c:pt idx="45">
                  <c:v>5</c:v>
                </c:pt>
                <c:pt idx="46">
                  <c:v>4</c:v>
                </c:pt>
                <c:pt idx="47">
                  <c:v>4</c:v>
                </c:pt>
                <c:pt idx="48">
                  <c:v>5</c:v>
                </c:pt>
                <c:pt idx="49">
                  <c:v>5</c:v>
                </c:pt>
                <c:pt idx="50">
                  <c:v>4</c:v>
                </c:pt>
                <c:pt idx="51">
                  <c:v>4</c:v>
                </c:pt>
                <c:pt idx="52">
                  <c:v>5</c:v>
                </c:pt>
                <c:pt idx="53">
                  <c:v>4</c:v>
                </c:pt>
                <c:pt idx="54">
                  <c:v>4</c:v>
                </c:pt>
                <c:pt idx="55">
                  <c:v>3</c:v>
                </c:pt>
                <c:pt idx="56">
                  <c:v>4</c:v>
                </c:pt>
                <c:pt idx="57">
                  <c:v>4</c:v>
                </c:pt>
                <c:pt idx="58">
                  <c:v>4</c:v>
                </c:pt>
                <c:pt idx="59">
                  <c:v>2</c:v>
                </c:pt>
                <c:pt idx="60">
                  <c:v>4</c:v>
                </c:pt>
                <c:pt idx="61">
                  <c:v>4</c:v>
                </c:pt>
                <c:pt idx="62">
                  <c:v>4</c:v>
                </c:pt>
                <c:pt idx="63">
                  <c:v>4</c:v>
                </c:pt>
                <c:pt idx="64">
                  <c:v>1</c:v>
                </c:pt>
                <c:pt idx="65">
                  <c:v>3</c:v>
                </c:pt>
                <c:pt idx="66">
                  <c:v>3</c:v>
                </c:pt>
                <c:pt idx="67">
                  <c:v>4</c:v>
                </c:pt>
                <c:pt idx="68">
                  <c:v>3</c:v>
                </c:pt>
                <c:pt idx="69">
                  <c:v>2</c:v>
                </c:pt>
                <c:pt idx="70">
                  <c:v>5</c:v>
                </c:pt>
                <c:pt idx="71">
                  <c:v>5</c:v>
                </c:pt>
                <c:pt idx="72">
                  <c:v>3</c:v>
                </c:pt>
                <c:pt idx="73">
                  <c:v>4</c:v>
                </c:pt>
                <c:pt idx="74">
                  <c:v>3</c:v>
                </c:pt>
                <c:pt idx="75">
                  <c:v>5</c:v>
                </c:pt>
                <c:pt idx="76">
                  <c:v>5</c:v>
                </c:pt>
                <c:pt idx="77">
                  <c:v>1</c:v>
                </c:pt>
                <c:pt idx="78">
                  <c:v>5</c:v>
                </c:pt>
                <c:pt idx="79">
                  <c:v>5</c:v>
                </c:pt>
                <c:pt idx="80">
                  <c:v>4</c:v>
                </c:pt>
                <c:pt idx="81">
                  <c:v>5</c:v>
                </c:pt>
                <c:pt idx="82">
                  <c:v>4</c:v>
                </c:pt>
                <c:pt idx="83">
                  <c:v>5</c:v>
                </c:pt>
                <c:pt idx="84">
                  <c:v>5</c:v>
                </c:pt>
                <c:pt idx="85">
                  <c:v>4</c:v>
                </c:pt>
                <c:pt idx="86">
                  <c:v>2</c:v>
                </c:pt>
                <c:pt idx="87">
                  <c:v>5</c:v>
                </c:pt>
                <c:pt idx="88">
                  <c:v>4</c:v>
                </c:pt>
                <c:pt idx="89">
                  <c:v>4</c:v>
                </c:pt>
                <c:pt idx="90">
                  <c:v>3</c:v>
                </c:pt>
                <c:pt idx="92">
                  <c:v>3</c:v>
                </c:pt>
                <c:pt idx="93">
                  <c:v>2</c:v>
                </c:pt>
                <c:pt idx="94">
                  <c:v>3</c:v>
                </c:pt>
                <c:pt idx="95">
                  <c:v>4</c:v>
                </c:pt>
                <c:pt idx="96">
                  <c:v>5</c:v>
                </c:pt>
                <c:pt idx="97">
                  <c:v>3</c:v>
                </c:pt>
                <c:pt idx="98">
                  <c:v>5</c:v>
                </c:pt>
                <c:pt idx="99">
                  <c:v>2</c:v>
                </c:pt>
                <c:pt idx="100">
                  <c:v>4</c:v>
                </c:pt>
                <c:pt idx="101">
                  <c:v>4</c:v>
                </c:pt>
                <c:pt idx="102">
                  <c:v>4</c:v>
                </c:pt>
                <c:pt idx="103">
                  <c:v>4</c:v>
                </c:pt>
                <c:pt idx="104">
                  <c:v>4</c:v>
                </c:pt>
                <c:pt idx="105">
                  <c:v>4</c:v>
                </c:pt>
                <c:pt idx="106">
                  <c:v>4</c:v>
                </c:pt>
                <c:pt idx="109">
                  <c:v>3</c:v>
                </c:pt>
                <c:pt idx="110">
                  <c:v>3</c:v>
                </c:pt>
                <c:pt idx="111">
                  <c:v>5</c:v>
                </c:pt>
                <c:pt idx="112">
                  <c:v>3</c:v>
                </c:pt>
                <c:pt idx="113">
                  <c:v>4</c:v>
                </c:pt>
                <c:pt idx="114">
                  <c:v>4</c:v>
                </c:pt>
                <c:pt idx="115">
                  <c:v>4</c:v>
                </c:pt>
                <c:pt idx="116">
                  <c:v>4</c:v>
                </c:pt>
                <c:pt idx="117">
                  <c:v>5</c:v>
                </c:pt>
                <c:pt idx="118">
                  <c:v>4</c:v>
                </c:pt>
                <c:pt idx="119">
                  <c:v>5</c:v>
                </c:pt>
                <c:pt idx="120">
                  <c:v>4</c:v>
                </c:pt>
                <c:pt idx="121">
                  <c:v>4</c:v>
                </c:pt>
                <c:pt idx="125">
                  <c:v>5</c:v>
                </c:pt>
                <c:pt idx="126">
                  <c:v>4</c:v>
                </c:pt>
                <c:pt idx="127">
                  <c:v>2</c:v>
                </c:pt>
                <c:pt idx="128">
                  <c:v>5</c:v>
                </c:pt>
                <c:pt idx="129">
                  <c:v>5</c:v>
                </c:pt>
                <c:pt idx="130">
                  <c:v>5</c:v>
                </c:pt>
                <c:pt idx="131">
                  <c:v>4</c:v>
                </c:pt>
                <c:pt idx="133">
                  <c:v>4</c:v>
                </c:pt>
                <c:pt idx="134">
                  <c:v>5</c:v>
                </c:pt>
                <c:pt idx="135">
                  <c:v>4</c:v>
                </c:pt>
                <c:pt idx="138">
                  <c:v>2</c:v>
                </c:pt>
                <c:pt idx="140">
                  <c:v>4</c:v>
                </c:pt>
                <c:pt idx="141">
                  <c:v>4</c:v>
                </c:pt>
                <c:pt idx="142">
                  <c:v>3</c:v>
                </c:pt>
                <c:pt idx="143">
                  <c:v>4</c:v>
                </c:pt>
                <c:pt idx="144">
                  <c:v>5</c:v>
                </c:pt>
                <c:pt idx="145">
                  <c:v>3</c:v>
                </c:pt>
                <c:pt idx="146">
                  <c:v>3</c:v>
                </c:pt>
                <c:pt idx="147">
                  <c:v>4</c:v>
                </c:pt>
                <c:pt idx="148">
                  <c:v>1</c:v>
                </c:pt>
                <c:pt idx="149">
                  <c:v>2</c:v>
                </c:pt>
                <c:pt idx="151">
                  <c:v>4</c:v>
                </c:pt>
                <c:pt idx="152">
                  <c:v>1</c:v>
                </c:pt>
                <c:pt idx="153">
                  <c:v>5</c:v>
                </c:pt>
                <c:pt idx="154">
                  <c:v>4</c:v>
                </c:pt>
                <c:pt idx="155">
                  <c:v>3</c:v>
                </c:pt>
                <c:pt idx="156">
                  <c:v>5</c:v>
                </c:pt>
                <c:pt idx="157">
                  <c:v>4</c:v>
                </c:pt>
                <c:pt idx="159">
                  <c:v>2</c:v>
                </c:pt>
                <c:pt idx="160">
                  <c:v>5</c:v>
                </c:pt>
                <c:pt idx="161">
                  <c:v>5</c:v>
                </c:pt>
                <c:pt idx="162">
                  <c:v>5</c:v>
                </c:pt>
                <c:pt idx="164">
                  <c:v>4</c:v>
                </c:pt>
                <c:pt idx="165">
                  <c:v>5</c:v>
                </c:pt>
                <c:pt idx="166">
                  <c:v>4</c:v>
                </c:pt>
                <c:pt idx="167">
                  <c:v>4</c:v>
                </c:pt>
                <c:pt idx="168">
                  <c:v>4</c:v>
                </c:pt>
                <c:pt idx="169">
                  <c:v>4</c:v>
                </c:pt>
                <c:pt idx="170">
                  <c:v>4</c:v>
                </c:pt>
                <c:pt idx="171">
                  <c:v>3</c:v>
                </c:pt>
                <c:pt idx="172">
                  <c:v>3</c:v>
                </c:pt>
                <c:pt idx="176">
                  <c:v>5</c:v>
                </c:pt>
                <c:pt idx="179">
                  <c:v>3</c:v>
                </c:pt>
                <c:pt idx="181">
                  <c:v>2</c:v>
                </c:pt>
                <c:pt idx="182">
                  <c:v>3</c:v>
                </c:pt>
                <c:pt idx="183">
                  <c:v>5</c:v>
                </c:pt>
                <c:pt idx="184">
                  <c:v>4</c:v>
                </c:pt>
                <c:pt idx="185">
                  <c:v>5</c:v>
                </c:pt>
                <c:pt idx="186">
                  <c:v>4</c:v>
                </c:pt>
                <c:pt idx="187">
                  <c:v>2</c:v>
                </c:pt>
                <c:pt idx="188">
                  <c:v>2</c:v>
                </c:pt>
                <c:pt idx="189">
                  <c:v>4</c:v>
                </c:pt>
                <c:pt idx="190">
                  <c:v>5</c:v>
                </c:pt>
                <c:pt idx="191">
                  <c:v>4</c:v>
                </c:pt>
                <c:pt idx="192">
                  <c:v>4</c:v>
                </c:pt>
                <c:pt idx="193">
                  <c:v>5</c:v>
                </c:pt>
                <c:pt idx="194">
                  <c:v>5</c:v>
                </c:pt>
                <c:pt idx="195">
                  <c:v>3</c:v>
                </c:pt>
                <c:pt idx="196">
                  <c:v>4</c:v>
                </c:pt>
                <c:pt idx="197">
                  <c:v>4</c:v>
                </c:pt>
                <c:pt idx="198">
                  <c:v>4</c:v>
                </c:pt>
                <c:pt idx="199">
                  <c:v>4</c:v>
                </c:pt>
                <c:pt idx="200">
                  <c:v>4</c:v>
                </c:pt>
                <c:pt idx="201">
                  <c:v>4</c:v>
                </c:pt>
                <c:pt idx="202">
                  <c:v>3</c:v>
                </c:pt>
                <c:pt idx="203">
                  <c:v>4</c:v>
                </c:pt>
                <c:pt idx="204">
                  <c:v>3</c:v>
                </c:pt>
                <c:pt idx="205">
                  <c:v>3</c:v>
                </c:pt>
                <c:pt idx="206">
                  <c:v>5</c:v>
                </c:pt>
                <c:pt idx="207">
                  <c:v>5</c:v>
                </c:pt>
                <c:pt idx="208">
                  <c:v>3</c:v>
                </c:pt>
                <c:pt idx="209">
                  <c:v>5</c:v>
                </c:pt>
                <c:pt idx="210">
                  <c:v>3</c:v>
                </c:pt>
                <c:pt idx="211">
                  <c:v>4</c:v>
                </c:pt>
                <c:pt idx="212">
                  <c:v>1</c:v>
                </c:pt>
                <c:pt idx="213">
                  <c:v>4</c:v>
                </c:pt>
                <c:pt idx="214">
                  <c:v>2</c:v>
                </c:pt>
                <c:pt idx="215">
                  <c:v>4</c:v>
                </c:pt>
                <c:pt idx="216">
                  <c:v>4</c:v>
                </c:pt>
                <c:pt idx="217">
                  <c:v>4</c:v>
                </c:pt>
                <c:pt idx="218">
                  <c:v>5</c:v>
                </c:pt>
                <c:pt idx="219">
                  <c:v>5</c:v>
                </c:pt>
                <c:pt idx="220">
                  <c:v>4</c:v>
                </c:pt>
                <c:pt idx="221">
                  <c:v>5</c:v>
                </c:pt>
                <c:pt idx="223">
                  <c:v>4</c:v>
                </c:pt>
                <c:pt idx="224">
                  <c:v>5</c:v>
                </c:pt>
                <c:pt idx="225">
                  <c:v>4</c:v>
                </c:pt>
                <c:pt idx="226">
                  <c:v>3</c:v>
                </c:pt>
                <c:pt idx="227">
                  <c:v>5</c:v>
                </c:pt>
                <c:pt idx="228">
                  <c:v>2</c:v>
                </c:pt>
                <c:pt idx="230">
                  <c:v>5</c:v>
                </c:pt>
                <c:pt idx="231">
                  <c:v>4</c:v>
                </c:pt>
                <c:pt idx="232">
                  <c:v>4</c:v>
                </c:pt>
                <c:pt idx="233">
                  <c:v>4</c:v>
                </c:pt>
                <c:pt idx="234">
                  <c:v>5</c:v>
                </c:pt>
                <c:pt idx="235">
                  <c:v>4</c:v>
                </c:pt>
                <c:pt idx="236">
                  <c:v>1</c:v>
                </c:pt>
                <c:pt idx="237">
                  <c:v>5</c:v>
                </c:pt>
                <c:pt idx="238">
                  <c:v>4</c:v>
                </c:pt>
                <c:pt idx="239">
                  <c:v>3</c:v>
                </c:pt>
                <c:pt idx="240">
                  <c:v>3</c:v>
                </c:pt>
                <c:pt idx="241">
                  <c:v>5</c:v>
                </c:pt>
                <c:pt idx="242">
                  <c:v>5</c:v>
                </c:pt>
                <c:pt idx="243">
                  <c:v>4</c:v>
                </c:pt>
                <c:pt idx="244">
                  <c:v>5</c:v>
                </c:pt>
                <c:pt idx="245">
                  <c:v>5</c:v>
                </c:pt>
                <c:pt idx="246">
                  <c:v>5</c:v>
                </c:pt>
                <c:pt idx="247">
                  <c:v>2</c:v>
                </c:pt>
                <c:pt idx="248">
                  <c:v>4</c:v>
                </c:pt>
                <c:pt idx="249">
                  <c:v>5</c:v>
                </c:pt>
                <c:pt idx="250">
                  <c:v>2</c:v>
                </c:pt>
                <c:pt idx="251">
                  <c:v>4</c:v>
                </c:pt>
                <c:pt idx="252">
                  <c:v>4</c:v>
                </c:pt>
                <c:pt idx="253">
                  <c:v>5</c:v>
                </c:pt>
                <c:pt idx="254">
                  <c:v>3</c:v>
                </c:pt>
                <c:pt idx="255">
                  <c:v>3</c:v>
                </c:pt>
                <c:pt idx="256">
                  <c:v>4</c:v>
                </c:pt>
                <c:pt idx="257">
                  <c:v>4</c:v>
                </c:pt>
                <c:pt idx="258">
                  <c:v>4</c:v>
                </c:pt>
                <c:pt idx="259">
                  <c:v>4</c:v>
                </c:pt>
                <c:pt idx="261">
                  <c:v>5</c:v>
                </c:pt>
                <c:pt idx="262">
                  <c:v>4</c:v>
                </c:pt>
                <c:pt idx="263">
                  <c:v>4</c:v>
                </c:pt>
                <c:pt idx="264">
                  <c:v>3</c:v>
                </c:pt>
                <c:pt idx="265">
                  <c:v>5</c:v>
                </c:pt>
                <c:pt idx="266">
                  <c:v>2</c:v>
                </c:pt>
                <c:pt idx="269">
                  <c:v>4</c:v>
                </c:pt>
                <c:pt idx="279">
                  <c:v>4</c:v>
                </c:pt>
                <c:pt idx="280">
                  <c:v>4</c:v>
                </c:pt>
                <c:pt idx="282">
                  <c:v>5</c:v>
                </c:pt>
                <c:pt idx="284">
                  <c:v>5</c:v>
                </c:pt>
                <c:pt idx="285">
                  <c:v>3</c:v>
                </c:pt>
              </c:numCache>
            </c:numRef>
          </c:yVal>
          <c:smooth val="0"/>
          <c:extLst>
            <c:ext xmlns:c16="http://schemas.microsoft.com/office/drawing/2014/chart" uri="{C3380CC4-5D6E-409C-BE32-E72D297353CC}">
              <c16:uniqueId val="{0000023E-2F31-42B5-A796-3ED117A5124D}"/>
            </c:ext>
          </c:extLst>
        </c:ser>
        <c:dLbls>
          <c:showLegendKey val="0"/>
          <c:showVal val="0"/>
          <c:showCatName val="0"/>
          <c:showSerName val="0"/>
          <c:showPercent val="0"/>
          <c:showBubbleSize val="0"/>
        </c:dLbls>
        <c:axId val="-22569984"/>
        <c:axId val="-22544960"/>
      </c:scatterChart>
      <c:valAx>
        <c:axId val="-22569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44960"/>
        <c:crosses val="autoZero"/>
        <c:crossBetween val="midCat"/>
        <c:majorUnit val="1"/>
      </c:valAx>
      <c:valAx>
        <c:axId val="-2254496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998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'2._Check'!$F$15</c:f>
              <c:strCache>
                <c:ptCount val="1"/>
                <c:pt idx="0">
                  <c:v>PartB_b</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393E-4C87-9482-B5373996C1CF}"/>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393E-4C87-9482-B5373996C1CF}"/>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393E-4C87-9482-B5373996C1CF}"/>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393E-4C87-9482-B5373996C1CF}"/>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393E-4C87-9482-B5373996C1CF}"/>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393E-4C87-9482-B5373996C1CF}"/>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393E-4C87-9482-B5373996C1CF}"/>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393E-4C87-9482-B5373996C1CF}"/>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393E-4C87-9482-B5373996C1CF}"/>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393E-4C87-9482-B5373996C1CF}"/>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393E-4C87-9482-B5373996C1CF}"/>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393E-4C87-9482-B5373996C1CF}"/>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393E-4C87-9482-B5373996C1CF}"/>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393E-4C87-9482-B5373996C1CF}"/>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393E-4C87-9482-B5373996C1CF}"/>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393E-4C87-9482-B5373996C1CF}"/>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393E-4C87-9482-B5373996C1CF}"/>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393E-4C87-9482-B5373996C1CF}"/>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393E-4C87-9482-B5373996C1CF}"/>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393E-4C87-9482-B5373996C1CF}"/>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393E-4C87-9482-B5373996C1CF}"/>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393E-4C87-9482-B5373996C1CF}"/>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393E-4C87-9482-B5373996C1CF}"/>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393E-4C87-9482-B5373996C1CF}"/>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393E-4C87-9482-B5373996C1CF}"/>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393E-4C87-9482-B5373996C1CF}"/>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393E-4C87-9482-B5373996C1CF}"/>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393E-4C87-9482-B5373996C1CF}"/>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393E-4C87-9482-B5373996C1CF}"/>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393E-4C87-9482-B5373996C1CF}"/>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393E-4C87-9482-B5373996C1CF}"/>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393E-4C87-9482-B5373996C1CF}"/>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393E-4C87-9482-B5373996C1CF}"/>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393E-4C87-9482-B5373996C1CF}"/>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393E-4C87-9482-B5373996C1CF}"/>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393E-4C87-9482-B5373996C1CF}"/>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393E-4C87-9482-B5373996C1CF}"/>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393E-4C87-9482-B5373996C1CF}"/>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393E-4C87-9482-B5373996C1CF}"/>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393E-4C87-9482-B5373996C1CF}"/>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393E-4C87-9482-B5373996C1CF}"/>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393E-4C87-9482-B5373996C1CF}"/>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393E-4C87-9482-B5373996C1CF}"/>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393E-4C87-9482-B5373996C1CF}"/>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393E-4C87-9482-B5373996C1CF}"/>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393E-4C87-9482-B5373996C1CF}"/>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393E-4C87-9482-B5373996C1CF}"/>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393E-4C87-9482-B5373996C1CF}"/>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393E-4C87-9482-B5373996C1CF}"/>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393E-4C87-9482-B5373996C1CF}"/>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393E-4C87-9482-B5373996C1CF}"/>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393E-4C87-9482-B5373996C1CF}"/>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393E-4C87-9482-B5373996C1CF}"/>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393E-4C87-9482-B5373996C1CF}"/>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393E-4C87-9482-B5373996C1CF}"/>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393E-4C87-9482-B5373996C1CF}"/>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393E-4C87-9482-B5373996C1CF}"/>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393E-4C87-9482-B5373996C1CF}"/>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393E-4C87-9482-B5373996C1CF}"/>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393E-4C87-9482-B5373996C1CF}"/>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393E-4C87-9482-B5373996C1CF}"/>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393E-4C87-9482-B5373996C1CF}"/>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393E-4C87-9482-B5373996C1CF}"/>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393E-4C87-9482-B5373996C1CF}"/>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393E-4C87-9482-B5373996C1CF}"/>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393E-4C87-9482-B5373996C1CF}"/>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393E-4C87-9482-B5373996C1CF}"/>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393E-4C87-9482-B5373996C1CF}"/>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393E-4C87-9482-B5373996C1CF}"/>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393E-4C87-9482-B5373996C1CF}"/>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393E-4C87-9482-B5373996C1CF}"/>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393E-4C87-9482-B5373996C1CF}"/>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393E-4C87-9482-B5373996C1CF}"/>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393E-4C87-9482-B5373996C1CF}"/>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393E-4C87-9482-B5373996C1CF}"/>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393E-4C87-9482-B5373996C1CF}"/>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393E-4C87-9482-B5373996C1CF}"/>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393E-4C87-9482-B5373996C1CF}"/>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393E-4C87-9482-B5373996C1CF}"/>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393E-4C87-9482-B5373996C1CF}"/>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393E-4C87-9482-B5373996C1CF}"/>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393E-4C87-9482-B5373996C1CF}"/>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393E-4C87-9482-B5373996C1CF}"/>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393E-4C87-9482-B5373996C1CF}"/>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393E-4C87-9482-B5373996C1CF}"/>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393E-4C87-9482-B5373996C1CF}"/>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393E-4C87-9482-B5373996C1CF}"/>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393E-4C87-9482-B5373996C1CF}"/>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393E-4C87-9482-B5373996C1CF}"/>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393E-4C87-9482-B5373996C1CF}"/>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393E-4C87-9482-B5373996C1CF}"/>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393E-4C87-9482-B5373996C1CF}"/>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393E-4C87-9482-B5373996C1CF}"/>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393E-4C87-9482-B5373996C1CF}"/>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393E-4C87-9482-B5373996C1CF}"/>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393E-4C87-9482-B5373996C1CF}"/>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393E-4C87-9482-B5373996C1CF}"/>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393E-4C87-9482-B5373996C1CF}"/>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393E-4C87-9482-B5373996C1CF}"/>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393E-4C87-9482-B5373996C1CF}"/>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393E-4C87-9482-B5373996C1CF}"/>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393E-4C87-9482-B5373996C1CF}"/>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393E-4C87-9482-B5373996C1CF}"/>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393E-4C87-9482-B5373996C1CF}"/>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393E-4C87-9482-B5373996C1CF}"/>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393E-4C87-9482-B5373996C1CF}"/>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393E-4C87-9482-B5373996C1CF}"/>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393E-4C87-9482-B5373996C1CF}"/>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393E-4C87-9482-B5373996C1CF}"/>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393E-4C87-9482-B5373996C1CF}"/>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393E-4C87-9482-B5373996C1CF}"/>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393E-4C87-9482-B5373996C1CF}"/>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393E-4C87-9482-B5373996C1CF}"/>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393E-4C87-9482-B5373996C1CF}"/>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393E-4C87-9482-B5373996C1CF}"/>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393E-4C87-9482-B5373996C1CF}"/>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393E-4C87-9482-B5373996C1CF}"/>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393E-4C87-9482-B5373996C1CF}"/>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393E-4C87-9482-B5373996C1CF}"/>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393E-4C87-9482-B5373996C1CF}"/>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393E-4C87-9482-B5373996C1CF}"/>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393E-4C87-9482-B5373996C1CF}"/>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393E-4C87-9482-B5373996C1CF}"/>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393E-4C87-9482-B5373996C1CF}"/>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393E-4C87-9482-B5373996C1CF}"/>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393E-4C87-9482-B5373996C1CF}"/>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393E-4C87-9482-B5373996C1CF}"/>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393E-4C87-9482-B5373996C1CF}"/>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393E-4C87-9482-B5373996C1CF}"/>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393E-4C87-9482-B5373996C1CF}"/>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393E-4C87-9482-B5373996C1CF}"/>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393E-4C87-9482-B5373996C1CF}"/>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393E-4C87-9482-B5373996C1CF}"/>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393E-4C87-9482-B5373996C1CF}"/>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393E-4C87-9482-B5373996C1CF}"/>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393E-4C87-9482-B5373996C1CF}"/>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393E-4C87-9482-B5373996C1CF}"/>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393E-4C87-9482-B5373996C1CF}"/>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393E-4C87-9482-B5373996C1CF}"/>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393E-4C87-9482-B5373996C1CF}"/>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393E-4C87-9482-B5373996C1CF}"/>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393E-4C87-9482-B5373996C1CF}"/>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393E-4C87-9482-B5373996C1CF}"/>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393E-4C87-9482-B5373996C1CF}"/>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393E-4C87-9482-B5373996C1CF}"/>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393E-4C87-9482-B5373996C1CF}"/>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393E-4C87-9482-B5373996C1CF}"/>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393E-4C87-9482-B5373996C1CF}"/>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393E-4C87-9482-B5373996C1CF}"/>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393E-4C87-9482-B5373996C1CF}"/>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393E-4C87-9482-B5373996C1CF}"/>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393E-4C87-9482-B5373996C1CF}"/>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393E-4C87-9482-B5373996C1CF}"/>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393E-4C87-9482-B5373996C1CF}"/>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393E-4C87-9482-B5373996C1CF}"/>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393E-4C87-9482-B5373996C1CF}"/>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393E-4C87-9482-B5373996C1CF}"/>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393E-4C87-9482-B5373996C1CF}"/>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393E-4C87-9482-B5373996C1CF}"/>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393E-4C87-9482-B5373996C1CF}"/>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393E-4C87-9482-B5373996C1CF}"/>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393E-4C87-9482-B5373996C1CF}"/>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393E-4C87-9482-B5373996C1CF}"/>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393E-4C87-9482-B5373996C1CF}"/>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393E-4C87-9482-B5373996C1CF}"/>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393E-4C87-9482-B5373996C1CF}"/>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393E-4C87-9482-B5373996C1CF}"/>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393E-4C87-9482-B5373996C1CF}"/>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393E-4C87-9482-B5373996C1CF}"/>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393E-4C87-9482-B5373996C1CF}"/>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393E-4C87-9482-B5373996C1CF}"/>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393E-4C87-9482-B5373996C1CF}"/>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393E-4C87-9482-B5373996C1CF}"/>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393E-4C87-9482-B5373996C1CF}"/>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393E-4C87-9482-B5373996C1CF}"/>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393E-4C87-9482-B5373996C1CF}"/>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393E-4C87-9482-B5373996C1CF}"/>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393E-4C87-9482-B5373996C1CF}"/>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393E-4C87-9482-B5373996C1CF}"/>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393E-4C87-9482-B5373996C1CF}"/>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393E-4C87-9482-B5373996C1CF}"/>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393E-4C87-9482-B5373996C1CF}"/>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393E-4C87-9482-B5373996C1CF}"/>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393E-4C87-9482-B5373996C1CF}"/>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393E-4C87-9482-B5373996C1CF}"/>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393E-4C87-9482-B5373996C1CF}"/>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393E-4C87-9482-B5373996C1CF}"/>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393E-4C87-9482-B5373996C1CF}"/>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393E-4C87-9482-B5373996C1CF}"/>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393E-4C87-9482-B5373996C1CF}"/>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393E-4C87-9482-B5373996C1CF}"/>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393E-4C87-9482-B5373996C1CF}"/>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393E-4C87-9482-B5373996C1CF}"/>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393E-4C87-9482-B5373996C1CF}"/>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393E-4C87-9482-B5373996C1CF}"/>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393E-4C87-9482-B5373996C1CF}"/>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393E-4C87-9482-B5373996C1CF}"/>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393E-4C87-9482-B5373996C1CF}"/>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393E-4C87-9482-B5373996C1CF}"/>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393E-4C87-9482-B5373996C1CF}"/>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393E-4C87-9482-B5373996C1CF}"/>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393E-4C87-9482-B5373996C1CF}"/>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393E-4C87-9482-B5373996C1CF}"/>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393E-4C87-9482-B5373996C1CF}"/>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393E-4C87-9482-B5373996C1CF}"/>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393E-4C87-9482-B5373996C1CF}"/>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393E-4C87-9482-B5373996C1CF}"/>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393E-4C87-9482-B5373996C1CF}"/>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393E-4C87-9482-B5373996C1CF}"/>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393E-4C87-9482-B5373996C1CF}"/>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393E-4C87-9482-B5373996C1CF}"/>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393E-4C87-9482-B5373996C1CF}"/>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393E-4C87-9482-B5373996C1CF}"/>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393E-4C87-9482-B5373996C1CF}"/>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393E-4C87-9482-B5373996C1CF}"/>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393E-4C87-9482-B5373996C1CF}"/>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393E-4C87-9482-B5373996C1CF}"/>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393E-4C87-9482-B5373996C1CF}"/>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393E-4C87-9482-B5373996C1CF}"/>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393E-4C87-9482-B5373996C1CF}"/>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393E-4C87-9482-B5373996C1CF}"/>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393E-4C87-9482-B5373996C1CF}"/>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393E-4C87-9482-B5373996C1CF}"/>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393E-4C87-9482-B5373996C1CF}"/>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393E-4C87-9482-B5373996C1CF}"/>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393E-4C87-9482-B5373996C1CF}"/>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393E-4C87-9482-B5373996C1CF}"/>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393E-4C87-9482-B5373996C1CF}"/>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393E-4C87-9482-B5373996C1CF}"/>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393E-4C87-9482-B5373996C1CF}"/>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393E-4C87-9482-B5373996C1CF}"/>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393E-4C87-9482-B5373996C1CF}"/>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393E-4C87-9482-B5373996C1CF}"/>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393E-4C87-9482-B5373996C1CF}"/>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393E-4C87-9482-B5373996C1CF}"/>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393E-4C87-9482-B5373996C1CF}"/>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393E-4C87-9482-B5373996C1CF}"/>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393E-4C87-9482-B5373996C1CF}"/>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393E-4C87-9482-B5373996C1CF}"/>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393E-4C87-9482-B5373996C1CF}"/>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393E-4C87-9482-B5373996C1CF}"/>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393E-4C87-9482-B5373996C1CF}"/>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393E-4C87-9482-B5373996C1CF}"/>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393E-4C87-9482-B5373996C1CF}"/>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393E-4C87-9482-B5373996C1CF}"/>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393E-4C87-9482-B5373996C1CF}"/>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393E-4C87-9482-B5373996C1CF}"/>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393E-4C87-9482-B5373996C1CF}"/>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393E-4C87-9482-B5373996C1CF}"/>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393E-4C87-9482-B5373996C1CF}"/>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393E-4C87-9482-B5373996C1CF}"/>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393E-4C87-9482-B5373996C1CF}"/>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393E-4C87-9482-B5373996C1CF}"/>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393E-4C87-9482-B5373996C1CF}"/>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393E-4C87-9482-B5373996C1CF}"/>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393E-4C87-9482-B5373996C1CF}"/>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393E-4C87-9482-B5373996C1CF}"/>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393E-4C87-9482-B5373996C1CF}"/>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393E-4C87-9482-B5373996C1CF}"/>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393E-4C87-9482-B5373996C1CF}"/>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393E-4C87-9482-B5373996C1CF}"/>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393E-4C87-9482-B5373996C1CF}"/>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393E-4C87-9482-B5373996C1CF}"/>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393E-4C87-9482-B5373996C1CF}"/>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393E-4C87-9482-B5373996C1CF}"/>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393E-4C87-9482-B5373996C1CF}"/>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393E-4C87-9482-B5373996C1CF}"/>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393E-4C87-9482-B5373996C1CF}"/>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393E-4C87-9482-B5373996C1CF}"/>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393E-4C87-9482-B5373996C1CF}"/>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393E-4C87-9482-B5373996C1CF}"/>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393E-4C87-9482-B5373996C1CF}"/>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393E-4C87-9482-B5373996C1CF}"/>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393E-4C87-9482-B5373996C1CF}"/>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393E-4C87-9482-B5373996C1CF}"/>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393E-4C87-9482-B5373996C1CF}"/>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393E-4C87-9482-B5373996C1CF}"/>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393E-4C87-9482-B5373996C1CF}"/>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393E-4C87-9482-B5373996C1CF}"/>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393E-4C87-9482-B5373996C1CF}"/>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393E-4C87-9482-B5373996C1CF}"/>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393E-4C87-9482-B5373996C1CF}"/>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393E-4C87-9482-B5373996C1CF}"/>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393E-4C87-9482-B5373996C1CF}"/>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393E-4C87-9482-B5373996C1CF}"/>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393E-4C87-9482-B5373996C1CF}"/>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393E-4C87-9482-B5373996C1CF}"/>
              </c:ext>
            </c:extLst>
          </c:dPt>
          <c:yVal>
            <c:numRef>
              <c:f>'1._DATA'!$AD$9:$AD$295</c:f>
              <c:numCache>
                <c:formatCode>#,###;\(#,###\);\-</c:formatCode>
                <c:ptCount val="287"/>
                <c:pt idx="19">
                  <c:v>5</c:v>
                </c:pt>
                <c:pt idx="20">
                  <c:v>5</c:v>
                </c:pt>
                <c:pt idx="21">
                  <c:v>5</c:v>
                </c:pt>
                <c:pt idx="22">
                  <c:v>4</c:v>
                </c:pt>
                <c:pt idx="23">
                  <c:v>5</c:v>
                </c:pt>
                <c:pt idx="24">
                  <c:v>3</c:v>
                </c:pt>
                <c:pt idx="25">
                  <c:v>4</c:v>
                </c:pt>
                <c:pt idx="26">
                  <c:v>3</c:v>
                </c:pt>
                <c:pt idx="27">
                  <c:v>5</c:v>
                </c:pt>
                <c:pt idx="28">
                  <c:v>5</c:v>
                </c:pt>
                <c:pt idx="29">
                  <c:v>5</c:v>
                </c:pt>
                <c:pt idx="30">
                  <c:v>4</c:v>
                </c:pt>
                <c:pt idx="31">
                  <c:v>5</c:v>
                </c:pt>
                <c:pt idx="32">
                  <c:v>4</c:v>
                </c:pt>
                <c:pt idx="33">
                  <c:v>3</c:v>
                </c:pt>
                <c:pt idx="34">
                  <c:v>5</c:v>
                </c:pt>
                <c:pt idx="35">
                  <c:v>4</c:v>
                </c:pt>
                <c:pt idx="36">
                  <c:v>5</c:v>
                </c:pt>
                <c:pt idx="37">
                  <c:v>4</c:v>
                </c:pt>
                <c:pt idx="38">
                  <c:v>5</c:v>
                </c:pt>
                <c:pt idx="39">
                  <c:v>4</c:v>
                </c:pt>
                <c:pt idx="40">
                  <c:v>5</c:v>
                </c:pt>
                <c:pt idx="41">
                  <c:v>5</c:v>
                </c:pt>
                <c:pt idx="42">
                  <c:v>2</c:v>
                </c:pt>
                <c:pt idx="43">
                  <c:v>5</c:v>
                </c:pt>
                <c:pt idx="44">
                  <c:v>5</c:v>
                </c:pt>
                <c:pt idx="45">
                  <c:v>5</c:v>
                </c:pt>
                <c:pt idx="46">
                  <c:v>4</c:v>
                </c:pt>
                <c:pt idx="47">
                  <c:v>5</c:v>
                </c:pt>
                <c:pt idx="48">
                  <c:v>5</c:v>
                </c:pt>
                <c:pt idx="49">
                  <c:v>2</c:v>
                </c:pt>
                <c:pt idx="50">
                  <c:v>5</c:v>
                </c:pt>
                <c:pt idx="51">
                  <c:v>4</c:v>
                </c:pt>
                <c:pt idx="52">
                  <c:v>5</c:v>
                </c:pt>
                <c:pt idx="53">
                  <c:v>5</c:v>
                </c:pt>
                <c:pt idx="54">
                  <c:v>4</c:v>
                </c:pt>
                <c:pt idx="55">
                  <c:v>2</c:v>
                </c:pt>
                <c:pt idx="56">
                  <c:v>5</c:v>
                </c:pt>
                <c:pt idx="57">
                  <c:v>5</c:v>
                </c:pt>
                <c:pt idx="58">
                  <c:v>4</c:v>
                </c:pt>
                <c:pt idx="59">
                  <c:v>4</c:v>
                </c:pt>
                <c:pt idx="60">
                  <c:v>5</c:v>
                </c:pt>
                <c:pt idx="61">
                  <c:v>4</c:v>
                </c:pt>
                <c:pt idx="62">
                  <c:v>4</c:v>
                </c:pt>
                <c:pt idx="63">
                  <c:v>5</c:v>
                </c:pt>
                <c:pt idx="64">
                  <c:v>4</c:v>
                </c:pt>
                <c:pt idx="65">
                  <c:v>2</c:v>
                </c:pt>
                <c:pt idx="66">
                  <c:v>5</c:v>
                </c:pt>
                <c:pt idx="67">
                  <c:v>5</c:v>
                </c:pt>
                <c:pt idx="68">
                  <c:v>3</c:v>
                </c:pt>
                <c:pt idx="69">
                  <c:v>4</c:v>
                </c:pt>
                <c:pt idx="70">
                  <c:v>5</c:v>
                </c:pt>
                <c:pt idx="71">
                  <c:v>5</c:v>
                </c:pt>
                <c:pt idx="72">
                  <c:v>4</c:v>
                </c:pt>
                <c:pt idx="73">
                  <c:v>5</c:v>
                </c:pt>
                <c:pt idx="74">
                  <c:v>5</c:v>
                </c:pt>
                <c:pt idx="75">
                  <c:v>5</c:v>
                </c:pt>
                <c:pt idx="76">
                  <c:v>5</c:v>
                </c:pt>
                <c:pt idx="77">
                  <c:v>5</c:v>
                </c:pt>
                <c:pt idx="78">
                  <c:v>4</c:v>
                </c:pt>
                <c:pt idx="79">
                  <c:v>5</c:v>
                </c:pt>
                <c:pt idx="80">
                  <c:v>4</c:v>
                </c:pt>
                <c:pt idx="81">
                  <c:v>5</c:v>
                </c:pt>
                <c:pt idx="82">
                  <c:v>4</c:v>
                </c:pt>
                <c:pt idx="83">
                  <c:v>5</c:v>
                </c:pt>
                <c:pt idx="84">
                  <c:v>5</c:v>
                </c:pt>
                <c:pt idx="85">
                  <c:v>5</c:v>
                </c:pt>
                <c:pt idx="86">
                  <c:v>4</c:v>
                </c:pt>
                <c:pt idx="87">
                  <c:v>4</c:v>
                </c:pt>
                <c:pt idx="88">
                  <c:v>4</c:v>
                </c:pt>
                <c:pt idx="89">
                  <c:v>5</c:v>
                </c:pt>
                <c:pt idx="90">
                  <c:v>4</c:v>
                </c:pt>
                <c:pt idx="91">
                  <c:v>5</c:v>
                </c:pt>
                <c:pt idx="92">
                  <c:v>4</c:v>
                </c:pt>
                <c:pt idx="93">
                  <c:v>5</c:v>
                </c:pt>
                <c:pt idx="94">
                  <c:v>5</c:v>
                </c:pt>
                <c:pt idx="95">
                  <c:v>5</c:v>
                </c:pt>
                <c:pt idx="96">
                  <c:v>3</c:v>
                </c:pt>
                <c:pt idx="97">
                  <c:v>5</c:v>
                </c:pt>
                <c:pt idx="98">
                  <c:v>5</c:v>
                </c:pt>
                <c:pt idx="99">
                  <c:v>2</c:v>
                </c:pt>
                <c:pt idx="100">
                  <c:v>4</c:v>
                </c:pt>
                <c:pt idx="101">
                  <c:v>4</c:v>
                </c:pt>
                <c:pt idx="102">
                  <c:v>4</c:v>
                </c:pt>
                <c:pt idx="103">
                  <c:v>5</c:v>
                </c:pt>
                <c:pt idx="104">
                  <c:v>5</c:v>
                </c:pt>
                <c:pt idx="105">
                  <c:v>2</c:v>
                </c:pt>
                <c:pt idx="106">
                  <c:v>5</c:v>
                </c:pt>
                <c:pt idx="109">
                  <c:v>4</c:v>
                </c:pt>
                <c:pt idx="110">
                  <c:v>3</c:v>
                </c:pt>
                <c:pt idx="111">
                  <c:v>5</c:v>
                </c:pt>
                <c:pt idx="112">
                  <c:v>5</c:v>
                </c:pt>
                <c:pt idx="113">
                  <c:v>4</c:v>
                </c:pt>
                <c:pt idx="114">
                  <c:v>4</c:v>
                </c:pt>
                <c:pt idx="115">
                  <c:v>5</c:v>
                </c:pt>
                <c:pt idx="116">
                  <c:v>5</c:v>
                </c:pt>
                <c:pt idx="117">
                  <c:v>5</c:v>
                </c:pt>
                <c:pt idx="118">
                  <c:v>1</c:v>
                </c:pt>
                <c:pt idx="119">
                  <c:v>5</c:v>
                </c:pt>
                <c:pt idx="120">
                  <c:v>5</c:v>
                </c:pt>
                <c:pt idx="121">
                  <c:v>4</c:v>
                </c:pt>
                <c:pt idx="125">
                  <c:v>5</c:v>
                </c:pt>
                <c:pt idx="126">
                  <c:v>4</c:v>
                </c:pt>
                <c:pt idx="127">
                  <c:v>5</c:v>
                </c:pt>
                <c:pt idx="128">
                  <c:v>5</c:v>
                </c:pt>
                <c:pt idx="129">
                  <c:v>5</c:v>
                </c:pt>
                <c:pt idx="130">
                  <c:v>5</c:v>
                </c:pt>
                <c:pt idx="131">
                  <c:v>3</c:v>
                </c:pt>
                <c:pt idx="133">
                  <c:v>4</c:v>
                </c:pt>
                <c:pt idx="134">
                  <c:v>4</c:v>
                </c:pt>
                <c:pt idx="135">
                  <c:v>5</c:v>
                </c:pt>
                <c:pt idx="138">
                  <c:v>4</c:v>
                </c:pt>
                <c:pt idx="140">
                  <c:v>5</c:v>
                </c:pt>
                <c:pt idx="141">
                  <c:v>5</c:v>
                </c:pt>
                <c:pt idx="142">
                  <c:v>4</c:v>
                </c:pt>
                <c:pt idx="143">
                  <c:v>4</c:v>
                </c:pt>
                <c:pt idx="144">
                  <c:v>5</c:v>
                </c:pt>
                <c:pt idx="145">
                  <c:v>5</c:v>
                </c:pt>
                <c:pt idx="146">
                  <c:v>5</c:v>
                </c:pt>
                <c:pt idx="147">
                  <c:v>5</c:v>
                </c:pt>
                <c:pt idx="148">
                  <c:v>5</c:v>
                </c:pt>
                <c:pt idx="149">
                  <c:v>5</c:v>
                </c:pt>
                <c:pt idx="151">
                  <c:v>5</c:v>
                </c:pt>
                <c:pt idx="152">
                  <c:v>3</c:v>
                </c:pt>
                <c:pt idx="153">
                  <c:v>5</c:v>
                </c:pt>
                <c:pt idx="154">
                  <c:v>4</c:v>
                </c:pt>
                <c:pt idx="155">
                  <c:v>5</c:v>
                </c:pt>
                <c:pt idx="156">
                  <c:v>5</c:v>
                </c:pt>
                <c:pt idx="157">
                  <c:v>5</c:v>
                </c:pt>
                <c:pt idx="159">
                  <c:v>5</c:v>
                </c:pt>
                <c:pt idx="160">
                  <c:v>5</c:v>
                </c:pt>
                <c:pt idx="161">
                  <c:v>4</c:v>
                </c:pt>
                <c:pt idx="162">
                  <c:v>4</c:v>
                </c:pt>
                <c:pt idx="164">
                  <c:v>5</c:v>
                </c:pt>
                <c:pt idx="165">
                  <c:v>5</c:v>
                </c:pt>
                <c:pt idx="166">
                  <c:v>5</c:v>
                </c:pt>
                <c:pt idx="167">
                  <c:v>5</c:v>
                </c:pt>
                <c:pt idx="168">
                  <c:v>1</c:v>
                </c:pt>
                <c:pt idx="169">
                  <c:v>4</c:v>
                </c:pt>
                <c:pt idx="170">
                  <c:v>4</c:v>
                </c:pt>
                <c:pt idx="171">
                  <c:v>5</c:v>
                </c:pt>
                <c:pt idx="172">
                  <c:v>5</c:v>
                </c:pt>
                <c:pt idx="176">
                  <c:v>5</c:v>
                </c:pt>
                <c:pt idx="179">
                  <c:v>5</c:v>
                </c:pt>
                <c:pt idx="181">
                  <c:v>4</c:v>
                </c:pt>
                <c:pt idx="182">
                  <c:v>5</c:v>
                </c:pt>
                <c:pt idx="183">
                  <c:v>5</c:v>
                </c:pt>
                <c:pt idx="184">
                  <c:v>4</c:v>
                </c:pt>
                <c:pt idx="185">
                  <c:v>5</c:v>
                </c:pt>
                <c:pt idx="186">
                  <c:v>4</c:v>
                </c:pt>
                <c:pt idx="187">
                  <c:v>4</c:v>
                </c:pt>
                <c:pt idx="188">
                  <c:v>5</c:v>
                </c:pt>
                <c:pt idx="189">
                  <c:v>4</c:v>
                </c:pt>
                <c:pt idx="190">
                  <c:v>5</c:v>
                </c:pt>
                <c:pt idx="191">
                  <c:v>3</c:v>
                </c:pt>
                <c:pt idx="192">
                  <c:v>4</c:v>
                </c:pt>
                <c:pt idx="193">
                  <c:v>5</c:v>
                </c:pt>
                <c:pt idx="194">
                  <c:v>5</c:v>
                </c:pt>
                <c:pt idx="195">
                  <c:v>5</c:v>
                </c:pt>
                <c:pt idx="196">
                  <c:v>4</c:v>
                </c:pt>
                <c:pt idx="197">
                  <c:v>5</c:v>
                </c:pt>
                <c:pt idx="198">
                  <c:v>5</c:v>
                </c:pt>
                <c:pt idx="199">
                  <c:v>4</c:v>
                </c:pt>
                <c:pt idx="200">
                  <c:v>5</c:v>
                </c:pt>
                <c:pt idx="201">
                  <c:v>5</c:v>
                </c:pt>
                <c:pt idx="202">
                  <c:v>5</c:v>
                </c:pt>
                <c:pt idx="203">
                  <c:v>5</c:v>
                </c:pt>
                <c:pt idx="204">
                  <c:v>5</c:v>
                </c:pt>
                <c:pt idx="205">
                  <c:v>5</c:v>
                </c:pt>
                <c:pt idx="206">
                  <c:v>5</c:v>
                </c:pt>
                <c:pt idx="207">
                  <c:v>5</c:v>
                </c:pt>
                <c:pt idx="208">
                  <c:v>4</c:v>
                </c:pt>
                <c:pt idx="209">
                  <c:v>5</c:v>
                </c:pt>
                <c:pt idx="210">
                  <c:v>5</c:v>
                </c:pt>
                <c:pt idx="211">
                  <c:v>5</c:v>
                </c:pt>
                <c:pt idx="212">
                  <c:v>2</c:v>
                </c:pt>
                <c:pt idx="213">
                  <c:v>4</c:v>
                </c:pt>
                <c:pt idx="214">
                  <c:v>3</c:v>
                </c:pt>
                <c:pt idx="215">
                  <c:v>4</c:v>
                </c:pt>
                <c:pt idx="216">
                  <c:v>5</c:v>
                </c:pt>
                <c:pt idx="217">
                  <c:v>5</c:v>
                </c:pt>
                <c:pt idx="218">
                  <c:v>5</c:v>
                </c:pt>
                <c:pt idx="219">
                  <c:v>5</c:v>
                </c:pt>
                <c:pt idx="220">
                  <c:v>5</c:v>
                </c:pt>
                <c:pt idx="221">
                  <c:v>4</c:v>
                </c:pt>
                <c:pt idx="223">
                  <c:v>5</c:v>
                </c:pt>
                <c:pt idx="224">
                  <c:v>2</c:v>
                </c:pt>
                <c:pt idx="225">
                  <c:v>5</c:v>
                </c:pt>
                <c:pt idx="226">
                  <c:v>5</c:v>
                </c:pt>
                <c:pt idx="227">
                  <c:v>5</c:v>
                </c:pt>
                <c:pt idx="228">
                  <c:v>5</c:v>
                </c:pt>
                <c:pt idx="230">
                  <c:v>3</c:v>
                </c:pt>
                <c:pt idx="231">
                  <c:v>4</c:v>
                </c:pt>
                <c:pt idx="232">
                  <c:v>4</c:v>
                </c:pt>
                <c:pt idx="233">
                  <c:v>5</c:v>
                </c:pt>
                <c:pt idx="234">
                  <c:v>5</c:v>
                </c:pt>
                <c:pt idx="235">
                  <c:v>5</c:v>
                </c:pt>
                <c:pt idx="236">
                  <c:v>3</c:v>
                </c:pt>
                <c:pt idx="237">
                  <c:v>4</c:v>
                </c:pt>
                <c:pt idx="238">
                  <c:v>4</c:v>
                </c:pt>
                <c:pt idx="239">
                  <c:v>4</c:v>
                </c:pt>
                <c:pt idx="240">
                  <c:v>4</c:v>
                </c:pt>
                <c:pt idx="241">
                  <c:v>5</c:v>
                </c:pt>
                <c:pt idx="242">
                  <c:v>5</c:v>
                </c:pt>
                <c:pt idx="243">
                  <c:v>5</c:v>
                </c:pt>
                <c:pt idx="244">
                  <c:v>2</c:v>
                </c:pt>
                <c:pt idx="245">
                  <c:v>5</c:v>
                </c:pt>
                <c:pt idx="246">
                  <c:v>5</c:v>
                </c:pt>
                <c:pt idx="247">
                  <c:v>4</c:v>
                </c:pt>
                <c:pt idx="248">
                  <c:v>5</c:v>
                </c:pt>
                <c:pt idx="249">
                  <c:v>5</c:v>
                </c:pt>
                <c:pt idx="250">
                  <c:v>5</c:v>
                </c:pt>
                <c:pt idx="251">
                  <c:v>4</c:v>
                </c:pt>
                <c:pt idx="252">
                  <c:v>5</c:v>
                </c:pt>
                <c:pt idx="253">
                  <c:v>5</c:v>
                </c:pt>
                <c:pt idx="254">
                  <c:v>4</c:v>
                </c:pt>
                <c:pt idx="255">
                  <c:v>5</c:v>
                </c:pt>
                <c:pt idx="256">
                  <c:v>4</c:v>
                </c:pt>
                <c:pt idx="257">
                  <c:v>4</c:v>
                </c:pt>
                <c:pt idx="258">
                  <c:v>5</c:v>
                </c:pt>
                <c:pt idx="259">
                  <c:v>5</c:v>
                </c:pt>
                <c:pt idx="261">
                  <c:v>5</c:v>
                </c:pt>
                <c:pt idx="262">
                  <c:v>2</c:v>
                </c:pt>
                <c:pt idx="263">
                  <c:v>5</c:v>
                </c:pt>
                <c:pt idx="264">
                  <c:v>5</c:v>
                </c:pt>
                <c:pt idx="265">
                  <c:v>5</c:v>
                </c:pt>
                <c:pt idx="266">
                  <c:v>5</c:v>
                </c:pt>
                <c:pt idx="269">
                  <c:v>5</c:v>
                </c:pt>
                <c:pt idx="279">
                  <c:v>5</c:v>
                </c:pt>
                <c:pt idx="280">
                  <c:v>4</c:v>
                </c:pt>
                <c:pt idx="282">
                  <c:v>5</c:v>
                </c:pt>
                <c:pt idx="284">
                  <c:v>5</c:v>
                </c:pt>
                <c:pt idx="285">
                  <c:v>5</c:v>
                </c:pt>
              </c:numCache>
            </c:numRef>
          </c:yVal>
          <c:smooth val="0"/>
          <c:extLst>
            <c:ext xmlns:c16="http://schemas.microsoft.com/office/drawing/2014/chart" uri="{C3380CC4-5D6E-409C-BE32-E72D297353CC}">
              <c16:uniqueId val="{0000023E-393E-4C87-9482-B5373996C1CF}"/>
            </c:ext>
          </c:extLst>
        </c:ser>
        <c:dLbls>
          <c:showLegendKey val="0"/>
          <c:showVal val="0"/>
          <c:showCatName val="0"/>
          <c:showSerName val="0"/>
          <c:showPercent val="0"/>
          <c:showBubbleSize val="0"/>
        </c:dLbls>
        <c:axId val="-160747824"/>
        <c:axId val="-160755440"/>
      </c:scatterChart>
      <c:valAx>
        <c:axId val="-1607478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5440"/>
        <c:crosses val="autoZero"/>
        <c:crossBetween val="midCat"/>
        <c:majorUnit val="1"/>
      </c:valAx>
      <c:valAx>
        <c:axId val="-16075544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782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'2._Check'!$G$15</c:f>
              <c:strCache>
                <c:ptCount val="1"/>
                <c:pt idx="0">
                  <c:v>PartB_c</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2745-4FB9-83A2-E7E3DF17B075}"/>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2745-4FB9-83A2-E7E3DF17B075}"/>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2745-4FB9-83A2-E7E3DF17B075}"/>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2745-4FB9-83A2-E7E3DF17B075}"/>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2745-4FB9-83A2-E7E3DF17B075}"/>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2745-4FB9-83A2-E7E3DF17B075}"/>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2745-4FB9-83A2-E7E3DF17B075}"/>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2745-4FB9-83A2-E7E3DF17B075}"/>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2745-4FB9-83A2-E7E3DF17B075}"/>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2745-4FB9-83A2-E7E3DF17B075}"/>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2745-4FB9-83A2-E7E3DF17B075}"/>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2745-4FB9-83A2-E7E3DF17B075}"/>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2745-4FB9-83A2-E7E3DF17B075}"/>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2745-4FB9-83A2-E7E3DF17B075}"/>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2745-4FB9-83A2-E7E3DF17B075}"/>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2745-4FB9-83A2-E7E3DF17B075}"/>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2745-4FB9-83A2-E7E3DF17B075}"/>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2745-4FB9-83A2-E7E3DF17B075}"/>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2745-4FB9-83A2-E7E3DF17B075}"/>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2745-4FB9-83A2-E7E3DF17B075}"/>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2745-4FB9-83A2-E7E3DF17B075}"/>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2745-4FB9-83A2-E7E3DF17B075}"/>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2745-4FB9-83A2-E7E3DF17B075}"/>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2745-4FB9-83A2-E7E3DF17B075}"/>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2745-4FB9-83A2-E7E3DF17B075}"/>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2745-4FB9-83A2-E7E3DF17B075}"/>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2745-4FB9-83A2-E7E3DF17B075}"/>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2745-4FB9-83A2-E7E3DF17B075}"/>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2745-4FB9-83A2-E7E3DF17B075}"/>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2745-4FB9-83A2-E7E3DF17B075}"/>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2745-4FB9-83A2-E7E3DF17B075}"/>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2745-4FB9-83A2-E7E3DF17B075}"/>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2745-4FB9-83A2-E7E3DF17B075}"/>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2745-4FB9-83A2-E7E3DF17B075}"/>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2745-4FB9-83A2-E7E3DF17B075}"/>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2745-4FB9-83A2-E7E3DF17B075}"/>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2745-4FB9-83A2-E7E3DF17B075}"/>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2745-4FB9-83A2-E7E3DF17B075}"/>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2745-4FB9-83A2-E7E3DF17B075}"/>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2745-4FB9-83A2-E7E3DF17B075}"/>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2745-4FB9-83A2-E7E3DF17B075}"/>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2745-4FB9-83A2-E7E3DF17B075}"/>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2745-4FB9-83A2-E7E3DF17B075}"/>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2745-4FB9-83A2-E7E3DF17B075}"/>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2745-4FB9-83A2-E7E3DF17B075}"/>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2745-4FB9-83A2-E7E3DF17B075}"/>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2745-4FB9-83A2-E7E3DF17B075}"/>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2745-4FB9-83A2-E7E3DF17B075}"/>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2745-4FB9-83A2-E7E3DF17B075}"/>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2745-4FB9-83A2-E7E3DF17B075}"/>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2745-4FB9-83A2-E7E3DF17B075}"/>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2745-4FB9-83A2-E7E3DF17B075}"/>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2745-4FB9-83A2-E7E3DF17B075}"/>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2745-4FB9-83A2-E7E3DF17B075}"/>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2745-4FB9-83A2-E7E3DF17B075}"/>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2745-4FB9-83A2-E7E3DF17B075}"/>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2745-4FB9-83A2-E7E3DF17B075}"/>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2745-4FB9-83A2-E7E3DF17B075}"/>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2745-4FB9-83A2-E7E3DF17B075}"/>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2745-4FB9-83A2-E7E3DF17B075}"/>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2745-4FB9-83A2-E7E3DF17B075}"/>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2745-4FB9-83A2-E7E3DF17B075}"/>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2745-4FB9-83A2-E7E3DF17B075}"/>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2745-4FB9-83A2-E7E3DF17B075}"/>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2745-4FB9-83A2-E7E3DF17B075}"/>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2745-4FB9-83A2-E7E3DF17B075}"/>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2745-4FB9-83A2-E7E3DF17B075}"/>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2745-4FB9-83A2-E7E3DF17B075}"/>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2745-4FB9-83A2-E7E3DF17B075}"/>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2745-4FB9-83A2-E7E3DF17B075}"/>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2745-4FB9-83A2-E7E3DF17B075}"/>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2745-4FB9-83A2-E7E3DF17B075}"/>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2745-4FB9-83A2-E7E3DF17B075}"/>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2745-4FB9-83A2-E7E3DF17B075}"/>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2745-4FB9-83A2-E7E3DF17B075}"/>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2745-4FB9-83A2-E7E3DF17B075}"/>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2745-4FB9-83A2-E7E3DF17B075}"/>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2745-4FB9-83A2-E7E3DF17B075}"/>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2745-4FB9-83A2-E7E3DF17B075}"/>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2745-4FB9-83A2-E7E3DF17B075}"/>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2745-4FB9-83A2-E7E3DF17B075}"/>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2745-4FB9-83A2-E7E3DF17B075}"/>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2745-4FB9-83A2-E7E3DF17B075}"/>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2745-4FB9-83A2-E7E3DF17B075}"/>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2745-4FB9-83A2-E7E3DF17B075}"/>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2745-4FB9-83A2-E7E3DF17B075}"/>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2745-4FB9-83A2-E7E3DF17B075}"/>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2745-4FB9-83A2-E7E3DF17B075}"/>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2745-4FB9-83A2-E7E3DF17B075}"/>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2745-4FB9-83A2-E7E3DF17B075}"/>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2745-4FB9-83A2-E7E3DF17B075}"/>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2745-4FB9-83A2-E7E3DF17B075}"/>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2745-4FB9-83A2-E7E3DF17B075}"/>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2745-4FB9-83A2-E7E3DF17B075}"/>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2745-4FB9-83A2-E7E3DF17B075}"/>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2745-4FB9-83A2-E7E3DF17B075}"/>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2745-4FB9-83A2-E7E3DF17B075}"/>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2745-4FB9-83A2-E7E3DF17B075}"/>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2745-4FB9-83A2-E7E3DF17B075}"/>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2745-4FB9-83A2-E7E3DF17B075}"/>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2745-4FB9-83A2-E7E3DF17B075}"/>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2745-4FB9-83A2-E7E3DF17B075}"/>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2745-4FB9-83A2-E7E3DF17B075}"/>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2745-4FB9-83A2-E7E3DF17B075}"/>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2745-4FB9-83A2-E7E3DF17B075}"/>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2745-4FB9-83A2-E7E3DF17B075}"/>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2745-4FB9-83A2-E7E3DF17B075}"/>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2745-4FB9-83A2-E7E3DF17B075}"/>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2745-4FB9-83A2-E7E3DF17B075}"/>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2745-4FB9-83A2-E7E3DF17B075}"/>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2745-4FB9-83A2-E7E3DF17B075}"/>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2745-4FB9-83A2-E7E3DF17B075}"/>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2745-4FB9-83A2-E7E3DF17B075}"/>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2745-4FB9-83A2-E7E3DF17B075}"/>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2745-4FB9-83A2-E7E3DF17B075}"/>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2745-4FB9-83A2-E7E3DF17B075}"/>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2745-4FB9-83A2-E7E3DF17B075}"/>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2745-4FB9-83A2-E7E3DF17B075}"/>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2745-4FB9-83A2-E7E3DF17B075}"/>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2745-4FB9-83A2-E7E3DF17B075}"/>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2745-4FB9-83A2-E7E3DF17B075}"/>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2745-4FB9-83A2-E7E3DF17B075}"/>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2745-4FB9-83A2-E7E3DF17B075}"/>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2745-4FB9-83A2-E7E3DF17B075}"/>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2745-4FB9-83A2-E7E3DF17B075}"/>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2745-4FB9-83A2-E7E3DF17B075}"/>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2745-4FB9-83A2-E7E3DF17B075}"/>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2745-4FB9-83A2-E7E3DF17B075}"/>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2745-4FB9-83A2-E7E3DF17B075}"/>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2745-4FB9-83A2-E7E3DF17B075}"/>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2745-4FB9-83A2-E7E3DF17B075}"/>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2745-4FB9-83A2-E7E3DF17B075}"/>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2745-4FB9-83A2-E7E3DF17B075}"/>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2745-4FB9-83A2-E7E3DF17B075}"/>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2745-4FB9-83A2-E7E3DF17B075}"/>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2745-4FB9-83A2-E7E3DF17B075}"/>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2745-4FB9-83A2-E7E3DF17B075}"/>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2745-4FB9-83A2-E7E3DF17B075}"/>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2745-4FB9-83A2-E7E3DF17B075}"/>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2745-4FB9-83A2-E7E3DF17B075}"/>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2745-4FB9-83A2-E7E3DF17B075}"/>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2745-4FB9-83A2-E7E3DF17B075}"/>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2745-4FB9-83A2-E7E3DF17B075}"/>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2745-4FB9-83A2-E7E3DF17B075}"/>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2745-4FB9-83A2-E7E3DF17B075}"/>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2745-4FB9-83A2-E7E3DF17B075}"/>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2745-4FB9-83A2-E7E3DF17B075}"/>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2745-4FB9-83A2-E7E3DF17B075}"/>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2745-4FB9-83A2-E7E3DF17B075}"/>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2745-4FB9-83A2-E7E3DF17B075}"/>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2745-4FB9-83A2-E7E3DF17B075}"/>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2745-4FB9-83A2-E7E3DF17B075}"/>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2745-4FB9-83A2-E7E3DF17B075}"/>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2745-4FB9-83A2-E7E3DF17B075}"/>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2745-4FB9-83A2-E7E3DF17B075}"/>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2745-4FB9-83A2-E7E3DF17B075}"/>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2745-4FB9-83A2-E7E3DF17B075}"/>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2745-4FB9-83A2-E7E3DF17B075}"/>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2745-4FB9-83A2-E7E3DF17B075}"/>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2745-4FB9-83A2-E7E3DF17B075}"/>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2745-4FB9-83A2-E7E3DF17B075}"/>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2745-4FB9-83A2-E7E3DF17B075}"/>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2745-4FB9-83A2-E7E3DF17B075}"/>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2745-4FB9-83A2-E7E3DF17B075}"/>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2745-4FB9-83A2-E7E3DF17B075}"/>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2745-4FB9-83A2-E7E3DF17B075}"/>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2745-4FB9-83A2-E7E3DF17B075}"/>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2745-4FB9-83A2-E7E3DF17B075}"/>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2745-4FB9-83A2-E7E3DF17B075}"/>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2745-4FB9-83A2-E7E3DF17B075}"/>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2745-4FB9-83A2-E7E3DF17B075}"/>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2745-4FB9-83A2-E7E3DF17B075}"/>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2745-4FB9-83A2-E7E3DF17B075}"/>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2745-4FB9-83A2-E7E3DF17B075}"/>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2745-4FB9-83A2-E7E3DF17B075}"/>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2745-4FB9-83A2-E7E3DF17B075}"/>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2745-4FB9-83A2-E7E3DF17B075}"/>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2745-4FB9-83A2-E7E3DF17B075}"/>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2745-4FB9-83A2-E7E3DF17B075}"/>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2745-4FB9-83A2-E7E3DF17B075}"/>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2745-4FB9-83A2-E7E3DF17B075}"/>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2745-4FB9-83A2-E7E3DF17B075}"/>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2745-4FB9-83A2-E7E3DF17B075}"/>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2745-4FB9-83A2-E7E3DF17B075}"/>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2745-4FB9-83A2-E7E3DF17B075}"/>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2745-4FB9-83A2-E7E3DF17B075}"/>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2745-4FB9-83A2-E7E3DF17B075}"/>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2745-4FB9-83A2-E7E3DF17B075}"/>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2745-4FB9-83A2-E7E3DF17B075}"/>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2745-4FB9-83A2-E7E3DF17B075}"/>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2745-4FB9-83A2-E7E3DF17B075}"/>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2745-4FB9-83A2-E7E3DF17B075}"/>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2745-4FB9-83A2-E7E3DF17B075}"/>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2745-4FB9-83A2-E7E3DF17B075}"/>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2745-4FB9-83A2-E7E3DF17B075}"/>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2745-4FB9-83A2-E7E3DF17B075}"/>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2745-4FB9-83A2-E7E3DF17B075}"/>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2745-4FB9-83A2-E7E3DF17B075}"/>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2745-4FB9-83A2-E7E3DF17B075}"/>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2745-4FB9-83A2-E7E3DF17B075}"/>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2745-4FB9-83A2-E7E3DF17B075}"/>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2745-4FB9-83A2-E7E3DF17B075}"/>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2745-4FB9-83A2-E7E3DF17B075}"/>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2745-4FB9-83A2-E7E3DF17B075}"/>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2745-4FB9-83A2-E7E3DF17B075}"/>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2745-4FB9-83A2-E7E3DF17B075}"/>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2745-4FB9-83A2-E7E3DF17B075}"/>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2745-4FB9-83A2-E7E3DF17B075}"/>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2745-4FB9-83A2-E7E3DF17B075}"/>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2745-4FB9-83A2-E7E3DF17B075}"/>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2745-4FB9-83A2-E7E3DF17B075}"/>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2745-4FB9-83A2-E7E3DF17B075}"/>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2745-4FB9-83A2-E7E3DF17B075}"/>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2745-4FB9-83A2-E7E3DF17B075}"/>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2745-4FB9-83A2-E7E3DF17B075}"/>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2745-4FB9-83A2-E7E3DF17B075}"/>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2745-4FB9-83A2-E7E3DF17B075}"/>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2745-4FB9-83A2-E7E3DF17B075}"/>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2745-4FB9-83A2-E7E3DF17B075}"/>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2745-4FB9-83A2-E7E3DF17B075}"/>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2745-4FB9-83A2-E7E3DF17B075}"/>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2745-4FB9-83A2-E7E3DF17B075}"/>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2745-4FB9-83A2-E7E3DF17B075}"/>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2745-4FB9-83A2-E7E3DF17B075}"/>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2745-4FB9-83A2-E7E3DF17B075}"/>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2745-4FB9-83A2-E7E3DF17B075}"/>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2745-4FB9-83A2-E7E3DF17B075}"/>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2745-4FB9-83A2-E7E3DF17B075}"/>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2745-4FB9-83A2-E7E3DF17B075}"/>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2745-4FB9-83A2-E7E3DF17B075}"/>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2745-4FB9-83A2-E7E3DF17B075}"/>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2745-4FB9-83A2-E7E3DF17B075}"/>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2745-4FB9-83A2-E7E3DF17B075}"/>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2745-4FB9-83A2-E7E3DF17B075}"/>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2745-4FB9-83A2-E7E3DF17B075}"/>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2745-4FB9-83A2-E7E3DF17B075}"/>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2745-4FB9-83A2-E7E3DF17B075}"/>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2745-4FB9-83A2-E7E3DF17B075}"/>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2745-4FB9-83A2-E7E3DF17B075}"/>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2745-4FB9-83A2-E7E3DF17B075}"/>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2745-4FB9-83A2-E7E3DF17B075}"/>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2745-4FB9-83A2-E7E3DF17B075}"/>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2745-4FB9-83A2-E7E3DF17B075}"/>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2745-4FB9-83A2-E7E3DF17B075}"/>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2745-4FB9-83A2-E7E3DF17B075}"/>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2745-4FB9-83A2-E7E3DF17B075}"/>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2745-4FB9-83A2-E7E3DF17B075}"/>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2745-4FB9-83A2-E7E3DF17B075}"/>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2745-4FB9-83A2-E7E3DF17B075}"/>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2745-4FB9-83A2-E7E3DF17B075}"/>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2745-4FB9-83A2-E7E3DF17B075}"/>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2745-4FB9-83A2-E7E3DF17B075}"/>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2745-4FB9-83A2-E7E3DF17B075}"/>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2745-4FB9-83A2-E7E3DF17B075}"/>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2745-4FB9-83A2-E7E3DF17B075}"/>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2745-4FB9-83A2-E7E3DF17B075}"/>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2745-4FB9-83A2-E7E3DF17B075}"/>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2745-4FB9-83A2-E7E3DF17B075}"/>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2745-4FB9-83A2-E7E3DF17B075}"/>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2745-4FB9-83A2-E7E3DF17B075}"/>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2745-4FB9-83A2-E7E3DF17B075}"/>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2745-4FB9-83A2-E7E3DF17B075}"/>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2745-4FB9-83A2-E7E3DF17B075}"/>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2745-4FB9-83A2-E7E3DF17B075}"/>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2745-4FB9-83A2-E7E3DF17B075}"/>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2745-4FB9-83A2-E7E3DF17B075}"/>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2745-4FB9-83A2-E7E3DF17B075}"/>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2745-4FB9-83A2-E7E3DF17B075}"/>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2745-4FB9-83A2-E7E3DF17B075}"/>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2745-4FB9-83A2-E7E3DF17B075}"/>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2745-4FB9-83A2-E7E3DF17B075}"/>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2745-4FB9-83A2-E7E3DF17B075}"/>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2745-4FB9-83A2-E7E3DF17B075}"/>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2745-4FB9-83A2-E7E3DF17B075}"/>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2745-4FB9-83A2-E7E3DF17B075}"/>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2745-4FB9-83A2-E7E3DF17B075}"/>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2745-4FB9-83A2-E7E3DF17B075}"/>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2745-4FB9-83A2-E7E3DF17B075}"/>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2745-4FB9-83A2-E7E3DF17B075}"/>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2745-4FB9-83A2-E7E3DF17B075}"/>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2745-4FB9-83A2-E7E3DF17B075}"/>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2745-4FB9-83A2-E7E3DF17B075}"/>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2745-4FB9-83A2-E7E3DF17B075}"/>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2745-4FB9-83A2-E7E3DF17B075}"/>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2745-4FB9-83A2-E7E3DF17B075}"/>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2745-4FB9-83A2-E7E3DF17B075}"/>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2745-4FB9-83A2-E7E3DF17B075}"/>
              </c:ext>
            </c:extLst>
          </c:dPt>
          <c:yVal>
            <c:numRef>
              <c:f>'1._DATA'!$AE$9:$AE$295</c:f>
              <c:numCache>
                <c:formatCode>#,###;\(#,###\);\-</c:formatCode>
                <c:ptCount val="287"/>
                <c:pt idx="19">
                  <c:v>2</c:v>
                </c:pt>
                <c:pt idx="20">
                  <c:v>5</c:v>
                </c:pt>
                <c:pt idx="21">
                  <c:v>5</c:v>
                </c:pt>
                <c:pt idx="22">
                  <c:v>4</c:v>
                </c:pt>
                <c:pt idx="23">
                  <c:v>3</c:v>
                </c:pt>
                <c:pt idx="24">
                  <c:v>3</c:v>
                </c:pt>
                <c:pt idx="25">
                  <c:v>3</c:v>
                </c:pt>
                <c:pt idx="26">
                  <c:v>1</c:v>
                </c:pt>
                <c:pt idx="27">
                  <c:v>5</c:v>
                </c:pt>
                <c:pt idx="28">
                  <c:v>4</c:v>
                </c:pt>
                <c:pt idx="29">
                  <c:v>5</c:v>
                </c:pt>
                <c:pt idx="30">
                  <c:v>5</c:v>
                </c:pt>
                <c:pt idx="31">
                  <c:v>3</c:v>
                </c:pt>
                <c:pt idx="32">
                  <c:v>4</c:v>
                </c:pt>
                <c:pt idx="33">
                  <c:v>2</c:v>
                </c:pt>
                <c:pt idx="34">
                  <c:v>3</c:v>
                </c:pt>
                <c:pt idx="35">
                  <c:v>2</c:v>
                </c:pt>
                <c:pt idx="36">
                  <c:v>5</c:v>
                </c:pt>
                <c:pt idx="37">
                  <c:v>3</c:v>
                </c:pt>
                <c:pt idx="38">
                  <c:v>5</c:v>
                </c:pt>
                <c:pt idx="39">
                  <c:v>4</c:v>
                </c:pt>
                <c:pt idx="40">
                  <c:v>5</c:v>
                </c:pt>
                <c:pt idx="41">
                  <c:v>2</c:v>
                </c:pt>
                <c:pt idx="42">
                  <c:v>2</c:v>
                </c:pt>
                <c:pt idx="43">
                  <c:v>5</c:v>
                </c:pt>
                <c:pt idx="44">
                  <c:v>5</c:v>
                </c:pt>
                <c:pt idx="45">
                  <c:v>5</c:v>
                </c:pt>
                <c:pt idx="46">
                  <c:v>3</c:v>
                </c:pt>
                <c:pt idx="47">
                  <c:v>2</c:v>
                </c:pt>
                <c:pt idx="48">
                  <c:v>5</c:v>
                </c:pt>
                <c:pt idx="49">
                  <c:v>4</c:v>
                </c:pt>
                <c:pt idx="50">
                  <c:v>3</c:v>
                </c:pt>
                <c:pt idx="51">
                  <c:v>4</c:v>
                </c:pt>
                <c:pt idx="52">
                  <c:v>3</c:v>
                </c:pt>
                <c:pt idx="53">
                  <c:v>3</c:v>
                </c:pt>
                <c:pt idx="54">
                  <c:v>4</c:v>
                </c:pt>
                <c:pt idx="55">
                  <c:v>4</c:v>
                </c:pt>
                <c:pt idx="56">
                  <c:v>2</c:v>
                </c:pt>
                <c:pt idx="57">
                  <c:v>4</c:v>
                </c:pt>
                <c:pt idx="58">
                  <c:v>4</c:v>
                </c:pt>
                <c:pt idx="59">
                  <c:v>2</c:v>
                </c:pt>
                <c:pt idx="60">
                  <c:v>3</c:v>
                </c:pt>
                <c:pt idx="61">
                  <c:v>3</c:v>
                </c:pt>
                <c:pt idx="62">
                  <c:v>2</c:v>
                </c:pt>
                <c:pt idx="63">
                  <c:v>5</c:v>
                </c:pt>
                <c:pt idx="64">
                  <c:v>4</c:v>
                </c:pt>
                <c:pt idx="65">
                  <c:v>4</c:v>
                </c:pt>
                <c:pt idx="66">
                  <c:v>2</c:v>
                </c:pt>
                <c:pt idx="67">
                  <c:v>4</c:v>
                </c:pt>
                <c:pt idx="68">
                  <c:v>2</c:v>
                </c:pt>
                <c:pt idx="69">
                  <c:v>3</c:v>
                </c:pt>
                <c:pt idx="70">
                  <c:v>4</c:v>
                </c:pt>
                <c:pt idx="71">
                  <c:v>4</c:v>
                </c:pt>
                <c:pt idx="72">
                  <c:v>3</c:v>
                </c:pt>
                <c:pt idx="73">
                  <c:v>5</c:v>
                </c:pt>
                <c:pt idx="74">
                  <c:v>5</c:v>
                </c:pt>
                <c:pt idx="75">
                  <c:v>3</c:v>
                </c:pt>
                <c:pt idx="76">
                  <c:v>4</c:v>
                </c:pt>
                <c:pt idx="77">
                  <c:v>1</c:v>
                </c:pt>
                <c:pt idx="78">
                  <c:v>2</c:v>
                </c:pt>
                <c:pt idx="79">
                  <c:v>3</c:v>
                </c:pt>
                <c:pt idx="80">
                  <c:v>4</c:v>
                </c:pt>
                <c:pt idx="81">
                  <c:v>4</c:v>
                </c:pt>
                <c:pt idx="82">
                  <c:v>2</c:v>
                </c:pt>
                <c:pt idx="83">
                  <c:v>4</c:v>
                </c:pt>
                <c:pt idx="84">
                  <c:v>4</c:v>
                </c:pt>
                <c:pt idx="85">
                  <c:v>5</c:v>
                </c:pt>
                <c:pt idx="86">
                  <c:v>2</c:v>
                </c:pt>
                <c:pt idx="87">
                  <c:v>5</c:v>
                </c:pt>
                <c:pt idx="88">
                  <c:v>2</c:v>
                </c:pt>
                <c:pt idx="89">
                  <c:v>4</c:v>
                </c:pt>
                <c:pt idx="90">
                  <c:v>4</c:v>
                </c:pt>
                <c:pt idx="91">
                  <c:v>4</c:v>
                </c:pt>
                <c:pt idx="92">
                  <c:v>4</c:v>
                </c:pt>
                <c:pt idx="93">
                  <c:v>3</c:v>
                </c:pt>
                <c:pt idx="94">
                  <c:v>4</c:v>
                </c:pt>
                <c:pt idx="95">
                  <c:v>3</c:v>
                </c:pt>
                <c:pt idx="96">
                  <c:v>2</c:v>
                </c:pt>
                <c:pt idx="97">
                  <c:v>3</c:v>
                </c:pt>
                <c:pt idx="98">
                  <c:v>4</c:v>
                </c:pt>
                <c:pt idx="99">
                  <c:v>2</c:v>
                </c:pt>
                <c:pt idx="100">
                  <c:v>4</c:v>
                </c:pt>
                <c:pt idx="101">
                  <c:v>1</c:v>
                </c:pt>
                <c:pt idx="102">
                  <c:v>4</c:v>
                </c:pt>
                <c:pt idx="103">
                  <c:v>4</c:v>
                </c:pt>
                <c:pt idx="104">
                  <c:v>5</c:v>
                </c:pt>
                <c:pt idx="105">
                  <c:v>4</c:v>
                </c:pt>
                <c:pt idx="106">
                  <c:v>4</c:v>
                </c:pt>
                <c:pt idx="109">
                  <c:v>4</c:v>
                </c:pt>
                <c:pt idx="110">
                  <c:v>3</c:v>
                </c:pt>
                <c:pt idx="111">
                  <c:v>2</c:v>
                </c:pt>
                <c:pt idx="112">
                  <c:v>3</c:v>
                </c:pt>
                <c:pt idx="113">
                  <c:v>4</c:v>
                </c:pt>
                <c:pt idx="114">
                  <c:v>1</c:v>
                </c:pt>
                <c:pt idx="115">
                  <c:v>4</c:v>
                </c:pt>
                <c:pt idx="116">
                  <c:v>4</c:v>
                </c:pt>
                <c:pt idx="117">
                  <c:v>5</c:v>
                </c:pt>
                <c:pt idx="118">
                  <c:v>5</c:v>
                </c:pt>
                <c:pt idx="119">
                  <c:v>5</c:v>
                </c:pt>
                <c:pt idx="120">
                  <c:v>5</c:v>
                </c:pt>
                <c:pt idx="121">
                  <c:v>5</c:v>
                </c:pt>
                <c:pt idx="125">
                  <c:v>5</c:v>
                </c:pt>
                <c:pt idx="126">
                  <c:v>5</c:v>
                </c:pt>
                <c:pt idx="127">
                  <c:v>4</c:v>
                </c:pt>
                <c:pt idx="128">
                  <c:v>5</c:v>
                </c:pt>
                <c:pt idx="129">
                  <c:v>5</c:v>
                </c:pt>
                <c:pt idx="130">
                  <c:v>5</c:v>
                </c:pt>
                <c:pt idx="131">
                  <c:v>1</c:v>
                </c:pt>
                <c:pt idx="133">
                  <c:v>1</c:v>
                </c:pt>
                <c:pt idx="134">
                  <c:v>4</c:v>
                </c:pt>
                <c:pt idx="135">
                  <c:v>1</c:v>
                </c:pt>
                <c:pt idx="138">
                  <c:v>4</c:v>
                </c:pt>
                <c:pt idx="140">
                  <c:v>4</c:v>
                </c:pt>
                <c:pt idx="141">
                  <c:v>5</c:v>
                </c:pt>
                <c:pt idx="142">
                  <c:v>4</c:v>
                </c:pt>
                <c:pt idx="143">
                  <c:v>4</c:v>
                </c:pt>
                <c:pt idx="144">
                  <c:v>3</c:v>
                </c:pt>
                <c:pt idx="145">
                  <c:v>4</c:v>
                </c:pt>
                <c:pt idx="146">
                  <c:v>4</c:v>
                </c:pt>
                <c:pt idx="147">
                  <c:v>4</c:v>
                </c:pt>
                <c:pt idx="148">
                  <c:v>5</c:v>
                </c:pt>
                <c:pt idx="149">
                  <c:v>5</c:v>
                </c:pt>
                <c:pt idx="151">
                  <c:v>5</c:v>
                </c:pt>
                <c:pt idx="152">
                  <c:v>3</c:v>
                </c:pt>
                <c:pt idx="153">
                  <c:v>2</c:v>
                </c:pt>
                <c:pt idx="154">
                  <c:v>4</c:v>
                </c:pt>
                <c:pt idx="155">
                  <c:v>4</c:v>
                </c:pt>
                <c:pt idx="156">
                  <c:v>4</c:v>
                </c:pt>
                <c:pt idx="157">
                  <c:v>4</c:v>
                </c:pt>
                <c:pt idx="159">
                  <c:v>5</c:v>
                </c:pt>
                <c:pt idx="160">
                  <c:v>4</c:v>
                </c:pt>
                <c:pt idx="161">
                  <c:v>4</c:v>
                </c:pt>
                <c:pt idx="162">
                  <c:v>4</c:v>
                </c:pt>
                <c:pt idx="164">
                  <c:v>2</c:v>
                </c:pt>
                <c:pt idx="165">
                  <c:v>4</c:v>
                </c:pt>
                <c:pt idx="166">
                  <c:v>4</c:v>
                </c:pt>
                <c:pt idx="167">
                  <c:v>5</c:v>
                </c:pt>
                <c:pt idx="168">
                  <c:v>1</c:v>
                </c:pt>
                <c:pt idx="169">
                  <c:v>4</c:v>
                </c:pt>
                <c:pt idx="170">
                  <c:v>4</c:v>
                </c:pt>
                <c:pt idx="171">
                  <c:v>4</c:v>
                </c:pt>
                <c:pt idx="172">
                  <c:v>4</c:v>
                </c:pt>
                <c:pt idx="176">
                  <c:v>5</c:v>
                </c:pt>
                <c:pt idx="179">
                  <c:v>5</c:v>
                </c:pt>
                <c:pt idx="181">
                  <c:v>4</c:v>
                </c:pt>
                <c:pt idx="182">
                  <c:v>2</c:v>
                </c:pt>
                <c:pt idx="183">
                  <c:v>2</c:v>
                </c:pt>
                <c:pt idx="184">
                  <c:v>4</c:v>
                </c:pt>
                <c:pt idx="185">
                  <c:v>5</c:v>
                </c:pt>
                <c:pt idx="186">
                  <c:v>2</c:v>
                </c:pt>
                <c:pt idx="187">
                  <c:v>4</c:v>
                </c:pt>
                <c:pt idx="188">
                  <c:v>2</c:v>
                </c:pt>
                <c:pt idx="189">
                  <c:v>4</c:v>
                </c:pt>
                <c:pt idx="190">
                  <c:v>2</c:v>
                </c:pt>
                <c:pt idx="191">
                  <c:v>3</c:v>
                </c:pt>
                <c:pt idx="192">
                  <c:v>3</c:v>
                </c:pt>
                <c:pt idx="193">
                  <c:v>5</c:v>
                </c:pt>
                <c:pt idx="194">
                  <c:v>4</c:v>
                </c:pt>
                <c:pt idx="195">
                  <c:v>3</c:v>
                </c:pt>
                <c:pt idx="196">
                  <c:v>3</c:v>
                </c:pt>
                <c:pt idx="197">
                  <c:v>4</c:v>
                </c:pt>
                <c:pt idx="198">
                  <c:v>4</c:v>
                </c:pt>
                <c:pt idx="199">
                  <c:v>4</c:v>
                </c:pt>
                <c:pt idx="200">
                  <c:v>4</c:v>
                </c:pt>
                <c:pt idx="201">
                  <c:v>5</c:v>
                </c:pt>
                <c:pt idx="202">
                  <c:v>5</c:v>
                </c:pt>
                <c:pt idx="203">
                  <c:v>4</c:v>
                </c:pt>
                <c:pt idx="204">
                  <c:v>4</c:v>
                </c:pt>
                <c:pt idx="205">
                  <c:v>4</c:v>
                </c:pt>
                <c:pt idx="206">
                  <c:v>3</c:v>
                </c:pt>
                <c:pt idx="207">
                  <c:v>4</c:v>
                </c:pt>
                <c:pt idx="208">
                  <c:v>4</c:v>
                </c:pt>
                <c:pt idx="209">
                  <c:v>4</c:v>
                </c:pt>
                <c:pt idx="210">
                  <c:v>5</c:v>
                </c:pt>
                <c:pt idx="211">
                  <c:v>5</c:v>
                </c:pt>
                <c:pt idx="212">
                  <c:v>2</c:v>
                </c:pt>
                <c:pt idx="213">
                  <c:v>3</c:v>
                </c:pt>
                <c:pt idx="214">
                  <c:v>5</c:v>
                </c:pt>
                <c:pt idx="215">
                  <c:v>3</c:v>
                </c:pt>
                <c:pt idx="216">
                  <c:v>2</c:v>
                </c:pt>
                <c:pt idx="217">
                  <c:v>3</c:v>
                </c:pt>
                <c:pt idx="218">
                  <c:v>5</c:v>
                </c:pt>
                <c:pt idx="219">
                  <c:v>5</c:v>
                </c:pt>
                <c:pt idx="220">
                  <c:v>5</c:v>
                </c:pt>
                <c:pt idx="221">
                  <c:v>4</c:v>
                </c:pt>
                <c:pt idx="223">
                  <c:v>3</c:v>
                </c:pt>
                <c:pt idx="224">
                  <c:v>2</c:v>
                </c:pt>
                <c:pt idx="225">
                  <c:v>5</c:v>
                </c:pt>
                <c:pt idx="226">
                  <c:v>3</c:v>
                </c:pt>
                <c:pt idx="227">
                  <c:v>4</c:v>
                </c:pt>
                <c:pt idx="228">
                  <c:v>5</c:v>
                </c:pt>
                <c:pt idx="230">
                  <c:v>4</c:v>
                </c:pt>
                <c:pt idx="231">
                  <c:v>4</c:v>
                </c:pt>
                <c:pt idx="232">
                  <c:v>4</c:v>
                </c:pt>
                <c:pt idx="233">
                  <c:v>3</c:v>
                </c:pt>
                <c:pt idx="234">
                  <c:v>5</c:v>
                </c:pt>
                <c:pt idx="235">
                  <c:v>4</c:v>
                </c:pt>
                <c:pt idx="236">
                  <c:v>1</c:v>
                </c:pt>
                <c:pt idx="237">
                  <c:v>4</c:v>
                </c:pt>
                <c:pt idx="238">
                  <c:v>4</c:v>
                </c:pt>
                <c:pt idx="239">
                  <c:v>2</c:v>
                </c:pt>
                <c:pt idx="240">
                  <c:v>3</c:v>
                </c:pt>
                <c:pt idx="241">
                  <c:v>5</c:v>
                </c:pt>
                <c:pt idx="242">
                  <c:v>4</c:v>
                </c:pt>
                <c:pt idx="243">
                  <c:v>3</c:v>
                </c:pt>
                <c:pt idx="244">
                  <c:v>3</c:v>
                </c:pt>
                <c:pt idx="245">
                  <c:v>4</c:v>
                </c:pt>
                <c:pt idx="246">
                  <c:v>2</c:v>
                </c:pt>
                <c:pt idx="247">
                  <c:v>2</c:v>
                </c:pt>
                <c:pt idx="248">
                  <c:v>4</c:v>
                </c:pt>
                <c:pt idx="249">
                  <c:v>5</c:v>
                </c:pt>
                <c:pt idx="250">
                  <c:v>2</c:v>
                </c:pt>
                <c:pt idx="252">
                  <c:v>5</c:v>
                </c:pt>
                <c:pt idx="254">
                  <c:v>3</c:v>
                </c:pt>
                <c:pt idx="255">
                  <c:v>2</c:v>
                </c:pt>
                <c:pt idx="256">
                  <c:v>4</c:v>
                </c:pt>
                <c:pt idx="257">
                  <c:v>4</c:v>
                </c:pt>
                <c:pt idx="258">
                  <c:v>3</c:v>
                </c:pt>
                <c:pt idx="259">
                  <c:v>3</c:v>
                </c:pt>
                <c:pt idx="261">
                  <c:v>1</c:v>
                </c:pt>
                <c:pt idx="262">
                  <c:v>1</c:v>
                </c:pt>
                <c:pt idx="263">
                  <c:v>4</c:v>
                </c:pt>
                <c:pt idx="264">
                  <c:v>2</c:v>
                </c:pt>
                <c:pt idx="265">
                  <c:v>5</c:v>
                </c:pt>
                <c:pt idx="266">
                  <c:v>2</c:v>
                </c:pt>
                <c:pt idx="269">
                  <c:v>5</c:v>
                </c:pt>
                <c:pt idx="279">
                  <c:v>5</c:v>
                </c:pt>
                <c:pt idx="280">
                  <c:v>4</c:v>
                </c:pt>
                <c:pt idx="282">
                  <c:v>5</c:v>
                </c:pt>
                <c:pt idx="284">
                  <c:v>5</c:v>
                </c:pt>
                <c:pt idx="285">
                  <c:v>4</c:v>
                </c:pt>
              </c:numCache>
            </c:numRef>
          </c:yVal>
          <c:smooth val="0"/>
          <c:extLst>
            <c:ext xmlns:c16="http://schemas.microsoft.com/office/drawing/2014/chart" uri="{C3380CC4-5D6E-409C-BE32-E72D297353CC}">
              <c16:uniqueId val="{0000023E-2745-4FB9-83A2-E7E3DF17B075}"/>
            </c:ext>
          </c:extLst>
        </c:ser>
        <c:dLbls>
          <c:showLegendKey val="0"/>
          <c:showVal val="0"/>
          <c:showCatName val="0"/>
          <c:showSerName val="0"/>
          <c:showPercent val="0"/>
          <c:showBubbleSize val="0"/>
        </c:dLbls>
        <c:axId val="-160752720"/>
        <c:axId val="-160746192"/>
      </c:scatterChart>
      <c:valAx>
        <c:axId val="-1607527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6192"/>
        <c:crosses val="autoZero"/>
        <c:crossBetween val="midCat"/>
        <c:majorUnit val="1"/>
      </c:valAx>
      <c:valAx>
        <c:axId val="-16074619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272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'2._Check'!$H$15</c:f>
              <c:strCache>
                <c:ptCount val="1"/>
                <c:pt idx="0">
                  <c:v>PartB_d</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A68C-4761-AEE2-F3B6C2F2E804}"/>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A68C-4761-AEE2-F3B6C2F2E804}"/>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A68C-4761-AEE2-F3B6C2F2E804}"/>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A68C-4761-AEE2-F3B6C2F2E804}"/>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A68C-4761-AEE2-F3B6C2F2E804}"/>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A68C-4761-AEE2-F3B6C2F2E804}"/>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A68C-4761-AEE2-F3B6C2F2E804}"/>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A68C-4761-AEE2-F3B6C2F2E804}"/>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A68C-4761-AEE2-F3B6C2F2E804}"/>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A68C-4761-AEE2-F3B6C2F2E804}"/>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A68C-4761-AEE2-F3B6C2F2E804}"/>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A68C-4761-AEE2-F3B6C2F2E804}"/>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A68C-4761-AEE2-F3B6C2F2E804}"/>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A68C-4761-AEE2-F3B6C2F2E804}"/>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A68C-4761-AEE2-F3B6C2F2E804}"/>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A68C-4761-AEE2-F3B6C2F2E804}"/>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A68C-4761-AEE2-F3B6C2F2E804}"/>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A68C-4761-AEE2-F3B6C2F2E804}"/>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A68C-4761-AEE2-F3B6C2F2E804}"/>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A68C-4761-AEE2-F3B6C2F2E804}"/>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A68C-4761-AEE2-F3B6C2F2E804}"/>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A68C-4761-AEE2-F3B6C2F2E804}"/>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A68C-4761-AEE2-F3B6C2F2E804}"/>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A68C-4761-AEE2-F3B6C2F2E804}"/>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A68C-4761-AEE2-F3B6C2F2E804}"/>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A68C-4761-AEE2-F3B6C2F2E804}"/>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A68C-4761-AEE2-F3B6C2F2E804}"/>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A68C-4761-AEE2-F3B6C2F2E804}"/>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A68C-4761-AEE2-F3B6C2F2E804}"/>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A68C-4761-AEE2-F3B6C2F2E804}"/>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A68C-4761-AEE2-F3B6C2F2E804}"/>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A68C-4761-AEE2-F3B6C2F2E804}"/>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A68C-4761-AEE2-F3B6C2F2E804}"/>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A68C-4761-AEE2-F3B6C2F2E804}"/>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A68C-4761-AEE2-F3B6C2F2E804}"/>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A68C-4761-AEE2-F3B6C2F2E804}"/>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A68C-4761-AEE2-F3B6C2F2E804}"/>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A68C-4761-AEE2-F3B6C2F2E804}"/>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A68C-4761-AEE2-F3B6C2F2E804}"/>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A68C-4761-AEE2-F3B6C2F2E804}"/>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A68C-4761-AEE2-F3B6C2F2E804}"/>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A68C-4761-AEE2-F3B6C2F2E804}"/>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A68C-4761-AEE2-F3B6C2F2E804}"/>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A68C-4761-AEE2-F3B6C2F2E804}"/>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A68C-4761-AEE2-F3B6C2F2E804}"/>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A68C-4761-AEE2-F3B6C2F2E804}"/>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A68C-4761-AEE2-F3B6C2F2E804}"/>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A68C-4761-AEE2-F3B6C2F2E804}"/>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A68C-4761-AEE2-F3B6C2F2E804}"/>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A68C-4761-AEE2-F3B6C2F2E804}"/>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A68C-4761-AEE2-F3B6C2F2E804}"/>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A68C-4761-AEE2-F3B6C2F2E804}"/>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A68C-4761-AEE2-F3B6C2F2E804}"/>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A68C-4761-AEE2-F3B6C2F2E804}"/>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A68C-4761-AEE2-F3B6C2F2E804}"/>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A68C-4761-AEE2-F3B6C2F2E804}"/>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A68C-4761-AEE2-F3B6C2F2E804}"/>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A68C-4761-AEE2-F3B6C2F2E804}"/>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A68C-4761-AEE2-F3B6C2F2E804}"/>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A68C-4761-AEE2-F3B6C2F2E804}"/>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A68C-4761-AEE2-F3B6C2F2E804}"/>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A68C-4761-AEE2-F3B6C2F2E804}"/>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A68C-4761-AEE2-F3B6C2F2E804}"/>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A68C-4761-AEE2-F3B6C2F2E804}"/>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A68C-4761-AEE2-F3B6C2F2E804}"/>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A68C-4761-AEE2-F3B6C2F2E804}"/>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A68C-4761-AEE2-F3B6C2F2E804}"/>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A68C-4761-AEE2-F3B6C2F2E804}"/>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A68C-4761-AEE2-F3B6C2F2E804}"/>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A68C-4761-AEE2-F3B6C2F2E804}"/>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A68C-4761-AEE2-F3B6C2F2E804}"/>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A68C-4761-AEE2-F3B6C2F2E804}"/>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A68C-4761-AEE2-F3B6C2F2E804}"/>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A68C-4761-AEE2-F3B6C2F2E804}"/>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A68C-4761-AEE2-F3B6C2F2E804}"/>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A68C-4761-AEE2-F3B6C2F2E804}"/>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A68C-4761-AEE2-F3B6C2F2E804}"/>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A68C-4761-AEE2-F3B6C2F2E804}"/>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A68C-4761-AEE2-F3B6C2F2E804}"/>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A68C-4761-AEE2-F3B6C2F2E804}"/>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A68C-4761-AEE2-F3B6C2F2E804}"/>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A68C-4761-AEE2-F3B6C2F2E804}"/>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A68C-4761-AEE2-F3B6C2F2E804}"/>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A68C-4761-AEE2-F3B6C2F2E804}"/>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A68C-4761-AEE2-F3B6C2F2E804}"/>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A68C-4761-AEE2-F3B6C2F2E804}"/>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A68C-4761-AEE2-F3B6C2F2E804}"/>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A68C-4761-AEE2-F3B6C2F2E804}"/>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A68C-4761-AEE2-F3B6C2F2E804}"/>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A68C-4761-AEE2-F3B6C2F2E804}"/>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A68C-4761-AEE2-F3B6C2F2E804}"/>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A68C-4761-AEE2-F3B6C2F2E804}"/>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A68C-4761-AEE2-F3B6C2F2E804}"/>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A68C-4761-AEE2-F3B6C2F2E804}"/>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A68C-4761-AEE2-F3B6C2F2E804}"/>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A68C-4761-AEE2-F3B6C2F2E804}"/>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A68C-4761-AEE2-F3B6C2F2E804}"/>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A68C-4761-AEE2-F3B6C2F2E804}"/>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A68C-4761-AEE2-F3B6C2F2E804}"/>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A68C-4761-AEE2-F3B6C2F2E804}"/>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A68C-4761-AEE2-F3B6C2F2E804}"/>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A68C-4761-AEE2-F3B6C2F2E804}"/>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A68C-4761-AEE2-F3B6C2F2E804}"/>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A68C-4761-AEE2-F3B6C2F2E804}"/>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A68C-4761-AEE2-F3B6C2F2E804}"/>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A68C-4761-AEE2-F3B6C2F2E804}"/>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A68C-4761-AEE2-F3B6C2F2E804}"/>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A68C-4761-AEE2-F3B6C2F2E804}"/>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A68C-4761-AEE2-F3B6C2F2E804}"/>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A68C-4761-AEE2-F3B6C2F2E804}"/>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A68C-4761-AEE2-F3B6C2F2E804}"/>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A68C-4761-AEE2-F3B6C2F2E804}"/>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A68C-4761-AEE2-F3B6C2F2E804}"/>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A68C-4761-AEE2-F3B6C2F2E804}"/>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A68C-4761-AEE2-F3B6C2F2E804}"/>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A68C-4761-AEE2-F3B6C2F2E804}"/>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A68C-4761-AEE2-F3B6C2F2E804}"/>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A68C-4761-AEE2-F3B6C2F2E804}"/>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A68C-4761-AEE2-F3B6C2F2E804}"/>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A68C-4761-AEE2-F3B6C2F2E804}"/>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A68C-4761-AEE2-F3B6C2F2E804}"/>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A68C-4761-AEE2-F3B6C2F2E804}"/>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A68C-4761-AEE2-F3B6C2F2E804}"/>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A68C-4761-AEE2-F3B6C2F2E804}"/>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A68C-4761-AEE2-F3B6C2F2E804}"/>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A68C-4761-AEE2-F3B6C2F2E804}"/>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A68C-4761-AEE2-F3B6C2F2E804}"/>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A68C-4761-AEE2-F3B6C2F2E804}"/>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A68C-4761-AEE2-F3B6C2F2E804}"/>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A68C-4761-AEE2-F3B6C2F2E804}"/>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A68C-4761-AEE2-F3B6C2F2E804}"/>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A68C-4761-AEE2-F3B6C2F2E804}"/>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A68C-4761-AEE2-F3B6C2F2E804}"/>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A68C-4761-AEE2-F3B6C2F2E804}"/>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A68C-4761-AEE2-F3B6C2F2E804}"/>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A68C-4761-AEE2-F3B6C2F2E804}"/>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A68C-4761-AEE2-F3B6C2F2E804}"/>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A68C-4761-AEE2-F3B6C2F2E804}"/>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A68C-4761-AEE2-F3B6C2F2E804}"/>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A68C-4761-AEE2-F3B6C2F2E804}"/>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A68C-4761-AEE2-F3B6C2F2E804}"/>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A68C-4761-AEE2-F3B6C2F2E804}"/>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A68C-4761-AEE2-F3B6C2F2E804}"/>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A68C-4761-AEE2-F3B6C2F2E804}"/>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A68C-4761-AEE2-F3B6C2F2E804}"/>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A68C-4761-AEE2-F3B6C2F2E804}"/>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A68C-4761-AEE2-F3B6C2F2E804}"/>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A68C-4761-AEE2-F3B6C2F2E804}"/>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A68C-4761-AEE2-F3B6C2F2E804}"/>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A68C-4761-AEE2-F3B6C2F2E804}"/>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A68C-4761-AEE2-F3B6C2F2E804}"/>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A68C-4761-AEE2-F3B6C2F2E804}"/>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A68C-4761-AEE2-F3B6C2F2E804}"/>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A68C-4761-AEE2-F3B6C2F2E804}"/>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A68C-4761-AEE2-F3B6C2F2E804}"/>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A68C-4761-AEE2-F3B6C2F2E804}"/>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A68C-4761-AEE2-F3B6C2F2E804}"/>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A68C-4761-AEE2-F3B6C2F2E804}"/>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A68C-4761-AEE2-F3B6C2F2E804}"/>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A68C-4761-AEE2-F3B6C2F2E804}"/>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A68C-4761-AEE2-F3B6C2F2E804}"/>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A68C-4761-AEE2-F3B6C2F2E804}"/>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A68C-4761-AEE2-F3B6C2F2E804}"/>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A68C-4761-AEE2-F3B6C2F2E804}"/>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A68C-4761-AEE2-F3B6C2F2E804}"/>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A68C-4761-AEE2-F3B6C2F2E804}"/>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A68C-4761-AEE2-F3B6C2F2E804}"/>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A68C-4761-AEE2-F3B6C2F2E804}"/>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A68C-4761-AEE2-F3B6C2F2E804}"/>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A68C-4761-AEE2-F3B6C2F2E804}"/>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A68C-4761-AEE2-F3B6C2F2E804}"/>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A68C-4761-AEE2-F3B6C2F2E804}"/>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A68C-4761-AEE2-F3B6C2F2E804}"/>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A68C-4761-AEE2-F3B6C2F2E804}"/>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A68C-4761-AEE2-F3B6C2F2E804}"/>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A68C-4761-AEE2-F3B6C2F2E804}"/>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A68C-4761-AEE2-F3B6C2F2E804}"/>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A68C-4761-AEE2-F3B6C2F2E804}"/>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A68C-4761-AEE2-F3B6C2F2E804}"/>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A68C-4761-AEE2-F3B6C2F2E804}"/>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A68C-4761-AEE2-F3B6C2F2E804}"/>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A68C-4761-AEE2-F3B6C2F2E804}"/>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A68C-4761-AEE2-F3B6C2F2E804}"/>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A68C-4761-AEE2-F3B6C2F2E804}"/>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A68C-4761-AEE2-F3B6C2F2E804}"/>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A68C-4761-AEE2-F3B6C2F2E804}"/>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A68C-4761-AEE2-F3B6C2F2E804}"/>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A68C-4761-AEE2-F3B6C2F2E804}"/>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A68C-4761-AEE2-F3B6C2F2E804}"/>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A68C-4761-AEE2-F3B6C2F2E804}"/>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A68C-4761-AEE2-F3B6C2F2E804}"/>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A68C-4761-AEE2-F3B6C2F2E804}"/>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A68C-4761-AEE2-F3B6C2F2E804}"/>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A68C-4761-AEE2-F3B6C2F2E804}"/>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A68C-4761-AEE2-F3B6C2F2E804}"/>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A68C-4761-AEE2-F3B6C2F2E804}"/>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A68C-4761-AEE2-F3B6C2F2E804}"/>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A68C-4761-AEE2-F3B6C2F2E804}"/>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A68C-4761-AEE2-F3B6C2F2E804}"/>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A68C-4761-AEE2-F3B6C2F2E804}"/>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A68C-4761-AEE2-F3B6C2F2E804}"/>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A68C-4761-AEE2-F3B6C2F2E804}"/>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A68C-4761-AEE2-F3B6C2F2E804}"/>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A68C-4761-AEE2-F3B6C2F2E804}"/>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A68C-4761-AEE2-F3B6C2F2E804}"/>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A68C-4761-AEE2-F3B6C2F2E804}"/>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A68C-4761-AEE2-F3B6C2F2E804}"/>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A68C-4761-AEE2-F3B6C2F2E804}"/>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A68C-4761-AEE2-F3B6C2F2E804}"/>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A68C-4761-AEE2-F3B6C2F2E804}"/>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A68C-4761-AEE2-F3B6C2F2E804}"/>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A68C-4761-AEE2-F3B6C2F2E804}"/>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A68C-4761-AEE2-F3B6C2F2E804}"/>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A68C-4761-AEE2-F3B6C2F2E804}"/>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A68C-4761-AEE2-F3B6C2F2E804}"/>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A68C-4761-AEE2-F3B6C2F2E804}"/>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A68C-4761-AEE2-F3B6C2F2E804}"/>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A68C-4761-AEE2-F3B6C2F2E804}"/>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A68C-4761-AEE2-F3B6C2F2E804}"/>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A68C-4761-AEE2-F3B6C2F2E804}"/>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A68C-4761-AEE2-F3B6C2F2E804}"/>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A68C-4761-AEE2-F3B6C2F2E804}"/>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A68C-4761-AEE2-F3B6C2F2E804}"/>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A68C-4761-AEE2-F3B6C2F2E804}"/>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A68C-4761-AEE2-F3B6C2F2E804}"/>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A68C-4761-AEE2-F3B6C2F2E804}"/>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A68C-4761-AEE2-F3B6C2F2E804}"/>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A68C-4761-AEE2-F3B6C2F2E804}"/>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A68C-4761-AEE2-F3B6C2F2E804}"/>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A68C-4761-AEE2-F3B6C2F2E804}"/>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A68C-4761-AEE2-F3B6C2F2E804}"/>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A68C-4761-AEE2-F3B6C2F2E804}"/>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A68C-4761-AEE2-F3B6C2F2E804}"/>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A68C-4761-AEE2-F3B6C2F2E804}"/>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A68C-4761-AEE2-F3B6C2F2E804}"/>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A68C-4761-AEE2-F3B6C2F2E804}"/>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A68C-4761-AEE2-F3B6C2F2E804}"/>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A68C-4761-AEE2-F3B6C2F2E804}"/>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A68C-4761-AEE2-F3B6C2F2E804}"/>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A68C-4761-AEE2-F3B6C2F2E804}"/>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A68C-4761-AEE2-F3B6C2F2E804}"/>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A68C-4761-AEE2-F3B6C2F2E804}"/>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A68C-4761-AEE2-F3B6C2F2E804}"/>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A68C-4761-AEE2-F3B6C2F2E804}"/>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A68C-4761-AEE2-F3B6C2F2E804}"/>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A68C-4761-AEE2-F3B6C2F2E804}"/>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A68C-4761-AEE2-F3B6C2F2E804}"/>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A68C-4761-AEE2-F3B6C2F2E804}"/>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A68C-4761-AEE2-F3B6C2F2E804}"/>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A68C-4761-AEE2-F3B6C2F2E804}"/>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A68C-4761-AEE2-F3B6C2F2E804}"/>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A68C-4761-AEE2-F3B6C2F2E804}"/>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A68C-4761-AEE2-F3B6C2F2E804}"/>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A68C-4761-AEE2-F3B6C2F2E804}"/>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A68C-4761-AEE2-F3B6C2F2E804}"/>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A68C-4761-AEE2-F3B6C2F2E804}"/>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A68C-4761-AEE2-F3B6C2F2E804}"/>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A68C-4761-AEE2-F3B6C2F2E804}"/>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A68C-4761-AEE2-F3B6C2F2E804}"/>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A68C-4761-AEE2-F3B6C2F2E804}"/>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A68C-4761-AEE2-F3B6C2F2E804}"/>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A68C-4761-AEE2-F3B6C2F2E804}"/>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A68C-4761-AEE2-F3B6C2F2E804}"/>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A68C-4761-AEE2-F3B6C2F2E804}"/>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A68C-4761-AEE2-F3B6C2F2E804}"/>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A68C-4761-AEE2-F3B6C2F2E804}"/>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A68C-4761-AEE2-F3B6C2F2E804}"/>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A68C-4761-AEE2-F3B6C2F2E804}"/>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A68C-4761-AEE2-F3B6C2F2E804}"/>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A68C-4761-AEE2-F3B6C2F2E804}"/>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A68C-4761-AEE2-F3B6C2F2E804}"/>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A68C-4761-AEE2-F3B6C2F2E804}"/>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A68C-4761-AEE2-F3B6C2F2E804}"/>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A68C-4761-AEE2-F3B6C2F2E804}"/>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A68C-4761-AEE2-F3B6C2F2E804}"/>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A68C-4761-AEE2-F3B6C2F2E804}"/>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A68C-4761-AEE2-F3B6C2F2E804}"/>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A68C-4761-AEE2-F3B6C2F2E804}"/>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A68C-4761-AEE2-F3B6C2F2E804}"/>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A68C-4761-AEE2-F3B6C2F2E804}"/>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A68C-4761-AEE2-F3B6C2F2E804}"/>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A68C-4761-AEE2-F3B6C2F2E804}"/>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A68C-4761-AEE2-F3B6C2F2E804}"/>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A68C-4761-AEE2-F3B6C2F2E804}"/>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A68C-4761-AEE2-F3B6C2F2E804}"/>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A68C-4761-AEE2-F3B6C2F2E804}"/>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A68C-4761-AEE2-F3B6C2F2E804}"/>
              </c:ext>
            </c:extLst>
          </c:dPt>
          <c:yVal>
            <c:numRef>
              <c:f>'1._DATA'!$AF$9:$AF$295</c:f>
              <c:numCache>
                <c:formatCode>#,###;\(#,###\);\-</c:formatCode>
                <c:ptCount val="287"/>
                <c:pt idx="19">
                  <c:v>1</c:v>
                </c:pt>
                <c:pt idx="20">
                  <c:v>1</c:v>
                </c:pt>
                <c:pt idx="21">
                  <c:v>5</c:v>
                </c:pt>
                <c:pt idx="22">
                  <c:v>2</c:v>
                </c:pt>
                <c:pt idx="23">
                  <c:v>5</c:v>
                </c:pt>
                <c:pt idx="24">
                  <c:v>1</c:v>
                </c:pt>
                <c:pt idx="25">
                  <c:v>1</c:v>
                </c:pt>
                <c:pt idx="27">
                  <c:v>1</c:v>
                </c:pt>
                <c:pt idx="28">
                  <c:v>1</c:v>
                </c:pt>
                <c:pt idx="29">
                  <c:v>1</c:v>
                </c:pt>
                <c:pt idx="30">
                  <c:v>1</c:v>
                </c:pt>
                <c:pt idx="31">
                  <c:v>1</c:v>
                </c:pt>
                <c:pt idx="32">
                  <c:v>1</c:v>
                </c:pt>
                <c:pt idx="33">
                  <c:v>2</c:v>
                </c:pt>
                <c:pt idx="34">
                  <c:v>1</c:v>
                </c:pt>
                <c:pt idx="35">
                  <c:v>1</c:v>
                </c:pt>
                <c:pt idx="36">
                  <c:v>1</c:v>
                </c:pt>
                <c:pt idx="37">
                  <c:v>1</c:v>
                </c:pt>
                <c:pt idx="38">
                  <c:v>1</c:v>
                </c:pt>
                <c:pt idx="39">
                  <c:v>2</c:v>
                </c:pt>
                <c:pt idx="40">
                  <c:v>5</c:v>
                </c:pt>
                <c:pt idx="41">
                  <c:v>1</c:v>
                </c:pt>
                <c:pt idx="42">
                  <c:v>1</c:v>
                </c:pt>
                <c:pt idx="43">
                  <c:v>1</c:v>
                </c:pt>
                <c:pt idx="44">
                  <c:v>1</c:v>
                </c:pt>
                <c:pt idx="45">
                  <c:v>1</c:v>
                </c:pt>
                <c:pt idx="46">
                  <c:v>1</c:v>
                </c:pt>
                <c:pt idx="47">
                  <c:v>1</c:v>
                </c:pt>
                <c:pt idx="48">
                  <c:v>2</c:v>
                </c:pt>
                <c:pt idx="49">
                  <c:v>1</c:v>
                </c:pt>
                <c:pt idx="50">
                  <c:v>2</c:v>
                </c:pt>
                <c:pt idx="51">
                  <c:v>1</c:v>
                </c:pt>
                <c:pt idx="52">
                  <c:v>1</c:v>
                </c:pt>
                <c:pt idx="53">
                  <c:v>1</c:v>
                </c:pt>
                <c:pt idx="54">
                  <c:v>1</c:v>
                </c:pt>
                <c:pt idx="55">
                  <c:v>1</c:v>
                </c:pt>
                <c:pt idx="56">
                  <c:v>1</c:v>
                </c:pt>
                <c:pt idx="57">
                  <c:v>1</c:v>
                </c:pt>
                <c:pt idx="58">
                  <c:v>2</c:v>
                </c:pt>
                <c:pt idx="59">
                  <c:v>1</c:v>
                </c:pt>
                <c:pt idx="60">
                  <c:v>1</c:v>
                </c:pt>
                <c:pt idx="61">
                  <c:v>2</c:v>
                </c:pt>
                <c:pt idx="62">
                  <c:v>1</c:v>
                </c:pt>
                <c:pt idx="63">
                  <c:v>2</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2</c:v>
                </c:pt>
                <c:pt idx="80">
                  <c:v>2</c:v>
                </c:pt>
                <c:pt idx="81">
                  <c:v>1</c:v>
                </c:pt>
                <c:pt idx="82">
                  <c:v>2</c:v>
                </c:pt>
                <c:pt idx="83">
                  <c:v>1</c:v>
                </c:pt>
                <c:pt idx="84">
                  <c:v>1</c:v>
                </c:pt>
                <c:pt idx="86">
                  <c:v>1</c:v>
                </c:pt>
                <c:pt idx="87">
                  <c:v>1</c:v>
                </c:pt>
                <c:pt idx="88">
                  <c:v>1</c:v>
                </c:pt>
                <c:pt idx="89">
                  <c:v>1</c:v>
                </c:pt>
                <c:pt idx="90">
                  <c:v>2</c:v>
                </c:pt>
                <c:pt idx="91">
                  <c:v>1</c:v>
                </c:pt>
                <c:pt idx="92">
                  <c:v>1</c:v>
                </c:pt>
                <c:pt idx="93">
                  <c:v>1</c:v>
                </c:pt>
                <c:pt idx="95">
                  <c:v>1</c:v>
                </c:pt>
                <c:pt idx="96">
                  <c:v>1</c:v>
                </c:pt>
                <c:pt idx="97">
                  <c:v>1</c:v>
                </c:pt>
                <c:pt idx="98">
                  <c:v>2</c:v>
                </c:pt>
                <c:pt idx="99">
                  <c:v>1</c:v>
                </c:pt>
                <c:pt idx="100">
                  <c:v>1</c:v>
                </c:pt>
                <c:pt idx="101">
                  <c:v>1</c:v>
                </c:pt>
                <c:pt idx="102">
                  <c:v>1</c:v>
                </c:pt>
                <c:pt idx="103">
                  <c:v>1</c:v>
                </c:pt>
                <c:pt idx="104">
                  <c:v>1</c:v>
                </c:pt>
                <c:pt idx="105">
                  <c:v>1</c:v>
                </c:pt>
                <c:pt idx="106">
                  <c:v>2</c:v>
                </c:pt>
                <c:pt idx="109">
                  <c:v>2</c:v>
                </c:pt>
                <c:pt idx="110">
                  <c:v>2</c:v>
                </c:pt>
                <c:pt idx="111">
                  <c:v>1</c:v>
                </c:pt>
                <c:pt idx="112">
                  <c:v>1</c:v>
                </c:pt>
                <c:pt idx="113">
                  <c:v>1</c:v>
                </c:pt>
                <c:pt idx="114">
                  <c:v>1</c:v>
                </c:pt>
                <c:pt idx="115">
                  <c:v>1</c:v>
                </c:pt>
                <c:pt idx="116">
                  <c:v>1</c:v>
                </c:pt>
                <c:pt idx="117">
                  <c:v>2</c:v>
                </c:pt>
                <c:pt idx="118">
                  <c:v>1</c:v>
                </c:pt>
                <c:pt idx="119">
                  <c:v>1</c:v>
                </c:pt>
                <c:pt idx="120">
                  <c:v>1</c:v>
                </c:pt>
                <c:pt idx="121">
                  <c:v>2</c:v>
                </c:pt>
                <c:pt idx="125">
                  <c:v>1</c:v>
                </c:pt>
                <c:pt idx="126">
                  <c:v>1</c:v>
                </c:pt>
                <c:pt idx="127">
                  <c:v>1</c:v>
                </c:pt>
                <c:pt idx="128">
                  <c:v>1</c:v>
                </c:pt>
                <c:pt idx="129">
                  <c:v>5</c:v>
                </c:pt>
                <c:pt idx="130">
                  <c:v>1</c:v>
                </c:pt>
                <c:pt idx="131">
                  <c:v>2</c:v>
                </c:pt>
                <c:pt idx="133">
                  <c:v>1</c:v>
                </c:pt>
                <c:pt idx="134">
                  <c:v>1</c:v>
                </c:pt>
                <c:pt idx="135">
                  <c:v>1</c:v>
                </c:pt>
                <c:pt idx="138">
                  <c:v>1</c:v>
                </c:pt>
                <c:pt idx="140">
                  <c:v>2</c:v>
                </c:pt>
                <c:pt idx="141">
                  <c:v>1</c:v>
                </c:pt>
                <c:pt idx="142">
                  <c:v>2</c:v>
                </c:pt>
                <c:pt idx="143">
                  <c:v>2</c:v>
                </c:pt>
                <c:pt idx="144">
                  <c:v>1</c:v>
                </c:pt>
                <c:pt idx="145">
                  <c:v>1</c:v>
                </c:pt>
                <c:pt idx="146">
                  <c:v>1</c:v>
                </c:pt>
                <c:pt idx="147">
                  <c:v>1</c:v>
                </c:pt>
                <c:pt idx="148">
                  <c:v>1</c:v>
                </c:pt>
                <c:pt idx="149">
                  <c:v>1</c:v>
                </c:pt>
                <c:pt idx="151">
                  <c:v>1</c:v>
                </c:pt>
                <c:pt idx="152">
                  <c:v>1</c:v>
                </c:pt>
                <c:pt idx="153">
                  <c:v>1</c:v>
                </c:pt>
                <c:pt idx="154">
                  <c:v>1</c:v>
                </c:pt>
                <c:pt idx="155">
                  <c:v>1</c:v>
                </c:pt>
                <c:pt idx="156">
                  <c:v>1</c:v>
                </c:pt>
                <c:pt idx="157">
                  <c:v>1</c:v>
                </c:pt>
                <c:pt idx="159">
                  <c:v>1</c:v>
                </c:pt>
                <c:pt idx="160">
                  <c:v>1</c:v>
                </c:pt>
                <c:pt idx="161">
                  <c:v>5</c:v>
                </c:pt>
                <c:pt idx="162">
                  <c:v>1</c:v>
                </c:pt>
                <c:pt idx="164">
                  <c:v>1</c:v>
                </c:pt>
                <c:pt idx="165">
                  <c:v>1</c:v>
                </c:pt>
                <c:pt idx="166">
                  <c:v>1</c:v>
                </c:pt>
                <c:pt idx="167">
                  <c:v>1</c:v>
                </c:pt>
                <c:pt idx="168">
                  <c:v>1</c:v>
                </c:pt>
                <c:pt idx="169">
                  <c:v>1</c:v>
                </c:pt>
                <c:pt idx="171">
                  <c:v>1</c:v>
                </c:pt>
                <c:pt idx="172">
                  <c:v>1</c:v>
                </c:pt>
                <c:pt idx="176">
                  <c:v>1</c:v>
                </c:pt>
                <c:pt idx="179">
                  <c:v>1</c:v>
                </c:pt>
                <c:pt idx="181">
                  <c:v>1</c:v>
                </c:pt>
                <c:pt idx="182">
                  <c:v>1</c:v>
                </c:pt>
                <c:pt idx="183">
                  <c:v>1</c:v>
                </c:pt>
                <c:pt idx="184">
                  <c:v>2</c:v>
                </c:pt>
                <c:pt idx="185">
                  <c:v>1</c:v>
                </c:pt>
                <c:pt idx="186">
                  <c:v>1</c:v>
                </c:pt>
                <c:pt idx="187">
                  <c:v>1</c:v>
                </c:pt>
                <c:pt idx="188">
                  <c:v>1</c:v>
                </c:pt>
                <c:pt idx="189">
                  <c:v>2</c:v>
                </c:pt>
                <c:pt idx="190">
                  <c:v>1</c:v>
                </c:pt>
                <c:pt idx="191">
                  <c:v>2</c:v>
                </c:pt>
                <c:pt idx="192">
                  <c:v>1</c:v>
                </c:pt>
                <c:pt idx="193">
                  <c:v>2</c:v>
                </c:pt>
                <c:pt idx="194">
                  <c:v>1</c:v>
                </c:pt>
                <c:pt idx="195">
                  <c:v>1</c:v>
                </c:pt>
                <c:pt idx="196">
                  <c:v>2</c:v>
                </c:pt>
                <c:pt idx="197">
                  <c:v>1</c:v>
                </c:pt>
                <c:pt idx="198">
                  <c:v>2</c:v>
                </c:pt>
                <c:pt idx="199">
                  <c:v>2</c:v>
                </c:pt>
                <c:pt idx="200">
                  <c:v>1</c:v>
                </c:pt>
                <c:pt idx="201">
                  <c:v>1</c:v>
                </c:pt>
                <c:pt idx="202">
                  <c:v>1</c:v>
                </c:pt>
                <c:pt idx="203">
                  <c:v>1</c:v>
                </c:pt>
                <c:pt idx="204">
                  <c:v>1</c:v>
                </c:pt>
                <c:pt idx="205">
                  <c:v>1</c:v>
                </c:pt>
                <c:pt idx="206">
                  <c:v>1</c:v>
                </c:pt>
                <c:pt idx="207">
                  <c:v>3</c:v>
                </c:pt>
                <c:pt idx="208">
                  <c:v>2</c:v>
                </c:pt>
                <c:pt idx="209">
                  <c:v>1</c:v>
                </c:pt>
                <c:pt idx="210">
                  <c:v>1</c:v>
                </c:pt>
                <c:pt idx="211">
                  <c:v>1</c:v>
                </c:pt>
                <c:pt idx="212">
                  <c:v>1</c:v>
                </c:pt>
                <c:pt idx="213">
                  <c:v>1</c:v>
                </c:pt>
                <c:pt idx="214">
                  <c:v>1</c:v>
                </c:pt>
                <c:pt idx="215">
                  <c:v>1</c:v>
                </c:pt>
                <c:pt idx="216">
                  <c:v>1</c:v>
                </c:pt>
                <c:pt idx="217">
                  <c:v>2</c:v>
                </c:pt>
                <c:pt idx="218">
                  <c:v>1</c:v>
                </c:pt>
                <c:pt idx="219">
                  <c:v>1</c:v>
                </c:pt>
                <c:pt idx="220">
                  <c:v>2</c:v>
                </c:pt>
                <c:pt idx="221">
                  <c:v>4</c:v>
                </c:pt>
                <c:pt idx="223">
                  <c:v>1</c:v>
                </c:pt>
                <c:pt idx="224">
                  <c:v>1</c:v>
                </c:pt>
                <c:pt idx="225">
                  <c:v>1</c:v>
                </c:pt>
                <c:pt idx="226">
                  <c:v>1</c:v>
                </c:pt>
                <c:pt idx="227">
                  <c:v>1</c:v>
                </c:pt>
                <c:pt idx="228">
                  <c:v>1</c:v>
                </c:pt>
                <c:pt idx="230">
                  <c:v>1</c:v>
                </c:pt>
                <c:pt idx="231">
                  <c:v>1</c:v>
                </c:pt>
                <c:pt idx="232">
                  <c:v>2</c:v>
                </c:pt>
                <c:pt idx="233">
                  <c:v>1</c:v>
                </c:pt>
                <c:pt idx="234">
                  <c:v>1</c:v>
                </c:pt>
                <c:pt idx="235">
                  <c:v>1</c:v>
                </c:pt>
                <c:pt idx="236">
                  <c:v>5</c:v>
                </c:pt>
                <c:pt idx="237">
                  <c:v>1</c:v>
                </c:pt>
                <c:pt idx="238">
                  <c:v>2</c:v>
                </c:pt>
                <c:pt idx="239">
                  <c:v>1</c:v>
                </c:pt>
                <c:pt idx="240">
                  <c:v>2</c:v>
                </c:pt>
                <c:pt idx="241">
                  <c:v>1</c:v>
                </c:pt>
                <c:pt idx="242">
                  <c:v>1</c:v>
                </c:pt>
                <c:pt idx="243">
                  <c:v>1</c:v>
                </c:pt>
                <c:pt idx="244">
                  <c:v>1</c:v>
                </c:pt>
                <c:pt idx="245">
                  <c:v>2</c:v>
                </c:pt>
                <c:pt idx="246">
                  <c:v>1</c:v>
                </c:pt>
                <c:pt idx="247">
                  <c:v>1</c:v>
                </c:pt>
                <c:pt idx="248">
                  <c:v>1</c:v>
                </c:pt>
                <c:pt idx="249">
                  <c:v>1</c:v>
                </c:pt>
                <c:pt idx="250">
                  <c:v>1</c:v>
                </c:pt>
                <c:pt idx="251">
                  <c:v>5</c:v>
                </c:pt>
                <c:pt idx="252">
                  <c:v>4</c:v>
                </c:pt>
                <c:pt idx="253">
                  <c:v>1</c:v>
                </c:pt>
                <c:pt idx="254">
                  <c:v>2</c:v>
                </c:pt>
                <c:pt idx="255">
                  <c:v>2</c:v>
                </c:pt>
                <c:pt idx="256">
                  <c:v>1</c:v>
                </c:pt>
                <c:pt idx="257">
                  <c:v>1</c:v>
                </c:pt>
                <c:pt idx="258">
                  <c:v>1</c:v>
                </c:pt>
                <c:pt idx="259">
                  <c:v>2</c:v>
                </c:pt>
                <c:pt idx="261">
                  <c:v>1</c:v>
                </c:pt>
                <c:pt idx="262">
                  <c:v>1</c:v>
                </c:pt>
                <c:pt idx="263">
                  <c:v>1</c:v>
                </c:pt>
                <c:pt idx="264">
                  <c:v>1</c:v>
                </c:pt>
                <c:pt idx="265">
                  <c:v>1</c:v>
                </c:pt>
                <c:pt idx="266">
                  <c:v>1</c:v>
                </c:pt>
                <c:pt idx="269">
                  <c:v>1</c:v>
                </c:pt>
                <c:pt idx="279">
                  <c:v>1</c:v>
                </c:pt>
                <c:pt idx="280">
                  <c:v>2</c:v>
                </c:pt>
                <c:pt idx="282">
                  <c:v>1</c:v>
                </c:pt>
                <c:pt idx="284">
                  <c:v>1</c:v>
                </c:pt>
                <c:pt idx="285">
                  <c:v>2</c:v>
                </c:pt>
              </c:numCache>
            </c:numRef>
          </c:yVal>
          <c:smooth val="0"/>
          <c:extLst>
            <c:ext xmlns:c16="http://schemas.microsoft.com/office/drawing/2014/chart" uri="{C3380CC4-5D6E-409C-BE32-E72D297353CC}">
              <c16:uniqueId val="{0000023E-A68C-4761-AEE2-F3B6C2F2E804}"/>
            </c:ext>
          </c:extLst>
        </c:ser>
        <c:dLbls>
          <c:showLegendKey val="0"/>
          <c:showVal val="0"/>
          <c:showCatName val="0"/>
          <c:showSerName val="0"/>
          <c:showPercent val="0"/>
          <c:showBubbleSize val="0"/>
        </c:dLbls>
        <c:axId val="-160759792"/>
        <c:axId val="-160758160"/>
      </c:scatterChart>
      <c:valAx>
        <c:axId val="-1607597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8160"/>
        <c:crosses val="autoZero"/>
        <c:crossBetween val="midCat"/>
        <c:majorUnit val="1"/>
      </c:valAx>
      <c:valAx>
        <c:axId val="-16075816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979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'2._Check'!$I$15</c:f>
              <c:strCache>
                <c:ptCount val="1"/>
                <c:pt idx="0">
                  <c:v>PartB_e</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2D38-4740-AA90-4F09281A8020}"/>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2D38-4740-AA90-4F09281A8020}"/>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2D38-4740-AA90-4F09281A8020}"/>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2D38-4740-AA90-4F09281A8020}"/>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2D38-4740-AA90-4F09281A8020}"/>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2D38-4740-AA90-4F09281A8020}"/>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2D38-4740-AA90-4F09281A8020}"/>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2D38-4740-AA90-4F09281A8020}"/>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2D38-4740-AA90-4F09281A8020}"/>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2D38-4740-AA90-4F09281A8020}"/>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2D38-4740-AA90-4F09281A8020}"/>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2D38-4740-AA90-4F09281A8020}"/>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2D38-4740-AA90-4F09281A8020}"/>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2D38-4740-AA90-4F09281A8020}"/>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2D38-4740-AA90-4F09281A8020}"/>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2D38-4740-AA90-4F09281A8020}"/>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2D38-4740-AA90-4F09281A8020}"/>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2D38-4740-AA90-4F09281A8020}"/>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2D38-4740-AA90-4F09281A8020}"/>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2D38-4740-AA90-4F09281A8020}"/>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2D38-4740-AA90-4F09281A8020}"/>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2D38-4740-AA90-4F09281A8020}"/>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2D38-4740-AA90-4F09281A8020}"/>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2D38-4740-AA90-4F09281A8020}"/>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2D38-4740-AA90-4F09281A8020}"/>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2D38-4740-AA90-4F09281A8020}"/>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2D38-4740-AA90-4F09281A8020}"/>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2D38-4740-AA90-4F09281A8020}"/>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2D38-4740-AA90-4F09281A8020}"/>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2D38-4740-AA90-4F09281A8020}"/>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2D38-4740-AA90-4F09281A8020}"/>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2D38-4740-AA90-4F09281A8020}"/>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2D38-4740-AA90-4F09281A8020}"/>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2D38-4740-AA90-4F09281A8020}"/>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2D38-4740-AA90-4F09281A8020}"/>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2D38-4740-AA90-4F09281A8020}"/>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2D38-4740-AA90-4F09281A8020}"/>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2D38-4740-AA90-4F09281A8020}"/>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2D38-4740-AA90-4F09281A8020}"/>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2D38-4740-AA90-4F09281A8020}"/>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2D38-4740-AA90-4F09281A8020}"/>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2D38-4740-AA90-4F09281A8020}"/>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2D38-4740-AA90-4F09281A8020}"/>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2D38-4740-AA90-4F09281A8020}"/>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2D38-4740-AA90-4F09281A8020}"/>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2D38-4740-AA90-4F09281A8020}"/>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2D38-4740-AA90-4F09281A8020}"/>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2D38-4740-AA90-4F09281A8020}"/>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2D38-4740-AA90-4F09281A8020}"/>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2D38-4740-AA90-4F09281A8020}"/>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2D38-4740-AA90-4F09281A8020}"/>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2D38-4740-AA90-4F09281A8020}"/>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2D38-4740-AA90-4F09281A8020}"/>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2D38-4740-AA90-4F09281A8020}"/>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2D38-4740-AA90-4F09281A8020}"/>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2D38-4740-AA90-4F09281A8020}"/>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2D38-4740-AA90-4F09281A8020}"/>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2D38-4740-AA90-4F09281A8020}"/>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2D38-4740-AA90-4F09281A8020}"/>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2D38-4740-AA90-4F09281A8020}"/>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2D38-4740-AA90-4F09281A8020}"/>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2D38-4740-AA90-4F09281A8020}"/>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2D38-4740-AA90-4F09281A8020}"/>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2D38-4740-AA90-4F09281A8020}"/>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2D38-4740-AA90-4F09281A8020}"/>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2D38-4740-AA90-4F09281A8020}"/>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2D38-4740-AA90-4F09281A8020}"/>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2D38-4740-AA90-4F09281A8020}"/>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2D38-4740-AA90-4F09281A8020}"/>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2D38-4740-AA90-4F09281A8020}"/>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2D38-4740-AA90-4F09281A8020}"/>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2D38-4740-AA90-4F09281A8020}"/>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2D38-4740-AA90-4F09281A8020}"/>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2D38-4740-AA90-4F09281A8020}"/>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2D38-4740-AA90-4F09281A8020}"/>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2D38-4740-AA90-4F09281A8020}"/>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2D38-4740-AA90-4F09281A8020}"/>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2D38-4740-AA90-4F09281A8020}"/>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2D38-4740-AA90-4F09281A8020}"/>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2D38-4740-AA90-4F09281A8020}"/>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2D38-4740-AA90-4F09281A8020}"/>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2D38-4740-AA90-4F09281A8020}"/>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2D38-4740-AA90-4F09281A8020}"/>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2D38-4740-AA90-4F09281A8020}"/>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2D38-4740-AA90-4F09281A8020}"/>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2D38-4740-AA90-4F09281A8020}"/>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2D38-4740-AA90-4F09281A8020}"/>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2D38-4740-AA90-4F09281A8020}"/>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2D38-4740-AA90-4F09281A8020}"/>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2D38-4740-AA90-4F09281A8020}"/>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2D38-4740-AA90-4F09281A8020}"/>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2D38-4740-AA90-4F09281A8020}"/>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2D38-4740-AA90-4F09281A8020}"/>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2D38-4740-AA90-4F09281A8020}"/>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2D38-4740-AA90-4F09281A8020}"/>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2D38-4740-AA90-4F09281A8020}"/>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2D38-4740-AA90-4F09281A8020}"/>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2D38-4740-AA90-4F09281A8020}"/>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2D38-4740-AA90-4F09281A8020}"/>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2D38-4740-AA90-4F09281A8020}"/>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2D38-4740-AA90-4F09281A8020}"/>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2D38-4740-AA90-4F09281A8020}"/>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2D38-4740-AA90-4F09281A8020}"/>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2D38-4740-AA90-4F09281A8020}"/>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2D38-4740-AA90-4F09281A8020}"/>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2D38-4740-AA90-4F09281A8020}"/>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2D38-4740-AA90-4F09281A8020}"/>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2D38-4740-AA90-4F09281A8020}"/>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2D38-4740-AA90-4F09281A8020}"/>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2D38-4740-AA90-4F09281A8020}"/>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2D38-4740-AA90-4F09281A8020}"/>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2D38-4740-AA90-4F09281A8020}"/>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2D38-4740-AA90-4F09281A8020}"/>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2D38-4740-AA90-4F09281A8020}"/>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2D38-4740-AA90-4F09281A8020}"/>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2D38-4740-AA90-4F09281A8020}"/>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2D38-4740-AA90-4F09281A8020}"/>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2D38-4740-AA90-4F09281A8020}"/>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2D38-4740-AA90-4F09281A8020}"/>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2D38-4740-AA90-4F09281A8020}"/>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2D38-4740-AA90-4F09281A8020}"/>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2D38-4740-AA90-4F09281A8020}"/>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2D38-4740-AA90-4F09281A8020}"/>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2D38-4740-AA90-4F09281A8020}"/>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2D38-4740-AA90-4F09281A8020}"/>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2D38-4740-AA90-4F09281A8020}"/>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2D38-4740-AA90-4F09281A8020}"/>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2D38-4740-AA90-4F09281A8020}"/>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2D38-4740-AA90-4F09281A8020}"/>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2D38-4740-AA90-4F09281A8020}"/>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2D38-4740-AA90-4F09281A8020}"/>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2D38-4740-AA90-4F09281A8020}"/>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2D38-4740-AA90-4F09281A8020}"/>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2D38-4740-AA90-4F09281A8020}"/>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2D38-4740-AA90-4F09281A8020}"/>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2D38-4740-AA90-4F09281A8020}"/>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2D38-4740-AA90-4F09281A8020}"/>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2D38-4740-AA90-4F09281A8020}"/>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2D38-4740-AA90-4F09281A8020}"/>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2D38-4740-AA90-4F09281A8020}"/>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2D38-4740-AA90-4F09281A8020}"/>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2D38-4740-AA90-4F09281A8020}"/>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2D38-4740-AA90-4F09281A8020}"/>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2D38-4740-AA90-4F09281A8020}"/>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2D38-4740-AA90-4F09281A8020}"/>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2D38-4740-AA90-4F09281A8020}"/>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2D38-4740-AA90-4F09281A8020}"/>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2D38-4740-AA90-4F09281A8020}"/>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2D38-4740-AA90-4F09281A8020}"/>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2D38-4740-AA90-4F09281A8020}"/>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2D38-4740-AA90-4F09281A8020}"/>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2D38-4740-AA90-4F09281A8020}"/>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2D38-4740-AA90-4F09281A8020}"/>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2D38-4740-AA90-4F09281A8020}"/>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2D38-4740-AA90-4F09281A8020}"/>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2D38-4740-AA90-4F09281A8020}"/>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2D38-4740-AA90-4F09281A8020}"/>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2D38-4740-AA90-4F09281A8020}"/>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2D38-4740-AA90-4F09281A8020}"/>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2D38-4740-AA90-4F09281A8020}"/>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2D38-4740-AA90-4F09281A8020}"/>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2D38-4740-AA90-4F09281A8020}"/>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2D38-4740-AA90-4F09281A8020}"/>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2D38-4740-AA90-4F09281A8020}"/>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2D38-4740-AA90-4F09281A8020}"/>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2D38-4740-AA90-4F09281A8020}"/>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2D38-4740-AA90-4F09281A8020}"/>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2D38-4740-AA90-4F09281A8020}"/>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2D38-4740-AA90-4F09281A8020}"/>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2D38-4740-AA90-4F09281A8020}"/>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2D38-4740-AA90-4F09281A8020}"/>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2D38-4740-AA90-4F09281A8020}"/>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2D38-4740-AA90-4F09281A8020}"/>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2D38-4740-AA90-4F09281A8020}"/>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2D38-4740-AA90-4F09281A8020}"/>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2D38-4740-AA90-4F09281A8020}"/>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2D38-4740-AA90-4F09281A8020}"/>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2D38-4740-AA90-4F09281A8020}"/>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2D38-4740-AA90-4F09281A8020}"/>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2D38-4740-AA90-4F09281A8020}"/>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2D38-4740-AA90-4F09281A8020}"/>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2D38-4740-AA90-4F09281A8020}"/>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2D38-4740-AA90-4F09281A8020}"/>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2D38-4740-AA90-4F09281A8020}"/>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2D38-4740-AA90-4F09281A8020}"/>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2D38-4740-AA90-4F09281A8020}"/>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2D38-4740-AA90-4F09281A8020}"/>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2D38-4740-AA90-4F09281A8020}"/>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2D38-4740-AA90-4F09281A8020}"/>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2D38-4740-AA90-4F09281A8020}"/>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2D38-4740-AA90-4F09281A8020}"/>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2D38-4740-AA90-4F09281A8020}"/>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2D38-4740-AA90-4F09281A8020}"/>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2D38-4740-AA90-4F09281A8020}"/>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2D38-4740-AA90-4F09281A8020}"/>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2D38-4740-AA90-4F09281A8020}"/>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2D38-4740-AA90-4F09281A8020}"/>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2D38-4740-AA90-4F09281A8020}"/>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2D38-4740-AA90-4F09281A8020}"/>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2D38-4740-AA90-4F09281A8020}"/>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2D38-4740-AA90-4F09281A8020}"/>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2D38-4740-AA90-4F09281A8020}"/>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2D38-4740-AA90-4F09281A8020}"/>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2D38-4740-AA90-4F09281A8020}"/>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2D38-4740-AA90-4F09281A8020}"/>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2D38-4740-AA90-4F09281A8020}"/>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2D38-4740-AA90-4F09281A8020}"/>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2D38-4740-AA90-4F09281A8020}"/>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2D38-4740-AA90-4F09281A8020}"/>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2D38-4740-AA90-4F09281A8020}"/>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2D38-4740-AA90-4F09281A8020}"/>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2D38-4740-AA90-4F09281A8020}"/>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2D38-4740-AA90-4F09281A8020}"/>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2D38-4740-AA90-4F09281A8020}"/>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2D38-4740-AA90-4F09281A8020}"/>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2D38-4740-AA90-4F09281A8020}"/>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2D38-4740-AA90-4F09281A8020}"/>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2D38-4740-AA90-4F09281A8020}"/>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2D38-4740-AA90-4F09281A8020}"/>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2D38-4740-AA90-4F09281A8020}"/>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2D38-4740-AA90-4F09281A8020}"/>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2D38-4740-AA90-4F09281A8020}"/>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2D38-4740-AA90-4F09281A8020}"/>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2D38-4740-AA90-4F09281A8020}"/>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2D38-4740-AA90-4F09281A8020}"/>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2D38-4740-AA90-4F09281A8020}"/>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2D38-4740-AA90-4F09281A8020}"/>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2D38-4740-AA90-4F09281A8020}"/>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2D38-4740-AA90-4F09281A8020}"/>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2D38-4740-AA90-4F09281A8020}"/>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2D38-4740-AA90-4F09281A8020}"/>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2D38-4740-AA90-4F09281A8020}"/>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2D38-4740-AA90-4F09281A8020}"/>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2D38-4740-AA90-4F09281A8020}"/>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2D38-4740-AA90-4F09281A8020}"/>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2D38-4740-AA90-4F09281A8020}"/>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2D38-4740-AA90-4F09281A8020}"/>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2D38-4740-AA90-4F09281A8020}"/>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2D38-4740-AA90-4F09281A8020}"/>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2D38-4740-AA90-4F09281A8020}"/>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2D38-4740-AA90-4F09281A8020}"/>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2D38-4740-AA90-4F09281A8020}"/>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2D38-4740-AA90-4F09281A8020}"/>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2D38-4740-AA90-4F09281A8020}"/>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2D38-4740-AA90-4F09281A8020}"/>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2D38-4740-AA90-4F09281A8020}"/>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2D38-4740-AA90-4F09281A8020}"/>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2D38-4740-AA90-4F09281A8020}"/>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2D38-4740-AA90-4F09281A8020}"/>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2D38-4740-AA90-4F09281A8020}"/>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2D38-4740-AA90-4F09281A8020}"/>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2D38-4740-AA90-4F09281A8020}"/>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2D38-4740-AA90-4F09281A8020}"/>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2D38-4740-AA90-4F09281A8020}"/>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2D38-4740-AA90-4F09281A8020}"/>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2D38-4740-AA90-4F09281A8020}"/>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2D38-4740-AA90-4F09281A8020}"/>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2D38-4740-AA90-4F09281A8020}"/>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2D38-4740-AA90-4F09281A8020}"/>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2D38-4740-AA90-4F09281A8020}"/>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2D38-4740-AA90-4F09281A8020}"/>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2D38-4740-AA90-4F09281A8020}"/>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2D38-4740-AA90-4F09281A8020}"/>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2D38-4740-AA90-4F09281A8020}"/>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2D38-4740-AA90-4F09281A8020}"/>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2D38-4740-AA90-4F09281A8020}"/>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2D38-4740-AA90-4F09281A8020}"/>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2D38-4740-AA90-4F09281A8020}"/>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2D38-4740-AA90-4F09281A8020}"/>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2D38-4740-AA90-4F09281A8020}"/>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2D38-4740-AA90-4F09281A8020}"/>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2D38-4740-AA90-4F09281A8020}"/>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2D38-4740-AA90-4F09281A8020}"/>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2D38-4740-AA90-4F09281A8020}"/>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2D38-4740-AA90-4F09281A8020}"/>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2D38-4740-AA90-4F09281A8020}"/>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2D38-4740-AA90-4F09281A8020}"/>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2D38-4740-AA90-4F09281A8020}"/>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2D38-4740-AA90-4F09281A8020}"/>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2D38-4740-AA90-4F09281A8020}"/>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2D38-4740-AA90-4F09281A8020}"/>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2D38-4740-AA90-4F09281A8020}"/>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2D38-4740-AA90-4F09281A8020}"/>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2D38-4740-AA90-4F09281A8020}"/>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2D38-4740-AA90-4F09281A8020}"/>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2D38-4740-AA90-4F09281A8020}"/>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2D38-4740-AA90-4F09281A8020}"/>
              </c:ext>
            </c:extLst>
          </c:dPt>
          <c:yVal>
            <c:numRef>
              <c:f>'1._DATA'!$AG$9:$AG$295</c:f>
              <c:numCache>
                <c:formatCode>#,###;\(#,###\);\-</c:formatCode>
                <c:ptCount val="287"/>
                <c:pt idx="19">
                  <c:v>4</c:v>
                </c:pt>
                <c:pt idx="20">
                  <c:v>4</c:v>
                </c:pt>
                <c:pt idx="21">
                  <c:v>5</c:v>
                </c:pt>
                <c:pt idx="22">
                  <c:v>2</c:v>
                </c:pt>
                <c:pt idx="23">
                  <c:v>3</c:v>
                </c:pt>
                <c:pt idx="24">
                  <c:v>4</c:v>
                </c:pt>
                <c:pt idx="25">
                  <c:v>3</c:v>
                </c:pt>
                <c:pt idx="26">
                  <c:v>4</c:v>
                </c:pt>
                <c:pt idx="27">
                  <c:v>4</c:v>
                </c:pt>
                <c:pt idx="28">
                  <c:v>4</c:v>
                </c:pt>
                <c:pt idx="29">
                  <c:v>5</c:v>
                </c:pt>
                <c:pt idx="30">
                  <c:v>2</c:v>
                </c:pt>
                <c:pt idx="31">
                  <c:v>4</c:v>
                </c:pt>
                <c:pt idx="32">
                  <c:v>1</c:v>
                </c:pt>
                <c:pt idx="33">
                  <c:v>3</c:v>
                </c:pt>
                <c:pt idx="34">
                  <c:v>5</c:v>
                </c:pt>
                <c:pt idx="35">
                  <c:v>1</c:v>
                </c:pt>
                <c:pt idx="36">
                  <c:v>4</c:v>
                </c:pt>
                <c:pt idx="37">
                  <c:v>5</c:v>
                </c:pt>
                <c:pt idx="38">
                  <c:v>2</c:v>
                </c:pt>
                <c:pt idx="39">
                  <c:v>4</c:v>
                </c:pt>
                <c:pt idx="40">
                  <c:v>5</c:v>
                </c:pt>
                <c:pt idx="41">
                  <c:v>3</c:v>
                </c:pt>
                <c:pt idx="42">
                  <c:v>2</c:v>
                </c:pt>
                <c:pt idx="43">
                  <c:v>3</c:v>
                </c:pt>
                <c:pt idx="44">
                  <c:v>2</c:v>
                </c:pt>
                <c:pt idx="45">
                  <c:v>1</c:v>
                </c:pt>
                <c:pt idx="46">
                  <c:v>3</c:v>
                </c:pt>
                <c:pt idx="47">
                  <c:v>4</c:v>
                </c:pt>
                <c:pt idx="48">
                  <c:v>2</c:v>
                </c:pt>
                <c:pt idx="49">
                  <c:v>1</c:v>
                </c:pt>
                <c:pt idx="50">
                  <c:v>4</c:v>
                </c:pt>
                <c:pt idx="51">
                  <c:v>2</c:v>
                </c:pt>
                <c:pt idx="53">
                  <c:v>2</c:v>
                </c:pt>
                <c:pt idx="54">
                  <c:v>2</c:v>
                </c:pt>
                <c:pt idx="55">
                  <c:v>4</c:v>
                </c:pt>
                <c:pt idx="56">
                  <c:v>3</c:v>
                </c:pt>
                <c:pt idx="57">
                  <c:v>1</c:v>
                </c:pt>
                <c:pt idx="58">
                  <c:v>4</c:v>
                </c:pt>
                <c:pt idx="59">
                  <c:v>5</c:v>
                </c:pt>
                <c:pt idx="60">
                  <c:v>1</c:v>
                </c:pt>
                <c:pt idx="61">
                  <c:v>4</c:v>
                </c:pt>
                <c:pt idx="62">
                  <c:v>4</c:v>
                </c:pt>
                <c:pt idx="63">
                  <c:v>2</c:v>
                </c:pt>
                <c:pt idx="64">
                  <c:v>3</c:v>
                </c:pt>
                <c:pt idx="65">
                  <c:v>3</c:v>
                </c:pt>
                <c:pt idx="66">
                  <c:v>4</c:v>
                </c:pt>
                <c:pt idx="67">
                  <c:v>3</c:v>
                </c:pt>
                <c:pt idx="68">
                  <c:v>5</c:v>
                </c:pt>
                <c:pt idx="69">
                  <c:v>3</c:v>
                </c:pt>
                <c:pt idx="70">
                  <c:v>2</c:v>
                </c:pt>
                <c:pt idx="71">
                  <c:v>3</c:v>
                </c:pt>
                <c:pt idx="72">
                  <c:v>2</c:v>
                </c:pt>
                <c:pt idx="73">
                  <c:v>2</c:v>
                </c:pt>
                <c:pt idx="74">
                  <c:v>1</c:v>
                </c:pt>
                <c:pt idx="75">
                  <c:v>5</c:v>
                </c:pt>
                <c:pt idx="76">
                  <c:v>5</c:v>
                </c:pt>
                <c:pt idx="77">
                  <c:v>3</c:v>
                </c:pt>
                <c:pt idx="78">
                  <c:v>2</c:v>
                </c:pt>
                <c:pt idx="79">
                  <c:v>3</c:v>
                </c:pt>
                <c:pt idx="80">
                  <c:v>1</c:v>
                </c:pt>
                <c:pt idx="81">
                  <c:v>1</c:v>
                </c:pt>
                <c:pt idx="82">
                  <c:v>4</c:v>
                </c:pt>
                <c:pt idx="83">
                  <c:v>2</c:v>
                </c:pt>
                <c:pt idx="84">
                  <c:v>4</c:v>
                </c:pt>
                <c:pt idx="85">
                  <c:v>1</c:v>
                </c:pt>
                <c:pt idx="86">
                  <c:v>3</c:v>
                </c:pt>
                <c:pt idx="87">
                  <c:v>1</c:v>
                </c:pt>
                <c:pt idx="88">
                  <c:v>4</c:v>
                </c:pt>
                <c:pt idx="89">
                  <c:v>3</c:v>
                </c:pt>
                <c:pt idx="90">
                  <c:v>2</c:v>
                </c:pt>
                <c:pt idx="91">
                  <c:v>2</c:v>
                </c:pt>
                <c:pt idx="92">
                  <c:v>3</c:v>
                </c:pt>
                <c:pt idx="93">
                  <c:v>1</c:v>
                </c:pt>
                <c:pt idx="95">
                  <c:v>4</c:v>
                </c:pt>
                <c:pt idx="96">
                  <c:v>4</c:v>
                </c:pt>
                <c:pt idx="97">
                  <c:v>1</c:v>
                </c:pt>
                <c:pt idx="98">
                  <c:v>2</c:v>
                </c:pt>
                <c:pt idx="99">
                  <c:v>3</c:v>
                </c:pt>
                <c:pt idx="100">
                  <c:v>3</c:v>
                </c:pt>
                <c:pt idx="101">
                  <c:v>5</c:v>
                </c:pt>
                <c:pt idx="102">
                  <c:v>3</c:v>
                </c:pt>
                <c:pt idx="103">
                  <c:v>3</c:v>
                </c:pt>
                <c:pt idx="104">
                  <c:v>2</c:v>
                </c:pt>
                <c:pt idx="105">
                  <c:v>4</c:v>
                </c:pt>
                <c:pt idx="106">
                  <c:v>2</c:v>
                </c:pt>
                <c:pt idx="109">
                  <c:v>1</c:v>
                </c:pt>
                <c:pt idx="110">
                  <c:v>4</c:v>
                </c:pt>
                <c:pt idx="111">
                  <c:v>4</c:v>
                </c:pt>
                <c:pt idx="112">
                  <c:v>3</c:v>
                </c:pt>
                <c:pt idx="113">
                  <c:v>2</c:v>
                </c:pt>
                <c:pt idx="114">
                  <c:v>5</c:v>
                </c:pt>
                <c:pt idx="115">
                  <c:v>5</c:v>
                </c:pt>
                <c:pt idx="116">
                  <c:v>2</c:v>
                </c:pt>
                <c:pt idx="117">
                  <c:v>2</c:v>
                </c:pt>
                <c:pt idx="118">
                  <c:v>1</c:v>
                </c:pt>
                <c:pt idx="119">
                  <c:v>4</c:v>
                </c:pt>
                <c:pt idx="120">
                  <c:v>4</c:v>
                </c:pt>
                <c:pt idx="121">
                  <c:v>2</c:v>
                </c:pt>
                <c:pt idx="125">
                  <c:v>1</c:v>
                </c:pt>
                <c:pt idx="126">
                  <c:v>4</c:v>
                </c:pt>
                <c:pt idx="127">
                  <c:v>4</c:v>
                </c:pt>
                <c:pt idx="128">
                  <c:v>1</c:v>
                </c:pt>
                <c:pt idx="129">
                  <c:v>1</c:v>
                </c:pt>
                <c:pt idx="130">
                  <c:v>1</c:v>
                </c:pt>
                <c:pt idx="131">
                  <c:v>2</c:v>
                </c:pt>
                <c:pt idx="133">
                  <c:v>5</c:v>
                </c:pt>
                <c:pt idx="134">
                  <c:v>4</c:v>
                </c:pt>
                <c:pt idx="135">
                  <c:v>5</c:v>
                </c:pt>
                <c:pt idx="138">
                  <c:v>1</c:v>
                </c:pt>
                <c:pt idx="140">
                  <c:v>2</c:v>
                </c:pt>
                <c:pt idx="141">
                  <c:v>2</c:v>
                </c:pt>
                <c:pt idx="142">
                  <c:v>1</c:v>
                </c:pt>
                <c:pt idx="143">
                  <c:v>2</c:v>
                </c:pt>
                <c:pt idx="144">
                  <c:v>2</c:v>
                </c:pt>
                <c:pt idx="145">
                  <c:v>5</c:v>
                </c:pt>
                <c:pt idx="146">
                  <c:v>3</c:v>
                </c:pt>
                <c:pt idx="147">
                  <c:v>4</c:v>
                </c:pt>
                <c:pt idx="148">
                  <c:v>1</c:v>
                </c:pt>
                <c:pt idx="149">
                  <c:v>4</c:v>
                </c:pt>
                <c:pt idx="151">
                  <c:v>5</c:v>
                </c:pt>
                <c:pt idx="152">
                  <c:v>5</c:v>
                </c:pt>
                <c:pt idx="153">
                  <c:v>1</c:v>
                </c:pt>
                <c:pt idx="154">
                  <c:v>4</c:v>
                </c:pt>
                <c:pt idx="155">
                  <c:v>3</c:v>
                </c:pt>
                <c:pt idx="156">
                  <c:v>2</c:v>
                </c:pt>
                <c:pt idx="157">
                  <c:v>2</c:v>
                </c:pt>
                <c:pt idx="159">
                  <c:v>1</c:v>
                </c:pt>
                <c:pt idx="160">
                  <c:v>3</c:v>
                </c:pt>
                <c:pt idx="161">
                  <c:v>2</c:v>
                </c:pt>
                <c:pt idx="162">
                  <c:v>3</c:v>
                </c:pt>
                <c:pt idx="164">
                  <c:v>2</c:v>
                </c:pt>
                <c:pt idx="165">
                  <c:v>3</c:v>
                </c:pt>
                <c:pt idx="166">
                  <c:v>2</c:v>
                </c:pt>
                <c:pt idx="167">
                  <c:v>1</c:v>
                </c:pt>
                <c:pt idx="168">
                  <c:v>5</c:v>
                </c:pt>
                <c:pt idx="169">
                  <c:v>4</c:v>
                </c:pt>
                <c:pt idx="171">
                  <c:v>1</c:v>
                </c:pt>
                <c:pt idx="172">
                  <c:v>4</c:v>
                </c:pt>
                <c:pt idx="176">
                  <c:v>5</c:v>
                </c:pt>
                <c:pt idx="179">
                  <c:v>4</c:v>
                </c:pt>
                <c:pt idx="181">
                  <c:v>5</c:v>
                </c:pt>
                <c:pt idx="182">
                  <c:v>5</c:v>
                </c:pt>
                <c:pt idx="183">
                  <c:v>2</c:v>
                </c:pt>
                <c:pt idx="184">
                  <c:v>3</c:v>
                </c:pt>
                <c:pt idx="185">
                  <c:v>2</c:v>
                </c:pt>
                <c:pt idx="186">
                  <c:v>4</c:v>
                </c:pt>
                <c:pt idx="187">
                  <c:v>4</c:v>
                </c:pt>
                <c:pt idx="188">
                  <c:v>2</c:v>
                </c:pt>
                <c:pt idx="189">
                  <c:v>4</c:v>
                </c:pt>
                <c:pt idx="190">
                  <c:v>4</c:v>
                </c:pt>
                <c:pt idx="191">
                  <c:v>1</c:v>
                </c:pt>
                <c:pt idx="192">
                  <c:v>3</c:v>
                </c:pt>
                <c:pt idx="193">
                  <c:v>3</c:v>
                </c:pt>
                <c:pt idx="194">
                  <c:v>2</c:v>
                </c:pt>
                <c:pt idx="195">
                  <c:v>3</c:v>
                </c:pt>
                <c:pt idx="196">
                  <c:v>2</c:v>
                </c:pt>
                <c:pt idx="197">
                  <c:v>4</c:v>
                </c:pt>
                <c:pt idx="198">
                  <c:v>4</c:v>
                </c:pt>
                <c:pt idx="199">
                  <c:v>3</c:v>
                </c:pt>
                <c:pt idx="200">
                  <c:v>4</c:v>
                </c:pt>
                <c:pt idx="201">
                  <c:v>1</c:v>
                </c:pt>
                <c:pt idx="202">
                  <c:v>2</c:v>
                </c:pt>
                <c:pt idx="203">
                  <c:v>2</c:v>
                </c:pt>
                <c:pt idx="204">
                  <c:v>4</c:v>
                </c:pt>
                <c:pt idx="205">
                  <c:v>2</c:v>
                </c:pt>
                <c:pt idx="206">
                  <c:v>4</c:v>
                </c:pt>
                <c:pt idx="207">
                  <c:v>3</c:v>
                </c:pt>
                <c:pt idx="208">
                  <c:v>2</c:v>
                </c:pt>
                <c:pt idx="209">
                  <c:v>2</c:v>
                </c:pt>
                <c:pt idx="210">
                  <c:v>3</c:v>
                </c:pt>
                <c:pt idx="211">
                  <c:v>2</c:v>
                </c:pt>
                <c:pt idx="212">
                  <c:v>5</c:v>
                </c:pt>
                <c:pt idx="213">
                  <c:v>2</c:v>
                </c:pt>
                <c:pt idx="214">
                  <c:v>1</c:v>
                </c:pt>
                <c:pt idx="215">
                  <c:v>3</c:v>
                </c:pt>
                <c:pt idx="216">
                  <c:v>2</c:v>
                </c:pt>
                <c:pt idx="217">
                  <c:v>2</c:v>
                </c:pt>
                <c:pt idx="218">
                  <c:v>5</c:v>
                </c:pt>
                <c:pt idx="219">
                  <c:v>1</c:v>
                </c:pt>
                <c:pt idx="220">
                  <c:v>1</c:v>
                </c:pt>
                <c:pt idx="221">
                  <c:v>4</c:v>
                </c:pt>
                <c:pt idx="223">
                  <c:v>3</c:v>
                </c:pt>
                <c:pt idx="224">
                  <c:v>4</c:v>
                </c:pt>
                <c:pt idx="225">
                  <c:v>2</c:v>
                </c:pt>
                <c:pt idx="226">
                  <c:v>5</c:v>
                </c:pt>
                <c:pt idx="227">
                  <c:v>4</c:v>
                </c:pt>
                <c:pt idx="228">
                  <c:v>2</c:v>
                </c:pt>
                <c:pt idx="230">
                  <c:v>4</c:v>
                </c:pt>
                <c:pt idx="231">
                  <c:v>2</c:v>
                </c:pt>
                <c:pt idx="232">
                  <c:v>2</c:v>
                </c:pt>
                <c:pt idx="233">
                  <c:v>2</c:v>
                </c:pt>
                <c:pt idx="234">
                  <c:v>1</c:v>
                </c:pt>
                <c:pt idx="235">
                  <c:v>3</c:v>
                </c:pt>
                <c:pt idx="236">
                  <c:v>3</c:v>
                </c:pt>
                <c:pt idx="237">
                  <c:v>4</c:v>
                </c:pt>
                <c:pt idx="238">
                  <c:v>3</c:v>
                </c:pt>
                <c:pt idx="239">
                  <c:v>3</c:v>
                </c:pt>
                <c:pt idx="240">
                  <c:v>2</c:v>
                </c:pt>
                <c:pt idx="241">
                  <c:v>5</c:v>
                </c:pt>
                <c:pt idx="242">
                  <c:v>2</c:v>
                </c:pt>
                <c:pt idx="243">
                  <c:v>2</c:v>
                </c:pt>
                <c:pt idx="244">
                  <c:v>4</c:v>
                </c:pt>
                <c:pt idx="245">
                  <c:v>2</c:v>
                </c:pt>
                <c:pt idx="246">
                  <c:v>5</c:v>
                </c:pt>
                <c:pt idx="247">
                  <c:v>3</c:v>
                </c:pt>
                <c:pt idx="248">
                  <c:v>3</c:v>
                </c:pt>
                <c:pt idx="249">
                  <c:v>1</c:v>
                </c:pt>
                <c:pt idx="250">
                  <c:v>2</c:v>
                </c:pt>
                <c:pt idx="251">
                  <c:v>5</c:v>
                </c:pt>
                <c:pt idx="252">
                  <c:v>2</c:v>
                </c:pt>
                <c:pt idx="253">
                  <c:v>1</c:v>
                </c:pt>
                <c:pt idx="254">
                  <c:v>3</c:v>
                </c:pt>
                <c:pt idx="255">
                  <c:v>4</c:v>
                </c:pt>
                <c:pt idx="256">
                  <c:v>2</c:v>
                </c:pt>
                <c:pt idx="258">
                  <c:v>4</c:v>
                </c:pt>
                <c:pt idx="259">
                  <c:v>4</c:v>
                </c:pt>
                <c:pt idx="261">
                  <c:v>3</c:v>
                </c:pt>
                <c:pt idx="262">
                  <c:v>3</c:v>
                </c:pt>
                <c:pt idx="263">
                  <c:v>2</c:v>
                </c:pt>
                <c:pt idx="264">
                  <c:v>2</c:v>
                </c:pt>
                <c:pt idx="265">
                  <c:v>3</c:v>
                </c:pt>
                <c:pt idx="266">
                  <c:v>5</c:v>
                </c:pt>
                <c:pt idx="269">
                  <c:v>2</c:v>
                </c:pt>
                <c:pt idx="279">
                  <c:v>1</c:v>
                </c:pt>
                <c:pt idx="280">
                  <c:v>2</c:v>
                </c:pt>
                <c:pt idx="282">
                  <c:v>4</c:v>
                </c:pt>
                <c:pt idx="284">
                  <c:v>1</c:v>
                </c:pt>
                <c:pt idx="285">
                  <c:v>1</c:v>
                </c:pt>
              </c:numCache>
            </c:numRef>
          </c:yVal>
          <c:smooth val="0"/>
          <c:extLst>
            <c:ext xmlns:c16="http://schemas.microsoft.com/office/drawing/2014/chart" uri="{C3380CC4-5D6E-409C-BE32-E72D297353CC}">
              <c16:uniqueId val="{0000023E-2D38-4740-AA90-4F09281A8020}"/>
            </c:ext>
          </c:extLst>
        </c:ser>
        <c:dLbls>
          <c:showLegendKey val="0"/>
          <c:showVal val="0"/>
          <c:showCatName val="0"/>
          <c:showSerName val="0"/>
          <c:showPercent val="0"/>
          <c:showBubbleSize val="0"/>
        </c:dLbls>
        <c:axId val="-200873712"/>
        <c:axId val="-200865008"/>
      </c:scatterChart>
      <c:valAx>
        <c:axId val="-2008737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5008"/>
        <c:crosses val="autoZero"/>
        <c:crossBetween val="midCat"/>
        <c:majorUnit val="1"/>
      </c:valAx>
      <c:valAx>
        <c:axId val="-20086500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371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'2._Check'!$J$15</c:f>
              <c:strCache>
                <c:ptCount val="1"/>
                <c:pt idx="0">
                  <c:v>PartB_f</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DA46-4798-AC40-E3F2F36FCDA8}"/>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DA46-4798-AC40-E3F2F36FCDA8}"/>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DA46-4798-AC40-E3F2F36FCDA8}"/>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DA46-4798-AC40-E3F2F36FCDA8}"/>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DA46-4798-AC40-E3F2F36FCDA8}"/>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DA46-4798-AC40-E3F2F36FCDA8}"/>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DA46-4798-AC40-E3F2F36FCDA8}"/>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DA46-4798-AC40-E3F2F36FCDA8}"/>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DA46-4798-AC40-E3F2F36FCDA8}"/>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DA46-4798-AC40-E3F2F36FCDA8}"/>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DA46-4798-AC40-E3F2F36FCDA8}"/>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DA46-4798-AC40-E3F2F36FCDA8}"/>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DA46-4798-AC40-E3F2F36FCDA8}"/>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DA46-4798-AC40-E3F2F36FCDA8}"/>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DA46-4798-AC40-E3F2F36FCDA8}"/>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DA46-4798-AC40-E3F2F36FCDA8}"/>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DA46-4798-AC40-E3F2F36FCDA8}"/>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DA46-4798-AC40-E3F2F36FCDA8}"/>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DA46-4798-AC40-E3F2F36FCDA8}"/>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DA46-4798-AC40-E3F2F36FCDA8}"/>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DA46-4798-AC40-E3F2F36FCDA8}"/>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DA46-4798-AC40-E3F2F36FCDA8}"/>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DA46-4798-AC40-E3F2F36FCDA8}"/>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DA46-4798-AC40-E3F2F36FCDA8}"/>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DA46-4798-AC40-E3F2F36FCDA8}"/>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DA46-4798-AC40-E3F2F36FCDA8}"/>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DA46-4798-AC40-E3F2F36FCDA8}"/>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DA46-4798-AC40-E3F2F36FCDA8}"/>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DA46-4798-AC40-E3F2F36FCDA8}"/>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DA46-4798-AC40-E3F2F36FCDA8}"/>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DA46-4798-AC40-E3F2F36FCDA8}"/>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DA46-4798-AC40-E3F2F36FCDA8}"/>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DA46-4798-AC40-E3F2F36FCDA8}"/>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DA46-4798-AC40-E3F2F36FCDA8}"/>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DA46-4798-AC40-E3F2F36FCDA8}"/>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DA46-4798-AC40-E3F2F36FCDA8}"/>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DA46-4798-AC40-E3F2F36FCDA8}"/>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DA46-4798-AC40-E3F2F36FCDA8}"/>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DA46-4798-AC40-E3F2F36FCDA8}"/>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DA46-4798-AC40-E3F2F36FCDA8}"/>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DA46-4798-AC40-E3F2F36FCDA8}"/>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DA46-4798-AC40-E3F2F36FCDA8}"/>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DA46-4798-AC40-E3F2F36FCDA8}"/>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DA46-4798-AC40-E3F2F36FCDA8}"/>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DA46-4798-AC40-E3F2F36FCDA8}"/>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DA46-4798-AC40-E3F2F36FCDA8}"/>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DA46-4798-AC40-E3F2F36FCDA8}"/>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DA46-4798-AC40-E3F2F36FCDA8}"/>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DA46-4798-AC40-E3F2F36FCDA8}"/>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DA46-4798-AC40-E3F2F36FCDA8}"/>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DA46-4798-AC40-E3F2F36FCDA8}"/>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DA46-4798-AC40-E3F2F36FCDA8}"/>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DA46-4798-AC40-E3F2F36FCDA8}"/>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DA46-4798-AC40-E3F2F36FCDA8}"/>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DA46-4798-AC40-E3F2F36FCDA8}"/>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DA46-4798-AC40-E3F2F36FCDA8}"/>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DA46-4798-AC40-E3F2F36FCDA8}"/>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DA46-4798-AC40-E3F2F36FCDA8}"/>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DA46-4798-AC40-E3F2F36FCDA8}"/>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DA46-4798-AC40-E3F2F36FCDA8}"/>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DA46-4798-AC40-E3F2F36FCDA8}"/>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DA46-4798-AC40-E3F2F36FCDA8}"/>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DA46-4798-AC40-E3F2F36FCDA8}"/>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DA46-4798-AC40-E3F2F36FCDA8}"/>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DA46-4798-AC40-E3F2F36FCDA8}"/>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DA46-4798-AC40-E3F2F36FCDA8}"/>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DA46-4798-AC40-E3F2F36FCDA8}"/>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DA46-4798-AC40-E3F2F36FCDA8}"/>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DA46-4798-AC40-E3F2F36FCDA8}"/>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DA46-4798-AC40-E3F2F36FCDA8}"/>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DA46-4798-AC40-E3F2F36FCDA8}"/>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DA46-4798-AC40-E3F2F36FCDA8}"/>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DA46-4798-AC40-E3F2F36FCDA8}"/>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DA46-4798-AC40-E3F2F36FCDA8}"/>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DA46-4798-AC40-E3F2F36FCDA8}"/>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DA46-4798-AC40-E3F2F36FCDA8}"/>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DA46-4798-AC40-E3F2F36FCDA8}"/>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DA46-4798-AC40-E3F2F36FCDA8}"/>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DA46-4798-AC40-E3F2F36FCDA8}"/>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DA46-4798-AC40-E3F2F36FCDA8}"/>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DA46-4798-AC40-E3F2F36FCDA8}"/>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DA46-4798-AC40-E3F2F36FCDA8}"/>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DA46-4798-AC40-E3F2F36FCDA8}"/>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DA46-4798-AC40-E3F2F36FCDA8}"/>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DA46-4798-AC40-E3F2F36FCDA8}"/>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DA46-4798-AC40-E3F2F36FCDA8}"/>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DA46-4798-AC40-E3F2F36FCDA8}"/>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DA46-4798-AC40-E3F2F36FCDA8}"/>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DA46-4798-AC40-E3F2F36FCDA8}"/>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DA46-4798-AC40-E3F2F36FCDA8}"/>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DA46-4798-AC40-E3F2F36FCDA8}"/>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DA46-4798-AC40-E3F2F36FCDA8}"/>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DA46-4798-AC40-E3F2F36FCDA8}"/>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DA46-4798-AC40-E3F2F36FCDA8}"/>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DA46-4798-AC40-E3F2F36FCDA8}"/>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DA46-4798-AC40-E3F2F36FCDA8}"/>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DA46-4798-AC40-E3F2F36FCDA8}"/>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DA46-4798-AC40-E3F2F36FCDA8}"/>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DA46-4798-AC40-E3F2F36FCDA8}"/>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DA46-4798-AC40-E3F2F36FCDA8}"/>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DA46-4798-AC40-E3F2F36FCDA8}"/>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DA46-4798-AC40-E3F2F36FCDA8}"/>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DA46-4798-AC40-E3F2F36FCDA8}"/>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DA46-4798-AC40-E3F2F36FCDA8}"/>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DA46-4798-AC40-E3F2F36FCDA8}"/>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DA46-4798-AC40-E3F2F36FCDA8}"/>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DA46-4798-AC40-E3F2F36FCDA8}"/>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DA46-4798-AC40-E3F2F36FCDA8}"/>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DA46-4798-AC40-E3F2F36FCDA8}"/>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DA46-4798-AC40-E3F2F36FCDA8}"/>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DA46-4798-AC40-E3F2F36FCDA8}"/>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DA46-4798-AC40-E3F2F36FCDA8}"/>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DA46-4798-AC40-E3F2F36FCDA8}"/>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DA46-4798-AC40-E3F2F36FCDA8}"/>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DA46-4798-AC40-E3F2F36FCDA8}"/>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DA46-4798-AC40-E3F2F36FCDA8}"/>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DA46-4798-AC40-E3F2F36FCDA8}"/>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DA46-4798-AC40-E3F2F36FCDA8}"/>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DA46-4798-AC40-E3F2F36FCDA8}"/>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DA46-4798-AC40-E3F2F36FCDA8}"/>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DA46-4798-AC40-E3F2F36FCDA8}"/>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DA46-4798-AC40-E3F2F36FCDA8}"/>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DA46-4798-AC40-E3F2F36FCDA8}"/>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DA46-4798-AC40-E3F2F36FCDA8}"/>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DA46-4798-AC40-E3F2F36FCDA8}"/>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DA46-4798-AC40-E3F2F36FCDA8}"/>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DA46-4798-AC40-E3F2F36FCDA8}"/>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DA46-4798-AC40-E3F2F36FCDA8}"/>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DA46-4798-AC40-E3F2F36FCDA8}"/>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DA46-4798-AC40-E3F2F36FCDA8}"/>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DA46-4798-AC40-E3F2F36FCDA8}"/>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DA46-4798-AC40-E3F2F36FCDA8}"/>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DA46-4798-AC40-E3F2F36FCDA8}"/>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DA46-4798-AC40-E3F2F36FCDA8}"/>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DA46-4798-AC40-E3F2F36FCDA8}"/>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DA46-4798-AC40-E3F2F36FCDA8}"/>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DA46-4798-AC40-E3F2F36FCDA8}"/>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DA46-4798-AC40-E3F2F36FCDA8}"/>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DA46-4798-AC40-E3F2F36FCDA8}"/>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DA46-4798-AC40-E3F2F36FCDA8}"/>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DA46-4798-AC40-E3F2F36FCDA8}"/>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DA46-4798-AC40-E3F2F36FCDA8}"/>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DA46-4798-AC40-E3F2F36FCDA8}"/>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DA46-4798-AC40-E3F2F36FCDA8}"/>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DA46-4798-AC40-E3F2F36FCDA8}"/>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DA46-4798-AC40-E3F2F36FCDA8}"/>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DA46-4798-AC40-E3F2F36FCDA8}"/>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DA46-4798-AC40-E3F2F36FCDA8}"/>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DA46-4798-AC40-E3F2F36FCDA8}"/>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DA46-4798-AC40-E3F2F36FCDA8}"/>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DA46-4798-AC40-E3F2F36FCDA8}"/>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DA46-4798-AC40-E3F2F36FCDA8}"/>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DA46-4798-AC40-E3F2F36FCDA8}"/>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DA46-4798-AC40-E3F2F36FCDA8}"/>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DA46-4798-AC40-E3F2F36FCDA8}"/>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DA46-4798-AC40-E3F2F36FCDA8}"/>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DA46-4798-AC40-E3F2F36FCDA8}"/>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DA46-4798-AC40-E3F2F36FCDA8}"/>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DA46-4798-AC40-E3F2F36FCDA8}"/>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DA46-4798-AC40-E3F2F36FCDA8}"/>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DA46-4798-AC40-E3F2F36FCDA8}"/>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DA46-4798-AC40-E3F2F36FCDA8}"/>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DA46-4798-AC40-E3F2F36FCDA8}"/>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DA46-4798-AC40-E3F2F36FCDA8}"/>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DA46-4798-AC40-E3F2F36FCDA8}"/>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DA46-4798-AC40-E3F2F36FCDA8}"/>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DA46-4798-AC40-E3F2F36FCDA8}"/>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DA46-4798-AC40-E3F2F36FCDA8}"/>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DA46-4798-AC40-E3F2F36FCDA8}"/>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DA46-4798-AC40-E3F2F36FCDA8}"/>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DA46-4798-AC40-E3F2F36FCDA8}"/>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DA46-4798-AC40-E3F2F36FCDA8}"/>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DA46-4798-AC40-E3F2F36FCDA8}"/>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DA46-4798-AC40-E3F2F36FCDA8}"/>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DA46-4798-AC40-E3F2F36FCDA8}"/>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DA46-4798-AC40-E3F2F36FCDA8}"/>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DA46-4798-AC40-E3F2F36FCDA8}"/>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DA46-4798-AC40-E3F2F36FCDA8}"/>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DA46-4798-AC40-E3F2F36FCDA8}"/>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DA46-4798-AC40-E3F2F36FCDA8}"/>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DA46-4798-AC40-E3F2F36FCDA8}"/>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DA46-4798-AC40-E3F2F36FCDA8}"/>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DA46-4798-AC40-E3F2F36FCDA8}"/>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DA46-4798-AC40-E3F2F36FCDA8}"/>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DA46-4798-AC40-E3F2F36FCDA8}"/>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DA46-4798-AC40-E3F2F36FCDA8}"/>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DA46-4798-AC40-E3F2F36FCDA8}"/>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DA46-4798-AC40-E3F2F36FCDA8}"/>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DA46-4798-AC40-E3F2F36FCDA8}"/>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DA46-4798-AC40-E3F2F36FCDA8}"/>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DA46-4798-AC40-E3F2F36FCDA8}"/>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DA46-4798-AC40-E3F2F36FCDA8}"/>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DA46-4798-AC40-E3F2F36FCDA8}"/>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DA46-4798-AC40-E3F2F36FCDA8}"/>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DA46-4798-AC40-E3F2F36FCDA8}"/>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DA46-4798-AC40-E3F2F36FCDA8}"/>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DA46-4798-AC40-E3F2F36FCDA8}"/>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DA46-4798-AC40-E3F2F36FCDA8}"/>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DA46-4798-AC40-E3F2F36FCDA8}"/>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DA46-4798-AC40-E3F2F36FCDA8}"/>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DA46-4798-AC40-E3F2F36FCDA8}"/>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DA46-4798-AC40-E3F2F36FCDA8}"/>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DA46-4798-AC40-E3F2F36FCDA8}"/>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DA46-4798-AC40-E3F2F36FCDA8}"/>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DA46-4798-AC40-E3F2F36FCDA8}"/>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DA46-4798-AC40-E3F2F36FCDA8}"/>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DA46-4798-AC40-E3F2F36FCDA8}"/>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DA46-4798-AC40-E3F2F36FCDA8}"/>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DA46-4798-AC40-E3F2F36FCDA8}"/>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DA46-4798-AC40-E3F2F36FCDA8}"/>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DA46-4798-AC40-E3F2F36FCDA8}"/>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DA46-4798-AC40-E3F2F36FCDA8}"/>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DA46-4798-AC40-E3F2F36FCDA8}"/>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DA46-4798-AC40-E3F2F36FCDA8}"/>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DA46-4798-AC40-E3F2F36FCDA8}"/>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DA46-4798-AC40-E3F2F36FCDA8}"/>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DA46-4798-AC40-E3F2F36FCDA8}"/>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DA46-4798-AC40-E3F2F36FCDA8}"/>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DA46-4798-AC40-E3F2F36FCDA8}"/>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DA46-4798-AC40-E3F2F36FCDA8}"/>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DA46-4798-AC40-E3F2F36FCDA8}"/>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DA46-4798-AC40-E3F2F36FCDA8}"/>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DA46-4798-AC40-E3F2F36FCDA8}"/>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DA46-4798-AC40-E3F2F36FCDA8}"/>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DA46-4798-AC40-E3F2F36FCDA8}"/>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DA46-4798-AC40-E3F2F36FCDA8}"/>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DA46-4798-AC40-E3F2F36FCDA8}"/>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DA46-4798-AC40-E3F2F36FCDA8}"/>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DA46-4798-AC40-E3F2F36FCDA8}"/>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DA46-4798-AC40-E3F2F36FCDA8}"/>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DA46-4798-AC40-E3F2F36FCDA8}"/>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DA46-4798-AC40-E3F2F36FCDA8}"/>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DA46-4798-AC40-E3F2F36FCDA8}"/>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DA46-4798-AC40-E3F2F36FCDA8}"/>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DA46-4798-AC40-E3F2F36FCDA8}"/>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DA46-4798-AC40-E3F2F36FCDA8}"/>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DA46-4798-AC40-E3F2F36FCDA8}"/>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DA46-4798-AC40-E3F2F36FCDA8}"/>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DA46-4798-AC40-E3F2F36FCDA8}"/>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DA46-4798-AC40-E3F2F36FCDA8}"/>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DA46-4798-AC40-E3F2F36FCDA8}"/>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DA46-4798-AC40-E3F2F36FCDA8}"/>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DA46-4798-AC40-E3F2F36FCDA8}"/>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DA46-4798-AC40-E3F2F36FCDA8}"/>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DA46-4798-AC40-E3F2F36FCDA8}"/>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DA46-4798-AC40-E3F2F36FCDA8}"/>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DA46-4798-AC40-E3F2F36FCDA8}"/>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DA46-4798-AC40-E3F2F36FCDA8}"/>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DA46-4798-AC40-E3F2F36FCDA8}"/>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DA46-4798-AC40-E3F2F36FCDA8}"/>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DA46-4798-AC40-E3F2F36FCDA8}"/>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DA46-4798-AC40-E3F2F36FCDA8}"/>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DA46-4798-AC40-E3F2F36FCDA8}"/>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DA46-4798-AC40-E3F2F36FCDA8}"/>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DA46-4798-AC40-E3F2F36FCDA8}"/>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DA46-4798-AC40-E3F2F36FCDA8}"/>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DA46-4798-AC40-E3F2F36FCDA8}"/>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DA46-4798-AC40-E3F2F36FCDA8}"/>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DA46-4798-AC40-E3F2F36FCDA8}"/>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DA46-4798-AC40-E3F2F36FCDA8}"/>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DA46-4798-AC40-E3F2F36FCDA8}"/>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DA46-4798-AC40-E3F2F36FCDA8}"/>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DA46-4798-AC40-E3F2F36FCDA8}"/>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DA46-4798-AC40-E3F2F36FCDA8}"/>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DA46-4798-AC40-E3F2F36FCDA8}"/>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DA46-4798-AC40-E3F2F36FCDA8}"/>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DA46-4798-AC40-E3F2F36FCDA8}"/>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DA46-4798-AC40-E3F2F36FCDA8}"/>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DA46-4798-AC40-E3F2F36FCDA8}"/>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DA46-4798-AC40-E3F2F36FCDA8}"/>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DA46-4798-AC40-E3F2F36FCDA8}"/>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DA46-4798-AC40-E3F2F36FCDA8}"/>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DA46-4798-AC40-E3F2F36FCDA8}"/>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DA46-4798-AC40-E3F2F36FCDA8}"/>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DA46-4798-AC40-E3F2F36FCDA8}"/>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DA46-4798-AC40-E3F2F36FCDA8}"/>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DA46-4798-AC40-E3F2F36FCDA8}"/>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DA46-4798-AC40-E3F2F36FCDA8}"/>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DA46-4798-AC40-E3F2F36FCDA8}"/>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DA46-4798-AC40-E3F2F36FCDA8}"/>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DA46-4798-AC40-E3F2F36FCDA8}"/>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DA46-4798-AC40-E3F2F36FCDA8}"/>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DA46-4798-AC40-E3F2F36FCDA8}"/>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DA46-4798-AC40-E3F2F36FCDA8}"/>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DA46-4798-AC40-E3F2F36FCDA8}"/>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DA46-4798-AC40-E3F2F36FCDA8}"/>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DA46-4798-AC40-E3F2F36FCDA8}"/>
              </c:ext>
            </c:extLst>
          </c:dPt>
          <c:yVal>
            <c:numRef>
              <c:f>'1._DATA'!$AH$9:$AH$295</c:f>
              <c:numCache>
                <c:formatCode>#,###;\(#,###\);\-</c:formatCode>
                <c:ptCount val="287"/>
                <c:pt idx="19">
                  <c:v>4</c:v>
                </c:pt>
                <c:pt idx="20">
                  <c:v>4</c:v>
                </c:pt>
                <c:pt idx="21">
                  <c:v>5</c:v>
                </c:pt>
                <c:pt idx="22">
                  <c:v>3</c:v>
                </c:pt>
                <c:pt idx="23">
                  <c:v>5</c:v>
                </c:pt>
                <c:pt idx="24">
                  <c:v>4</c:v>
                </c:pt>
                <c:pt idx="25">
                  <c:v>4</c:v>
                </c:pt>
                <c:pt idx="26">
                  <c:v>4</c:v>
                </c:pt>
                <c:pt idx="27">
                  <c:v>5</c:v>
                </c:pt>
                <c:pt idx="28">
                  <c:v>4</c:v>
                </c:pt>
                <c:pt idx="29">
                  <c:v>4</c:v>
                </c:pt>
                <c:pt idx="30">
                  <c:v>5</c:v>
                </c:pt>
                <c:pt idx="31">
                  <c:v>5</c:v>
                </c:pt>
                <c:pt idx="32">
                  <c:v>5</c:v>
                </c:pt>
                <c:pt idx="33">
                  <c:v>4</c:v>
                </c:pt>
                <c:pt idx="34">
                  <c:v>5</c:v>
                </c:pt>
                <c:pt idx="35">
                  <c:v>4</c:v>
                </c:pt>
                <c:pt idx="36">
                  <c:v>2</c:v>
                </c:pt>
                <c:pt idx="37">
                  <c:v>4</c:v>
                </c:pt>
                <c:pt idx="38">
                  <c:v>5</c:v>
                </c:pt>
                <c:pt idx="39">
                  <c:v>4</c:v>
                </c:pt>
                <c:pt idx="40">
                  <c:v>5</c:v>
                </c:pt>
                <c:pt idx="41">
                  <c:v>1</c:v>
                </c:pt>
                <c:pt idx="42">
                  <c:v>5</c:v>
                </c:pt>
                <c:pt idx="43">
                  <c:v>4</c:v>
                </c:pt>
                <c:pt idx="44">
                  <c:v>5</c:v>
                </c:pt>
                <c:pt idx="45">
                  <c:v>1</c:v>
                </c:pt>
                <c:pt idx="46">
                  <c:v>3</c:v>
                </c:pt>
                <c:pt idx="47">
                  <c:v>4</c:v>
                </c:pt>
                <c:pt idx="48">
                  <c:v>2</c:v>
                </c:pt>
                <c:pt idx="49">
                  <c:v>4</c:v>
                </c:pt>
                <c:pt idx="50">
                  <c:v>5</c:v>
                </c:pt>
                <c:pt idx="51">
                  <c:v>5</c:v>
                </c:pt>
                <c:pt idx="52">
                  <c:v>2</c:v>
                </c:pt>
                <c:pt idx="53">
                  <c:v>4</c:v>
                </c:pt>
                <c:pt idx="54">
                  <c:v>3</c:v>
                </c:pt>
                <c:pt idx="55">
                  <c:v>4</c:v>
                </c:pt>
                <c:pt idx="56">
                  <c:v>4</c:v>
                </c:pt>
                <c:pt idx="57">
                  <c:v>1</c:v>
                </c:pt>
                <c:pt idx="58">
                  <c:v>4</c:v>
                </c:pt>
                <c:pt idx="59">
                  <c:v>4</c:v>
                </c:pt>
                <c:pt idx="60">
                  <c:v>3</c:v>
                </c:pt>
                <c:pt idx="61">
                  <c:v>5</c:v>
                </c:pt>
                <c:pt idx="62">
                  <c:v>4</c:v>
                </c:pt>
                <c:pt idx="63">
                  <c:v>4</c:v>
                </c:pt>
                <c:pt idx="64">
                  <c:v>5</c:v>
                </c:pt>
                <c:pt idx="65">
                  <c:v>4</c:v>
                </c:pt>
                <c:pt idx="66">
                  <c:v>5</c:v>
                </c:pt>
                <c:pt idx="67">
                  <c:v>3</c:v>
                </c:pt>
                <c:pt idx="68">
                  <c:v>3</c:v>
                </c:pt>
                <c:pt idx="69">
                  <c:v>2</c:v>
                </c:pt>
                <c:pt idx="70">
                  <c:v>5</c:v>
                </c:pt>
                <c:pt idx="71">
                  <c:v>4</c:v>
                </c:pt>
                <c:pt idx="72">
                  <c:v>4</c:v>
                </c:pt>
                <c:pt idx="73">
                  <c:v>5</c:v>
                </c:pt>
                <c:pt idx="74">
                  <c:v>5</c:v>
                </c:pt>
                <c:pt idx="75">
                  <c:v>5</c:v>
                </c:pt>
                <c:pt idx="76">
                  <c:v>5</c:v>
                </c:pt>
                <c:pt idx="77">
                  <c:v>5</c:v>
                </c:pt>
                <c:pt idx="78">
                  <c:v>4</c:v>
                </c:pt>
                <c:pt idx="79">
                  <c:v>4</c:v>
                </c:pt>
                <c:pt idx="80">
                  <c:v>4</c:v>
                </c:pt>
                <c:pt idx="81">
                  <c:v>4</c:v>
                </c:pt>
                <c:pt idx="82">
                  <c:v>4</c:v>
                </c:pt>
                <c:pt idx="83">
                  <c:v>5</c:v>
                </c:pt>
                <c:pt idx="84">
                  <c:v>5</c:v>
                </c:pt>
                <c:pt idx="85">
                  <c:v>2</c:v>
                </c:pt>
                <c:pt idx="86">
                  <c:v>4</c:v>
                </c:pt>
                <c:pt idx="87">
                  <c:v>5</c:v>
                </c:pt>
                <c:pt idx="88">
                  <c:v>3</c:v>
                </c:pt>
                <c:pt idx="89">
                  <c:v>4</c:v>
                </c:pt>
                <c:pt idx="90">
                  <c:v>4</c:v>
                </c:pt>
                <c:pt idx="91">
                  <c:v>4</c:v>
                </c:pt>
                <c:pt idx="92">
                  <c:v>4</c:v>
                </c:pt>
                <c:pt idx="93">
                  <c:v>1</c:v>
                </c:pt>
                <c:pt idx="95">
                  <c:v>5</c:v>
                </c:pt>
                <c:pt idx="96">
                  <c:v>4</c:v>
                </c:pt>
                <c:pt idx="97">
                  <c:v>5</c:v>
                </c:pt>
                <c:pt idx="98">
                  <c:v>4</c:v>
                </c:pt>
                <c:pt idx="99">
                  <c:v>1</c:v>
                </c:pt>
                <c:pt idx="100">
                  <c:v>5</c:v>
                </c:pt>
                <c:pt idx="101">
                  <c:v>4</c:v>
                </c:pt>
                <c:pt idx="102">
                  <c:v>4</c:v>
                </c:pt>
                <c:pt idx="103">
                  <c:v>5</c:v>
                </c:pt>
                <c:pt idx="104">
                  <c:v>5</c:v>
                </c:pt>
                <c:pt idx="105">
                  <c:v>5</c:v>
                </c:pt>
                <c:pt idx="106">
                  <c:v>5</c:v>
                </c:pt>
                <c:pt idx="109">
                  <c:v>2</c:v>
                </c:pt>
                <c:pt idx="110">
                  <c:v>5</c:v>
                </c:pt>
                <c:pt idx="111">
                  <c:v>5</c:v>
                </c:pt>
                <c:pt idx="112">
                  <c:v>4</c:v>
                </c:pt>
                <c:pt idx="113">
                  <c:v>4</c:v>
                </c:pt>
                <c:pt idx="114">
                  <c:v>5</c:v>
                </c:pt>
                <c:pt idx="115">
                  <c:v>5</c:v>
                </c:pt>
                <c:pt idx="116">
                  <c:v>4</c:v>
                </c:pt>
                <c:pt idx="117">
                  <c:v>5</c:v>
                </c:pt>
                <c:pt idx="118">
                  <c:v>5</c:v>
                </c:pt>
                <c:pt idx="119">
                  <c:v>4</c:v>
                </c:pt>
                <c:pt idx="120">
                  <c:v>4</c:v>
                </c:pt>
                <c:pt idx="121">
                  <c:v>4</c:v>
                </c:pt>
                <c:pt idx="125">
                  <c:v>1</c:v>
                </c:pt>
                <c:pt idx="126">
                  <c:v>4</c:v>
                </c:pt>
                <c:pt idx="127">
                  <c:v>3</c:v>
                </c:pt>
                <c:pt idx="128">
                  <c:v>2</c:v>
                </c:pt>
                <c:pt idx="129">
                  <c:v>5</c:v>
                </c:pt>
                <c:pt idx="130">
                  <c:v>1</c:v>
                </c:pt>
                <c:pt idx="131">
                  <c:v>1</c:v>
                </c:pt>
                <c:pt idx="133">
                  <c:v>5</c:v>
                </c:pt>
                <c:pt idx="134">
                  <c:v>5</c:v>
                </c:pt>
                <c:pt idx="135">
                  <c:v>4</c:v>
                </c:pt>
                <c:pt idx="138">
                  <c:v>4</c:v>
                </c:pt>
                <c:pt idx="140">
                  <c:v>2</c:v>
                </c:pt>
                <c:pt idx="141">
                  <c:v>4</c:v>
                </c:pt>
                <c:pt idx="142">
                  <c:v>2</c:v>
                </c:pt>
                <c:pt idx="143">
                  <c:v>2</c:v>
                </c:pt>
                <c:pt idx="144">
                  <c:v>4</c:v>
                </c:pt>
                <c:pt idx="145">
                  <c:v>5</c:v>
                </c:pt>
                <c:pt idx="146">
                  <c:v>5</c:v>
                </c:pt>
                <c:pt idx="147">
                  <c:v>5</c:v>
                </c:pt>
                <c:pt idx="148">
                  <c:v>5</c:v>
                </c:pt>
                <c:pt idx="149">
                  <c:v>4</c:v>
                </c:pt>
                <c:pt idx="151">
                  <c:v>5</c:v>
                </c:pt>
                <c:pt idx="152">
                  <c:v>2</c:v>
                </c:pt>
                <c:pt idx="153">
                  <c:v>5</c:v>
                </c:pt>
                <c:pt idx="154">
                  <c:v>4</c:v>
                </c:pt>
                <c:pt idx="155">
                  <c:v>5</c:v>
                </c:pt>
                <c:pt idx="156">
                  <c:v>5</c:v>
                </c:pt>
                <c:pt idx="157">
                  <c:v>5</c:v>
                </c:pt>
                <c:pt idx="159">
                  <c:v>5</c:v>
                </c:pt>
                <c:pt idx="160">
                  <c:v>4</c:v>
                </c:pt>
                <c:pt idx="161">
                  <c:v>4</c:v>
                </c:pt>
                <c:pt idx="162">
                  <c:v>5</c:v>
                </c:pt>
                <c:pt idx="164">
                  <c:v>4</c:v>
                </c:pt>
                <c:pt idx="165">
                  <c:v>4</c:v>
                </c:pt>
                <c:pt idx="166">
                  <c:v>2</c:v>
                </c:pt>
                <c:pt idx="167">
                  <c:v>4</c:v>
                </c:pt>
                <c:pt idx="168">
                  <c:v>1</c:v>
                </c:pt>
                <c:pt idx="169">
                  <c:v>5</c:v>
                </c:pt>
                <c:pt idx="170">
                  <c:v>5</c:v>
                </c:pt>
                <c:pt idx="171">
                  <c:v>4</c:v>
                </c:pt>
                <c:pt idx="172">
                  <c:v>4</c:v>
                </c:pt>
                <c:pt idx="176">
                  <c:v>4</c:v>
                </c:pt>
                <c:pt idx="179">
                  <c:v>5</c:v>
                </c:pt>
                <c:pt idx="181">
                  <c:v>3</c:v>
                </c:pt>
                <c:pt idx="182">
                  <c:v>5</c:v>
                </c:pt>
                <c:pt idx="183">
                  <c:v>4</c:v>
                </c:pt>
                <c:pt idx="184">
                  <c:v>4</c:v>
                </c:pt>
                <c:pt idx="185">
                  <c:v>5</c:v>
                </c:pt>
                <c:pt idx="186">
                  <c:v>3</c:v>
                </c:pt>
                <c:pt idx="187">
                  <c:v>5</c:v>
                </c:pt>
                <c:pt idx="188">
                  <c:v>4</c:v>
                </c:pt>
                <c:pt idx="189">
                  <c:v>4</c:v>
                </c:pt>
                <c:pt idx="190">
                  <c:v>4</c:v>
                </c:pt>
                <c:pt idx="191">
                  <c:v>4</c:v>
                </c:pt>
                <c:pt idx="192">
                  <c:v>4</c:v>
                </c:pt>
                <c:pt idx="193">
                  <c:v>4</c:v>
                </c:pt>
                <c:pt idx="194">
                  <c:v>4</c:v>
                </c:pt>
                <c:pt idx="195">
                  <c:v>1</c:v>
                </c:pt>
                <c:pt idx="196">
                  <c:v>4</c:v>
                </c:pt>
                <c:pt idx="197">
                  <c:v>5</c:v>
                </c:pt>
                <c:pt idx="198">
                  <c:v>4</c:v>
                </c:pt>
                <c:pt idx="199">
                  <c:v>4</c:v>
                </c:pt>
                <c:pt idx="200">
                  <c:v>4</c:v>
                </c:pt>
                <c:pt idx="201">
                  <c:v>5</c:v>
                </c:pt>
                <c:pt idx="202">
                  <c:v>5</c:v>
                </c:pt>
                <c:pt idx="203">
                  <c:v>5</c:v>
                </c:pt>
                <c:pt idx="204">
                  <c:v>5</c:v>
                </c:pt>
                <c:pt idx="205">
                  <c:v>2</c:v>
                </c:pt>
                <c:pt idx="206">
                  <c:v>5</c:v>
                </c:pt>
                <c:pt idx="207">
                  <c:v>4</c:v>
                </c:pt>
                <c:pt idx="208">
                  <c:v>4</c:v>
                </c:pt>
                <c:pt idx="209">
                  <c:v>4</c:v>
                </c:pt>
                <c:pt idx="210">
                  <c:v>5</c:v>
                </c:pt>
                <c:pt idx="211">
                  <c:v>5</c:v>
                </c:pt>
                <c:pt idx="212">
                  <c:v>5</c:v>
                </c:pt>
                <c:pt idx="213">
                  <c:v>4</c:v>
                </c:pt>
                <c:pt idx="214">
                  <c:v>5</c:v>
                </c:pt>
                <c:pt idx="215">
                  <c:v>4</c:v>
                </c:pt>
                <c:pt idx="216">
                  <c:v>4</c:v>
                </c:pt>
                <c:pt idx="217">
                  <c:v>4</c:v>
                </c:pt>
                <c:pt idx="218">
                  <c:v>5</c:v>
                </c:pt>
                <c:pt idx="219">
                  <c:v>4</c:v>
                </c:pt>
                <c:pt idx="220">
                  <c:v>5</c:v>
                </c:pt>
                <c:pt idx="221">
                  <c:v>4</c:v>
                </c:pt>
                <c:pt idx="223">
                  <c:v>4</c:v>
                </c:pt>
                <c:pt idx="224">
                  <c:v>3</c:v>
                </c:pt>
                <c:pt idx="225">
                  <c:v>5</c:v>
                </c:pt>
                <c:pt idx="226">
                  <c:v>5</c:v>
                </c:pt>
                <c:pt idx="227">
                  <c:v>4</c:v>
                </c:pt>
                <c:pt idx="228">
                  <c:v>5</c:v>
                </c:pt>
                <c:pt idx="230">
                  <c:v>5</c:v>
                </c:pt>
                <c:pt idx="231">
                  <c:v>4</c:v>
                </c:pt>
                <c:pt idx="232">
                  <c:v>4</c:v>
                </c:pt>
                <c:pt idx="233">
                  <c:v>4</c:v>
                </c:pt>
                <c:pt idx="234">
                  <c:v>4</c:v>
                </c:pt>
                <c:pt idx="235">
                  <c:v>3</c:v>
                </c:pt>
                <c:pt idx="236">
                  <c:v>1</c:v>
                </c:pt>
                <c:pt idx="237">
                  <c:v>5</c:v>
                </c:pt>
                <c:pt idx="238">
                  <c:v>4</c:v>
                </c:pt>
                <c:pt idx="239">
                  <c:v>4</c:v>
                </c:pt>
                <c:pt idx="240">
                  <c:v>2</c:v>
                </c:pt>
                <c:pt idx="241">
                  <c:v>5</c:v>
                </c:pt>
                <c:pt idx="242">
                  <c:v>2</c:v>
                </c:pt>
                <c:pt idx="243">
                  <c:v>3</c:v>
                </c:pt>
                <c:pt idx="244">
                  <c:v>5</c:v>
                </c:pt>
                <c:pt idx="245">
                  <c:v>5</c:v>
                </c:pt>
                <c:pt idx="246">
                  <c:v>5</c:v>
                </c:pt>
                <c:pt idx="247">
                  <c:v>4</c:v>
                </c:pt>
                <c:pt idx="248">
                  <c:v>4</c:v>
                </c:pt>
                <c:pt idx="249">
                  <c:v>5</c:v>
                </c:pt>
                <c:pt idx="250">
                  <c:v>2</c:v>
                </c:pt>
                <c:pt idx="251">
                  <c:v>5</c:v>
                </c:pt>
                <c:pt idx="252">
                  <c:v>4</c:v>
                </c:pt>
                <c:pt idx="253">
                  <c:v>5</c:v>
                </c:pt>
                <c:pt idx="254">
                  <c:v>3</c:v>
                </c:pt>
                <c:pt idx="255">
                  <c:v>4</c:v>
                </c:pt>
                <c:pt idx="256">
                  <c:v>3</c:v>
                </c:pt>
                <c:pt idx="257">
                  <c:v>2</c:v>
                </c:pt>
                <c:pt idx="258">
                  <c:v>2</c:v>
                </c:pt>
                <c:pt idx="259">
                  <c:v>4</c:v>
                </c:pt>
                <c:pt idx="261">
                  <c:v>5</c:v>
                </c:pt>
                <c:pt idx="262">
                  <c:v>4</c:v>
                </c:pt>
                <c:pt idx="263">
                  <c:v>4</c:v>
                </c:pt>
                <c:pt idx="264">
                  <c:v>5</c:v>
                </c:pt>
                <c:pt idx="265">
                  <c:v>5</c:v>
                </c:pt>
                <c:pt idx="266">
                  <c:v>4</c:v>
                </c:pt>
                <c:pt idx="269">
                  <c:v>3</c:v>
                </c:pt>
                <c:pt idx="279">
                  <c:v>2</c:v>
                </c:pt>
                <c:pt idx="280">
                  <c:v>4</c:v>
                </c:pt>
                <c:pt idx="282">
                  <c:v>3</c:v>
                </c:pt>
                <c:pt idx="284">
                  <c:v>5</c:v>
                </c:pt>
                <c:pt idx="285">
                  <c:v>5</c:v>
                </c:pt>
              </c:numCache>
            </c:numRef>
          </c:yVal>
          <c:smooth val="0"/>
          <c:extLst>
            <c:ext xmlns:c16="http://schemas.microsoft.com/office/drawing/2014/chart" uri="{C3380CC4-5D6E-409C-BE32-E72D297353CC}">
              <c16:uniqueId val="{0000023E-DA46-4798-AC40-E3F2F36FCDA8}"/>
            </c:ext>
          </c:extLst>
        </c:ser>
        <c:dLbls>
          <c:showLegendKey val="0"/>
          <c:showVal val="0"/>
          <c:showCatName val="0"/>
          <c:showSerName val="0"/>
          <c:showPercent val="0"/>
          <c:showBubbleSize val="0"/>
        </c:dLbls>
        <c:axId val="-200850864"/>
        <c:axId val="-200850320"/>
      </c:scatterChart>
      <c:valAx>
        <c:axId val="-2008508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320"/>
        <c:crosses val="autoZero"/>
        <c:crossBetween val="midCat"/>
        <c:majorUnit val="1"/>
      </c:valAx>
      <c:valAx>
        <c:axId val="-20085032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86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'2._Check'!$K$15</c:f>
              <c:strCache>
                <c:ptCount val="1"/>
                <c:pt idx="0">
                  <c:v>PartB_g</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F35C-45B1-A8AB-341AF0852CE3}"/>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F35C-45B1-A8AB-341AF0852CE3}"/>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F35C-45B1-A8AB-341AF0852CE3}"/>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F35C-45B1-A8AB-341AF0852CE3}"/>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F35C-45B1-A8AB-341AF0852CE3}"/>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F35C-45B1-A8AB-341AF0852CE3}"/>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F35C-45B1-A8AB-341AF0852CE3}"/>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F35C-45B1-A8AB-341AF0852CE3}"/>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F35C-45B1-A8AB-341AF0852CE3}"/>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F35C-45B1-A8AB-341AF0852CE3}"/>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F35C-45B1-A8AB-341AF0852CE3}"/>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F35C-45B1-A8AB-341AF0852CE3}"/>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F35C-45B1-A8AB-341AF0852CE3}"/>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F35C-45B1-A8AB-341AF0852CE3}"/>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F35C-45B1-A8AB-341AF0852CE3}"/>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F35C-45B1-A8AB-341AF0852CE3}"/>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F35C-45B1-A8AB-341AF0852CE3}"/>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F35C-45B1-A8AB-341AF0852CE3}"/>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F35C-45B1-A8AB-341AF0852CE3}"/>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F35C-45B1-A8AB-341AF0852CE3}"/>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F35C-45B1-A8AB-341AF0852CE3}"/>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F35C-45B1-A8AB-341AF0852CE3}"/>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F35C-45B1-A8AB-341AF0852CE3}"/>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F35C-45B1-A8AB-341AF0852CE3}"/>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F35C-45B1-A8AB-341AF0852CE3}"/>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F35C-45B1-A8AB-341AF0852CE3}"/>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F35C-45B1-A8AB-341AF0852CE3}"/>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F35C-45B1-A8AB-341AF0852CE3}"/>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F35C-45B1-A8AB-341AF0852CE3}"/>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F35C-45B1-A8AB-341AF0852CE3}"/>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F35C-45B1-A8AB-341AF0852CE3}"/>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F35C-45B1-A8AB-341AF0852CE3}"/>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F35C-45B1-A8AB-341AF0852CE3}"/>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F35C-45B1-A8AB-341AF0852CE3}"/>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F35C-45B1-A8AB-341AF0852CE3}"/>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F35C-45B1-A8AB-341AF0852CE3}"/>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F35C-45B1-A8AB-341AF0852CE3}"/>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F35C-45B1-A8AB-341AF0852CE3}"/>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F35C-45B1-A8AB-341AF0852CE3}"/>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F35C-45B1-A8AB-341AF0852CE3}"/>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F35C-45B1-A8AB-341AF0852CE3}"/>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F35C-45B1-A8AB-341AF0852CE3}"/>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F35C-45B1-A8AB-341AF0852CE3}"/>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F35C-45B1-A8AB-341AF0852CE3}"/>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F35C-45B1-A8AB-341AF0852CE3}"/>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F35C-45B1-A8AB-341AF0852CE3}"/>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F35C-45B1-A8AB-341AF0852CE3}"/>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F35C-45B1-A8AB-341AF0852CE3}"/>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F35C-45B1-A8AB-341AF0852CE3}"/>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F35C-45B1-A8AB-341AF0852CE3}"/>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F35C-45B1-A8AB-341AF0852CE3}"/>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F35C-45B1-A8AB-341AF0852CE3}"/>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F35C-45B1-A8AB-341AF0852CE3}"/>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F35C-45B1-A8AB-341AF0852CE3}"/>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F35C-45B1-A8AB-341AF0852CE3}"/>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F35C-45B1-A8AB-341AF0852CE3}"/>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F35C-45B1-A8AB-341AF0852CE3}"/>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F35C-45B1-A8AB-341AF0852CE3}"/>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F35C-45B1-A8AB-341AF0852CE3}"/>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F35C-45B1-A8AB-341AF0852CE3}"/>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F35C-45B1-A8AB-341AF0852CE3}"/>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F35C-45B1-A8AB-341AF0852CE3}"/>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F35C-45B1-A8AB-341AF0852CE3}"/>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F35C-45B1-A8AB-341AF0852CE3}"/>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F35C-45B1-A8AB-341AF0852CE3}"/>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F35C-45B1-A8AB-341AF0852CE3}"/>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F35C-45B1-A8AB-341AF0852CE3}"/>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F35C-45B1-A8AB-341AF0852CE3}"/>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F35C-45B1-A8AB-341AF0852CE3}"/>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F35C-45B1-A8AB-341AF0852CE3}"/>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F35C-45B1-A8AB-341AF0852CE3}"/>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F35C-45B1-A8AB-341AF0852CE3}"/>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F35C-45B1-A8AB-341AF0852CE3}"/>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F35C-45B1-A8AB-341AF0852CE3}"/>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F35C-45B1-A8AB-341AF0852CE3}"/>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F35C-45B1-A8AB-341AF0852CE3}"/>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F35C-45B1-A8AB-341AF0852CE3}"/>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F35C-45B1-A8AB-341AF0852CE3}"/>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F35C-45B1-A8AB-341AF0852CE3}"/>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F35C-45B1-A8AB-341AF0852CE3}"/>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F35C-45B1-A8AB-341AF0852CE3}"/>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F35C-45B1-A8AB-341AF0852CE3}"/>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F35C-45B1-A8AB-341AF0852CE3}"/>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F35C-45B1-A8AB-341AF0852CE3}"/>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F35C-45B1-A8AB-341AF0852CE3}"/>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F35C-45B1-A8AB-341AF0852CE3}"/>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F35C-45B1-A8AB-341AF0852CE3}"/>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F35C-45B1-A8AB-341AF0852CE3}"/>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F35C-45B1-A8AB-341AF0852CE3}"/>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F35C-45B1-A8AB-341AF0852CE3}"/>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F35C-45B1-A8AB-341AF0852CE3}"/>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F35C-45B1-A8AB-341AF0852CE3}"/>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F35C-45B1-A8AB-341AF0852CE3}"/>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F35C-45B1-A8AB-341AF0852CE3}"/>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F35C-45B1-A8AB-341AF0852CE3}"/>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F35C-45B1-A8AB-341AF0852CE3}"/>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F35C-45B1-A8AB-341AF0852CE3}"/>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F35C-45B1-A8AB-341AF0852CE3}"/>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F35C-45B1-A8AB-341AF0852CE3}"/>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F35C-45B1-A8AB-341AF0852CE3}"/>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F35C-45B1-A8AB-341AF0852CE3}"/>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F35C-45B1-A8AB-341AF0852CE3}"/>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F35C-45B1-A8AB-341AF0852CE3}"/>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F35C-45B1-A8AB-341AF0852CE3}"/>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F35C-45B1-A8AB-341AF0852CE3}"/>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F35C-45B1-A8AB-341AF0852CE3}"/>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F35C-45B1-A8AB-341AF0852CE3}"/>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F35C-45B1-A8AB-341AF0852CE3}"/>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F35C-45B1-A8AB-341AF0852CE3}"/>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F35C-45B1-A8AB-341AF0852CE3}"/>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F35C-45B1-A8AB-341AF0852CE3}"/>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F35C-45B1-A8AB-341AF0852CE3}"/>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F35C-45B1-A8AB-341AF0852CE3}"/>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F35C-45B1-A8AB-341AF0852CE3}"/>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F35C-45B1-A8AB-341AF0852CE3}"/>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F35C-45B1-A8AB-341AF0852CE3}"/>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F35C-45B1-A8AB-341AF0852CE3}"/>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F35C-45B1-A8AB-341AF0852CE3}"/>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F35C-45B1-A8AB-341AF0852CE3}"/>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F35C-45B1-A8AB-341AF0852CE3}"/>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F35C-45B1-A8AB-341AF0852CE3}"/>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F35C-45B1-A8AB-341AF0852CE3}"/>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F35C-45B1-A8AB-341AF0852CE3}"/>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F35C-45B1-A8AB-341AF0852CE3}"/>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F35C-45B1-A8AB-341AF0852CE3}"/>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F35C-45B1-A8AB-341AF0852CE3}"/>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F35C-45B1-A8AB-341AF0852CE3}"/>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F35C-45B1-A8AB-341AF0852CE3}"/>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F35C-45B1-A8AB-341AF0852CE3}"/>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F35C-45B1-A8AB-341AF0852CE3}"/>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F35C-45B1-A8AB-341AF0852CE3}"/>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F35C-45B1-A8AB-341AF0852CE3}"/>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F35C-45B1-A8AB-341AF0852CE3}"/>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F35C-45B1-A8AB-341AF0852CE3}"/>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F35C-45B1-A8AB-341AF0852CE3}"/>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F35C-45B1-A8AB-341AF0852CE3}"/>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F35C-45B1-A8AB-341AF0852CE3}"/>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F35C-45B1-A8AB-341AF0852CE3}"/>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F35C-45B1-A8AB-341AF0852CE3}"/>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F35C-45B1-A8AB-341AF0852CE3}"/>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F35C-45B1-A8AB-341AF0852CE3}"/>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F35C-45B1-A8AB-341AF0852CE3}"/>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F35C-45B1-A8AB-341AF0852CE3}"/>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F35C-45B1-A8AB-341AF0852CE3}"/>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F35C-45B1-A8AB-341AF0852CE3}"/>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F35C-45B1-A8AB-341AF0852CE3}"/>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F35C-45B1-A8AB-341AF0852CE3}"/>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F35C-45B1-A8AB-341AF0852CE3}"/>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F35C-45B1-A8AB-341AF0852CE3}"/>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F35C-45B1-A8AB-341AF0852CE3}"/>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F35C-45B1-A8AB-341AF0852CE3}"/>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F35C-45B1-A8AB-341AF0852CE3}"/>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F35C-45B1-A8AB-341AF0852CE3}"/>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F35C-45B1-A8AB-341AF0852CE3}"/>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F35C-45B1-A8AB-341AF0852CE3}"/>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F35C-45B1-A8AB-341AF0852CE3}"/>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F35C-45B1-A8AB-341AF0852CE3}"/>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F35C-45B1-A8AB-341AF0852CE3}"/>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F35C-45B1-A8AB-341AF0852CE3}"/>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F35C-45B1-A8AB-341AF0852CE3}"/>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F35C-45B1-A8AB-341AF0852CE3}"/>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F35C-45B1-A8AB-341AF0852CE3}"/>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F35C-45B1-A8AB-341AF0852CE3}"/>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F35C-45B1-A8AB-341AF0852CE3}"/>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F35C-45B1-A8AB-341AF0852CE3}"/>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F35C-45B1-A8AB-341AF0852CE3}"/>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F35C-45B1-A8AB-341AF0852CE3}"/>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F35C-45B1-A8AB-341AF0852CE3}"/>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F35C-45B1-A8AB-341AF0852CE3}"/>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F35C-45B1-A8AB-341AF0852CE3}"/>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F35C-45B1-A8AB-341AF0852CE3}"/>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F35C-45B1-A8AB-341AF0852CE3}"/>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F35C-45B1-A8AB-341AF0852CE3}"/>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F35C-45B1-A8AB-341AF0852CE3}"/>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F35C-45B1-A8AB-341AF0852CE3}"/>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F35C-45B1-A8AB-341AF0852CE3}"/>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F35C-45B1-A8AB-341AF0852CE3}"/>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F35C-45B1-A8AB-341AF0852CE3}"/>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F35C-45B1-A8AB-341AF0852CE3}"/>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F35C-45B1-A8AB-341AF0852CE3}"/>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F35C-45B1-A8AB-341AF0852CE3}"/>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F35C-45B1-A8AB-341AF0852CE3}"/>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F35C-45B1-A8AB-341AF0852CE3}"/>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F35C-45B1-A8AB-341AF0852CE3}"/>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F35C-45B1-A8AB-341AF0852CE3}"/>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F35C-45B1-A8AB-341AF0852CE3}"/>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F35C-45B1-A8AB-341AF0852CE3}"/>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F35C-45B1-A8AB-341AF0852CE3}"/>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F35C-45B1-A8AB-341AF0852CE3}"/>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F35C-45B1-A8AB-341AF0852CE3}"/>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F35C-45B1-A8AB-341AF0852CE3}"/>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F35C-45B1-A8AB-341AF0852CE3}"/>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F35C-45B1-A8AB-341AF0852CE3}"/>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F35C-45B1-A8AB-341AF0852CE3}"/>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F35C-45B1-A8AB-341AF0852CE3}"/>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F35C-45B1-A8AB-341AF0852CE3}"/>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F35C-45B1-A8AB-341AF0852CE3}"/>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F35C-45B1-A8AB-341AF0852CE3}"/>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F35C-45B1-A8AB-341AF0852CE3}"/>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F35C-45B1-A8AB-341AF0852CE3}"/>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F35C-45B1-A8AB-341AF0852CE3}"/>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F35C-45B1-A8AB-341AF0852CE3}"/>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F35C-45B1-A8AB-341AF0852CE3}"/>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F35C-45B1-A8AB-341AF0852CE3}"/>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F35C-45B1-A8AB-341AF0852CE3}"/>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F35C-45B1-A8AB-341AF0852CE3}"/>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F35C-45B1-A8AB-341AF0852CE3}"/>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F35C-45B1-A8AB-341AF0852CE3}"/>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F35C-45B1-A8AB-341AF0852CE3}"/>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F35C-45B1-A8AB-341AF0852CE3}"/>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F35C-45B1-A8AB-341AF0852CE3}"/>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F35C-45B1-A8AB-341AF0852CE3}"/>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F35C-45B1-A8AB-341AF0852CE3}"/>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F35C-45B1-A8AB-341AF0852CE3}"/>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F35C-45B1-A8AB-341AF0852CE3}"/>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F35C-45B1-A8AB-341AF0852CE3}"/>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F35C-45B1-A8AB-341AF0852CE3}"/>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F35C-45B1-A8AB-341AF0852CE3}"/>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F35C-45B1-A8AB-341AF0852CE3}"/>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F35C-45B1-A8AB-341AF0852CE3}"/>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F35C-45B1-A8AB-341AF0852CE3}"/>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F35C-45B1-A8AB-341AF0852CE3}"/>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F35C-45B1-A8AB-341AF0852CE3}"/>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F35C-45B1-A8AB-341AF0852CE3}"/>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F35C-45B1-A8AB-341AF0852CE3}"/>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F35C-45B1-A8AB-341AF0852CE3}"/>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F35C-45B1-A8AB-341AF0852CE3}"/>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F35C-45B1-A8AB-341AF0852CE3}"/>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F35C-45B1-A8AB-341AF0852CE3}"/>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F35C-45B1-A8AB-341AF0852CE3}"/>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F35C-45B1-A8AB-341AF0852CE3}"/>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F35C-45B1-A8AB-341AF0852CE3}"/>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F35C-45B1-A8AB-341AF0852CE3}"/>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F35C-45B1-A8AB-341AF0852CE3}"/>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F35C-45B1-A8AB-341AF0852CE3}"/>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F35C-45B1-A8AB-341AF0852CE3}"/>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F35C-45B1-A8AB-341AF0852CE3}"/>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F35C-45B1-A8AB-341AF0852CE3}"/>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F35C-45B1-A8AB-341AF0852CE3}"/>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F35C-45B1-A8AB-341AF0852CE3}"/>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F35C-45B1-A8AB-341AF0852CE3}"/>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F35C-45B1-A8AB-341AF0852CE3}"/>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F35C-45B1-A8AB-341AF0852CE3}"/>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F35C-45B1-A8AB-341AF0852CE3}"/>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F35C-45B1-A8AB-341AF0852CE3}"/>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F35C-45B1-A8AB-341AF0852CE3}"/>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F35C-45B1-A8AB-341AF0852CE3}"/>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F35C-45B1-A8AB-341AF0852CE3}"/>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F35C-45B1-A8AB-341AF0852CE3}"/>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F35C-45B1-A8AB-341AF0852CE3}"/>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F35C-45B1-A8AB-341AF0852CE3}"/>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F35C-45B1-A8AB-341AF0852CE3}"/>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F35C-45B1-A8AB-341AF0852CE3}"/>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F35C-45B1-A8AB-341AF0852CE3}"/>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F35C-45B1-A8AB-341AF0852CE3}"/>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F35C-45B1-A8AB-341AF0852CE3}"/>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F35C-45B1-A8AB-341AF0852CE3}"/>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F35C-45B1-A8AB-341AF0852CE3}"/>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F35C-45B1-A8AB-341AF0852CE3}"/>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F35C-45B1-A8AB-341AF0852CE3}"/>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F35C-45B1-A8AB-341AF0852CE3}"/>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F35C-45B1-A8AB-341AF0852CE3}"/>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F35C-45B1-A8AB-341AF0852CE3}"/>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F35C-45B1-A8AB-341AF0852CE3}"/>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F35C-45B1-A8AB-341AF0852CE3}"/>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F35C-45B1-A8AB-341AF0852CE3}"/>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F35C-45B1-A8AB-341AF0852CE3}"/>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F35C-45B1-A8AB-341AF0852CE3}"/>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F35C-45B1-A8AB-341AF0852CE3}"/>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F35C-45B1-A8AB-341AF0852CE3}"/>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F35C-45B1-A8AB-341AF0852CE3}"/>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F35C-45B1-A8AB-341AF0852CE3}"/>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F35C-45B1-A8AB-341AF0852CE3}"/>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F35C-45B1-A8AB-341AF0852CE3}"/>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F35C-45B1-A8AB-341AF0852CE3}"/>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F35C-45B1-A8AB-341AF0852CE3}"/>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F35C-45B1-A8AB-341AF0852CE3}"/>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F35C-45B1-A8AB-341AF0852CE3}"/>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F35C-45B1-A8AB-341AF0852CE3}"/>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F35C-45B1-A8AB-341AF0852CE3}"/>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F35C-45B1-A8AB-341AF0852CE3}"/>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F35C-45B1-A8AB-341AF0852CE3}"/>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F35C-45B1-A8AB-341AF0852CE3}"/>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F35C-45B1-A8AB-341AF0852CE3}"/>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F35C-45B1-A8AB-341AF0852CE3}"/>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F35C-45B1-A8AB-341AF0852CE3}"/>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F35C-45B1-A8AB-341AF0852CE3}"/>
              </c:ext>
            </c:extLst>
          </c:dPt>
          <c:yVal>
            <c:numRef>
              <c:f>'1._DATA'!$AI$9:$AI$295</c:f>
              <c:numCache>
                <c:formatCode>#,###;\(#,###\);\-</c:formatCode>
                <c:ptCount val="287"/>
                <c:pt idx="19">
                  <c:v>4</c:v>
                </c:pt>
                <c:pt idx="20">
                  <c:v>5</c:v>
                </c:pt>
                <c:pt idx="21">
                  <c:v>5</c:v>
                </c:pt>
                <c:pt idx="22">
                  <c:v>4</c:v>
                </c:pt>
                <c:pt idx="23">
                  <c:v>5</c:v>
                </c:pt>
                <c:pt idx="24">
                  <c:v>4</c:v>
                </c:pt>
                <c:pt idx="25">
                  <c:v>5</c:v>
                </c:pt>
                <c:pt idx="26">
                  <c:v>4</c:v>
                </c:pt>
                <c:pt idx="27">
                  <c:v>5</c:v>
                </c:pt>
                <c:pt idx="28">
                  <c:v>5</c:v>
                </c:pt>
                <c:pt idx="29">
                  <c:v>5</c:v>
                </c:pt>
                <c:pt idx="30">
                  <c:v>5</c:v>
                </c:pt>
                <c:pt idx="31">
                  <c:v>4</c:v>
                </c:pt>
                <c:pt idx="32">
                  <c:v>5</c:v>
                </c:pt>
                <c:pt idx="33">
                  <c:v>2</c:v>
                </c:pt>
                <c:pt idx="34">
                  <c:v>5</c:v>
                </c:pt>
                <c:pt idx="35">
                  <c:v>5</c:v>
                </c:pt>
                <c:pt idx="36">
                  <c:v>5</c:v>
                </c:pt>
                <c:pt idx="37">
                  <c:v>4</c:v>
                </c:pt>
                <c:pt idx="38">
                  <c:v>5</c:v>
                </c:pt>
                <c:pt idx="39">
                  <c:v>5</c:v>
                </c:pt>
                <c:pt idx="40">
                  <c:v>5</c:v>
                </c:pt>
                <c:pt idx="41">
                  <c:v>5</c:v>
                </c:pt>
                <c:pt idx="42">
                  <c:v>5</c:v>
                </c:pt>
                <c:pt idx="43">
                  <c:v>5</c:v>
                </c:pt>
                <c:pt idx="44">
                  <c:v>5</c:v>
                </c:pt>
                <c:pt idx="45">
                  <c:v>5</c:v>
                </c:pt>
                <c:pt idx="46">
                  <c:v>4</c:v>
                </c:pt>
                <c:pt idx="47">
                  <c:v>4</c:v>
                </c:pt>
                <c:pt idx="48">
                  <c:v>5</c:v>
                </c:pt>
                <c:pt idx="49">
                  <c:v>3</c:v>
                </c:pt>
                <c:pt idx="50">
                  <c:v>5</c:v>
                </c:pt>
                <c:pt idx="51">
                  <c:v>4</c:v>
                </c:pt>
                <c:pt idx="52">
                  <c:v>5</c:v>
                </c:pt>
                <c:pt idx="53">
                  <c:v>5</c:v>
                </c:pt>
                <c:pt idx="54">
                  <c:v>4</c:v>
                </c:pt>
                <c:pt idx="55">
                  <c:v>4</c:v>
                </c:pt>
                <c:pt idx="56">
                  <c:v>5</c:v>
                </c:pt>
                <c:pt idx="57">
                  <c:v>4</c:v>
                </c:pt>
                <c:pt idx="58">
                  <c:v>4</c:v>
                </c:pt>
                <c:pt idx="59">
                  <c:v>4</c:v>
                </c:pt>
                <c:pt idx="60">
                  <c:v>5</c:v>
                </c:pt>
                <c:pt idx="61">
                  <c:v>5</c:v>
                </c:pt>
                <c:pt idx="62">
                  <c:v>5</c:v>
                </c:pt>
                <c:pt idx="63">
                  <c:v>4</c:v>
                </c:pt>
                <c:pt idx="64">
                  <c:v>5</c:v>
                </c:pt>
                <c:pt idx="65">
                  <c:v>3</c:v>
                </c:pt>
                <c:pt idx="66">
                  <c:v>5</c:v>
                </c:pt>
                <c:pt idx="67">
                  <c:v>5</c:v>
                </c:pt>
                <c:pt idx="68">
                  <c:v>3</c:v>
                </c:pt>
                <c:pt idx="69">
                  <c:v>4</c:v>
                </c:pt>
                <c:pt idx="70">
                  <c:v>5</c:v>
                </c:pt>
                <c:pt idx="71">
                  <c:v>5</c:v>
                </c:pt>
                <c:pt idx="72">
                  <c:v>4</c:v>
                </c:pt>
                <c:pt idx="73">
                  <c:v>5</c:v>
                </c:pt>
                <c:pt idx="74">
                  <c:v>5</c:v>
                </c:pt>
                <c:pt idx="75">
                  <c:v>5</c:v>
                </c:pt>
                <c:pt idx="76">
                  <c:v>5</c:v>
                </c:pt>
                <c:pt idx="77">
                  <c:v>4</c:v>
                </c:pt>
                <c:pt idx="78">
                  <c:v>5</c:v>
                </c:pt>
                <c:pt idx="79">
                  <c:v>4</c:v>
                </c:pt>
                <c:pt idx="80">
                  <c:v>4</c:v>
                </c:pt>
                <c:pt idx="81">
                  <c:v>5</c:v>
                </c:pt>
                <c:pt idx="82">
                  <c:v>2</c:v>
                </c:pt>
                <c:pt idx="83">
                  <c:v>5</c:v>
                </c:pt>
                <c:pt idx="84">
                  <c:v>5</c:v>
                </c:pt>
                <c:pt idx="85">
                  <c:v>5</c:v>
                </c:pt>
                <c:pt idx="86">
                  <c:v>4</c:v>
                </c:pt>
                <c:pt idx="87">
                  <c:v>5</c:v>
                </c:pt>
                <c:pt idx="88">
                  <c:v>5</c:v>
                </c:pt>
                <c:pt idx="89">
                  <c:v>5</c:v>
                </c:pt>
                <c:pt idx="90">
                  <c:v>5</c:v>
                </c:pt>
                <c:pt idx="91">
                  <c:v>4</c:v>
                </c:pt>
                <c:pt idx="92">
                  <c:v>5</c:v>
                </c:pt>
                <c:pt idx="93">
                  <c:v>5</c:v>
                </c:pt>
                <c:pt idx="95">
                  <c:v>5</c:v>
                </c:pt>
                <c:pt idx="96">
                  <c:v>5</c:v>
                </c:pt>
                <c:pt idx="97">
                  <c:v>5</c:v>
                </c:pt>
                <c:pt idx="98">
                  <c:v>5</c:v>
                </c:pt>
                <c:pt idx="99">
                  <c:v>4</c:v>
                </c:pt>
                <c:pt idx="100">
                  <c:v>4</c:v>
                </c:pt>
                <c:pt idx="101">
                  <c:v>4</c:v>
                </c:pt>
                <c:pt idx="102">
                  <c:v>5</c:v>
                </c:pt>
                <c:pt idx="103">
                  <c:v>5</c:v>
                </c:pt>
                <c:pt idx="104">
                  <c:v>5</c:v>
                </c:pt>
                <c:pt idx="105">
                  <c:v>2</c:v>
                </c:pt>
                <c:pt idx="106">
                  <c:v>5</c:v>
                </c:pt>
                <c:pt idx="109">
                  <c:v>4</c:v>
                </c:pt>
                <c:pt idx="110">
                  <c:v>4</c:v>
                </c:pt>
                <c:pt idx="111">
                  <c:v>5</c:v>
                </c:pt>
                <c:pt idx="112">
                  <c:v>4</c:v>
                </c:pt>
                <c:pt idx="113">
                  <c:v>4</c:v>
                </c:pt>
                <c:pt idx="114">
                  <c:v>5</c:v>
                </c:pt>
                <c:pt idx="115">
                  <c:v>5</c:v>
                </c:pt>
                <c:pt idx="116">
                  <c:v>5</c:v>
                </c:pt>
                <c:pt idx="117">
                  <c:v>5</c:v>
                </c:pt>
                <c:pt idx="118">
                  <c:v>2</c:v>
                </c:pt>
                <c:pt idx="119">
                  <c:v>4</c:v>
                </c:pt>
                <c:pt idx="120">
                  <c:v>5</c:v>
                </c:pt>
                <c:pt idx="121">
                  <c:v>4</c:v>
                </c:pt>
                <c:pt idx="125">
                  <c:v>5</c:v>
                </c:pt>
                <c:pt idx="126">
                  <c:v>4</c:v>
                </c:pt>
                <c:pt idx="127">
                  <c:v>5</c:v>
                </c:pt>
                <c:pt idx="128">
                  <c:v>5</c:v>
                </c:pt>
                <c:pt idx="129">
                  <c:v>5</c:v>
                </c:pt>
                <c:pt idx="130">
                  <c:v>5</c:v>
                </c:pt>
                <c:pt idx="131">
                  <c:v>3</c:v>
                </c:pt>
                <c:pt idx="133">
                  <c:v>5</c:v>
                </c:pt>
                <c:pt idx="134">
                  <c:v>4</c:v>
                </c:pt>
                <c:pt idx="135">
                  <c:v>5</c:v>
                </c:pt>
                <c:pt idx="138">
                  <c:v>4</c:v>
                </c:pt>
                <c:pt idx="140">
                  <c:v>5</c:v>
                </c:pt>
                <c:pt idx="141">
                  <c:v>5</c:v>
                </c:pt>
                <c:pt idx="142">
                  <c:v>5</c:v>
                </c:pt>
                <c:pt idx="143">
                  <c:v>4</c:v>
                </c:pt>
                <c:pt idx="144">
                  <c:v>5</c:v>
                </c:pt>
                <c:pt idx="145">
                  <c:v>5</c:v>
                </c:pt>
                <c:pt idx="146">
                  <c:v>5</c:v>
                </c:pt>
                <c:pt idx="147">
                  <c:v>5</c:v>
                </c:pt>
                <c:pt idx="148">
                  <c:v>5</c:v>
                </c:pt>
                <c:pt idx="149">
                  <c:v>5</c:v>
                </c:pt>
                <c:pt idx="151">
                  <c:v>5</c:v>
                </c:pt>
                <c:pt idx="152">
                  <c:v>5</c:v>
                </c:pt>
                <c:pt idx="153">
                  <c:v>5</c:v>
                </c:pt>
                <c:pt idx="154">
                  <c:v>4</c:v>
                </c:pt>
                <c:pt idx="155">
                  <c:v>5</c:v>
                </c:pt>
                <c:pt idx="156">
                  <c:v>5</c:v>
                </c:pt>
                <c:pt idx="157">
                  <c:v>5</c:v>
                </c:pt>
                <c:pt idx="159">
                  <c:v>5</c:v>
                </c:pt>
                <c:pt idx="160">
                  <c:v>5</c:v>
                </c:pt>
                <c:pt idx="161">
                  <c:v>5</c:v>
                </c:pt>
                <c:pt idx="162">
                  <c:v>5</c:v>
                </c:pt>
                <c:pt idx="164">
                  <c:v>5</c:v>
                </c:pt>
                <c:pt idx="165">
                  <c:v>5</c:v>
                </c:pt>
                <c:pt idx="166">
                  <c:v>4</c:v>
                </c:pt>
                <c:pt idx="167">
                  <c:v>4</c:v>
                </c:pt>
                <c:pt idx="168">
                  <c:v>5</c:v>
                </c:pt>
                <c:pt idx="169">
                  <c:v>5</c:v>
                </c:pt>
                <c:pt idx="170">
                  <c:v>5</c:v>
                </c:pt>
                <c:pt idx="171">
                  <c:v>5</c:v>
                </c:pt>
                <c:pt idx="172">
                  <c:v>5</c:v>
                </c:pt>
                <c:pt idx="176">
                  <c:v>5</c:v>
                </c:pt>
                <c:pt idx="179">
                  <c:v>5</c:v>
                </c:pt>
                <c:pt idx="181">
                  <c:v>4</c:v>
                </c:pt>
                <c:pt idx="182">
                  <c:v>5</c:v>
                </c:pt>
                <c:pt idx="183">
                  <c:v>5</c:v>
                </c:pt>
                <c:pt idx="184">
                  <c:v>4</c:v>
                </c:pt>
                <c:pt idx="185">
                  <c:v>5</c:v>
                </c:pt>
                <c:pt idx="186">
                  <c:v>5</c:v>
                </c:pt>
                <c:pt idx="187">
                  <c:v>5</c:v>
                </c:pt>
                <c:pt idx="188">
                  <c:v>5</c:v>
                </c:pt>
                <c:pt idx="189">
                  <c:v>4</c:v>
                </c:pt>
                <c:pt idx="190">
                  <c:v>5</c:v>
                </c:pt>
                <c:pt idx="191">
                  <c:v>3</c:v>
                </c:pt>
                <c:pt idx="192">
                  <c:v>4</c:v>
                </c:pt>
                <c:pt idx="193">
                  <c:v>5</c:v>
                </c:pt>
                <c:pt idx="194">
                  <c:v>5</c:v>
                </c:pt>
                <c:pt idx="195">
                  <c:v>5</c:v>
                </c:pt>
                <c:pt idx="196">
                  <c:v>4</c:v>
                </c:pt>
                <c:pt idx="197">
                  <c:v>5</c:v>
                </c:pt>
                <c:pt idx="198">
                  <c:v>5</c:v>
                </c:pt>
                <c:pt idx="199">
                  <c:v>4</c:v>
                </c:pt>
                <c:pt idx="200">
                  <c:v>5</c:v>
                </c:pt>
                <c:pt idx="201">
                  <c:v>5</c:v>
                </c:pt>
                <c:pt idx="202">
                  <c:v>5</c:v>
                </c:pt>
                <c:pt idx="203">
                  <c:v>5</c:v>
                </c:pt>
                <c:pt idx="204">
                  <c:v>5</c:v>
                </c:pt>
                <c:pt idx="205">
                  <c:v>5</c:v>
                </c:pt>
                <c:pt idx="206">
                  <c:v>5</c:v>
                </c:pt>
                <c:pt idx="207">
                  <c:v>5</c:v>
                </c:pt>
                <c:pt idx="208">
                  <c:v>4</c:v>
                </c:pt>
                <c:pt idx="209">
                  <c:v>5</c:v>
                </c:pt>
                <c:pt idx="210">
                  <c:v>5</c:v>
                </c:pt>
                <c:pt idx="211">
                  <c:v>5</c:v>
                </c:pt>
                <c:pt idx="212">
                  <c:v>4</c:v>
                </c:pt>
                <c:pt idx="213">
                  <c:v>4</c:v>
                </c:pt>
                <c:pt idx="214">
                  <c:v>3</c:v>
                </c:pt>
                <c:pt idx="215">
                  <c:v>4</c:v>
                </c:pt>
                <c:pt idx="216">
                  <c:v>4</c:v>
                </c:pt>
                <c:pt idx="217">
                  <c:v>4</c:v>
                </c:pt>
                <c:pt idx="218">
                  <c:v>5</c:v>
                </c:pt>
                <c:pt idx="219">
                  <c:v>5</c:v>
                </c:pt>
                <c:pt idx="220">
                  <c:v>5</c:v>
                </c:pt>
                <c:pt idx="221">
                  <c:v>5</c:v>
                </c:pt>
                <c:pt idx="223">
                  <c:v>4</c:v>
                </c:pt>
                <c:pt idx="224">
                  <c:v>4</c:v>
                </c:pt>
                <c:pt idx="225">
                  <c:v>5</c:v>
                </c:pt>
                <c:pt idx="226">
                  <c:v>5</c:v>
                </c:pt>
                <c:pt idx="227">
                  <c:v>5</c:v>
                </c:pt>
                <c:pt idx="228">
                  <c:v>5</c:v>
                </c:pt>
                <c:pt idx="230">
                  <c:v>5</c:v>
                </c:pt>
                <c:pt idx="231">
                  <c:v>4</c:v>
                </c:pt>
                <c:pt idx="232">
                  <c:v>5</c:v>
                </c:pt>
                <c:pt idx="233">
                  <c:v>5</c:v>
                </c:pt>
                <c:pt idx="234">
                  <c:v>4</c:v>
                </c:pt>
                <c:pt idx="235">
                  <c:v>4</c:v>
                </c:pt>
                <c:pt idx="236">
                  <c:v>1</c:v>
                </c:pt>
                <c:pt idx="237">
                  <c:v>5</c:v>
                </c:pt>
                <c:pt idx="238">
                  <c:v>4</c:v>
                </c:pt>
                <c:pt idx="239">
                  <c:v>4</c:v>
                </c:pt>
                <c:pt idx="240">
                  <c:v>4</c:v>
                </c:pt>
                <c:pt idx="241">
                  <c:v>5</c:v>
                </c:pt>
                <c:pt idx="242">
                  <c:v>4</c:v>
                </c:pt>
                <c:pt idx="243">
                  <c:v>5</c:v>
                </c:pt>
                <c:pt idx="244">
                  <c:v>5</c:v>
                </c:pt>
                <c:pt idx="245">
                  <c:v>5</c:v>
                </c:pt>
                <c:pt idx="246">
                  <c:v>5</c:v>
                </c:pt>
                <c:pt idx="247">
                  <c:v>5</c:v>
                </c:pt>
                <c:pt idx="248">
                  <c:v>4</c:v>
                </c:pt>
                <c:pt idx="249">
                  <c:v>5</c:v>
                </c:pt>
                <c:pt idx="250">
                  <c:v>5</c:v>
                </c:pt>
                <c:pt idx="251">
                  <c:v>5</c:v>
                </c:pt>
                <c:pt idx="252">
                  <c:v>5</c:v>
                </c:pt>
                <c:pt idx="253">
                  <c:v>5</c:v>
                </c:pt>
                <c:pt idx="254">
                  <c:v>3</c:v>
                </c:pt>
                <c:pt idx="255">
                  <c:v>5</c:v>
                </c:pt>
                <c:pt idx="256">
                  <c:v>4</c:v>
                </c:pt>
                <c:pt idx="257">
                  <c:v>4</c:v>
                </c:pt>
                <c:pt idx="258">
                  <c:v>5</c:v>
                </c:pt>
                <c:pt idx="259">
                  <c:v>4</c:v>
                </c:pt>
                <c:pt idx="261">
                  <c:v>5</c:v>
                </c:pt>
                <c:pt idx="262">
                  <c:v>4</c:v>
                </c:pt>
                <c:pt idx="263">
                  <c:v>4</c:v>
                </c:pt>
                <c:pt idx="264">
                  <c:v>4</c:v>
                </c:pt>
                <c:pt idx="265">
                  <c:v>5</c:v>
                </c:pt>
                <c:pt idx="266">
                  <c:v>5</c:v>
                </c:pt>
                <c:pt idx="269">
                  <c:v>5</c:v>
                </c:pt>
                <c:pt idx="279">
                  <c:v>5</c:v>
                </c:pt>
                <c:pt idx="280">
                  <c:v>4</c:v>
                </c:pt>
                <c:pt idx="282">
                  <c:v>4</c:v>
                </c:pt>
                <c:pt idx="284">
                  <c:v>5</c:v>
                </c:pt>
                <c:pt idx="285">
                  <c:v>5</c:v>
                </c:pt>
              </c:numCache>
            </c:numRef>
          </c:yVal>
          <c:smooth val="0"/>
          <c:extLst>
            <c:ext xmlns:c16="http://schemas.microsoft.com/office/drawing/2014/chart" uri="{C3380CC4-5D6E-409C-BE32-E72D297353CC}">
              <c16:uniqueId val="{0000023E-F35C-45B1-A8AB-341AF0852CE3}"/>
            </c:ext>
          </c:extLst>
        </c:ser>
        <c:dLbls>
          <c:showLegendKey val="0"/>
          <c:showVal val="0"/>
          <c:showCatName val="0"/>
          <c:showSerName val="0"/>
          <c:showPercent val="0"/>
          <c:showBubbleSize val="0"/>
        </c:dLbls>
        <c:axId val="-200860656"/>
        <c:axId val="-200860112"/>
      </c:scatterChart>
      <c:valAx>
        <c:axId val="-2008606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0112"/>
        <c:crosses val="autoZero"/>
        <c:crossBetween val="midCat"/>
        <c:majorUnit val="1"/>
      </c:valAx>
      <c:valAx>
        <c:axId val="-20086011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06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'2._Check'!$L$15</c:f>
              <c:strCache>
                <c:ptCount val="1"/>
                <c:pt idx="0">
                  <c:v>PartB_h</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4112-44C5-B92E-D59529F06A52}"/>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4112-44C5-B92E-D59529F06A52}"/>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4112-44C5-B92E-D59529F06A52}"/>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4112-44C5-B92E-D59529F06A52}"/>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4112-44C5-B92E-D59529F06A52}"/>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4112-44C5-B92E-D59529F06A52}"/>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4112-44C5-B92E-D59529F06A52}"/>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4112-44C5-B92E-D59529F06A52}"/>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4112-44C5-B92E-D59529F06A52}"/>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4112-44C5-B92E-D59529F06A52}"/>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4112-44C5-B92E-D59529F06A52}"/>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4112-44C5-B92E-D59529F06A52}"/>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4112-44C5-B92E-D59529F06A52}"/>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4112-44C5-B92E-D59529F06A52}"/>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4112-44C5-B92E-D59529F06A52}"/>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4112-44C5-B92E-D59529F06A52}"/>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4112-44C5-B92E-D59529F06A52}"/>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4112-44C5-B92E-D59529F06A52}"/>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4112-44C5-B92E-D59529F06A52}"/>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4112-44C5-B92E-D59529F06A52}"/>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4112-44C5-B92E-D59529F06A52}"/>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4112-44C5-B92E-D59529F06A52}"/>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4112-44C5-B92E-D59529F06A52}"/>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4112-44C5-B92E-D59529F06A52}"/>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4112-44C5-B92E-D59529F06A52}"/>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4112-44C5-B92E-D59529F06A52}"/>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4112-44C5-B92E-D59529F06A52}"/>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4112-44C5-B92E-D59529F06A52}"/>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4112-44C5-B92E-D59529F06A52}"/>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4112-44C5-B92E-D59529F06A52}"/>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4112-44C5-B92E-D59529F06A52}"/>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4112-44C5-B92E-D59529F06A52}"/>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4112-44C5-B92E-D59529F06A52}"/>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4112-44C5-B92E-D59529F06A52}"/>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4112-44C5-B92E-D59529F06A52}"/>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4112-44C5-B92E-D59529F06A52}"/>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4112-44C5-B92E-D59529F06A52}"/>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4112-44C5-B92E-D59529F06A52}"/>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4112-44C5-B92E-D59529F06A52}"/>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4112-44C5-B92E-D59529F06A52}"/>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4112-44C5-B92E-D59529F06A52}"/>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4112-44C5-B92E-D59529F06A52}"/>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4112-44C5-B92E-D59529F06A52}"/>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4112-44C5-B92E-D59529F06A52}"/>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4112-44C5-B92E-D59529F06A52}"/>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4112-44C5-B92E-D59529F06A52}"/>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4112-44C5-B92E-D59529F06A52}"/>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4112-44C5-B92E-D59529F06A52}"/>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4112-44C5-B92E-D59529F06A52}"/>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4112-44C5-B92E-D59529F06A52}"/>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4112-44C5-B92E-D59529F06A52}"/>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4112-44C5-B92E-D59529F06A52}"/>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4112-44C5-B92E-D59529F06A52}"/>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4112-44C5-B92E-D59529F06A52}"/>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4112-44C5-B92E-D59529F06A52}"/>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4112-44C5-B92E-D59529F06A52}"/>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4112-44C5-B92E-D59529F06A52}"/>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4112-44C5-B92E-D59529F06A52}"/>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4112-44C5-B92E-D59529F06A52}"/>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4112-44C5-B92E-D59529F06A52}"/>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4112-44C5-B92E-D59529F06A52}"/>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4112-44C5-B92E-D59529F06A52}"/>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4112-44C5-B92E-D59529F06A52}"/>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4112-44C5-B92E-D59529F06A52}"/>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4112-44C5-B92E-D59529F06A52}"/>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4112-44C5-B92E-D59529F06A52}"/>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4112-44C5-B92E-D59529F06A52}"/>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4112-44C5-B92E-D59529F06A52}"/>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4112-44C5-B92E-D59529F06A52}"/>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4112-44C5-B92E-D59529F06A52}"/>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4112-44C5-B92E-D59529F06A52}"/>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4112-44C5-B92E-D59529F06A52}"/>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4112-44C5-B92E-D59529F06A52}"/>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4112-44C5-B92E-D59529F06A52}"/>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4112-44C5-B92E-D59529F06A52}"/>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4112-44C5-B92E-D59529F06A52}"/>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4112-44C5-B92E-D59529F06A52}"/>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4112-44C5-B92E-D59529F06A52}"/>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4112-44C5-B92E-D59529F06A52}"/>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4112-44C5-B92E-D59529F06A52}"/>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4112-44C5-B92E-D59529F06A52}"/>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4112-44C5-B92E-D59529F06A52}"/>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4112-44C5-B92E-D59529F06A52}"/>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4112-44C5-B92E-D59529F06A52}"/>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4112-44C5-B92E-D59529F06A52}"/>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4112-44C5-B92E-D59529F06A52}"/>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4112-44C5-B92E-D59529F06A52}"/>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4112-44C5-B92E-D59529F06A52}"/>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4112-44C5-B92E-D59529F06A52}"/>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4112-44C5-B92E-D59529F06A52}"/>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4112-44C5-B92E-D59529F06A52}"/>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4112-44C5-B92E-D59529F06A52}"/>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4112-44C5-B92E-D59529F06A52}"/>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4112-44C5-B92E-D59529F06A52}"/>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4112-44C5-B92E-D59529F06A52}"/>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4112-44C5-B92E-D59529F06A52}"/>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4112-44C5-B92E-D59529F06A52}"/>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4112-44C5-B92E-D59529F06A52}"/>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4112-44C5-B92E-D59529F06A52}"/>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4112-44C5-B92E-D59529F06A52}"/>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4112-44C5-B92E-D59529F06A52}"/>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4112-44C5-B92E-D59529F06A52}"/>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4112-44C5-B92E-D59529F06A52}"/>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4112-44C5-B92E-D59529F06A52}"/>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4112-44C5-B92E-D59529F06A52}"/>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4112-44C5-B92E-D59529F06A52}"/>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4112-44C5-B92E-D59529F06A52}"/>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4112-44C5-B92E-D59529F06A52}"/>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4112-44C5-B92E-D59529F06A52}"/>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4112-44C5-B92E-D59529F06A52}"/>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4112-44C5-B92E-D59529F06A52}"/>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4112-44C5-B92E-D59529F06A52}"/>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4112-44C5-B92E-D59529F06A52}"/>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4112-44C5-B92E-D59529F06A52}"/>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4112-44C5-B92E-D59529F06A52}"/>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4112-44C5-B92E-D59529F06A52}"/>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4112-44C5-B92E-D59529F06A52}"/>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4112-44C5-B92E-D59529F06A52}"/>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4112-44C5-B92E-D59529F06A52}"/>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4112-44C5-B92E-D59529F06A52}"/>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4112-44C5-B92E-D59529F06A52}"/>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4112-44C5-B92E-D59529F06A52}"/>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4112-44C5-B92E-D59529F06A52}"/>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4112-44C5-B92E-D59529F06A52}"/>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4112-44C5-B92E-D59529F06A52}"/>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4112-44C5-B92E-D59529F06A52}"/>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4112-44C5-B92E-D59529F06A52}"/>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4112-44C5-B92E-D59529F06A52}"/>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4112-44C5-B92E-D59529F06A52}"/>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4112-44C5-B92E-D59529F06A52}"/>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4112-44C5-B92E-D59529F06A52}"/>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4112-44C5-B92E-D59529F06A52}"/>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4112-44C5-B92E-D59529F06A52}"/>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4112-44C5-B92E-D59529F06A52}"/>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4112-44C5-B92E-D59529F06A52}"/>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4112-44C5-B92E-D59529F06A52}"/>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4112-44C5-B92E-D59529F06A52}"/>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4112-44C5-B92E-D59529F06A52}"/>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4112-44C5-B92E-D59529F06A52}"/>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4112-44C5-B92E-D59529F06A52}"/>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4112-44C5-B92E-D59529F06A52}"/>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4112-44C5-B92E-D59529F06A52}"/>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4112-44C5-B92E-D59529F06A52}"/>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4112-44C5-B92E-D59529F06A52}"/>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4112-44C5-B92E-D59529F06A52}"/>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4112-44C5-B92E-D59529F06A52}"/>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4112-44C5-B92E-D59529F06A52}"/>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4112-44C5-B92E-D59529F06A52}"/>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4112-44C5-B92E-D59529F06A52}"/>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4112-44C5-B92E-D59529F06A52}"/>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4112-44C5-B92E-D59529F06A52}"/>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4112-44C5-B92E-D59529F06A52}"/>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4112-44C5-B92E-D59529F06A52}"/>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4112-44C5-B92E-D59529F06A52}"/>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4112-44C5-B92E-D59529F06A52}"/>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4112-44C5-B92E-D59529F06A52}"/>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4112-44C5-B92E-D59529F06A52}"/>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4112-44C5-B92E-D59529F06A52}"/>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4112-44C5-B92E-D59529F06A52}"/>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4112-44C5-B92E-D59529F06A52}"/>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4112-44C5-B92E-D59529F06A52}"/>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4112-44C5-B92E-D59529F06A52}"/>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4112-44C5-B92E-D59529F06A52}"/>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4112-44C5-B92E-D59529F06A52}"/>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4112-44C5-B92E-D59529F06A52}"/>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4112-44C5-B92E-D59529F06A52}"/>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4112-44C5-B92E-D59529F06A52}"/>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4112-44C5-B92E-D59529F06A52}"/>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4112-44C5-B92E-D59529F06A52}"/>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4112-44C5-B92E-D59529F06A52}"/>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4112-44C5-B92E-D59529F06A52}"/>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4112-44C5-B92E-D59529F06A52}"/>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4112-44C5-B92E-D59529F06A52}"/>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4112-44C5-B92E-D59529F06A52}"/>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4112-44C5-B92E-D59529F06A52}"/>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4112-44C5-B92E-D59529F06A52}"/>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4112-44C5-B92E-D59529F06A52}"/>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4112-44C5-B92E-D59529F06A52}"/>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4112-44C5-B92E-D59529F06A52}"/>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4112-44C5-B92E-D59529F06A52}"/>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4112-44C5-B92E-D59529F06A52}"/>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4112-44C5-B92E-D59529F06A52}"/>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4112-44C5-B92E-D59529F06A52}"/>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4112-44C5-B92E-D59529F06A52}"/>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4112-44C5-B92E-D59529F06A52}"/>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4112-44C5-B92E-D59529F06A52}"/>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4112-44C5-B92E-D59529F06A52}"/>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4112-44C5-B92E-D59529F06A52}"/>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4112-44C5-B92E-D59529F06A52}"/>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4112-44C5-B92E-D59529F06A52}"/>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4112-44C5-B92E-D59529F06A52}"/>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4112-44C5-B92E-D59529F06A52}"/>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4112-44C5-B92E-D59529F06A52}"/>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4112-44C5-B92E-D59529F06A52}"/>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4112-44C5-B92E-D59529F06A52}"/>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4112-44C5-B92E-D59529F06A52}"/>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4112-44C5-B92E-D59529F06A52}"/>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4112-44C5-B92E-D59529F06A52}"/>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4112-44C5-B92E-D59529F06A52}"/>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4112-44C5-B92E-D59529F06A52}"/>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4112-44C5-B92E-D59529F06A52}"/>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4112-44C5-B92E-D59529F06A52}"/>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4112-44C5-B92E-D59529F06A52}"/>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4112-44C5-B92E-D59529F06A52}"/>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4112-44C5-B92E-D59529F06A52}"/>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4112-44C5-B92E-D59529F06A52}"/>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4112-44C5-B92E-D59529F06A52}"/>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4112-44C5-B92E-D59529F06A52}"/>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4112-44C5-B92E-D59529F06A52}"/>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4112-44C5-B92E-D59529F06A52}"/>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4112-44C5-B92E-D59529F06A52}"/>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4112-44C5-B92E-D59529F06A52}"/>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4112-44C5-B92E-D59529F06A52}"/>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4112-44C5-B92E-D59529F06A52}"/>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4112-44C5-B92E-D59529F06A52}"/>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4112-44C5-B92E-D59529F06A52}"/>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4112-44C5-B92E-D59529F06A52}"/>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4112-44C5-B92E-D59529F06A52}"/>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4112-44C5-B92E-D59529F06A52}"/>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4112-44C5-B92E-D59529F06A52}"/>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4112-44C5-B92E-D59529F06A52}"/>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4112-44C5-B92E-D59529F06A52}"/>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4112-44C5-B92E-D59529F06A52}"/>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4112-44C5-B92E-D59529F06A52}"/>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4112-44C5-B92E-D59529F06A52}"/>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4112-44C5-B92E-D59529F06A52}"/>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4112-44C5-B92E-D59529F06A52}"/>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4112-44C5-B92E-D59529F06A52}"/>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4112-44C5-B92E-D59529F06A52}"/>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4112-44C5-B92E-D59529F06A52}"/>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4112-44C5-B92E-D59529F06A52}"/>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4112-44C5-B92E-D59529F06A52}"/>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4112-44C5-B92E-D59529F06A52}"/>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4112-44C5-B92E-D59529F06A52}"/>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4112-44C5-B92E-D59529F06A52}"/>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4112-44C5-B92E-D59529F06A52}"/>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4112-44C5-B92E-D59529F06A52}"/>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4112-44C5-B92E-D59529F06A52}"/>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4112-44C5-B92E-D59529F06A52}"/>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4112-44C5-B92E-D59529F06A52}"/>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4112-44C5-B92E-D59529F06A52}"/>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4112-44C5-B92E-D59529F06A52}"/>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4112-44C5-B92E-D59529F06A52}"/>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4112-44C5-B92E-D59529F06A52}"/>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4112-44C5-B92E-D59529F06A52}"/>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4112-44C5-B92E-D59529F06A52}"/>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4112-44C5-B92E-D59529F06A52}"/>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4112-44C5-B92E-D59529F06A52}"/>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4112-44C5-B92E-D59529F06A52}"/>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4112-44C5-B92E-D59529F06A52}"/>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4112-44C5-B92E-D59529F06A52}"/>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4112-44C5-B92E-D59529F06A52}"/>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4112-44C5-B92E-D59529F06A52}"/>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4112-44C5-B92E-D59529F06A52}"/>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4112-44C5-B92E-D59529F06A52}"/>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4112-44C5-B92E-D59529F06A52}"/>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4112-44C5-B92E-D59529F06A52}"/>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4112-44C5-B92E-D59529F06A52}"/>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4112-44C5-B92E-D59529F06A52}"/>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4112-44C5-B92E-D59529F06A52}"/>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4112-44C5-B92E-D59529F06A52}"/>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4112-44C5-B92E-D59529F06A52}"/>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4112-44C5-B92E-D59529F06A52}"/>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4112-44C5-B92E-D59529F06A52}"/>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4112-44C5-B92E-D59529F06A52}"/>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4112-44C5-B92E-D59529F06A52}"/>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4112-44C5-B92E-D59529F06A52}"/>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4112-44C5-B92E-D59529F06A52}"/>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4112-44C5-B92E-D59529F06A52}"/>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4112-44C5-B92E-D59529F06A52}"/>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4112-44C5-B92E-D59529F06A52}"/>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4112-44C5-B92E-D59529F06A52}"/>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4112-44C5-B92E-D59529F06A52}"/>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4112-44C5-B92E-D59529F06A52}"/>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4112-44C5-B92E-D59529F06A52}"/>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4112-44C5-B92E-D59529F06A52}"/>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4112-44C5-B92E-D59529F06A52}"/>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4112-44C5-B92E-D59529F06A52}"/>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4112-44C5-B92E-D59529F06A52}"/>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4112-44C5-B92E-D59529F06A52}"/>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4112-44C5-B92E-D59529F06A52}"/>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4112-44C5-B92E-D59529F06A52}"/>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4112-44C5-B92E-D59529F06A52}"/>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4112-44C5-B92E-D59529F06A52}"/>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4112-44C5-B92E-D59529F06A52}"/>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4112-44C5-B92E-D59529F06A52}"/>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4112-44C5-B92E-D59529F06A52}"/>
              </c:ext>
            </c:extLst>
          </c:dPt>
          <c:yVal>
            <c:numRef>
              <c:f>'1._DATA'!$AJ$9:$AJ$295</c:f>
              <c:numCache>
                <c:formatCode>#,###;\(#,###\);\-</c:formatCode>
                <c:ptCount val="287"/>
                <c:pt idx="19">
                  <c:v>4</c:v>
                </c:pt>
                <c:pt idx="20">
                  <c:v>5</c:v>
                </c:pt>
                <c:pt idx="21">
                  <c:v>5</c:v>
                </c:pt>
                <c:pt idx="22">
                  <c:v>4</c:v>
                </c:pt>
                <c:pt idx="23">
                  <c:v>5</c:v>
                </c:pt>
                <c:pt idx="24">
                  <c:v>4</c:v>
                </c:pt>
                <c:pt idx="25">
                  <c:v>5</c:v>
                </c:pt>
                <c:pt idx="26">
                  <c:v>3</c:v>
                </c:pt>
                <c:pt idx="27">
                  <c:v>5</c:v>
                </c:pt>
                <c:pt idx="28">
                  <c:v>5</c:v>
                </c:pt>
                <c:pt idx="29">
                  <c:v>5</c:v>
                </c:pt>
                <c:pt idx="30">
                  <c:v>5</c:v>
                </c:pt>
                <c:pt idx="31">
                  <c:v>5</c:v>
                </c:pt>
                <c:pt idx="32">
                  <c:v>5</c:v>
                </c:pt>
                <c:pt idx="33">
                  <c:v>4</c:v>
                </c:pt>
                <c:pt idx="34">
                  <c:v>5</c:v>
                </c:pt>
                <c:pt idx="35">
                  <c:v>5</c:v>
                </c:pt>
                <c:pt idx="36">
                  <c:v>5</c:v>
                </c:pt>
                <c:pt idx="37">
                  <c:v>4</c:v>
                </c:pt>
                <c:pt idx="38">
                  <c:v>5</c:v>
                </c:pt>
                <c:pt idx="39">
                  <c:v>2</c:v>
                </c:pt>
                <c:pt idx="40">
                  <c:v>5</c:v>
                </c:pt>
                <c:pt idx="41">
                  <c:v>5</c:v>
                </c:pt>
                <c:pt idx="42">
                  <c:v>5</c:v>
                </c:pt>
                <c:pt idx="43">
                  <c:v>5</c:v>
                </c:pt>
                <c:pt idx="44">
                  <c:v>5</c:v>
                </c:pt>
                <c:pt idx="45">
                  <c:v>5</c:v>
                </c:pt>
                <c:pt idx="46">
                  <c:v>4</c:v>
                </c:pt>
                <c:pt idx="47">
                  <c:v>3</c:v>
                </c:pt>
                <c:pt idx="48">
                  <c:v>5</c:v>
                </c:pt>
                <c:pt idx="49">
                  <c:v>5</c:v>
                </c:pt>
                <c:pt idx="50">
                  <c:v>4</c:v>
                </c:pt>
                <c:pt idx="51">
                  <c:v>5</c:v>
                </c:pt>
                <c:pt idx="52">
                  <c:v>5</c:v>
                </c:pt>
                <c:pt idx="53">
                  <c:v>5</c:v>
                </c:pt>
                <c:pt idx="54">
                  <c:v>5</c:v>
                </c:pt>
                <c:pt idx="55">
                  <c:v>4</c:v>
                </c:pt>
                <c:pt idx="56">
                  <c:v>4</c:v>
                </c:pt>
                <c:pt idx="57">
                  <c:v>3</c:v>
                </c:pt>
                <c:pt idx="58">
                  <c:v>4</c:v>
                </c:pt>
                <c:pt idx="59">
                  <c:v>4</c:v>
                </c:pt>
                <c:pt idx="60">
                  <c:v>5</c:v>
                </c:pt>
                <c:pt idx="61">
                  <c:v>4</c:v>
                </c:pt>
                <c:pt idx="62">
                  <c:v>5</c:v>
                </c:pt>
                <c:pt idx="63">
                  <c:v>4</c:v>
                </c:pt>
                <c:pt idx="64">
                  <c:v>1</c:v>
                </c:pt>
                <c:pt idx="65">
                  <c:v>4</c:v>
                </c:pt>
                <c:pt idx="66">
                  <c:v>5</c:v>
                </c:pt>
                <c:pt idx="67">
                  <c:v>5</c:v>
                </c:pt>
                <c:pt idx="68">
                  <c:v>2</c:v>
                </c:pt>
                <c:pt idx="69">
                  <c:v>2</c:v>
                </c:pt>
                <c:pt idx="70">
                  <c:v>5</c:v>
                </c:pt>
                <c:pt idx="71">
                  <c:v>5</c:v>
                </c:pt>
                <c:pt idx="72">
                  <c:v>4</c:v>
                </c:pt>
                <c:pt idx="73">
                  <c:v>5</c:v>
                </c:pt>
                <c:pt idx="74">
                  <c:v>5</c:v>
                </c:pt>
                <c:pt idx="75">
                  <c:v>3</c:v>
                </c:pt>
                <c:pt idx="76">
                  <c:v>5</c:v>
                </c:pt>
                <c:pt idx="77">
                  <c:v>5</c:v>
                </c:pt>
                <c:pt idx="78">
                  <c:v>4</c:v>
                </c:pt>
                <c:pt idx="79">
                  <c:v>4</c:v>
                </c:pt>
                <c:pt idx="80">
                  <c:v>4</c:v>
                </c:pt>
                <c:pt idx="81">
                  <c:v>5</c:v>
                </c:pt>
                <c:pt idx="82">
                  <c:v>4</c:v>
                </c:pt>
                <c:pt idx="83">
                  <c:v>5</c:v>
                </c:pt>
                <c:pt idx="84">
                  <c:v>5</c:v>
                </c:pt>
                <c:pt idx="85">
                  <c:v>4</c:v>
                </c:pt>
                <c:pt idx="86">
                  <c:v>3</c:v>
                </c:pt>
                <c:pt idx="87">
                  <c:v>3</c:v>
                </c:pt>
                <c:pt idx="88">
                  <c:v>5</c:v>
                </c:pt>
                <c:pt idx="89">
                  <c:v>5</c:v>
                </c:pt>
                <c:pt idx="90">
                  <c:v>5</c:v>
                </c:pt>
                <c:pt idx="91">
                  <c:v>5</c:v>
                </c:pt>
                <c:pt idx="92">
                  <c:v>5</c:v>
                </c:pt>
                <c:pt idx="93">
                  <c:v>4</c:v>
                </c:pt>
                <c:pt idx="95">
                  <c:v>2</c:v>
                </c:pt>
                <c:pt idx="96">
                  <c:v>5</c:v>
                </c:pt>
                <c:pt idx="97">
                  <c:v>4</c:v>
                </c:pt>
                <c:pt idx="98">
                  <c:v>3</c:v>
                </c:pt>
                <c:pt idx="99">
                  <c:v>4</c:v>
                </c:pt>
                <c:pt idx="100">
                  <c:v>3</c:v>
                </c:pt>
                <c:pt idx="101">
                  <c:v>3</c:v>
                </c:pt>
                <c:pt idx="102">
                  <c:v>4</c:v>
                </c:pt>
                <c:pt idx="103">
                  <c:v>5</c:v>
                </c:pt>
                <c:pt idx="104">
                  <c:v>5</c:v>
                </c:pt>
                <c:pt idx="105">
                  <c:v>5</c:v>
                </c:pt>
                <c:pt idx="106">
                  <c:v>5</c:v>
                </c:pt>
                <c:pt idx="109">
                  <c:v>4</c:v>
                </c:pt>
                <c:pt idx="110">
                  <c:v>4</c:v>
                </c:pt>
                <c:pt idx="111">
                  <c:v>5</c:v>
                </c:pt>
                <c:pt idx="112">
                  <c:v>4</c:v>
                </c:pt>
                <c:pt idx="113">
                  <c:v>4</c:v>
                </c:pt>
                <c:pt idx="114">
                  <c:v>5</c:v>
                </c:pt>
                <c:pt idx="115">
                  <c:v>5</c:v>
                </c:pt>
                <c:pt idx="116">
                  <c:v>5</c:v>
                </c:pt>
                <c:pt idx="117">
                  <c:v>5</c:v>
                </c:pt>
                <c:pt idx="118">
                  <c:v>5</c:v>
                </c:pt>
                <c:pt idx="119">
                  <c:v>5</c:v>
                </c:pt>
                <c:pt idx="120">
                  <c:v>5</c:v>
                </c:pt>
                <c:pt idx="121">
                  <c:v>5</c:v>
                </c:pt>
                <c:pt idx="125">
                  <c:v>5</c:v>
                </c:pt>
                <c:pt idx="126">
                  <c:v>4</c:v>
                </c:pt>
                <c:pt idx="127">
                  <c:v>5</c:v>
                </c:pt>
                <c:pt idx="128">
                  <c:v>5</c:v>
                </c:pt>
                <c:pt idx="129">
                  <c:v>5</c:v>
                </c:pt>
                <c:pt idx="130">
                  <c:v>5</c:v>
                </c:pt>
                <c:pt idx="131">
                  <c:v>4</c:v>
                </c:pt>
                <c:pt idx="133">
                  <c:v>5</c:v>
                </c:pt>
                <c:pt idx="134">
                  <c:v>5</c:v>
                </c:pt>
                <c:pt idx="135">
                  <c:v>5</c:v>
                </c:pt>
                <c:pt idx="138">
                  <c:v>4</c:v>
                </c:pt>
                <c:pt idx="140">
                  <c:v>4</c:v>
                </c:pt>
                <c:pt idx="141">
                  <c:v>5</c:v>
                </c:pt>
                <c:pt idx="142">
                  <c:v>3</c:v>
                </c:pt>
                <c:pt idx="143">
                  <c:v>4</c:v>
                </c:pt>
                <c:pt idx="144">
                  <c:v>4</c:v>
                </c:pt>
                <c:pt idx="145">
                  <c:v>5</c:v>
                </c:pt>
                <c:pt idx="146">
                  <c:v>5</c:v>
                </c:pt>
                <c:pt idx="147">
                  <c:v>5</c:v>
                </c:pt>
                <c:pt idx="148">
                  <c:v>5</c:v>
                </c:pt>
                <c:pt idx="149">
                  <c:v>5</c:v>
                </c:pt>
                <c:pt idx="151">
                  <c:v>5</c:v>
                </c:pt>
                <c:pt idx="152">
                  <c:v>2</c:v>
                </c:pt>
                <c:pt idx="153">
                  <c:v>5</c:v>
                </c:pt>
                <c:pt idx="154">
                  <c:v>4</c:v>
                </c:pt>
                <c:pt idx="155">
                  <c:v>3</c:v>
                </c:pt>
                <c:pt idx="156">
                  <c:v>5</c:v>
                </c:pt>
                <c:pt idx="157">
                  <c:v>5</c:v>
                </c:pt>
                <c:pt idx="159">
                  <c:v>5</c:v>
                </c:pt>
                <c:pt idx="160">
                  <c:v>5</c:v>
                </c:pt>
                <c:pt idx="161">
                  <c:v>4</c:v>
                </c:pt>
                <c:pt idx="162">
                  <c:v>5</c:v>
                </c:pt>
                <c:pt idx="164">
                  <c:v>5</c:v>
                </c:pt>
                <c:pt idx="165">
                  <c:v>5</c:v>
                </c:pt>
                <c:pt idx="166">
                  <c:v>5</c:v>
                </c:pt>
                <c:pt idx="167">
                  <c:v>5</c:v>
                </c:pt>
                <c:pt idx="168">
                  <c:v>4</c:v>
                </c:pt>
                <c:pt idx="170">
                  <c:v>5</c:v>
                </c:pt>
                <c:pt idx="171">
                  <c:v>5</c:v>
                </c:pt>
                <c:pt idx="172">
                  <c:v>4</c:v>
                </c:pt>
                <c:pt idx="176">
                  <c:v>5</c:v>
                </c:pt>
                <c:pt idx="179">
                  <c:v>5</c:v>
                </c:pt>
                <c:pt idx="181">
                  <c:v>5</c:v>
                </c:pt>
                <c:pt idx="182">
                  <c:v>5</c:v>
                </c:pt>
                <c:pt idx="183">
                  <c:v>5</c:v>
                </c:pt>
                <c:pt idx="184">
                  <c:v>4</c:v>
                </c:pt>
                <c:pt idx="185">
                  <c:v>5</c:v>
                </c:pt>
                <c:pt idx="186">
                  <c:v>4</c:v>
                </c:pt>
                <c:pt idx="187">
                  <c:v>5</c:v>
                </c:pt>
                <c:pt idx="188">
                  <c:v>4</c:v>
                </c:pt>
                <c:pt idx="189">
                  <c:v>4</c:v>
                </c:pt>
                <c:pt idx="190">
                  <c:v>4</c:v>
                </c:pt>
                <c:pt idx="191">
                  <c:v>4</c:v>
                </c:pt>
                <c:pt idx="192">
                  <c:v>4</c:v>
                </c:pt>
                <c:pt idx="193">
                  <c:v>5</c:v>
                </c:pt>
                <c:pt idx="194">
                  <c:v>4</c:v>
                </c:pt>
                <c:pt idx="195">
                  <c:v>5</c:v>
                </c:pt>
                <c:pt idx="196">
                  <c:v>4</c:v>
                </c:pt>
                <c:pt idx="197">
                  <c:v>5</c:v>
                </c:pt>
                <c:pt idx="198">
                  <c:v>5</c:v>
                </c:pt>
                <c:pt idx="199">
                  <c:v>4</c:v>
                </c:pt>
                <c:pt idx="200">
                  <c:v>5</c:v>
                </c:pt>
                <c:pt idx="201">
                  <c:v>5</c:v>
                </c:pt>
                <c:pt idx="202">
                  <c:v>5</c:v>
                </c:pt>
                <c:pt idx="203">
                  <c:v>5</c:v>
                </c:pt>
                <c:pt idx="204">
                  <c:v>5</c:v>
                </c:pt>
                <c:pt idx="205">
                  <c:v>2</c:v>
                </c:pt>
                <c:pt idx="206">
                  <c:v>2</c:v>
                </c:pt>
                <c:pt idx="207">
                  <c:v>3</c:v>
                </c:pt>
                <c:pt idx="208">
                  <c:v>4</c:v>
                </c:pt>
                <c:pt idx="209">
                  <c:v>4</c:v>
                </c:pt>
                <c:pt idx="210">
                  <c:v>5</c:v>
                </c:pt>
                <c:pt idx="211">
                  <c:v>5</c:v>
                </c:pt>
                <c:pt idx="212">
                  <c:v>5</c:v>
                </c:pt>
                <c:pt idx="213">
                  <c:v>4</c:v>
                </c:pt>
                <c:pt idx="214">
                  <c:v>5</c:v>
                </c:pt>
                <c:pt idx="215">
                  <c:v>4</c:v>
                </c:pt>
                <c:pt idx="216">
                  <c:v>4</c:v>
                </c:pt>
                <c:pt idx="217">
                  <c:v>4</c:v>
                </c:pt>
                <c:pt idx="218">
                  <c:v>5</c:v>
                </c:pt>
                <c:pt idx="219">
                  <c:v>5</c:v>
                </c:pt>
                <c:pt idx="220">
                  <c:v>4</c:v>
                </c:pt>
                <c:pt idx="221">
                  <c:v>5</c:v>
                </c:pt>
                <c:pt idx="223">
                  <c:v>4</c:v>
                </c:pt>
                <c:pt idx="224">
                  <c:v>3</c:v>
                </c:pt>
                <c:pt idx="225">
                  <c:v>5</c:v>
                </c:pt>
                <c:pt idx="226">
                  <c:v>5</c:v>
                </c:pt>
                <c:pt idx="227">
                  <c:v>4</c:v>
                </c:pt>
                <c:pt idx="228">
                  <c:v>5</c:v>
                </c:pt>
                <c:pt idx="230">
                  <c:v>5</c:v>
                </c:pt>
                <c:pt idx="231">
                  <c:v>4</c:v>
                </c:pt>
                <c:pt idx="232">
                  <c:v>4</c:v>
                </c:pt>
                <c:pt idx="233">
                  <c:v>5</c:v>
                </c:pt>
                <c:pt idx="234">
                  <c:v>4</c:v>
                </c:pt>
                <c:pt idx="235">
                  <c:v>4</c:v>
                </c:pt>
                <c:pt idx="236">
                  <c:v>1</c:v>
                </c:pt>
                <c:pt idx="237">
                  <c:v>5</c:v>
                </c:pt>
                <c:pt idx="238">
                  <c:v>5</c:v>
                </c:pt>
                <c:pt idx="239">
                  <c:v>5</c:v>
                </c:pt>
                <c:pt idx="240">
                  <c:v>3</c:v>
                </c:pt>
                <c:pt idx="241">
                  <c:v>5</c:v>
                </c:pt>
                <c:pt idx="242">
                  <c:v>5</c:v>
                </c:pt>
                <c:pt idx="243">
                  <c:v>5</c:v>
                </c:pt>
                <c:pt idx="244">
                  <c:v>5</c:v>
                </c:pt>
                <c:pt idx="245">
                  <c:v>5</c:v>
                </c:pt>
                <c:pt idx="246">
                  <c:v>5</c:v>
                </c:pt>
                <c:pt idx="247">
                  <c:v>5</c:v>
                </c:pt>
                <c:pt idx="248">
                  <c:v>4</c:v>
                </c:pt>
                <c:pt idx="249">
                  <c:v>5</c:v>
                </c:pt>
                <c:pt idx="250">
                  <c:v>3</c:v>
                </c:pt>
                <c:pt idx="251">
                  <c:v>5</c:v>
                </c:pt>
                <c:pt idx="252">
                  <c:v>5</c:v>
                </c:pt>
                <c:pt idx="253">
                  <c:v>5</c:v>
                </c:pt>
                <c:pt idx="254">
                  <c:v>3</c:v>
                </c:pt>
                <c:pt idx="255">
                  <c:v>5</c:v>
                </c:pt>
                <c:pt idx="256">
                  <c:v>3</c:v>
                </c:pt>
                <c:pt idx="257">
                  <c:v>5</c:v>
                </c:pt>
                <c:pt idx="258">
                  <c:v>4</c:v>
                </c:pt>
                <c:pt idx="259">
                  <c:v>4</c:v>
                </c:pt>
                <c:pt idx="261">
                  <c:v>3</c:v>
                </c:pt>
                <c:pt idx="262">
                  <c:v>4</c:v>
                </c:pt>
                <c:pt idx="263">
                  <c:v>4</c:v>
                </c:pt>
                <c:pt idx="264">
                  <c:v>5</c:v>
                </c:pt>
                <c:pt idx="265">
                  <c:v>5</c:v>
                </c:pt>
                <c:pt idx="266">
                  <c:v>5</c:v>
                </c:pt>
                <c:pt idx="269">
                  <c:v>4</c:v>
                </c:pt>
                <c:pt idx="279">
                  <c:v>3</c:v>
                </c:pt>
                <c:pt idx="280">
                  <c:v>4</c:v>
                </c:pt>
                <c:pt idx="282">
                  <c:v>4</c:v>
                </c:pt>
                <c:pt idx="284">
                  <c:v>5</c:v>
                </c:pt>
                <c:pt idx="285">
                  <c:v>5</c:v>
                </c:pt>
              </c:numCache>
            </c:numRef>
          </c:yVal>
          <c:smooth val="0"/>
          <c:extLst>
            <c:ext xmlns:c16="http://schemas.microsoft.com/office/drawing/2014/chart" uri="{C3380CC4-5D6E-409C-BE32-E72D297353CC}">
              <c16:uniqueId val="{0000023E-4112-44C5-B92E-D59529F06A52}"/>
            </c:ext>
          </c:extLst>
        </c:ser>
        <c:dLbls>
          <c:showLegendKey val="0"/>
          <c:showVal val="0"/>
          <c:showCatName val="0"/>
          <c:showSerName val="0"/>
          <c:showPercent val="0"/>
          <c:showBubbleSize val="0"/>
        </c:dLbls>
        <c:axId val="-200874256"/>
        <c:axId val="-200872080"/>
      </c:scatterChart>
      <c:valAx>
        <c:axId val="-2008742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2080"/>
        <c:crosses val="autoZero"/>
        <c:crossBetween val="midCat"/>
        <c:majorUnit val="1"/>
      </c:valAx>
      <c:valAx>
        <c:axId val="-20087208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425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strRef>
              <c:f>'2._Check'!$M$15</c:f>
              <c:strCache>
                <c:ptCount val="1"/>
                <c:pt idx="0">
                  <c:v>PartB_i</c:v>
                </c:pt>
              </c:strCache>
            </c:strRef>
          </c:tx>
          <c:spPr>
            <a:ln w="25400">
              <a:noFill/>
            </a:ln>
          </c:spPr>
          <c:marker>
            <c:symbol val="circle"/>
            <c:size val="5"/>
            <c:spPr>
              <a:solidFill>
                <a:srgbClr val="2F2FFF"/>
              </a:solidFill>
              <a:ln>
                <a:noFill/>
              </a:ln>
            </c:spPr>
          </c:marker>
          <c:dPt>
            <c:idx val="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1-F3E3-4DD5-AA88-32F7657A7FCA}"/>
              </c:ext>
            </c:extLst>
          </c:dPt>
          <c:dPt>
            <c:idx val="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3-F3E3-4DD5-AA88-32F7657A7FCA}"/>
              </c:ext>
            </c:extLst>
          </c:dPt>
          <c:dPt>
            <c:idx val="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5-F3E3-4DD5-AA88-32F7657A7FCA}"/>
              </c:ext>
            </c:extLst>
          </c:dPt>
          <c:dPt>
            <c:idx val="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7-F3E3-4DD5-AA88-32F7657A7FCA}"/>
              </c:ext>
            </c:extLst>
          </c:dPt>
          <c:dPt>
            <c:idx val="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9-F3E3-4DD5-AA88-32F7657A7FCA}"/>
              </c:ext>
            </c:extLst>
          </c:dPt>
          <c:dPt>
            <c:idx val="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B-F3E3-4DD5-AA88-32F7657A7FCA}"/>
              </c:ext>
            </c:extLst>
          </c:dPt>
          <c:dPt>
            <c:idx val="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D-F3E3-4DD5-AA88-32F7657A7FCA}"/>
              </c:ext>
            </c:extLst>
          </c:dPt>
          <c:dPt>
            <c:idx val="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0F-F3E3-4DD5-AA88-32F7657A7FCA}"/>
              </c:ext>
            </c:extLst>
          </c:dPt>
          <c:dPt>
            <c:idx val="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1-F3E3-4DD5-AA88-32F7657A7FCA}"/>
              </c:ext>
            </c:extLst>
          </c:dPt>
          <c:dPt>
            <c:idx val="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3-F3E3-4DD5-AA88-32F7657A7FCA}"/>
              </c:ext>
            </c:extLst>
          </c:dPt>
          <c:dPt>
            <c:idx val="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5-F3E3-4DD5-AA88-32F7657A7FCA}"/>
              </c:ext>
            </c:extLst>
          </c:dPt>
          <c:dPt>
            <c:idx val="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7-F3E3-4DD5-AA88-32F7657A7FCA}"/>
              </c:ext>
            </c:extLst>
          </c:dPt>
          <c:dPt>
            <c:idx val="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9-F3E3-4DD5-AA88-32F7657A7FCA}"/>
              </c:ext>
            </c:extLst>
          </c:dPt>
          <c:dPt>
            <c:idx val="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B-F3E3-4DD5-AA88-32F7657A7FCA}"/>
              </c:ext>
            </c:extLst>
          </c:dPt>
          <c:dPt>
            <c:idx val="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D-F3E3-4DD5-AA88-32F7657A7FCA}"/>
              </c:ext>
            </c:extLst>
          </c:dPt>
          <c:dPt>
            <c:idx val="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1F-F3E3-4DD5-AA88-32F7657A7FCA}"/>
              </c:ext>
            </c:extLst>
          </c:dPt>
          <c:dPt>
            <c:idx val="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1-F3E3-4DD5-AA88-32F7657A7FCA}"/>
              </c:ext>
            </c:extLst>
          </c:dPt>
          <c:dPt>
            <c:idx val="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3-F3E3-4DD5-AA88-32F7657A7FCA}"/>
              </c:ext>
            </c:extLst>
          </c:dPt>
          <c:dPt>
            <c:idx val="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5-F3E3-4DD5-AA88-32F7657A7FCA}"/>
              </c:ext>
            </c:extLst>
          </c:dPt>
          <c:dPt>
            <c:idx val="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7-F3E3-4DD5-AA88-32F7657A7FCA}"/>
              </c:ext>
            </c:extLst>
          </c:dPt>
          <c:dPt>
            <c:idx val="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9-F3E3-4DD5-AA88-32F7657A7FCA}"/>
              </c:ext>
            </c:extLst>
          </c:dPt>
          <c:dPt>
            <c:idx val="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B-F3E3-4DD5-AA88-32F7657A7FCA}"/>
              </c:ext>
            </c:extLst>
          </c:dPt>
          <c:dPt>
            <c:idx val="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D-F3E3-4DD5-AA88-32F7657A7FCA}"/>
              </c:ext>
            </c:extLst>
          </c:dPt>
          <c:dPt>
            <c:idx val="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2F-F3E3-4DD5-AA88-32F7657A7FCA}"/>
              </c:ext>
            </c:extLst>
          </c:dPt>
          <c:dPt>
            <c:idx val="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1-F3E3-4DD5-AA88-32F7657A7FCA}"/>
              </c:ext>
            </c:extLst>
          </c:dPt>
          <c:dPt>
            <c:idx val="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3-F3E3-4DD5-AA88-32F7657A7FCA}"/>
              </c:ext>
            </c:extLst>
          </c:dPt>
          <c:dPt>
            <c:idx val="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5-F3E3-4DD5-AA88-32F7657A7FCA}"/>
              </c:ext>
            </c:extLst>
          </c:dPt>
          <c:dPt>
            <c:idx val="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7-F3E3-4DD5-AA88-32F7657A7FCA}"/>
              </c:ext>
            </c:extLst>
          </c:dPt>
          <c:dPt>
            <c:idx val="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9-F3E3-4DD5-AA88-32F7657A7FCA}"/>
              </c:ext>
            </c:extLst>
          </c:dPt>
          <c:dPt>
            <c:idx val="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B-F3E3-4DD5-AA88-32F7657A7FCA}"/>
              </c:ext>
            </c:extLst>
          </c:dPt>
          <c:dPt>
            <c:idx val="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D-F3E3-4DD5-AA88-32F7657A7FCA}"/>
              </c:ext>
            </c:extLst>
          </c:dPt>
          <c:dPt>
            <c:idx val="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3F-F3E3-4DD5-AA88-32F7657A7FCA}"/>
              </c:ext>
            </c:extLst>
          </c:dPt>
          <c:dPt>
            <c:idx val="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1-F3E3-4DD5-AA88-32F7657A7FCA}"/>
              </c:ext>
            </c:extLst>
          </c:dPt>
          <c:dPt>
            <c:idx val="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3-F3E3-4DD5-AA88-32F7657A7FCA}"/>
              </c:ext>
            </c:extLst>
          </c:dPt>
          <c:dPt>
            <c:idx val="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5-F3E3-4DD5-AA88-32F7657A7FCA}"/>
              </c:ext>
            </c:extLst>
          </c:dPt>
          <c:dPt>
            <c:idx val="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7-F3E3-4DD5-AA88-32F7657A7FCA}"/>
              </c:ext>
            </c:extLst>
          </c:dPt>
          <c:dPt>
            <c:idx val="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9-F3E3-4DD5-AA88-32F7657A7FCA}"/>
              </c:ext>
            </c:extLst>
          </c:dPt>
          <c:dPt>
            <c:idx val="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B-F3E3-4DD5-AA88-32F7657A7FCA}"/>
              </c:ext>
            </c:extLst>
          </c:dPt>
          <c:dPt>
            <c:idx val="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D-F3E3-4DD5-AA88-32F7657A7FCA}"/>
              </c:ext>
            </c:extLst>
          </c:dPt>
          <c:dPt>
            <c:idx val="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4F-F3E3-4DD5-AA88-32F7657A7FCA}"/>
              </c:ext>
            </c:extLst>
          </c:dPt>
          <c:dPt>
            <c:idx val="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1-F3E3-4DD5-AA88-32F7657A7FCA}"/>
              </c:ext>
            </c:extLst>
          </c:dPt>
          <c:dPt>
            <c:idx val="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3-F3E3-4DD5-AA88-32F7657A7FCA}"/>
              </c:ext>
            </c:extLst>
          </c:dPt>
          <c:dPt>
            <c:idx val="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5-F3E3-4DD5-AA88-32F7657A7FCA}"/>
              </c:ext>
            </c:extLst>
          </c:dPt>
          <c:dPt>
            <c:idx val="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7-F3E3-4DD5-AA88-32F7657A7FCA}"/>
              </c:ext>
            </c:extLst>
          </c:dPt>
          <c:dPt>
            <c:idx val="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9-F3E3-4DD5-AA88-32F7657A7FCA}"/>
              </c:ext>
            </c:extLst>
          </c:dPt>
          <c:dPt>
            <c:idx val="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B-F3E3-4DD5-AA88-32F7657A7FCA}"/>
              </c:ext>
            </c:extLst>
          </c:dPt>
          <c:dPt>
            <c:idx val="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D-F3E3-4DD5-AA88-32F7657A7FCA}"/>
              </c:ext>
            </c:extLst>
          </c:dPt>
          <c:dPt>
            <c:idx val="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5F-F3E3-4DD5-AA88-32F7657A7FCA}"/>
              </c:ext>
            </c:extLst>
          </c:dPt>
          <c:dPt>
            <c:idx val="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1-F3E3-4DD5-AA88-32F7657A7FCA}"/>
              </c:ext>
            </c:extLst>
          </c:dPt>
          <c:dPt>
            <c:idx val="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3-F3E3-4DD5-AA88-32F7657A7FCA}"/>
              </c:ext>
            </c:extLst>
          </c:dPt>
          <c:dPt>
            <c:idx val="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5-F3E3-4DD5-AA88-32F7657A7FCA}"/>
              </c:ext>
            </c:extLst>
          </c:dPt>
          <c:dPt>
            <c:idx val="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7-F3E3-4DD5-AA88-32F7657A7FCA}"/>
              </c:ext>
            </c:extLst>
          </c:dPt>
          <c:dPt>
            <c:idx val="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9-F3E3-4DD5-AA88-32F7657A7FCA}"/>
              </c:ext>
            </c:extLst>
          </c:dPt>
          <c:dPt>
            <c:idx val="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B-F3E3-4DD5-AA88-32F7657A7FCA}"/>
              </c:ext>
            </c:extLst>
          </c:dPt>
          <c:dPt>
            <c:idx val="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D-F3E3-4DD5-AA88-32F7657A7FCA}"/>
              </c:ext>
            </c:extLst>
          </c:dPt>
          <c:dPt>
            <c:idx val="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6F-F3E3-4DD5-AA88-32F7657A7FCA}"/>
              </c:ext>
            </c:extLst>
          </c:dPt>
          <c:dPt>
            <c:idx val="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1-F3E3-4DD5-AA88-32F7657A7FCA}"/>
              </c:ext>
            </c:extLst>
          </c:dPt>
          <c:dPt>
            <c:idx val="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3-F3E3-4DD5-AA88-32F7657A7FCA}"/>
              </c:ext>
            </c:extLst>
          </c:dPt>
          <c:dPt>
            <c:idx val="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5-F3E3-4DD5-AA88-32F7657A7FCA}"/>
              </c:ext>
            </c:extLst>
          </c:dPt>
          <c:dPt>
            <c:idx val="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7-F3E3-4DD5-AA88-32F7657A7FCA}"/>
              </c:ext>
            </c:extLst>
          </c:dPt>
          <c:dPt>
            <c:idx val="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9-F3E3-4DD5-AA88-32F7657A7FCA}"/>
              </c:ext>
            </c:extLst>
          </c:dPt>
          <c:dPt>
            <c:idx val="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B-F3E3-4DD5-AA88-32F7657A7FCA}"/>
              </c:ext>
            </c:extLst>
          </c:dPt>
          <c:dPt>
            <c:idx val="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D-F3E3-4DD5-AA88-32F7657A7FCA}"/>
              </c:ext>
            </c:extLst>
          </c:dPt>
          <c:dPt>
            <c:idx val="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7F-F3E3-4DD5-AA88-32F7657A7FCA}"/>
              </c:ext>
            </c:extLst>
          </c:dPt>
          <c:dPt>
            <c:idx val="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1-F3E3-4DD5-AA88-32F7657A7FCA}"/>
              </c:ext>
            </c:extLst>
          </c:dPt>
          <c:dPt>
            <c:idx val="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3-F3E3-4DD5-AA88-32F7657A7FCA}"/>
              </c:ext>
            </c:extLst>
          </c:dPt>
          <c:dPt>
            <c:idx val="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5-F3E3-4DD5-AA88-32F7657A7FCA}"/>
              </c:ext>
            </c:extLst>
          </c:dPt>
          <c:dPt>
            <c:idx val="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7-F3E3-4DD5-AA88-32F7657A7FCA}"/>
              </c:ext>
            </c:extLst>
          </c:dPt>
          <c:dPt>
            <c:idx val="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9-F3E3-4DD5-AA88-32F7657A7FCA}"/>
              </c:ext>
            </c:extLst>
          </c:dPt>
          <c:dPt>
            <c:idx val="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B-F3E3-4DD5-AA88-32F7657A7FCA}"/>
              </c:ext>
            </c:extLst>
          </c:dPt>
          <c:dPt>
            <c:idx val="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D-F3E3-4DD5-AA88-32F7657A7FCA}"/>
              </c:ext>
            </c:extLst>
          </c:dPt>
          <c:dPt>
            <c:idx val="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8F-F3E3-4DD5-AA88-32F7657A7FCA}"/>
              </c:ext>
            </c:extLst>
          </c:dPt>
          <c:dPt>
            <c:idx val="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1-F3E3-4DD5-AA88-32F7657A7FCA}"/>
              </c:ext>
            </c:extLst>
          </c:dPt>
          <c:dPt>
            <c:idx val="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3-F3E3-4DD5-AA88-32F7657A7FCA}"/>
              </c:ext>
            </c:extLst>
          </c:dPt>
          <c:dPt>
            <c:idx val="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5-F3E3-4DD5-AA88-32F7657A7FCA}"/>
              </c:ext>
            </c:extLst>
          </c:dPt>
          <c:dPt>
            <c:idx val="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7-F3E3-4DD5-AA88-32F7657A7FCA}"/>
              </c:ext>
            </c:extLst>
          </c:dPt>
          <c:dPt>
            <c:idx val="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9-F3E3-4DD5-AA88-32F7657A7FCA}"/>
              </c:ext>
            </c:extLst>
          </c:dPt>
          <c:dPt>
            <c:idx val="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B-F3E3-4DD5-AA88-32F7657A7FCA}"/>
              </c:ext>
            </c:extLst>
          </c:dPt>
          <c:dPt>
            <c:idx val="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D-F3E3-4DD5-AA88-32F7657A7FCA}"/>
              </c:ext>
            </c:extLst>
          </c:dPt>
          <c:dPt>
            <c:idx val="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9F-F3E3-4DD5-AA88-32F7657A7FCA}"/>
              </c:ext>
            </c:extLst>
          </c:dPt>
          <c:dPt>
            <c:idx val="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1-F3E3-4DD5-AA88-32F7657A7FCA}"/>
              </c:ext>
            </c:extLst>
          </c:dPt>
          <c:dPt>
            <c:idx val="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3-F3E3-4DD5-AA88-32F7657A7FCA}"/>
              </c:ext>
            </c:extLst>
          </c:dPt>
          <c:dPt>
            <c:idx val="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5-F3E3-4DD5-AA88-32F7657A7FCA}"/>
              </c:ext>
            </c:extLst>
          </c:dPt>
          <c:dPt>
            <c:idx val="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7-F3E3-4DD5-AA88-32F7657A7FCA}"/>
              </c:ext>
            </c:extLst>
          </c:dPt>
          <c:dPt>
            <c:idx val="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9-F3E3-4DD5-AA88-32F7657A7FCA}"/>
              </c:ext>
            </c:extLst>
          </c:dPt>
          <c:dPt>
            <c:idx val="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B-F3E3-4DD5-AA88-32F7657A7FCA}"/>
              </c:ext>
            </c:extLst>
          </c:dPt>
          <c:dPt>
            <c:idx val="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D-F3E3-4DD5-AA88-32F7657A7FCA}"/>
              </c:ext>
            </c:extLst>
          </c:dPt>
          <c:dPt>
            <c:idx val="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AF-F3E3-4DD5-AA88-32F7657A7FCA}"/>
              </c:ext>
            </c:extLst>
          </c:dPt>
          <c:dPt>
            <c:idx val="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1-F3E3-4DD5-AA88-32F7657A7FCA}"/>
              </c:ext>
            </c:extLst>
          </c:dPt>
          <c:dPt>
            <c:idx val="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3-F3E3-4DD5-AA88-32F7657A7FCA}"/>
              </c:ext>
            </c:extLst>
          </c:dPt>
          <c:dPt>
            <c:idx val="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5-F3E3-4DD5-AA88-32F7657A7FCA}"/>
              </c:ext>
            </c:extLst>
          </c:dPt>
          <c:dPt>
            <c:idx val="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7-F3E3-4DD5-AA88-32F7657A7FCA}"/>
              </c:ext>
            </c:extLst>
          </c:dPt>
          <c:dPt>
            <c:idx val="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9-F3E3-4DD5-AA88-32F7657A7FCA}"/>
              </c:ext>
            </c:extLst>
          </c:dPt>
          <c:dPt>
            <c:idx val="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B-F3E3-4DD5-AA88-32F7657A7FCA}"/>
              </c:ext>
            </c:extLst>
          </c:dPt>
          <c:dPt>
            <c:idx val="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D-F3E3-4DD5-AA88-32F7657A7FCA}"/>
              </c:ext>
            </c:extLst>
          </c:dPt>
          <c:dPt>
            <c:idx val="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BF-F3E3-4DD5-AA88-32F7657A7FCA}"/>
              </c:ext>
            </c:extLst>
          </c:dPt>
          <c:dPt>
            <c:idx val="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1-F3E3-4DD5-AA88-32F7657A7FCA}"/>
              </c:ext>
            </c:extLst>
          </c:dPt>
          <c:dPt>
            <c:idx val="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3-F3E3-4DD5-AA88-32F7657A7FCA}"/>
              </c:ext>
            </c:extLst>
          </c:dPt>
          <c:dPt>
            <c:idx val="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5-F3E3-4DD5-AA88-32F7657A7FCA}"/>
              </c:ext>
            </c:extLst>
          </c:dPt>
          <c:dPt>
            <c:idx val="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7-F3E3-4DD5-AA88-32F7657A7FCA}"/>
              </c:ext>
            </c:extLst>
          </c:dPt>
          <c:dPt>
            <c:idx val="1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9-F3E3-4DD5-AA88-32F7657A7FCA}"/>
              </c:ext>
            </c:extLst>
          </c:dPt>
          <c:dPt>
            <c:idx val="1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B-F3E3-4DD5-AA88-32F7657A7FCA}"/>
              </c:ext>
            </c:extLst>
          </c:dPt>
          <c:dPt>
            <c:idx val="1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D-F3E3-4DD5-AA88-32F7657A7FCA}"/>
              </c:ext>
            </c:extLst>
          </c:dPt>
          <c:dPt>
            <c:idx val="1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CF-F3E3-4DD5-AA88-32F7657A7FCA}"/>
              </c:ext>
            </c:extLst>
          </c:dPt>
          <c:dPt>
            <c:idx val="1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1-F3E3-4DD5-AA88-32F7657A7FCA}"/>
              </c:ext>
            </c:extLst>
          </c:dPt>
          <c:dPt>
            <c:idx val="1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3-F3E3-4DD5-AA88-32F7657A7FCA}"/>
              </c:ext>
            </c:extLst>
          </c:dPt>
          <c:dPt>
            <c:idx val="1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5-F3E3-4DD5-AA88-32F7657A7FCA}"/>
              </c:ext>
            </c:extLst>
          </c:dPt>
          <c:dPt>
            <c:idx val="1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7-F3E3-4DD5-AA88-32F7657A7FCA}"/>
              </c:ext>
            </c:extLst>
          </c:dPt>
          <c:dPt>
            <c:idx val="1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9-F3E3-4DD5-AA88-32F7657A7FCA}"/>
              </c:ext>
            </c:extLst>
          </c:dPt>
          <c:dPt>
            <c:idx val="1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B-F3E3-4DD5-AA88-32F7657A7FCA}"/>
              </c:ext>
            </c:extLst>
          </c:dPt>
          <c:dPt>
            <c:idx val="1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D-F3E3-4DD5-AA88-32F7657A7FCA}"/>
              </c:ext>
            </c:extLst>
          </c:dPt>
          <c:dPt>
            <c:idx val="1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DF-F3E3-4DD5-AA88-32F7657A7FCA}"/>
              </c:ext>
            </c:extLst>
          </c:dPt>
          <c:dPt>
            <c:idx val="1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1-F3E3-4DD5-AA88-32F7657A7FCA}"/>
              </c:ext>
            </c:extLst>
          </c:dPt>
          <c:dPt>
            <c:idx val="1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3-F3E3-4DD5-AA88-32F7657A7FCA}"/>
              </c:ext>
            </c:extLst>
          </c:dPt>
          <c:dPt>
            <c:idx val="1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5-F3E3-4DD5-AA88-32F7657A7FCA}"/>
              </c:ext>
            </c:extLst>
          </c:dPt>
          <c:dPt>
            <c:idx val="1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7-F3E3-4DD5-AA88-32F7657A7FCA}"/>
              </c:ext>
            </c:extLst>
          </c:dPt>
          <c:dPt>
            <c:idx val="1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9-F3E3-4DD5-AA88-32F7657A7FCA}"/>
              </c:ext>
            </c:extLst>
          </c:dPt>
          <c:dPt>
            <c:idx val="1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B-F3E3-4DD5-AA88-32F7657A7FCA}"/>
              </c:ext>
            </c:extLst>
          </c:dPt>
          <c:dPt>
            <c:idx val="1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D-F3E3-4DD5-AA88-32F7657A7FCA}"/>
              </c:ext>
            </c:extLst>
          </c:dPt>
          <c:dPt>
            <c:idx val="1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EF-F3E3-4DD5-AA88-32F7657A7FCA}"/>
              </c:ext>
            </c:extLst>
          </c:dPt>
          <c:dPt>
            <c:idx val="1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1-F3E3-4DD5-AA88-32F7657A7FCA}"/>
              </c:ext>
            </c:extLst>
          </c:dPt>
          <c:dPt>
            <c:idx val="1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3-F3E3-4DD5-AA88-32F7657A7FCA}"/>
              </c:ext>
            </c:extLst>
          </c:dPt>
          <c:dPt>
            <c:idx val="1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5-F3E3-4DD5-AA88-32F7657A7FCA}"/>
              </c:ext>
            </c:extLst>
          </c:dPt>
          <c:dPt>
            <c:idx val="1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7-F3E3-4DD5-AA88-32F7657A7FCA}"/>
              </c:ext>
            </c:extLst>
          </c:dPt>
          <c:dPt>
            <c:idx val="1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9-F3E3-4DD5-AA88-32F7657A7FCA}"/>
              </c:ext>
            </c:extLst>
          </c:dPt>
          <c:dPt>
            <c:idx val="1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B-F3E3-4DD5-AA88-32F7657A7FCA}"/>
              </c:ext>
            </c:extLst>
          </c:dPt>
          <c:dPt>
            <c:idx val="1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D-F3E3-4DD5-AA88-32F7657A7FCA}"/>
              </c:ext>
            </c:extLst>
          </c:dPt>
          <c:dPt>
            <c:idx val="1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0FF-F3E3-4DD5-AA88-32F7657A7FCA}"/>
              </c:ext>
            </c:extLst>
          </c:dPt>
          <c:dPt>
            <c:idx val="1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1-F3E3-4DD5-AA88-32F7657A7FCA}"/>
              </c:ext>
            </c:extLst>
          </c:dPt>
          <c:dPt>
            <c:idx val="1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3-F3E3-4DD5-AA88-32F7657A7FCA}"/>
              </c:ext>
            </c:extLst>
          </c:dPt>
          <c:dPt>
            <c:idx val="1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5-F3E3-4DD5-AA88-32F7657A7FCA}"/>
              </c:ext>
            </c:extLst>
          </c:dPt>
          <c:dPt>
            <c:idx val="1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7-F3E3-4DD5-AA88-32F7657A7FCA}"/>
              </c:ext>
            </c:extLst>
          </c:dPt>
          <c:dPt>
            <c:idx val="1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9-F3E3-4DD5-AA88-32F7657A7FCA}"/>
              </c:ext>
            </c:extLst>
          </c:dPt>
          <c:dPt>
            <c:idx val="1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B-F3E3-4DD5-AA88-32F7657A7FCA}"/>
              </c:ext>
            </c:extLst>
          </c:dPt>
          <c:dPt>
            <c:idx val="1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D-F3E3-4DD5-AA88-32F7657A7FCA}"/>
              </c:ext>
            </c:extLst>
          </c:dPt>
          <c:dPt>
            <c:idx val="1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0F-F3E3-4DD5-AA88-32F7657A7FCA}"/>
              </c:ext>
            </c:extLst>
          </c:dPt>
          <c:dPt>
            <c:idx val="1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1-F3E3-4DD5-AA88-32F7657A7FCA}"/>
              </c:ext>
            </c:extLst>
          </c:dPt>
          <c:dPt>
            <c:idx val="1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3-F3E3-4DD5-AA88-32F7657A7FCA}"/>
              </c:ext>
            </c:extLst>
          </c:dPt>
          <c:dPt>
            <c:idx val="1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5-F3E3-4DD5-AA88-32F7657A7FCA}"/>
              </c:ext>
            </c:extLst>
          </c:dPt>
          <c:dPt>
            <c:idx val="1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7-F3E3-4DD5-AA88-32F7657A7FCA}"/>
              </c:ext>
            </c:extLst>
          </c:dPt>
          <c:dPt>
            <c:idx val="1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9-F3E3-4DD5-AA88-32F7657A7FCA}"/>
              </c:ext>
            </c:extLst>
          </c:dPt>
          <c:dPt>
            <c:idx val="1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B-F3E3-4DD5-AA88-32F7657A7FCA}"/>
              </c:ext>
            </c:extLst>
          </c:dPt>
          <c:dPt>
            <c:idx val="1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D-F3E3-4DD5-AA88-32F7657A7FCA}"/>
              </c:ext>
            </c:extLst>
          </c:dPt>
          <c:dPt>
            <c:idx val="1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1F-F3E3-4DD5-AA88-32F7657A7FCA}"/>
              </c:ext>
            </c:extLst>
          </c:dPt>
          <c:dPt>
            <c:idx val="1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1-F3E3-4DD5-AA88-32F7657A7FCA}"/>
              </c:ext>
            </c:extLst>
          </c:dPt>
          <c:dPt>
            <c:idx val="1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3-F3E3-4DD5-AA88-32F7657A7FCA}"/>
              </c:ext>
            </c:extLst>
          </c:dPt>
          <c:dPt>
            <c:idx val="1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5-F3E3-4DD5-AA88-32F7657A7FCA}"/>
              </c:ext>
            </c:extLst>
          </c:dPt>
          <c:dPt>
            <c:idx val="1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7-F3E3-4DD5-AA88-32F7657A7FCA}"/>
              </c:ext>
            </c:extLst>
          </c:dPt>
          <c:dPt>
            <c:idx val="1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9-F3E3-4DD5-AA88-32F7657A7FCA}"/>
              </c:ext>
            </c:extLst>
          </c:dPt>
          <c:dPt>
            <c:idx val="1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B-F3E3-4DD5-AA88-32F7657A7FCA}"/>
              </c:ext>
            </c:extLst>
          </c:dPt>
          <c:dPt>
            <c:idx val="1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D-F3E3-4DD5-AA88-32F7657A7FCA}"/>
              </c:ext>
            </c:extLst>
          </c:dPt>
          <c:dPt>
            <c:idx val="1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2F-F3E3-4DD5-AA88-32F7657A7FCA}"/>
              </c:ext>
            </c:extLst>
          </c:dPt>
          <c:dPt>
            <c:idx val="1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1-F3E3-4DD5-AA88-32F7657A7FCA}"/>
              </c:ext>
            </c:extLst>
          </c:dPt>
          <c:dPt>
            <c:idx val="1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3-F3E3-4DD5-AA88-32F7657A7FCA}"/>
              </c:ext>
            </c:extLst>
          </c:dPt>
          <c:dPt>
            <c:idx val="1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5-F3E3-4DD5-AA88-32F7657A7FCA}"/>
              </c:ext>
            </c:extLst>
          </c:dPt>
          <c:dPt>
            <c:idx val="1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7-F3E3-4DD5-AA88-32F7657A7FCA}"/>
              </c:ext>
            </c:extLst>
          </c:dPt>
          <c:dPt>
            <c:idx val="1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9-F3E3-4DD5-AA88-32F7657A7FCA}"/>
              </c:ext>
            </c:extLst>
          </c:dPt>
          <c:dPt>
            <c:idx val="1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B-F3E3-4DD5-AA88-32F7657A7FCA}"/>
              </c:ext>
            </c:extLst>
          </c:dPt>
          <c:dPt>
            <c:idx val="1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D-F3E3-4DD5-AA88-32F7657A7FCA}"/>
              </c:ext>
            </c:extLst>
          </c:dPt>
          <c:dPt>
            <c:idx val="1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3F-F3E3-4DD5-AA88-32F7657A7FCA}"/>
              </c:ext>
            </c:extLst>
          </c:dPt>
          <c:dPt>
            <c:idx val="1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1-F3E3-4DD5-AA88-32F7657A7FCA}"/>
              </c:ext>
            </c:extLst>
          </c:dPt>
          <c:dPt>
            <c:idx val="1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3-F3E3-4DD5-AA88-32F7657A7FCA}"/>
              </c:ext>
            </c:extLst>
          </c:dPt>
          <c:dPt>
            <c:idx val="1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5-F3E3-4DD5-AA88-32F7657A7FCA}"/>
              </c:ext>
            </c:extLst>
          </c:dPt>
          <c:dPt>
            <c:idx val="1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7-F3E3-4DD5-AA88-32F7657A7FCA}"/>
              </c:ext>
            </c:extLst>
          </c:dPt>
          <c:dPt>
            <c:idx val="1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9-F3E3-4DD5-AA88-32F7657A7FCA}"/>
              </c:ext>
            </c:extLst>
          </c:dPt>
          <c:dPt>
            <c:idx val="1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B-F3E3-4DD5-AA88-32F7657A7FCA}"/>
              </c:ext>
            </c:extLst>
          </c:dPt>
          <c:dPt>
            <c:idx val="1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D-F3E3-4DD5-AA88-32F7657A7FCA}"/>
              </c:ext>
            </c:extLst>
          </c:dPt>
          <c:dPt>
            <c:idx val="1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4F-F3E3-4DD5-AA88-32F7657A7FCA}"/>
              </c:ext>
            </c:extLst>
          </c:dPt>
          <c:dPt>
            <c:idx val="1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1-F3E3-4DD5-AA88-32F7657A7FCA}"/>
              </c:ext>
            </c:extLst>
          </c:dPt>
          <c:dPt>
            <c:idx val="1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3-F3E3-4DD5-AA88-32F7657A7FCA}"/>
              </c:ext>
            </c:extLst>
          </c:dPt>
          <c:dPt>
            <c:idx val="1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5-F3E3-4DD5-AA88-32F7657A7FCA}"/>
              </c:ext>
            </c:extLst>
          </c:dPt>
          <c:dPt>
            <c:idx val="1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7-F3E3-4DD5-AA88-32F7657A7FCA}"/>
              </c:ext>
            </c:extLst>
          </c:dPt>
          <c:dPt>
            <c:idx val="1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9-F3E3-4DD5-AA88-32F7657A7FCA}"/>
              </c:ext>
            </c:extLst>
          </c:dPt>
          <c:dPt>
            <c:idx val="1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B-F3E3-4DD5-AA88-32F7657A7FCA}"/>
              </c:ext>
            </c:extLst>
          </c:dPt>
          <c:dPt>
            <c:idx val="1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D-F3E3-4DD5-AA88-32F7657A7FCA}"/>
              </c:ext>
            </c:extLst>
          </c:dPt>
          <c:dPt>
            <c:idx val="1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5F-F3E3-4DD5-AA88-32F7657A7FCA}"/>
              </c:ext>
            </c:extLst>
          </c:dPt>
          <c:dPt>
            <c:idx val="1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1-F3E3-4DD5-AA88-32F7657A7FCA}"/>
              </c:ext>
            </c:extLst>
          </c:dPt>
          <c:dPt>
            <c:idx val="1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3-F3E3-4DD5-AA88-32F7657A7FCA}"/>
              </c:ext>
            </c:extLst>
          </c:dPt>
          <c:dPt>
            <c:idx val="1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5-F3E3-4DD5-AA88-32F7657A7FCA}"/>
              </c:ext>
            </c:extLst>
          </c:dPt>
          <c:dPt>
            <c:idx val="1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7-F3E3-4DD5-AA88-32F7657A7FCA}"/>
              </c:ext>
            </c:extLst>
          </c:dPt>
          <c:dPt>
            <c:idx val="1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9-F3E3-4DD5-AA88-32F7657A7FCA}"/>
              </c:ext>
            </c:extLst>
          </c:dPt>
          <c:dPt>
            <c:idx val="1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B-F3E3-4DD5-AA88-32F7657A7FCA}"/>
              </c:ext>
            </c:extLst>
          </c:dPt>
          <c:dPt>
            <c:idx val="1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D-F3E3-4DD5-AA88-32F7657A7FCA}"/>
              </c:ext>
            </c:extLst>
          </c:dPt>
          <c:dPt>
            <c:idx val="1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6F-F3E3-4DD5-AA88-32F7657A7FCA}"/>
              </c:ext>
            </c:extLst>
          </c:dPt>
          <c:dPt>
            <c:idx val="1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1-F3E3-4DD5-AA88-32F7657A7FCA}"/>
              </c:ext>
            </c:extLst>
          </c:dPt>
          <c:dPt>
            <c:idx val="1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3-F3E3-4DD5-AA88-32F7657A7FCA}"/>
              </c:ext>
            </c:extLst>
          </c:dPt>
          <c:dPt>
            <c:idx val="1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5-F3E3-4DD5-AA88-32F7657A7FCA}"/>
              </c:ext>
            </c:extLst>
          </c:dPt>
          <c:dPt>
            <c:idx val="18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7-F3E3-4DD5-AA88-32F7657A7FCA}"/>
              </c:ext>
            </c:extLst>
          </c:dPt>
          <c:dPt>
            <c:idx val="18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9-F3E3-4DD5-AA88-32F7657A7FCA}"/>
              </c:ext>
            </c:extLst>
          </c:dPt>
          <c:dPt>
            <c:idx val="18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B-F3E3-4DD5-AA88-32F7657A7FCA}"/>
              </c:ext>
            </c:extLst>
          </c:dPt>
          <c:dPt>
            <c:idx val="19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D-F3E3-4DD5-AA88-32F7657A7FCA}"/>
              </c:ext>
            </c:extLst>
          </c:dPt>
          <c:dPt>
            <c:idx val="19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7F-F3E3-4DD5-AA88-32F7657A7FCA}"/>
              </c:ext>
            </c:extLst>
          </c:dPt>
          <c:dPt>
            <c:idx val="19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1-F3E3-4DD5-AA88-32F7657A7FCA}"/>
              </c:ext>
            </c:extLst>
          </c:dPt>
          <c:dPt>
            <c:idx val="19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3-F3E3-4DD5-AA88-32F7657A7FCA}"/>
              </c:ext>
            </c:extLst>
          </c:dPt>
          <c:dPt>
            <c:idx val="19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5-F3E3-4DD5-AA88-32F7657A7FCA}"/>
              </c:ext>
            </c:extLst>
          </c:dPt>
          <c:dPt>
            <c:idx val="19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7-F3E3-4DD5-AA88-32F7657A7FCA}"/>
              </c:ext>
            </c:extLst>
          </c:dPt>
          <c:dPt>
            <c:idx val="19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9-F3E3-4DD5-AA88-32F7657A7FCA}"/>
              </c:ext>
            </c:extLst>
          </c:dPt>
          <c:dPt>
            <c:idx val="19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B-F3E3-4DD5-AA88-32F7657A7FCA}"/>
              </c:ext>
            </c:extLst>
          </c:dPt>
          <c:dPt>
            <c:idx val="19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D-F3E3-4DD5-AA88-32F7657A7FCA}"/>
              </c:ext>
            </c:extLst>
          </c:dPt>
          <c:dPt>
            <c:idx val="19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8F-F3E3-4DD5-AA88-32F7657A7FCA}"/>
              </c:ext>
            </c:extLst>
          </c:dPt>
          <c:dPt>
            <c:idx val="20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1-F3E3-4DD5-AA88-32F7657A7FCA}"/>
              </c:ext>
            </c:extLst>
          </c:dPt>
          <c:dPt>
            <c:idx val="20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3-F3E3-4DD5-AA88-32F7657A7FCA}"/>
              </c:ext>
            </c:extLst>
          </c:dPt>
          <c:dPt>
            <c:idx val="20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5-F3E3-4DD5-AA88-32F7657A7FCA}"/>
              </c:ext>
            </c:extLst>
          </c:dPt>
          <c:dPt>
            <c:idx val="20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7-F3E3-4DD5-AA88-32F7657A7FCA}"/>
              </c:ext>
            </c:extLst>
          </c:dPt>
          <c:dPt>
            <c:idx val="20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9-F3E3-4DD5-AA88-32F7657A7FCA}"/>
              </c:ext>
            </c:extLst>
          </c:dPt>
          <c:dPt>
            <c:idx val="20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B-F3E3-4DD5-AA88-32F7657A7FCA}"/>
              </c:ext>
            </c:extLst>
          </c:dPt>
          <c:dPt>
            <c:idx val="20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D-F3E3-4DD5-AA88-32F7657A7FCA}"/>
              </c:ext>
            </c:extLst>
          </c:dPt>
          <c:dPt>
            <c:idx val="20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9F-F3E3-4DD5-AA88-32F7657A7FCA}"/>
              </c:ext>
            </c:extLst>
          </c:dPt>
          <c:dPt>
            <c:idx val="20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1-F3E3-4DD5-AA88-32F7657A7FCA}"/>
              </c:ext>
            </c:extLst>
          </c:dPt>
          <c:dPt>
            <c:idx val="20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3-F3E3-4DD5-AA88-32F7657A7FCA}"/>
              </c:ext>
            </c:extLst>
          </c:dPt>
          <c:dPt>
            <c:idx val="21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5-F3E3-4DD5-AA88-32F7657A7FCA}"/>
              </c:ext>
            </c:extLst>
          </c:dPt>
          <c:dPt>
            <c:idx val="21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7-F3E3-4DD5-AA88-32F7657A7FCA}"/>
              </c:ext>
            </c:extLst>
          </c:dPt>
          <c:dPt>
            <c:idx val="21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9-F3E3-4DD5-AA88-32F7657A7FCA}"/>
              </c:ext>
            </c:extLst>
          </c:dPt>
          <c:dPt>
            <c:idx val="21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B-F3E3-4DD5-AA88-32F7657A7FCA}"/>
              </c:ext>
            </c:extLst>
          </c:dPt>
          <c:dPt>
            <c:idx val="21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D-F3E3-4DD5-AA88-32F7657A7FCA}"/>
              </c:ext>
            </c:extLst>
          </c:dPt>
          <c:dPt>
            <c:idx val="21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AF-F3E3-4DD5-AA88-32F7657A7FCA}"/>
              </c:ext>
            </c:extLst>
          </c:dPt>
          <c:dPt>
            <c:idx val="21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1-F3E3-4DD5-AA88-32F7657A7FCA}"/>
              </c:ext>
            </c:extLst>
          </c:dPt>
          <c:dPt>
            <c:idx val="21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3-F3E3-4DD5-AA88-32F7657A7FCA}"/>
              </c:ext>
            </c:extLst>
          </c:dPt>
          <c:dPt>
            <c:idx val="21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5-F3E3-4DD5-AA88-32F7657A7FCA}"/>
              </c:ext>
            </c:extLst>
          </c:dPt>
          <c:dPt>
            <c:idx val="21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7-F3E3-4DD5-AA88-32F7657A7FCA}"/>
              </c:ext>
            </c:extLst>
          </c:dPt>
          <c:dPt>
            <c:idx val="22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9-F3E3-4DD5-AA88-32F7657A7FCA}"/>
              </c:ext>
            </c:extLst>
          </c:dPt>
          <c:dPt>
            <c:idx val="22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B-F3E3-4DD5-AA88-32F7657A7FCA}"/>
              </c:ext>
            </c:extLst>
          </c:dPt>
          <c:dPt>
            <c:idx val="22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D-F3E3-4DD5-AA88-32F7657A7FCA}"/>
              </c:ext>
            </c:extLst>
          </c:dPt>
          <c:dPt>
            <c:idx val="22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BF-F3E3-4DD5-AA88-32F7657A7FCA}"/>
              </c:ext>
            </c:extLst>
          </c:dPt>
          <c:dPt>
            <c:idx val="22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1-F3E3-4DD5-AA88-32F7657A7FCA}"/>
              </c:ext>
            </c:extLst>
          </c:dPt>
          <c:dPt>
            <c:idx val="22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3-F3E3-4DD5-AA88-32F7657A7FCA}"/>
              </c:ext>
            </c:extLst>
          </c:dPt>
          <c:dPt>
            <c:idx val="22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5-F3E3-4DD5-AA88-32F7657A7FCA}"/>
              </c:ext>
            </c:extLst>
          </c:dPt>
          <c:dPt>
            <c:idx val="22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7-F3E3-4DD5-AA88-32F7657A7FCA}"/>
              </c:ext>
            </c:extLst>
          </c:dPt>
          <c:dPt>
            <c:idx val="22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9-F3E3-4DD5-AA88-32F7657A7FCA}"/>
              </c:ext>
            </c:extLst>
          </c:dPt>
          <c:dPt>
            <c:idx val="22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B-F3E3-4DD5-AA88-32F7657A7FCA}"/>
              </c:ext>
            </c:extLst>
          </c:dPt>
          <c:dPt>
            <c:idx val="23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D-F3E3-4DD5-AA88-32F7657A7FCA}"/>
              </c:ext>
            </c:extLst>
          </c:dPt>
          <c:dPt>
            <c:idx val="23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CF-F3E3-4DD5-AA88-32F7657A7FCA}"/>
              </c:ext>
            </c:extLst>
          </c:dPt>
          <c:dPt>
            <c:idx val="23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1-F3E3-4DD5-AA88-32F7657A7FCA}"/>
              </c:ext>
            </c:extLst>
          </c:dPt>
          <c:dPt>
            <c:idx val="23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3-F3E3-4DD5-AA88-32F7657A7FCA}"/>
              </c:ext>
            </c:extLst>
          </c:dPt>
          <c:dPt>
            <c:idx val="23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5-F3E3-4DD5-AA88-32F7657A7FCA}"/>
              </c:ext>
            </c:extLst>
          </c:dPt>
          <c:dPt>
            <c:idx val="23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7-F3E3-4DD5-AA88-32F7657A7FCA}"/>
              </c:ext>
            </c:extLst>
          </c:dPt>
          <c:dPt>
            <c:idx val="23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9-F3E3-4DD5-AA88-32F7657A7FCA}"/>
              </c:ext>
            </c:extLst>
          </c:dPt>
          <c:dPt>
            <c:idx val="23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B-F3E3-4DD5-AA88-32F7657A7FCA}"/>
              </c:ext>
            </c:extLst>
          </c:dPt>
          <c:dPt>
            <c:idx val="23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D-F3E3-4DD5-AA88-32F7657A7FCA}"/>
              </c:ext>
            </c:extLst>
          </c:dPt>
          <c:dPt>
            <c:idx val="23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DF-F3E3-4DD5-AA88-32F7657A7FCA}"/>
              </c:ext>
            </c:extLst>
          </c:dPt>
          <c:dPt>
            <c:idx val="24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1-F3E3-4DD5-AA88-32F7657A7FCA}"/>
              </c:ext>
            </c:extLst>
          </c:dPt>
          <c:dPt>
            <c:idx val="24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3-F3E3-4DD5-AA88-32F7657A7FCA}"/>
              </c:ext>
            </c:extLst>
          </c:dPt>
          <c:dPt>
            <c:idx val="24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5-F3E3-4DD5-AA88-32F7657A7FCA}"/>
              </c:ext>
            </c:extLst>
          </c:dPt>
          <c:dPt>
            <c:idx val="24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7-F3E3-4DD5-AA88-32F7657A7FCA}"/>
              </c:ext>
            </c:extLst>
          </c:dPt>
          <c:dPt>
            <c:idx val="24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9-F3E3-4DD5-AA88-32F7657A7FCA}"/>
              </c:ext>
            </c:extLst>
          </c:dPt>
          <c:dPt>
            <c:idx val="24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B-F3E3-4DD5-AA88-32F7657A7FCA}"/>
              </c:ext>
            </c:extLst>
          </c:dPt>
          <c:dPt>
            <c:idx val="24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D-F3E3-4DD5-AA88-32F7657A7FCA}"/>
              </c:ext>
            </c:extLst>
          </c:dPt>
          <c:dPt>
            <c:idx val="24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EF-F3E3-4DD5-AA88-32F7657A7FCA}"/>
              </c:ext>
            </c:extLst>
          </c:dPt>
          <c:dPt>
            <c:idx val="24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1-F3E3-4DD5-AA88-32F7657A7FCA}"/>
              </c:ext>
            </c:extLst>
          </c:dPt>
          <c:dPt>
            <c:idx val="24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3-F3E3-4DD5-AA88-32F7657A7FCA}"/>
              </c:ext>
            </c:extLst>
          </c:dPt>
          <c:dPt>
            <c:idx val="25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5-F3E3-4DD5-AA88-32F7657A7FCA}"/>
              </c:ext>
            </c:extLst>
          </c:dPt>
          <c:dPt>
            <c:idx val="25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7-F3E3-4DD5-AA88-32F7657A7FCA}"/>
              </c:ext>
            </c:extLst>
          </c:dPt>
          <c:dPt>
            <c:idx val="25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9-F3E3-4DD5-AA88-32F7657A7FCA}"/>
              </c:ext>
            </c:extLst>
          </c:dPt>
          <c:dPt>
            <c:idx val="25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B-F3E3-4DD5-AA88-32F7657A7FCA}"/>
              </c:ext>
            </c:extLst>
          </c:dPt>
          <c:dPt>
            <c:idx val="25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D-F3E3-4DD5-AA88-32F7657A7FCA}"/>
              </c:ext>
            </c:extLst>
          </c:dPt>
          <c:dPt>
            <c:idx val="25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1FF-F3E3-4DD5-AA88-32F7657A7FCA}"/>
              </c:ext>
            </c:extLst>
          </c:dPt>
          <c:dPt>
            <c:idx val="25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1-F3E3-4DD5-AA88-32F7657A7FCA}"/>
              </c:ext>
            </c:extLst>
          </c:dPt>
          <c:dPt>
            <c:idx val="25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3-F3E3-4DD5-AA88-32F7657A7FCA}"/>
              </c:ext>
            </c:extLst>
          </c:dPt>
          <c:dPt>
            <c:idx val="25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5-F3E3-4DD5-AA88-32F7657A7FCA}"/>
              </c:ext>
            </c:extLst>
          </c:dPt>
          <c:dPt>
            <c:idx val="25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7-F3E3-4DD5-AA88-32F7657A7FCA}"/>
              </c:ext>
            </c:extLst>
          </c:dPt>
          <c:dPt>
            <c:idx val="26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9-F3E3-4DD5-AA88-32F7657A7FCA}"/>
              </c:ext>
            </c:extLst>
          </c:dPt>
          <c:dPt>
            <c:idx val="26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B-F3E3-4DD5-AA88-32F7657A7FCA}"/>
              </c:ext>
            </c:extLst>
          </c:dPt>
          <c:dPt>
            <c:idx val="26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D-F3E3-4DD5-AA88-32F7657A7FCA}"/>
              </c:ext>
            </c:extLst>
          </c:dPt>
          <c:dPt>
            <c:idx val="26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0F-F3E3-4DD5-AA88-32F7657A7FCA}"/>
              </c:ext>
            </c:extLst>
          </c:dPt>
          <c:dPt>
            <c:idx val="26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1-F3E3-4DD5-AA88-32F7657A7FCA}"/>
              </c:ext>
            </c:extLst>
          </c:dPt>
          <c:dPt>
            <c:idx val="26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3-F3E3-4DD5-AA88-32F7657A7FCA}"/>
              </c:ext>
            </c:extLst>
          </c:dPt>
          <c:dPt>
            <c:idx val="26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5-F3E3-4DD5-AA88-32F7657A7FCA}"/>
              </c:ext>
            </c:extLst>
          </c:dPt>
          <c:dPt>
            <c:idx val="26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7-F3E3-4DD5-AA88-32F7657A7FCA}"/>
              </c:ext>
            </c:extLst>
          </c:dPt>
          <c:dPt>
            <c:idx val="26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9-F3E3-4DD5-AA88-32F7657A7FCA}"/>
              </c:ext>
            </c:extLst>
          </c:dPt>
          <c:dPt>
            <c:idx val="26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B-F3E3-4DD5-AA88-32F7657A7FCA}"/>
              </c:ext>
            </c:extLst>
          </c:dPt>
          <c:dPt>
            <c:idx val="27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D-F3E3-4DD5-AA88-32F7657A7FCA}"/>
              </c:ext>
            </c:extLst>
          </c:dPt>
          <c:dPt>
            <c:idx val="27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1F-F3E3-4DD5-AA88-32F7657A7FCA}"/>
              </c:ext>
            </c:extLst>
          </c:dPt>
          <c:dPt>
            <c:idx val="27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1-F3E3-4DD5-AA88-32F7657A7FCA}"/>
              </c:ext>
            </c:extLst>
          </c:dPt>
          <c:dPt>
            <c:idx val="27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3-F3E3-4DD5-AA88-32F7657A7FCA}"/>
              </c:ext>
            </c:extLst>
          </c:dPt>
          <c:dPt>
            <c:idx val="27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5-F3E3-4DD5-AA88-32F7657A7FCA}"/>
              </c:ext>
            </c:extLst>
          </c:dPt>
          <c:dPt>
            <c:idx val="27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7-F3E3-4DD5-AA88-32F7657A7FCA}"/>
              </c:ext>
            </c:extLst>
          </c:dPt>
          <c:dPt>
            <c:idx val="27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9-F3E3-4DD5-AA88-32F7657A7FCA}"/>
              </c:ext>
            </c:extLst>
          </c:dPt>
          <c:dPt>
            <c:idx val="277"/>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B-F3E3-4DD5-AA88-32F7657A7FCA}"/>
              </c:ext>
            </c:extLst>
          </c:dPt>
          <c:dPt>
            <c:idx val="278"/>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D-F3E3-4DD5-AA88-32F7657A7FCA}"/>
              </c:ext>
            </c:extLst>
          </c:dPt>
          <c:dPt>
            <c:idx val="279"/>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2F-F3E3-4DD5-AA88-32F7657A7FCA}"/>
              </c:ext>
            </c:extLst>
          </c:dPt>
          <c:dPt>
            <c:idx val="280"/>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1-F3E3-4DD5-AA88-32F7657A7FCA}"/>
              </c:ext>
            </c:extLst>
          </c:dPt>
          <c:dPt>
            <c:idx val="281"/>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3-F3E3-4DD5-AA88-32F7657A7FCA}"/>
              </c:ext>
            </c:extLst>
          </c:dPt>
          <c:dPt>
            <c:idx val="282"/>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5-F3E3-4DD5-AA88-32F7657A7FCA}"/>
              </c:ext>
            </c:extLst>
          </c:dPt>
          <c:dPt>
            <c:idx val="283"/>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7-F3E3-4DD5-AA88-32F7657A7FCA}"/>
              </c:ext>
            </c:extLst>
          </c:dPt>
          <c:dPt>
            <c:idx val="284"/>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9-F3E3-4DD5-AA88-32F7657A7FCA}"/>
              </c:ext>
            </c:extLst>
          </c:dPt>
          <c:dPt>
            <c:idx val="285"/>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B-F3E3-4DD5-AA88-32F7657A7FCA}"/>
              </c:ext>
            </c:extLst>
          </c:dPt>
          <c:dPt>
            <c:idx val="286"/>
            <c:marker>
              <c:symbol val="circle"/>
              <c:size val="5"/>
              <c:spPr>
                <a:solidFill>
                  <a:srgbClr val="2F2FFF"/>
                </a:solidFill>
                <a:ln w="9525">
                  <a:noFill/>
                </a:ln>
                <a:effectLst/>
              </c:spPr>
            </c:marker>
            <c:bubble3D val="0"/>
            <c:spPr>
              <a:ln w="25400" cap="rnd">
                <a:noFill/>
                <a:round/>
              </a:ln>
              <a:effectLst/>
            </c:spPr>
            <c:extLst>
              <c:ext xmlns:c16="http://schemas.microsoft.com/office/drawing/2014/chart" uri="{C3380CC4-5D6E-409C-BE32-E72D297353CC}">
                <c16:uniqueId val="{0000023D-F3E3-4DD5-AA88-32F7657A7FCA}"/>
              </c:ext>
            </c:extLst>
          </c:dPt>
          <c:yVal>
            <c:numRef>
              <c:f>'1._DATA'!$AK$9:$AK$295</c:f>
              <c:numCache>
                <c:formatCode>#,###;\(#,###\);\-</c:formatCode>
                <c:ptCount val="287"/>
                <c:pt idx="19">
                  <c:v>4</c:v>
                </c:pt>
                <c:pt idx="20">
                  <c:v>5</c:v>
                </c:pt>
                <c:pt idx="21">
                  <c:v>5</c:v>
                </c:pt>
                <c:pt idx="22">
                  <c:v>4</c:v>
                </c:pt>
                <c:pt idx="23">
                  <c:v>5</c:v>
                </c:pt>
                <c:pt idx="24">
                  <c:v>3</c:v>
                </c:pt>
                <c:pt idx="25">
                  <c:v>4</c:v>
                </c:pt>
                <c:pt idx="26">
                  <c:v>2</c:v>
                </c:pt>
                <c:pt idx="27">
                  <c:v>5</c:v>
                </c:pt>
                <c:pt idx="28">
                  <c:v>5</c:v>
                </c:pt>
                <c:pt idx="29">
                  <c:v>5</c:v>
                </c:pt>
                <c:pt idx="30">
                  <c:v>5</c:v>
                </c:pt>
                <c:pt idx="31">
                  <c:v>5</c:v>
                </c:pt>
                <c:pt idx="32">
                  <c:v>5</c:v>
                </c:pt>
                <c:pt idx="33">
                  <c:v>4</c:v>
                </c:pt>
                <c:pt idx="34">
                  <c:v>5</c:v>
                </c:pt>
                <c:pt idx="35">
                  <c:v>2</c:v>
                </c:pt>
                <c:pt idx="36">
                  <c:v>5</c:v>
                </c:pt>
                <c:pt idx="37">
                  <c:v>4</c:v>
                </c:pt>
                <c:pt idx="38">
                  <c:v>5</c:v>
                </c:pt>
                <c:pt idx="39">
                  <c:v>4</c:v>
                </c:pt>
                <c:pt idx="40">
                  <c:v>5</c:v>
                </c:pt>
                <c:pt idx="41">
                  <c:v>4</c:v>
                </c:pt>
                <c:pt idx="42">
                  <c:v>5</c:v>
                </c:pt>
                <c:pt idx="43">
                  <c:v>5</c:v>
                </c:pt>
                <c:pt idx="44">
                  <c:v>5</c:v>
                </c:pt>
                <c:pt idx="45">
                  <c:v>5</c:v>
                </c:pt>
                <c:pt idx="46">
                  <c:v>3</c:v>
                </c:pt>
                <c:pt idx="47">
                  <c:v>4</c:v>
                </c:pt>
                <c:pt idx="48">
                  <c:v>5</c:v>
                </c:pt>
                <c:pt idx="49">
                  <c:v>5</c:v>
                </c:pt>
                <c:pt idx="50">
                  <c:v>4</c:v>
                </c:pt>
                <c:pt idx="51">
                  <c:v>4</c:v>
                </c:pt>
                <c:pt idx="52">
                  <c:v>5</c:v>
                </c:pt>
                <c:pt idx="53">
                  <c:v>5</c:v>
                </c:pt>
                <c:pt idx="54">
                  <c:v>5</c:v>
                </c:pt>
                <c:pt idx="55">
                  <c:v>4</c:v>
                </c:pt>
                <c:pt idx="56">
                  <c:v>4</c:v>
                </c:pt>
                <c:pt idx="57">
                  <c:v>4</c:v>
                </c:pt>
                <c:pt idx="58">
                  <c:v>4</c:v>
                </c:pt>
                <c:pt idx="59">
                  <c:v>4</c:v>
                </c:pt>
                <c:pt idx="60">
                  <c:v>3</c:v>
                </c:pt>
                <c:pt idx="61">
                  <c:v>3</c:v>
                </c:pt>
                <c:pt idx="62">
                  <c:v>4</c:v>
                </c:pt>
                <c:pt idx="63">
                  <c:v>4</c:v>
                </c:pt>
                <c:pt idx="64">
                  <c:v>5</c:v>
                </c:pt>
                <c:pt idx="65">
                  <c:v>4</c:v>
                </c:pt>
                <c:pt idx="66">
                  <c:v>2</c:v>
                </c:pt>
                <c:pt idx="67">
                  <c:v>4</c:v>
                </c:pt>
                <c:pt idx="68">
                  <c:v>2</c:v>
                </c:pt>
                <c:pt idx="69">
                  <c:v>2</c:v>
                </c:pt>
                <c:pt idx="70">
                  <c:v>5</c:v>
                </c:pt>
                <c:pt idx="71">
                  <c:v>5</c:v>
                </c:pt>
                <c:pt idx="72">
                  <c:v>4</c:v>
                </c:pt>
                <c:pt idx="73">
                  <c:v>5</c:v>
                </c:pt>
                <c:pt idx="74">
                  <c:v>5</c:v>
                </c:pt>
                <c:pt idx="76">
                  <c:v>5</c:v>
                </c:pt>
                <c:pt idx="77">
                  <c:v>5</c:v>
                </c:pt>
                <c:pt idx="78">
                  <c:v>2</c:v>
                </c:pt>
                <c:pt idx="79">
                  <c:v>4</c:v>
                </c:pt>
                <c:pt idx="80">
                  <c:v>4</c:v>
                </c:pt>
                <c:pt idx="81">
                  <c:v>5</c:v>
                </c:pt>
                <c:pt idx="82">
                  <c:v>4</c:v>
                </c:pt>
                <c:pt idx="83">
                  <c:v>5</c:v>
                </c:pt>
                <c:pt idx="84">
                  <c:v>5</c:v>
                </c:pt>
                <c:pt idx="85">
                  <c:v>4</c:v>
                </c:pt>
                <c:pt idx="86">
                  <c:v>4</c:v>
                </c:pt>
                <c:pt idx="87">
                  <c:v>4</c:v>
                </c:pt>
                <c:pt idx="88">
                  <c:v>5</c:v>
                </c:pt>
                <c:pt idx="89">
                  <c:v>5</c:v>
                </c:pt>
                <c:pt idx="90">
                  <c:v>5</c:v>
                </c:pt>
                <c:pt idx="91">
                  <c:v>4</c:v>
                </c:pt>
                <c:pt idx="92">
                  <c:v>4</c:v>
                </c:pt>
                <c:pt idx="93">
                  <c:v>4</c:v>
                </c:pt>
                <c:pt idx="95">
                  <c:v>2</c:v>
                </c:pt>
                <c:pt idx="96">
                  <c:v>5</c:v>
                </c:pt>
                <c:pt idx="97">
                  <c:v>2</c:v>
                </c:pt>
                <c:pt idx="98">
                  <c:v>3</c:v>
                </c:pt>
                <c:pt idx="99">
                  <c:v>2</c:v>
                </c:pt>
                <c:pt idx="100">
                  <c:v>3</c:v>
                </c:pt>
                <c:pt idx="101">
                  <c:v>4</c:v>
                </c:pt>
                <c:pt idx="102">
                  <c:v>4</c:v>
                </c:pt>
                <c:pt idx="103">
                  <c:v>3</c:v>
                </c:pt>
                <c:pt idx="104">
                  <c:v>5</c:v>
                </c:pt>
                <c:pt idx="105">
                  <c:v>3</c:v>
                </c:pt>
                <c:pt idx="106">
                  <c:v>4</c:v>
                </c:pt>
                <c:pt idx="109">
                  <c:v>3</c:v>
                </c:pt>
                <c:pt idx="110">
                  <c:v>4</c:v>
                </c:pt>
                <c:pt idx="111">
                  <c:v>4</c:v>
                </c:pt>
                <c:pt idx="112">
                  <c:v>4</c:v>
                </c:pt>
                <c:pt idx="113">
                  <c:v>4</c:v>
                </c:pt>
                <c:pt idx="114">
                  <c:v>5</c:v>
                </c:pt>
                <c:pt idx="115">
                  <c:v>3</c:v>
                </c:pt>
                <c:pt idx="116">
                  <c:v>5</c:v>
                </c:pt>
                <c:pt idx="117">
                  <c:v>5</c:v>
                </c:pt>
                <c:pt idx="118">
                  <c:v>5</c:v>
                </c:pt>
                <c:pt idx="119">
                  <c:v>5</c:v>
                </c:pt>
                <c:pt idx="120">
                  <c:v>5</c:v>
                </c:pt>
                <c:pt idx="121">
                  <c:v>4</c:v>
                </c:pt>
                <c:pt idx="125">
                  <c:v>5</c:v>
                </c:pt>
                <c:pt idx="126">
                  <c:v>4</c:v>
                </c:pt>
                <c:pt idx="127">
                  <c:v>4</c:v>
                </c:pt>
                <c:pt idx="128">
                  <c:v>4</c:v>
                </c:pt>
                <c:pt idx="129">
                  <c:v>5</c:v>
                </c:pt>
                <c:pt idx="130">
                  <c:v>5</c:v>
                </c:pt>
                <c:pt idx="131">
                  <c:v>2</c:v>
                </c:pt>
                <c:pt idx="133">
                  <c:v>5</c:v>
                </c:pt>
                <c:pt idx="134">
                  <c:v>4</c:v>
                </c:pt>
                <c:pt idx="135">
                  <c:v>2</c:v>
                </c:pt>
                <c:pt idx="138">
                  <c:v>4</c:v>
                </c:pt>
                <c:pt idx="140">
                  <c:v>4</c:v>
                </c:pt>
                <c:pt idx="141">
                  <c:v>4</c:v>
                </c:pt>
                <c:pt idx="142">
                  <c:v>4</c:v>
                </c:pt>
                <c:pt idx="143">
                  <c:v>4</c:v>
                </c:pt>
                <c:pt idx="144">
                  <c:v>4</c:v>
                </c:pt>
                <c:pt idx="145">
                  <c:v>5</c:v>
                </c:pt>
                <c:pt idx="146">
                  <c:v>5</c:v>
                </c:pt>
                <c:pt idx="147">
                  <c:v>5</c:v>
                </c:pt>
                <c:pt idx="148">
                  <c:v>5</c:v>
                </c:pt>
                <c:pt idx="149">
                  <c:v>4</c:v>
                </c:pt>
                <c:pt idx="151">
                  <c:v>5</c:v>
                </c:pt>
                <c:pt idx="152">
                  <c:v>3</c:v>
                </c:pt>
                <c:pt idx="153">
                  <c:v>3</c:v>
                </c:pt>
                <c:pt idx="154">
                  <c:v>4</c:v>
                </c:pt>
                <c:pt idx="155">
                  <c:v>5</c:v>
                </c:pt>
                <c:pt idx="156">
                  <c:v>5</c:v>
                </c:pt>
                <c:pt idx="157">
                  <c:v>4</c:v>
                </c:pt>
                <c:pt idx="159">
                  <c:v>5</c:v>
                </c:pt>
                <c:pt idx="160">
                  <c:v>5</c:v>
                </c:pt>
                <c:pt idx="161">
                  <c:v>4</c:v>
                </c:pt>
                <c:pt idx="162">
                  <c:v>4</c:v>
                </c:pt>
                <c:pt idx="164">
                  <c:v>4</c:v>
                </c:pt>
                <c:pt idx="165">
                  <c:v>5</c:v>
                </c:pt>
                <c:pt idx="166">
                  <c:v>4</c:v>
                </c:pt>
                <c:pt idx="167">
                  <c:v>4</c:v>
                </c:pt>
                <c:pt idx="168">
                  <c:v>2</c:v>
                </c:pt>
                <c:pt idx="169">
                  <c:v>5</c:v>
                </c:pt>
                <c:pt idx="170">
                  <c:v>5</c:v>
                </c:pt>
                <c:pt idx="171">
                  <c:v>5</c:v>
                </c:pt>
                <c:pt idx="172">
                  <c:v>4</c:v>
                </c:pt>
                <c:pt idx="176">
                  <c:v>4</c:v>
                </c:pt>
                <c:pt idx="179">
                  <c:v>5</c:v>
                </c:pt>
                <c:pt idx="181">
                  <c:v>3</c:v>
                </c:pt>
                <c:pt idx="182">
                  <c:v>5</c:v>
                </c:pt>
                <c:pt idx="183">
                  <c:v>5</c:v>
                </c:pt>
                <c:pt idx="184">
                  <c:v>4</c:v>
                </c:pt>
                <c:pt idx="185">
                  <c:v>5</c:v>
                </c:pt>
                <c:pt idx="186">
                  <c:v>4</c:v>
                </c:pt>
                <c:pt idx="187">
                  <c:v>5</c:v>
                </c:pt>
                <c:pt idx="188">
                  <c:v>4</c:v>
                </c:pt>
                <c:pt idx="189">
                  <c:v>4</c:v>
                </c:pt>
                <c:pt idx="190">
                  <c:v>4</c:v>
                </c:pt>
                <c:pt idx="191">
                  <c:v>4</c:v>
                </c:pt>
                <c:pt idx="192">
                  <c:v>4</c:v>
                </c:pt>
                <c:pt idx="193">
                  <c:v>5</c:v>
                </c:pt>
                <c:pt idx="194">
                  <c:v>5</c:v>
                </c:pt>
                <c:pt idx="195">
                  <c:v>1</c:v>
                </c:pt>
                <c:pt idx="196">
                  <c:v>2</c:v>
                </c:pt>
                <c:pt idx="197">
                  <c:v>5</c:v>
                </c:pt>
                <c:pt idx="198">
                  <c:v>5</c:v>
                </c:pt>
                <c:pt idx="199">
                  <c:v>3</c:v>
                </c:pt>
                <c:pt idx="200">
                  <c:v>4</c:v>
                </c:pt>
                <c:pt idx="201">
                  <c:v>5</c:v>
                </c:pt>
                <c:pt idx="202">
                  <c:v>3</c:v>
                </c:pt>
                <c:pt idx="203">
                  <c:v>5</c:v>
                </c:pt>
                <c:pt idx="204">
                  <c:v>5</c:v>
                </c:pt>
                <c:pt idx="205">
                  <c:v>4</c:v>
                </c:pt>
                <c:pt idx="206">
                  <c:v>5</c:v>
                </c:pt>
                <c:pt idx="207">
                  <c:v>4</c:v>
                </c:pt>
                <c:pt idx="208">
                  <c:v>4</c:v>
                </c:pt>
                <c:pt idx="209">
                  <c:v>4</c:v>
                </c:pt>
                <c:pt idx="210">
                  <c:v>5</c:v>
                </c:pt>
                <c:pt idx="211">
                  <c:v>5</c:v>
                </c:pt>
                <c:pt idx="212">
                  <c:v>2</c:v>
                </c:pt>
                <c:pt idx="213">
                  <c:v>2</c:v>
                </c:pt>
                <c:pt idx="214">
                  <c:v>5</c:v>
                </c:pt>
                <c:pt idx="215">
                  <c:v>4</c:v>
                </c:pt>
                <c:pt idx="216">
                  <c:v>2</c:v>
                </c:pt>
                <c:pt idx="217">
                  <c:v>4</c:v>
                </c:pt>
                <c:pt idx="218">
                  <c:v>5</c:v>
                </c:pt>
                <c:pt idx="219">
                  <c:v>5</c:v>
                </c:pt>
                <c:pt idx="220">
                  <c:v>5</c:v>
                </c:pt>
                <c:pt idx="221">
                  <c:v>5</c:v>
                </c:pt>
                <c:pt idx="223">
                  <c:v>4</c:v>
                </c:pt>
                <c:pt idx="224">
                  <c:v>4</c:v>
                </c:pt>
                <c:pt idx="225">
                  <c:v>4</c:v>
                </c:pt>
                <c:pt idx="226">
                  <c:v>5</c:v>
                </c:pt>
                <c:pt idx="227">
                  <c:v>4</c:v>
                </c:pt>
                <c:pt idx="228">
                  <c:v>5</c:v>
                </c:pt>
                <c:pt idx="230">
                  <c:v>2</c:v>
                </c:pt>
                <c:pt idx="231">
                  <c:v>3</c:v>
                </c:pt>
                <c:pt idx="232">
                  <c:v>4</c:v>
                </c:pt>
                <c:pt idx="233">
                  <c:v>3</c:v>
                </c:pt>
                <c:pt idx="234">
                  <c:v>4</c:v>
                </c:pt>
                <c:pt idx="235">
                  <c:v>4</c:v>
                </c:pt>
                <c:pt idx="236">
                  <c:v>1</c:v>
                </c:pt>
                <c:pt idx="237">
                  <c:v>4</c:v>
                </c:pt>
                <c:pt idx="238">
                  <c:v>5</c:v>
                </c:pt>
                <c:pt idx="239">
                  <c:v>3</c:v>
                </c:pt>
                <c:pt idx="240">
                  <c:v>3</c:v>
                </c:pt>
                <c:pt idx="241">
                  <c:v>5</c:v>
                </c:pt>
                <c:pt idx="242">
                  <c:v>4</c:v>
                </c:pt>
                <c:pt idx="243">
                  <c:v>4</c:v>
                </c:pt>
                <c:pt idx="244">
                  <c:v>4</c:v>
                </c:pt>
                <c:pt idx="245">
                  <c:v>5</c:v>
                </c:pt>
                <c:pt idx="246">
                  <c:v>5</c:v>
                </c:pt>
                <c:pt idx="247">
                  <c:v>3</c:v>
                </c:pt>
                <c:pt idx="248">
                  <c:v>4</c:v>
                </c:pt>
                <c:pt idx="249">
                  <c:v>5</c:v>
                </c:pt>
                <c:pt idx="250">
                  <c:v>4</c:v>
                </c:pt>
                <c:pt idx="251">
                  <c:v>3</c:v>
                </c:pt>
                <c:pt idx="252">
                  <c:v>4</c:v>
                </c:pt>
                <c:pt idx="253">
                  <c:v>5</c:v>
                </c:pt>
                <c:pt idx="254">
                  <c:v>3</c:v>
                </c:pt>
                <c:pt idx="255">
                  <c:v>5</c:v>
                </c:pt>
                <c:pt idx="256">
                  <c:v>3</c:v>
                </c:pt>
                <c:pt idx="257">
                  <c:v>4</c:v>
                </c:pt>
                <c:pt idx="258">
                  <c:v>4</c:v>
                </c:pt>
                <c:pt idx="259">
                  <c:v>4</c:v>
                </c:pt>
                <c:pt idx="261">
                  <c:v>3</c:v>
                </c:pt>
                <c:pt idx="262">
                  <c:v>4</c:v>
                </c:pt>
                <c:pt idx="263">
                  <c:v>3</c:v>
                </c:pt>
                <c:pt idx="264">
                  <c:v>4</c:v>
                </c:pt>
                <c:pt idx="265">
                  <c:v>5</c:v>
                </c:pt>
                <c:pt idx="266">
                  <c:v>5</c:v>
                </c:pt>
                <c:pt idx="269">
                  <c:v>4</c:v>
                </c:pt>
                <c:pt idx="279">
                  <c:v>2</c:v>
                </c:pt>
                <c:pt idx="280">
                  <c:v>4</c:v>
                </c:pt>
                <c:pt idx="282">
                  <c:v>4</c:v>
                </c:pt>
                <c:pt idx="284">
                  <c:v>5</c:v>
                </c:pt>
                <c:pt idx="285">
                  <c:v>5</c:v>
                </c:pt>
              </c:numCache>
            </c:numRef>
          </c:yVal>
          <c:smooth val="0"/>
          <c:extLst>
            <c:ext xmlns:c16="http://schemas.microsoft.com/office/drawing/2014/chart" uri="{C3380CC4-5D6E-409C-BE32-E72D297353CC}">
              <c16:uniqueId val="{0000023E-F3E3-4DD5-AA88-32F7657A7FCA}"/>
            </c:ext>
          </c:extLst>
        </c:ser>
        <c:dLbls>
          <c:showLegendKey val="0"/>
          <c:showVal val="0"/>
          <c:showCatName val="0"/>
          <c:showSerName val="0"/>
          <c:showPercent val="0"/>
          <c:showBubbleSize val="0"/>
        </c:dLbls>
        <c:axId val="-200858480"/>
        <c:axId val="-200856848"/>
      </c:scatterChart>
      <c:valAx>
        <c:axId val="-200858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6848"/>
        <c:crosses val="autoZero"/>
        <c:crossBetween val="midCat"/>
        <c:majorUnit val="1"/>
      </c:valAx>
      <c:valAx>
        <c:axId val="-20085684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848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4</xdr:col>
      <xdr:colOff>581025</xdr:colOff>
      <xdr:row>73</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58237" t="39172" r="36841" b="32492"/>
        <a:stretch/>
      </xdr:blipFill>
      <xdr:spPr>
        <a:xfrm>
          <a:off x="495300" y="11315700"/>
          <a:ext cx="1800225" cy="2914650"/>
        </a:xfrm>
        <a:prstGeom prst="rect">
          <a:avLst/>
        </a:prstGeom>
      </xdr:spPr>
    </xdr:pic>
    <xdr:clientData/>
  </xdr:twoCellAnchor>
  <xdr:twoCellAnchor>
    <xdr:from>
      <xdr:col>4</xdr:col>
      <xdr:colOff>142875</xdr:colOff>
      <xdr:row>62</xdr:row>
      <xdr:rowOff>57150</xdr:rowOff>
    </xdr:from>
    <xdr:to>
      <xdr:col>5</xdr:col>
      <xdr:colOff>142875</xdr:colOff>
      <xdr:row>62</xdr:row>
      <xdr:rowOff>57150</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H="1">
          <a:off x="1857375" y="12134850"/>
          <a:ext cx="609600" cy="0"/>
        </a:xfrm>
        <a:prstGeom prst="straightConnector1">
          <a:avLst/>
        </a:prstGeom>
        <a:ln w="31750">
          <a:solidFill>
            <a:srgbClr val="00B05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638176</xdr:colOff>
      <xdr:row>29</xdr:row>
      <xdr:rowOff>0</xdr:rowOff>
    </xdr:from>
    <xdr:to>
      <xdr:col>27</xdr:col>
      <xdr:colOff>1</xdr:colOff>
      <xdr:row>44</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33</xdr:row>
      <xdr:rowOff>57150</xdr:rowOff>
    </xdr:from>
    <xdr:to>
      <xdr:col>0</xdr:col>
      <xdr:colOff>619125</xdr:colOff>
      <xdr:row>40</xdr:row>
      <xdr:rowOff>57150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0050" y="351472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9524</xdr:colOff>
      <xdr:row>42</xdr:row>
      <xdr:rowOff>142875</xdr:rowOff>
    </xdr:from>
    <xdr:to>
      <xdr:col>0</xdr:col>
      <xdr:colOff>914400</xdr:colOff>
      <xdr:row>43</xdr:row>
      <xdr:rowOff>123825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9524" y="7934325"/>
          <a:ext cx="9048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46</xdr:row>
      <xdr:rowOff>0</xdr:rowOff>
    </xdr:from>
    <xdr:to>
      <xdr:col>27</xdr:col>
      <xdr:colOff>1</xdr:colOff>
      <xdr:row>61</xdr:row>
      <xdr:rowOff>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400050</xdr:colOff>
      <xdr:row>50</xdr:row>
      <xdr:rowOff>57150</xdr:rowOff>
    </xdr:from>
    <xdr:to>
      <xdr:col>0</xdr:col>
      <xdr:colOff>619125</xdr:colOff>
      <xdr:row>57</xdr:row>
      <xdr:rowOff>57150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400050" y="351472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59</xdr:row>
      <xdr:rowOff>142875</xdr:rowOff>
    </xdr:from>
    <xdr:to>
      <xdr:col>0</xdr:col>
      <xdr:colOff>942976</xdr:colOff>
      <xdr:row>60</xdr:row>
      <xdr:rowOff>123825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0" y="1054417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63</xdr:row>
      <xdr:rowOff>0</xdr:rowOff>
    </xdr:from>
    <xdr:to>
      <xdr:col>27</xdr:col>
      <xdr:colOff>1</xdr:colOff>
      <xdr:row>78</xdr:row>
      <xdr:rowOff>0</xdr:rowOff>
    </xdr:to>
    <xdr:graphicFrame macro="">
      <xdr:nvGraphicFramePr>
        <xdr:cNvPr id="45" name="Chart 44">
          <a:extLst>
            <a:ext uri="{FF2B5EF4-FFF2-40B4-BE49-F238E27FC236}">
              <a16:creationId xmlns:a16="http://schemas.microsoft.com/office/drawing/2014/main" id="{00000000-0008-0000-03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400050</xdr:colOff>
      <xdr:row>67</xdr:row>
      <xdr:rowOff>57150</xdr:rowOff>
    </xdr:from>
    <xdr:to>
      <xdr:col>0</xdr:col>
      <xdr:colOff>619125</xdr:colOff>
      <xdr:row>74</xdr:row>
      <xdr:rowOff>57150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400050" y="93726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76</xdr:row>
      <xdr:rowOff>142875</xdr:rowOff>
    </xdr:from>
    <xdr:to>
      <xdr:col>0</xdr:col>
      <xdr:colOff>942976</xdr:colOff>
      <xdr:row>77</xdr:row>
      <xdr:rowOff>123825</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0" y="111728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80</xdr:row>
      <xdr:rowOff>0</xdr:rowOff>
    </xdr:from>
    <xdr:to>
      <xdr:col>27</xdr:col>
      <xdr:colOff>1</xdr:colOff>
      <xdr:row>95</xdr:row>
      <xdr:rowOff>0</xdr:rowOff>
    </xdr:to>
    <xdr:graphicFrame macro="">
      <xdr:nvGraphicFramePr>
        <xdr:cNvPr id="48" name="Chart 47">
          <a:extLst>
            <a:ext uri="{FF2B5EF4-FFF2-40B4-BE49-F238E27FC236}">
              <a16:creationId xmlns:a16="http://schemas.microsoft.com/office/drawing/2014/main" id="{00000000-0008-0000-03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400050</xdr:colOff>
      <xdr:row>84</xdr:row>
      <xdr:rowOff>57150</xdr:rowOff>
    </xdr:from>
    <xdr:to>
      <xdr:col>0</xdr:col>
      <xdr:colOff>619125</xdr:colOff>
      <xdr:row>91</xdr:row>
      <xdr:rowOff>57150</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400050" y="126111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93</xdr:row>
      <xdr:rowOff>142875</xdr:rowOff>
    </xdr:from>
    <xdr:to>
      <xdr:col>0</xdr:col>
      <xdr:colOff>942976</xdr:colOff>
      <xdr:row>94</xdr:row>
      <xdr:rowOff>123825</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0" y="144113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97</xdr:row>
      <xdr:rowOff>0</xdr:rowOff>
    </xdr:from>
    <xdr:to>
      <xdr:col>27</xdr:col>
      <xdr:colOff>1</xdr:colOff>
      <xdr:row>112</xdr:row>
      <xdr:rowOff>0</xdr:rowOff>
    </xdr:to>
    <xdr:graphicFrame macro="">
      <xdr:nvGraphicFramePr>
        <xdr:cNvPr id="51" name="Chart 50">
          <a:extLst>
            <a:ext uri="{FF2B5EF4-FFF2-40B4-BE49-F238E27FC236}">
              <a16:creationId xmlns:a16="http://schemas.microsoft.com/office/drawing/2014/main" id="{00000000-0008-0000-03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400050</xdr:colOff>
      <xdr:row>101</xdr:row>
      <xdr:rowOff>57150</xdr:rowOff>
    </xdr:from>
    <xdr:to>
      <xdr:col>0</xdr:col>
      <xdr:colOff>619125</xdr:colOff>
      <xdr:row>108</xdr:row>
      <xdr:rowOff>57150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400050" y="158496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110</xdr:row>
      <xdr:rowOff>142875</xdr:rowOff>
    </xdr:from>
    <xdr:to>
      <xdr:col>0</xdr:col>
      <xdr:colOff>942976</xdr:colOff>
      <xdr:row>111</xdr:row>
      <xdr:rowOff>123825</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0" y="176498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114</xdr:row>
      <xdr:rowOff>0</xdr:rowOff>
    </xdr:from>
    <xdr:to>
      <xdr:col>27</xdr:col>
      <xdr:colOff>1</xdr:colOff>
      <xdr:row>129</xdr:row>
      <xdr:rowOff>0</xdr:rowOff>
    </xdr:to>
    <xdr:graphicFrame macro="">
      <xdr:nvGraphicFramePr>
        <xdr:cNvPr id="54" name="Chart 53">
          <a:extLst>
            <a:ext uri="{FF2B5EF4-FFF2-40B4-BE49-F238E27FC236}">
              <a16:creationId xmlns:a16="http://schemas.microsoft.com/office/drawing/2014/main" id="{00000000-0008-0000-03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400050</xdr:colOff>
      <xdr:row>118</xdr:row>
      <xdr:rowOff>57150</xdr:rowOff>
    </xdr:from>
    <xdr:to>
      <xdr:col>0</xdr:col>
      <xdr:colOff>619125</xdr:colOff>
      <xdr:row>125</xdr:row>
      <xdr:rowOff>57150</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400050" y="190881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127</xdr:row>
      <xdr:rowOff>142875</xdr:rowOff>
    </xdr:from>
    <xdr:to>
      <xdr:col>0</xdr:col>
      <xdr:colOff>942976</xdr:colOff>
      <xdr:row>128</xdr:row>
      <xdr:rowOff>123825</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0" y="208883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131</xdr:row>
      <xdr:rowOff>0</xdr:rowOff>
    </xdr:from>
    <xdr:to>
      <xdr:col>27</xdr:col>
      <xdr:colOff>1</xdr:colOff>
      <xdr:row>146</xdr:row>
      <xdr:rowOff>0</xdr:rowOff>
    </xdr:to>
    <xdr:graphicFrame macro="">
      <xdr:nvGraphicFramePr>
        <xdr:cNvPr id="57" name="Chart 56">
          <a:extLst>
            <a:ext uri="{FF2B5EF4-FFF2-40B4-BE49-F238E27FC236}">
              <a16:creationId xmlns:a16="http://schemas.microsoft.com/office/drawing/2014/main" id="{00000000-0008-0000-03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400050</xdr:colOff>
      <xdr:row>135</xdr:row>
      <xdr:rowOff>57150</xdr:rowOff>
    </xdr:from>
    <xdr:to>
      <xdr:col>0</xdr:col>
      <xdr:colOff>619125</xdr:colOff>
      <xdr:row>142</xdr:row>
      <xdr:rowOff>57150</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400050" y="223266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144</xdr:row>
      <xdr:rowOff>142875</xdr:rowOff>
    </xdr:from>
    <xdr:to>
      <xdr:col>0</xdr:col>
      <xdr:colOff>942976</xdr:colOff>
      <xdr:row>145</xdr:row>
      <xdr:rowOff>123825</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0" y="241268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148</xdr:row>
      <xdr:rowOff>0</xdr:rowOff>
    </xdr:from>
    <xdr:to>
      <xdr:col>27</xdr:col>
      <xdr:colOff>1</xdr:colOff>
      <xdr:row>163</xdr:row>
      <xdr:rowOff>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400050</xdr:colOff>
      <xdr:row>152</xdr:row>
      <xdr:rowOff>57150</xdr:rowOff>
    </xdr:from>
    <xdr:to>
      <xdr:col>0</xdr:col>
      <xdr:colOff>619125</xdr:colOff>
      <xdr:row>159</xdr:row>
      <xdr:rowOff>57150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400050" y="255651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161</xdr:row>
      <xdr:rowOff>142875</xdr:rowOff>
    </xdr:from>
    <xdr:to>
      <xdr:col>0</xdr:col>
      <xdr:colOff>942976</xdr:colOff>
      <xdr:row>162</xdr:row>
      <xdr:rowOff>123825</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0" y="273653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165</xdr:row>
      <xdr:rowOff>0</xdr:rowOff>
    </xdr:from>
    <xdr:to>
      <xdr:col>27</xdr:col>
      <xdr:colOff>1</xdr:colOff>
      <xdr:row>180</xdr:row>
      <xdr:rowOff>0</xdr:rowOff>
    </xdr:to>
    <xdr:graphicFrame macro="">
      <xdr:nvGraphicFramePr>
        <xdr:cNvPr id="63" name="Chart 62">
          <a:extLst>
            <a:ext uri="{FF2B5EF4-FFF2-40B4-BE49-F238E27FC236}">
              <a16:creationId xmlns:a16="http://schemas.microsoft.com/office/drawing/2014/main" id="{00000000-0008-0000-03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400050</xdr:colOff>
      <xdr:row>169</xdr:row>
      <xdr:rowOff>57150</xdr:rowOff>
    </xdr:from>
    <xdr:to>
      <xdr:col>0</xdr:col>
      <xdr:colOff>619125</xdr:colOff>
      <xdr:row>176</xdr:row>
      <xdr:rowOff>57150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400050" y="288036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178</xdr:row>
      <xdr:rowOff>142875</xdr:rowOff>
    </xdr:from>
    <xdr:to>
      <xdr:col>0</xdr:col>
      <xdr:colOff>942976</xdr:colOff>
      <xdr:row>179</xdr:row>
      <xdr:rowOff>123825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0" y="306038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182</xdr:row>
      <xdr:rowOff>0</xdr:rowOff>
    </xdr:from>
    <xdr:to>
      <xdr:col>27</xdr:col>
      <xdr:colOff>1</xdr:colOff>
      <xdr:row>197</xdr:row>
      <xdr:rowOff>0</xdr:rowOff>
    </xdr:to>
    <xdr:graphicFrame macro="">
      <xdr:nvGraphicFramePr>
        <xdr:cNvPr id="66" name="Chart 65">
          <a:extLst>
            <a:ext uri="{FF2B5EF4-FFF2-40B4-BE49-F238E27FC236}">
              <a16:creationId xmlns:a16="http://schemas.microsoft.com/office/drawing/2014/main" id="{00000000-0008-0000-03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400050</xdr:colOff>
      <xdr:row>186</xdr:row>
      <xdr:rowOff>57150</xdr:rowOff>
    </xdr:from>
    <xdr:to>
      <xdr:col>0</xdr:col>
      <xdr:colOff>619125</xdr:colOff>
      <xdr:row>193</xdr:row>
      <xdr:rowOff>57150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400050" y="32042100"/>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195</xdr:row>
      <xdr:rowOff>142875</xdr:rowOff>
    </xdr:from>
    <xdr:to>
      <xdr:col>0</xdr:col>
      <xdr:colOff>942976</xdr:colOff>
      <xdr:row>196</xdr:row>
      <xdr:rowOff>123825</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0" y="33842325"/>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199</xdr:row>
      <xdr:rowOff>0</xdr:rowOff>
    </xdr:from>
    <xdr:to>
      <xdr:col>27</xdr:col>
      <xdr:colOff>1</xdr:colOff>
      <xdr:row>214</xdr:row>
      <xdr:rowOff>0</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400050</xdr:colOff>
      <xdr:row>203</xdr:row>
      <xdr:rowOff>57150</xdr:rowOff>
    </xdr:from>
    <xdr:to>
      <xdr:col>0</xdr:col>
      <xdr:colOff>619125</xdr:colOff>
      <xdr:row>210</xdr:row>
      <xdr:rowOff>57150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212</xdr:row>
      <xdr:rowOff>142875</xdr:rowOff>
    </xdr:from>
    <xdr:to>
      <xdr:col>0</xdr:col>
      <xdr:colOff>942976</xdr:colOff>
      <xdr:row>213</xdr:row>
      <xdr:rowOff>123825</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216</xdr:row>
      <xdr:rowOff>0</xdr:rowOff>
    </xdr:from>
    <xdr:to>
      <xdr:col>27</xdr:col>
      <xdr:colOff>1</xdr:colOff>
      <xdr:row>231</xdr:row>
      <xdr:rowOff>0</xdr:rowOff>
    </xdr:to>
    <xdr:graphicFrame macro="">
      <xdr:nvGraphicFramePr>
        <xdr:cNvPr id="38" name="Chart 37">
          <a:extLst>
            <a:ext uri="{FF2B5EF4-FFF2-40B4-BE49-F238E27FC236}">
              <a16:creationId xmlns:a16="http://schemas.microsoft.com/office/drawing/2014/main" id="{00000000-0008-0000-03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400050</xdr:colOff>
      <xdr:row>220</xdr:row>
      <xdr:rowOff>57150</xdr:rowOff>
    </xdr:from>
    <xdr:to>
      <xdr:col>0</xdr:col>
      <xdr:colOff>619125</xdr:colOff>
      <xdr:row>227</xdr:row>
      <xdr:rowOff>57150</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229</xdr:row>
      <xdr:rowOff>142875</xdr:rowOff>
    </xdr:from>
    <xdr:to>
      <xdr:col>0</xdr:col>
      <xdr:colOff>942976</xdr:colOff>
      <xdr:row>230</xdr:row>
      <xdr:rowOff>123825</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233</xdr:row>
      <xdr:rowOff>0</xdr:rowOff>
    </xdr:from>
    <xdr:to>
      <xdr:col>27</xdr:col>
      <xdr:colOff>1</xdr:colOff>
      <xdr:row>248</xdr:row>
      <xdr:rowOff>0</xdr:rowOff>
    </xdr:to>
    <xdr:graphicFrame macro="">
      <xdr:nvGraphicFramePr>
        <xdr:cNvPr id="41" name="Chart 40">
          <a:extLst>
            <a:ext uri="{FF2B5EF4-FFF2-40B4-BE49-F238E27FC236}">
              <a16:creationId xmlns:a16="http://schemas.microsoft.com/office/drawing/2014/main" id="{00000000-0008-0000-03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400050</xdr:colOff>
      <xdr:row>237</xdr:row>
      <xdr:rowOff>57150</xdr:rowOff>
    </xdr:from>
    <xdr:to>
      <xdr:col>0</xdr:col>
      <xdr:colOff>619125</xdr:colOff>
      <xdr:row>244</xdr:row>
      <xdr:rowOff>57150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246</xdr:row>
      <xdr:rowOff>142875</xdr:rowOff>
    </xdr:from>
    <xdr:to>
      <xdr:col>0</xdr:col>
      <xdr:colOff>942976</xdr:colOff>
      <xdr:row>247</xdr:row>
      <xdr:rowOff>123825</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250</xdr:row>
      <xdr:rowOff>0</xdr:rowOff>
    </xdr:from>
    <xdr:to>
      <xdr:col>27</xdr:col>
      <xdr:colOff>1</xdr:colOff>
      <xdr:row>265</xdr:row>
      <xdr:rowOff>0</xdr:rowOff>
    </xdr:to>
    <xdr:graphicFrame macro="">
      <xdr:nvGraphicFramePr>
        <xdr:cNvPr id="71" name="Chart 70">
          <a:extLst>
            <a:ext uri="{FF2B5EF4-FFF2-40B4-BE49-F238E27FC236}">
              <a16:creationId xmlns:a16="http://schemas.microsoft.com/office/drawing/2014/main" id="{00000000-0008-0000-03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400050</xdr:colOff>
      <xdr:row>254</xdr:row>
      <xdr:rowOff>57150</xdr:rowOff>
    </xdr:from>
    <xdr:to>
      <xdr:col>0</xdr:col>
      <xdr:colOff>619125</xdr:colOff>
      <xdr:row>261</xdr:row>
      <xdr:rowOff>57150</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263</xdr:row>
      <xdr:rowOff>142875</xdr:rowOff>
    </xdr:from>
    <xdr:to>
      <xdr:col>0</xdr:col>
      <xdr:colOff>942976</xdr:colOff>
      <xdr:row>264</xdr:row>
      <xdr:rowOff>123825</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267</xdr:row>
      <xdr:rowOff>0</xdr:rowOff>
    </xdr:from>
    <xdr:to>
      <xdr:col>27</xdr:col>
      <xdr:colOff>1</xdr:colOff>
      <xdr:row>282</xdr:row>
      <xdr:rowOff>0</xdr:rowOff>
    </xdr:to>
    <xdr:graphicFrame macro="">
      <xdr:nvGraphicFramePr>
        <xdr:cNvPr id="74" name="Chart 73">
          <a:extLst>
            <a:ext uri="{FF2B5EF4-FFF2-40B4-BE49-F238E27FC236}">
              <a16:creationId xmlns:a16="http://schemas.microsoft.com/office/drawing/2014/main" id="{00000000-0008-0000-03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400050</xdr:colOff>
      <xdr:row>271</xdr:row>
      <xdr:rowOff>57150</xdr:rowOff>
    </xdr:from>
    <xdr:to>
      <xdr:col>0</xdr:col>
      <xdr:colOff>619125</xdr:colOff>
      <xdr:row>278</xdr:row>
      <xdr:rowOff>57150</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280</xdr:row>
      <xdr:rowOff>142875</xdr:rowOff>
    </xdr:from>
    <xdr:to>
      <xdr:col>0</xdr:col>
      <xdr:colOff>942976</xdr:colOff>
      <xdr:row>281</xdr:row>
      <xdr:rowOff>123825</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284</xdr:row>
      <xdr:rowOff>0</xdr:rowOff>
    </xdr:from>
    <xdr:to>
      <xdr:col>27</xdr:col>
      <xdr:colOff>1</xdr:colOff>
      <xdr:row>299</xdr:row>
      <xdr:rowOff>0</xdr:rowOff>
    </xdr:to>
    <xdr:graphicFrame macro="">
      <xdr:nvGraphicFramePr>
        <xdr:cNvPr id="77" name="Chart 76">
          <a:extLst>
            <a:ext uri="{FF2B5EF4-FFF2-40B4-BE49-F238E27FC236}">
              <a16:creationId xmlns:a16="http://schemas.microsoft.com/office/drawing/2014/main" id="{00000000-0008-0000-03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400050</xdr:colOff>
      <xdr:row>288</xdr:row>
      <xdr:rowOff>57150</xdr:rowOff>
    </xdr:from>
    <xdr:to>
      <xdr:col>0</xdr:col>
      <xdr:colOff>619125</xdr:colOff>
      <xdr:row>295</xdr:row>
      <xdr:rowOff>57150</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297</xdr:row>
      <xdr:rowOff>142875</xdr:rowOff>
    </xdr:from>
    <xdr:to>
      <xdr:col>0</xdr:col>
      <xdr:colOff>942976</xdr:colOff>
      <xdr:row>298</xdr:row>
      <xdr:rowOff>123825</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twoCellAnchor>
    <xdr:from>
      <xdr:col>0</xdr:col>
      <xdr:colOff>638176</xdr:colOff>
      <xdr:row>301</xdr:row>
      <xdr:rowOff>0</xdr:rowOff>
    </xdr:from>
    <xdr:to>
      <xdr:col>27</xdr:col>
      <xdr:colOff>1</xdr:colOff>
      <xdr:row>316</xdr:row>
      <xdr:rowOff>0</xdr:rowOff>
    </xdr:to>
    <xdr:graphicFrame macro="">
      <xdr:nvGraphicFramePr>
        <xdr:cNvPr id="80" name="Chart 79">
          <a:extLst>
            <a:ext uri="{FF2B5EF4-FFF2-40B4-BE49-F238E27FC236}">
              <a16:creationId xmlns:a16="http://schemas.microsoft.com/office/drawing/2014/main" id="{00000000-0008-0000-03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400050</xdr:colOff>
      <xdr:row>305</xdr:row>
      <xdr:rowOff>57150</xdr:rowOff>
    </xdr:from>
    <xdr:to>
      <xdr:col>0</xdr:col>
      <xdr:colOff>619125</xdr:colOff>
      <xdr:row>312</xdr:row>
      <xdr:rowOff>57150</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400050" y="35499675"/>
          <a:ext cx="219075" cy="1333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1"/>
        <a:lstStyle/>
        <a:p>
          <a:r>
            <a:rPr lang="en-US" sz="1100">
              <a:solidFill>
                <a:schemeClr val="tx1">
                  <a:lumMod val="50000"/>
                  <a:lumOff val="50000"/>
                </a:schemeClr>
              </a:solidFill>
            </a:rPr>
            <a:t>Values</a:t>
          </a:r>
        </a:p>
      </xdr:txBody>
    </xdr:sp>
    <xdr:clientData/>
  </xdr:twoCellAnchor>
  <xdr:twoCellAnchor>
    <xdr:from>
      <xdr:col>0</xdr:col>
      <xdr:colOff>0</xdr:colOff>
      <xdr:row>314</xdr:row>
      <xdr:rowOff>142875</xdr:rowOff>
    </xdr:from>
    <xdr:to>
      <xdr:col>0</xdr:col>
      <xdr:colOff>942976</xdr:colOff>
      <xdr:row>315</xdr:row>
      <xdr:rowOff>123825</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0" y="37299900"/>
          <a:ext cx="942976"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1"/>
        <a:lstStyle/>
        <a:p>
          <a:pPr algn="l"/>
          <a:r>
            <a:rPr lang="en-US" sz="1050">
              <a:solidFill>
                <a:schemeClr val="tx1">
                  <a:lumMod val="50000"/>
                  <a:lumOff val="50000"/>
                </a:schemeClr>
              </a:solidFill>
            </a:rPr>
            <a:t>Record</a:t>
          </a:r>
          <a:r>
            <a:rPr lang="en-US" sz="1050" baseline="0">
              <a:solidFill>
                <a:schemeClr val="tx1">
                  <a:lumMod val="50000"/>
                  <a:lumOff val="50000"/>
                </a:schemeClr>
              </a:solidFill>
            </a:rPr>
            <a:t> Num</a:t>
          </a:r>
          <a:r>
            <a:rPr lang="en-US" sz="1050">
              <a:solidFill>
                <a:schemeClr val="tx1">
                  <a:lumMod val="50000"/>
                  <a:lumOff val="50000"/>
                </a:schemeClr>
              </a:solidFill>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umgarten, Allen" refreshedDate="43151.539557175929" createdVersion="5" refreshedVersion="5" minRefreshableVersion="3" recordCount="287" xr:uid="{00000000-000A-0000-FFFF-FFFF00000000}">
  <cacheSource type="worksheet">
    <worksheetSource name="Table1"/>
  </cacheSource>
  <cacheFields count="60">
    <cacheField name="Observation" numFmtId="0">
      <sharedItems containsSemiMixedTypes="0" containsString="0" containsNumber="1" containsInteger="1" minValue="1" maxValue="287"/>
    </cacheField>
    <cacheField name="Start Date" numFmtId="164">
      <sharedItems containsSemiMixedTypes="0" containsNonDate="0" containsDate="1" containsString="0" minDate="2017-07-28T06:54:31" maxDate="2018-02-18T21:50:59"/>
    </cacheField>
    <cacheField name="End Date" numFmtId="164">
      <sharedItems containsSemiMixedTypes="0" containsNonDate="0" containsDate="1" containsString="0" minDate="2017-07-28T06:54:45" maxDate="2018-02-18T22:34:35"/>
    </cacheField>
    <cacheField name="Recorded Date" numFmtId="164">
      <sharedItems containsSemiMixedTypes="0" containsNonDate="0" containsDate="1" containsString="0" minDate="2017-07-28T06:54:45" maxDate="2018-02-19T08:48:21"/>
    </cacheField>
    <cacheField name="Response ID" numFmtId="164">
      <sharedItems count="287">
        <s v="R_2SIzoVFuYSvPkz6"/>
        <s v="R_2wmcymmHg6uT9ih"/>
        <s v="R_ZxAvxDzcbXSXo09"/>
        <s v="R_3PoDEcyEJJRiJRj"/>
        <s v="R_cYcI0NaAJpnwIyp"/>
        <s v="R_1CJWSCaLT6TxPOZ"/>
        <s v="R_33CmjVfl92R8vrZ"/>
        <s v="R_CfafcCFSXFqGtgd"/>
        <s v="R_2YwX9rVwjvRat0B"/>
        <s v="R_1C1kV0uUpn70E34"/>
        <s v="R_1jCyhb4PhOg6wtD"/>
        <s v="R_reSvbr7zgAEM2KB"/>
        <s v="R_3nru1rHnVGyP7PA"/>
        <s v="R_3oQOrTCa5zmaQAy"/>
        <s v="R_3kiW3qAucse5K2h"/>
        <s v="R_3q8w53tFj9e3SDO"/>
        <s v="R_Tnl9HxkqO4wvk4h"/>
        <s v="R_wYqPwPxKg7pmPPX"/>
        <s v="R_u3bigLZAhg5iBwd"/>
        <s v="R_3qWi3AnpdgMYojY"/>
        <s v="R_2dmwxRGPVKWcmgh"/>
        <s v="R_1f7cbKAR2yOwfrt"/>
        <s v="R_xf7LZkm5HHDpimZ"/>
        <s v="R_2zwkpKtCgUtBY9L"/>
        <s v="R_2uCZXNvjYim9tue"/>
        <s v="R_2PtChkRDQSukSzm"/>
        <s v="R_vJndjc9cAGjINJD"/>
        <s v="R_3HjZfkBRlQWnb9E"/>
        <s v="R_VUKUji8LpCeSThT"/>
        <s v="R_OOq9afKU5JlLcjv"/>
        <s v="R_1f1tRCsPWgvqMcc"/>
        <s v="R_9ukx1HR1FyctAmB"/>
        <s v="R_2YthUmkVXZWN0zS"/>
        <s v="R_UikgDV3T23Q2aid"/>
        <s v="R_3lKwjvVXxEDFDzw"/>
        <s v="R_2v0TOdI6ikVu9jQ"/>
        <s v="R_2E0sDpO4slZ7nhn"/>
        <s v="R_1AL2nl857bel49b"/>
        <s v="R_3NIhMXE1jhj4eSK"/>
        <s v="R_0kp2XqIDwNoSRTb"/>
        <s v="R_2agiBIwWQO1p6wS"/>
        <s v="R_z72GdYKmuFdx2db"/>
        <s v="R_1l4BbiDqB1NtRw8"/>
        <s v="R_3imqwtDBnvRRmeV"/>
        <s v="R_6qTVYbgB8EZXYkx"/>
        <s v="R_3G8PKRj3bxxo6Hj"/>
        <s v="R_21uIQwwuL54x9Or"/>
        <s v="R_BRCPnCrlqxdp11T"/>
        <s v="R_1iaDWTZnOJSHDUT"/>
        <s v="R_1q3POmy6JxWMf2u"/>
        <s v="R_3NEqMeHTzldftFL"/>
        <s v="R_vZYaLxzZovsS9LH"/>
        <s v="R_3nC9IzmFhijIc8h"/>
        <s v="R_ThfvhibFBKyA61b"/>
        <s v="R_en8vIm7gKZB2Q5X"/>
        <s v="R_6qXM8U9JikJphzr"/>
        <s v="R_1nYHPDHirFOKJMD"/>
        <s v="R_OBbIV0zo2vnYmwp"/>
        <s v="R_26mUGqIUYLM9ktG"/>
        <s v="R_30vlgAWU3TAC1Fz"/>
        <s v="R_W1ITyuN3olOIJRT"/>
        <s v="R_3lFAFRIsWiaT8Tp"/>
        <s v="R_3qxiYKQvDjH6Ivo"/>
        <s v="R_2rDa1HK6dBeiepy"/>
        <s v="R_337QODXKMFbeYxV"/>
        <s v="R_2Pe68ywG5HK2bd3"/>
        <s v="R_2AL7cVrGMCWGy9y"/>
        <s v="R_2YSnW3VKbknCKjz"/>
        <s v="R_25tIwa2vSqD0mRY"/>
        <s v="R_2Xnz8R8FSYUvD3Q"/>
        <s v="R_2U3ftlfRA6dsokt"/>
        <s v="R_yqXN06vILGQRTe9"/>
        <s v="R_PBTI882LZVRFTMZ"/>
        <s v="R_21BO0GJVlU6bVMR"/>
        <s v="R_QbIohQdXsxnSTL3"/>
        <s v="R_2X0wrzsQpK3dEoZ"/>
        <s v="R_1I5J3GQM5h76Bi0"/>
        <s v="R_1jx4eEo68HDsjwb"/>
        <s v="R_1FtfEIbvkU9LwUY"/>
        <s v="R_2cCpMslG2Vv3gd4"/>
        <s v="R_3hb9oU1KvDiVBrr"/>
        <s v="R_2vj46RvktjayO8M"/>
        <s v="R_2fw8Lp64VHPGbfk"/>
        <s v="R_2q4Ufuaabup7hLM"/>
        <s v="R_2Sj0fMUe7AajMnW"/>
        <s v="R_2vjmqK1FlQ3VN5O"/>
        <s v="R_3qKdZNQfIgGThEt"/>
        <s v="R_21te8piMCEzbkRb"/>
        <s v="R_7VUunTZnRsKRCSZ"/>
        <s v="R_2azDvLkIU2QZguU"/>
        <s v="R_QnuLb1abHttUtOx"/>
        <s v="R_qDfOf91VTl47i1P"/>
        <s v="R_0p0E7vbAnM7dhOV"/>
        <s v="R_3m31MQKPuHJOXR8"/>
        <s v="R_3CE2eJIkU1vCGc7"/>
        <s v="R_6eTQAqyveBCda3D"/>
        <s v="R_2aREI8QxUK99jUO"/>
        <s v="R_25vjtp5F73uIQPF"/>
        <s v="R_2uIE8V4AREqO0bj"/>
        <s v="R_3em03lupL1EnwZy"/>
        <s v="R_6kWl45iQq2rmziV"/>
        <s v="R_3oHC2ehu1rlTBtB"/>
        <s v="R_1oi1iqUB6UHmpW1"/>
        <s v="R_2tLIuUHtr5EfzAW"/>
        <s v="R_1MXOyyaSQSPbPYC"/>
        <s v="R_ZdWooYDdFGWreoh"/>
        <s v="R_2abn58MLmhPRrmn"/>
        <s v="R_3PpIetUsC9aq1vh"/>
        <s v="R_2rBhN8gaEObNQBG"/>
        <s v="R_272JEkI0GwPfONe"/>
        <s v="R_1BYnG98m6IslKdU"/>
        <s v="R_1DHdiLgJ4UZHhRs"/>
        <s v="R_1r2ZxQBoMPA2A6o"/>
        <s v="R_3pbQZ0V5qyTuitJ"/>
        <s v="R_2SoeFev6fgDYyMO"/>
        <s v="R_CaBOOQrjHf2Gps5"/>
        <s v="R_DS5PHJaCks0VWYV"/>
        <s v="R_3KDdHKvzVlzhUeH"/>
        <s v="R_32JhW4RRGBDSl3O"/>
        <s v="R_2e9idvRmHNY1HYm"/>
        <s v="R_T5VbvoWKKI1EoSt"/>
        <s v="R_3nfrJu2oF82oMiE"/>
        <s v="R_2VKKogPnd8gvWM0"/>
        <s v="R_1GWGOvoC3NanEHx"/>
        <s v="R_3gNmhaZihrjRO4n"/>
        <s v="R_2aWQB7vhhUvPDgT"/>
        <s v="R_ZaGth6lFzGG9a7L"/>
        <s v="R_5tHA8v1amhaWj7P"/>
        <s v="R_1flaJJNyxaMe75z"/>
        <s v="R_3IXD8foO9eyN5X3"/>
        <s v="R_2B39vgdRN32sTgB"/>
        <s v="R_27JryWsBdeg4sHy"/>
        <s v="R_2cBfHkvyqxHghlj"/>
        <s v="R_2rVm74bqySpILD0"/>
        <s v="R_2bQqj710rxYS46b"/>
        <s v="R_2WHG1dvflEfdqRA"/>
        <s v="R_2fqZW4Pq4RQNcXg"/>
        <s v="R_1r7xOhSlbyt4zvu"/>
        <s v="R_u3bczCBWjdcsIE1"/>
        <s v="R_3KqhPHf75s1gKrR"/>
        <s v="R_3OczMUuXOVdG7CA"/>
        <s v="R_1dp4t7BIyfkFrx3"/>
        <s v="R_UFKLLC5ikB7Wc0N"/>
        <s v="R_2thZVLhOiFXEifX"/>
        <s v="R_2wRWpYNKYTBn4Mx"/>
        <s v="R_2xXAaGgq7rfitrm"/>
        <s v="R_2TRjE0hsps6XztY"/>
        <s v="R_Z3sKyHFmAUnGiJj"/>
        <s v="R_1qU46zJJl0iAuNN"/>
        <s v="R_2DRIeuRHyxZoGMo"/>
        <s v="R_2SeoE6sgO4i8xw2"/>
        <s v="R_3fPfDE7OxxqfxuL"/>
        <s v="R_3R2X4GRA2D5xUnD"/>
        <s v="R_cTrqmCaBVxn2XHb"/>
        <s v="R_24AihrKihlYk9kE"/>
        <s v="R_2DRJZFzsKP6FQHw"/>
        <s v="R_2PCoejuMbXiPVgU"/>
        <s v="R_3PTxjIib7LaImqA"/>
        <s v="R_30uUExRmeSD3X9l"/>
        <s v="R_PzJeLTuigAoeFOh"/>
        <s v="R_s7IQbGowPMPlzeF"/>
        <s v="R_2xXdXbti4Bi9Xi9"/>
        <s v="R_2D2Nm3NFJWj3K53"/>
        <s v="R_PIgKQPBa8ce0Y4p"/>
        <s v="R_1nQ2RtRNc0xTq7b"/>
        <s v="R_31pCTBf00wwwdOx"/>
        <s v="R_2WG1nzy6GfF8oRG"/>
        <s v="R_3Rz83xbSdiL1oEC"/>
        <s v="R_1n2ElRqBEcXXYXR"/>
        <s v="R_2XoCMEcp3BCna8p"/>
        <s v="R_AtYH3rdnQNccoGl"/>
        <s v="R_55e1wkbo1gER6G5"/>
        <s v="R_3MbYpmqqDlirUrX"/>
        <s v="R_bmvRbcu8kPvYSEF"/>
        <s v="R_4ODuuhahVuI1N7P"/>
        <s v="R_2QopvznXwZYHtUZ"/>
        <s v="R_sqc4LEDUfJzAxfb"/>
        <s v="R_2V45wElN5NC6HOY"/>
        <s v="R_2VKga4B0zrMv56C"/>
        <s v="R_3D7sfSKq26tJJf3"/>
        <s v="R_DvpL12XAXbtOZjP"/>
        <s v="R_2Qm6JwB7GmoyzEO"/>
        <s v="R_2YWggfkYbG6dysc"/>
        <s v="R_5cgCgTbQ1khsnJL"/>
        <s v="R_6A2dyWB8gSynJkJ"/>
        <s v="R_SCoZD0J9afrN30d"/>
        <s v="R_3KT2i3Ucu8W666C"/>
        <s v="R_1K8uPDMUrJDIkxb"/>
        <s v="R_2y2RNEhzblh15JO"/>
        <s v="R_2YV9zUNvmHrGE76"/>
        <s v="R_3fNmJpxfTYx26v6"/>
        <s v="R_1CBGAO5B8OB8MiC"/>
        <s v="R_2E6UgfV10NRTaPo"/>
        <s v="R_32KsZDSZIqMe4TK"/>
        <s v="R_3iIFzEGf5I6oUTR"/>
        <s v="R_C2KXQB6YMIzsq4N"/>
        <s v="R_3kdNYYJ9MCVwQjG"/>
        <s v="R_2xz2UR9jJKfThDn"/>
        <s v="R_2EfQgFElwBG9Rfl"/>
        <s v="R_2Cjp6BgzOO7BVcg"/>
        <s v="R_R53nfdXaGurMJrP"/>
        <s v="R_SCxXJZWugQYTpyV"/>
        <s v="R_pACrWUoD0FY1JeN"/>
        <s v="R_2yk1NqU2azcDgbV"/>
        <s v="R_1GDebx8xiVB6spk"/>
        <s v="R_WAL6HAxUk3VLaHn"/>
        <s v="R_1CEGA9RAHU0onaZ"/>
        <s v="R_1DwMqzLwMFfS1YM"/>
        <s v="R_3QJkmADVsVpuFQR"/>
        <s v="R_1di7Y89ag8CY4NQ"/>
        <s v="R_2eOqqKtO52LPe2H"/>
        <s v="R_xmXsIWRUjtzCGn7"/>
        <s v="R_3CzwbhLXHze0M7L"/>
        <s v="R_2rHm20ISASc4ZaV"/>
        <s v="R_3s1Dpz8ygiS7Ow1"/>
        <s v="R_8HconnXiHwV5owp"/>
        <s v="R_2QgloM93C3pDWLC"/>
        <s v="R_2dmPKOkTnVZG24r"/>
        <s v="R_2w6x0S4jYHMlLZZ"/>
        <s v="R_sMAtcqTEshr9XtD"/>
        <s v="R_1QKsGo1s6g09rGs"/>
        <s v="R_3000QFMOHFulYsa"/>
        <s v="R_1fdxhkx2nrBnuyU"/>
        <s v="R_cCLObpSTJUghAzv"/>
        <s v="R_0e0gJkbxcwnz75T"/>
        <s v="R_2zcFaEwsxrZJF34"/>
        <s v="R_UF9xFs6rXrgkXKh"/>
        <s v="R_2oe1XKxwYEfhSxz"/>
        <s v="R_1CHr1l64QIy2FCh"/>
        <s v="R_2YVs9kxU1vPPW24"/>
        <s v="R_3JCoDN04zb1ZjW4"/>
        <s v="R_1pPqUR0ePHkUmm6"/>
        <s v="R_ClFf2SzJPWpVrK9"/>
        <s v="R_3LcCZoIY8BXDCUu"/>
        <s v="R_qRebYEbsDipVhIJ"/>
        <s v="R_33w0klpiQ00VyUV"/>
        <s v="R_3oRqoTGxRZ2MeTm"/>
        <s v="R_W7iEUD42R7paOVH"/>
        <s v="R_12rRbJNnYTHW4BZ"/>
        <s v="R_1ODpg5l8DWOC5h8"/>
        <s v="R_vxAAzxIrZ4JQirv"/>
        <s v="R_UDsvUZQvCYjQIj7"/>
        <s v="R_1n0HZJbMxq6Sg64"/>
        <s v="R_2PbR6H0O8St7CO6"/>
        <s v="R_3EHh5jQW6IPT9W2"/>
        <s v="R_3lzDztxACtJUnre"/>
        <s v="R_3iILXhbigL1WJKo"/>
        <s v="R_27x4PIAnt8iGRbN"/>
        <s v="R_3nkCKnLlwrXTYWY"/>
        <s v="R_1gCpU3wPjVEJb0t"/>
        <s v="R_2PpBerFv1X3zHyp"/>
        <s v="R_3k079xDVDR8VoMW"/>
        <s v="R_3GrWXocu4630jbI"/>
        <s v="R_ykxy2oxrh1xwxln"/>
        <s v="R_1ojqrDrUwG1YNJg"/>
        <s v="R_cvz9lCNSNY6Twad"/>
        <s v="R_1Ny29pQ8aVg9vBV"/>
        <s v="R_2V8YTm5XKPIua16"/>
        <s v="R_ukxiCGvWUEZJg2Z"/>
        <s v="R_1DA0tIw3b7RWjUw"/>
        <s v="R_2ta542oPXt5Y3nd"/>
        <s v="R_3qIjqCJLUT9v8pr"/>
        <s v="R_1mfTuU8PqEaouN1"/>
        <s v="R_2BtVBu7BdLafWHe"/>
        <s v="R_1E10cZJYQ0KKmaA"/>
        <s v="R_3Etbfr68kOSx2B8"/>
        <s v="R_1d3OWJvCZ3wlx1Q"/>
        <s v="R_21gk21zaB2FpUiX"/>
        <s v="R_33766QOKduAbmJS"/>
        <s v="R_3lrTEyslxWrz1fu"/>
        <s v="R_TuyuOrXWqUgdjRD"/>
        <s v="R_3Eh9cOEmeHZb1ce"/>
        <s v="R_3nclJdOsV8HVUDo"/>
        <s v="R_3JhhRgTKHv4jMO4"/>
        <s v="R_1f8YU6ULNosDSs4"/>
        <s v="R_2DTfFSDVlcqhajk"/>
        <s v="R_Uhm0zFs51BlwH17"/>
        <s v="R_3iwqrGDWGIHt7MC"/>
        <s v="R_2ZEcxKKZ6obExID"/>
        <s v="R_3lKrWBLM7mrBfri"/>
        <s v="R_3irreZ0Rl6LqVVz"/>
        <s v="R_3mfttRgjDffF8Os"/>
        <s v="R_3POkO0H06MNmHUr"/>
        <s v="R_3M5MDdGcdXtlqhZ"/>
        <s v="R_0AhWqz1sW871zot"/>
        <s v="R_2z6LWqQ2Z8ZZouF"/>
        <s v="R_2cb90UL79EbRjLb"/>
      </sharedItems>
    </cacheField>
    <cacheField name="IP Address" numFmtId="164">
      <sharedItems containsBlank="1"/>
    </cacheField>
    <cacheField name="Finished" numFmtId="0">
      <sharedItems containsSemiMixedTypes="0" containsString="0" containsNumber="1" containsInteger="1" minValue="0" maxValue="1"/>
    </cacheField>
    <cacheField name="Latitude" numFmtId="0">
      <sharedItems containsString="0" containsBlank="1" containsNumber="1" minValue="-27.459503173828001" maxValue="61.214904785156001"/>
    </cacheField>
    <cacheField name="Longitude" numFmtId="0">
      <sharedItems containsString="0" containsBlank="1" containsNumber="1" minValue="-158.01829528809" maxValue="153.06381225586"/>
    </cacheField>
    <cacheField name="Progress" numFmtId="166">
      <sharedItems containsSemiMixedTypes="0" containsString="0" containsNumber="1" containsInteger="1" minValue="3" maxValue="100"/>
    </cacheField>
    <cacheField name="Duration (in seconds)" numFmtId="166">
      <sharedItems containsSemiMixedTypes="0" containsString="0" containsNumber="1" containsInteger="1" minValue="7" maxValue="266785"/>
    </cacheField>
    <cacheField name="Q1: Gender" numFmtId="167">
      <sharedItems containsString="0" containsBlank="1" containsNumber="1" containsInteger="1" minValue="1" maxValue="3" count="4">
        <m/>
        <n v="2"/>
        <n v="1"/>
        <n v="3"/>
      </sharedItems>
    </cacheField>
    <cacheField name="Q2: Age" numFmtId="167">
      <sharedItems containsString="0" containsBlank="1" containsNumber="1" containsInteger="1" minValue="1" maxValue="5" count="6">
        <m/>
        <n v="4"/>
        <n v="1"/>
        <n v="3"/>
        <n v="5"/>
        <n v="2"/>
      </sharedItems>
    </cacheField>
    <cacheField name="Q3: Educ" numFmtId="167">
      <sharedItems containsString="0" containsBlank="1" containsNumber="1" containsInteger="1" minValue="1" maxValue="5" count="6">
        <m/>
        <n v="5"/>
        <n v="4"/>
        <n v="2"/>
        <n v="3"/>
        <n v="1"/>
      </sharedItems>
    </cacheField>
    <cacheField name="Q4" numFmtId="167">
      <sharedItems containsString="0" containsBlank="1" containsNumber="1" containsInteger="1" minValue="4" maxValue="6"/>
    </cacheField>
    <cacheField name="Q4a" numFmtId="167">
      <sharedItems containsBlank="1"/>
    </cacheField>
    <cacheField name="Q5" numFmtId="167">
      <sharedItems containsString="0" containsBlank="1" containsNumber="1" containsInteger="1" minValue="1" maxValue="5"/>
    </cacheField>
    <cacheField name="Q6" numFmtId="167">
      <sharedItems containsString="0" containsBlank="1" containsNumber="1" containsInteger="1" minValue="1" maxValue="2"/>
    </cacheField>
    <cacheField name="Q7" numFmtId="167">
      <sharedItems containsString="0" containsBlank="1" containsNumber="1" containsInteger="1" minValue="1" maxValue="6"/>
    </cacheField>
    <cacheField name="Q8" numFmtId="167">
      <sharedItems containsString="0" containsBlank="1" containsNumber="1" containsInteger="1" minValue="1" maxValue="5"/>
    </cacheField>
    <cacheField name="Q9" numFmtId="167">
      <sharedItems containsString="0" containsBlank="1" containsNumber="1" containsInteger="1" minValue="1" maxValue="2"/>
    </cacheField>
    <cacheField name="Q9a" numFmtId="166">
      <sharedItems containsBlank="1" longText="1"/>
    </cacheField>
    <cacheField name="Q10" numFmtId="167">
      <sharedItems containsString="0" containsBlank="1" containsNumber="1" containsInteger="1" minValue="1" maxValue="2"/>
    </cacheField>
    <cacheField name="Q11" numFmtId="167">
      <sharedItems containsString="0" containsBlank="1" containsNumber="1" containsInteger="1" minValue="1" maxValue="7"/>
    </cacheField>
    <cacheField name="Q11a" numFmtId="167">
      <sharedItems containsBlank="1"/>
    </cacheField>
    <cacheField name="Q12" numFmtId="167">
      <sharedItems containsString="0" containsBlank="1" containsNumber="1" containsInteger="1" minValue="1" maxValue="2"/>
    </cacheField>
    <cacheField name="Q13" numFmtId="167">
      <sharedItems containsString="0" containsBlank="1" containsNumber="1" containsInteger="1" minValue="1" maxValue="5"/>
    </cacheField>
    <cacheField name="Q14" numFmtId="167">
      <sharedItems containsString="0" containsBlank="1" containsNumber="1" containsInteger="1" minValue="1" maxValue="2"/>
    </cacheField>
    <cacheField name="PartB_a" numFmtId="167">
      <sharedItems containsString="0" containsBlank="1" containsNumber="1" containsInteger="1" minValue="1" maxValue="5"/>
    </cacheField>
    <cacheField name="PartB_b" numFmtId="167">
      <sharedItems containsString="0" containsBlank="1" containsNumber="1" containsInteger="1" minValue="1" maxValue="5"/>
    </cacheField>
    <cacheField name="PartB_c" numFmtId="167">
      <sharedItems containsString="0" containsBlank="1" containsNumber="1" containsInteger="1" minValue="1" maxValue="5"/>
    </cacheField>
    <cacheField name="PartB_d" numFmtId="167">
      <sharedItems containsString="0" containsBlank="1" containsNumber="1" containsInteger="1" minValue="1" maxValue="5"/>
    </cacheField>
    <cacheField name="PartB_e" numFmtId="167">
      <sharedItems containsString="0" containsBlank="1" containsNumber="1" containsInteger="1" minValue="1" maxValue="5"/>
    </cacheField>
    <cacheField name="PartB_f" numFmtId="167">
      <sharedItems containsString="0" containsBlank="1" containsNumber="1" containsInteger="1" minValue="1" maxValue="5"/>
    </cacheField>
    <cacheField name="PartB_g" numFmtId="167">
      <sharedItems containsString="0" containsBlank="1" containsNumber="1" containsInteger="1" minValue="1" maxValue="5"/>
    </cacheField>
    <cacheField name="PartB_h" numFmtId="167">
      <sharedItems containsString="0" containsBlank="1" containsNumber="1" containsInteger="1" minValue="1" maxValue="5"/>
    </cacheField>
    <cacheField name="PartB_i" numFmtId="167">
      <sharedItems containsString="0" containsBlank="1" containsNumber="1" containsInteger="1" minValue="1" maxValue="5"/>
    </cacheField>
    <cacheField name="PartB_j" numFmtId="167">
      <sharedItems containsString="0" containsBlank="1" containsNumber="1" containsInteger="1" minValue="1" maxValue="5"/>
    </cacheField>
    <cacheField name="PartB_k" numFmtId="167">
      <sharedItems containsString="0" containsBlank="1" containsNumber="1" containsInteger="1" minValue="1" maxValue="5"/>
    </cacheField>
    <cacheField name="PartB_l" numFmtId="167">
      <sharedItems containsString="0" containsBlank="1" containsNumber="1" containsInteger="1" minValue="1" maxValue="5"/>
    </cacheField>
    <cacheField name="PartB_m" numFmtId="167">
      <sharedItems containsString="0" containsBlank="1" containsNumber="1" containsInteger="1" minValue="1" maxValue="5"/>
    </cacheField>
    <cacheField name="PartB_n" numFmtId="167">
      <sharedItems containsString="0" containsBlank="1" containsNumber="1" containsInteger="1" minValue="1" maxValue="5"/>
    </cacheField>
    <cacheField name="PartB_o" numFmtId="167">
      <sharedItems containsString="0" containsBlank="1" containsNumber="1" containsInteger="1" minValue="1" maxValue="5"/>
    </cacheField>
    <cacheField name="PartB_p" numFmtId="167">
      <sharedItems containsString="0" containsBlank="1" containsNumber="1" containsInteger="1" minValue="1" maxValue="5"/>
    </cacheField>
    <cacheField name="PartB_q" numFmtId="167">
      <sharedItems containsString="0" containsBlank="1" containsNumber="1" containsInteger="1" minValue="1" maxValue="5"/>
    </cacheField>
    <cacheField name="Response Type" numFmtId="0">
      <sharedItems containsSemiMixedTypes="0" containsString="0" containsNumber="1" containsInteger="1" minValue="0" maxValue="9"/>
    </cacheField>
    <cacheField name="Distribution Channel" numFmtId="0">
      <sharedItems/>
    </cacheField>
    <cacheField name="User Language" numFmtId="0">
      <sharedItems containsBlank="1"/>
    </cacheField>
    <cacheField name="PartC_1" numFmtId="0">
      <sharedItems containsString="0" containsBlank="1" containsNumber="1" containsInteger="1" minValue="1" maxValue="7"/>
    </cacheField>
    <cacheField name="PartC_1a" numFmtId="0">
      <sharedItems containsBlank="1" longText="1"/>
    </cacheField>
    <cacheField name="PartC_2" numFmtId="0">
      <sharedItems containsString="0" containsBlank="1" containsNumber="1" containsInteger="1" minValue="1" maxValue="1"/>
    </cacheField>
    <cacheField name="PartC_3" numFmtId="0">
      <sharedItems containsString="0" containsBlank="1" containsNumber="1" containsInteger="1" minValue="1" maxValue="7"/>
    </cacheField>
    <cacheField name="PartC_3a" numFmtId="0">
      <sharedItems containsBlank="1" longText="1"/>
    </cacheField>
    <cacheField name="PartC_4" numFmtId="0">
      <sharedItems containsString="0" containsBlank="1" containsNumber="1" containsInteger="1" minValue="1" maxValue="2"/>
    </cacheField>
    <cacheField name="PartC_4a" numFmtId="0">
      <sharedItems containsBlank="1" longText="1"/>
    </cacheField>
    <cacheField name="PartC_5" numFmtId="0">
      <sharedItems containsString="0" containsBlank="1" containsNumber="1" containsInteger="1" minValue="1" maxValue="5"/>
    </cacheField>
    <cacheField name="PartC_6" numFmtId="0">
      <sharedItems containsString="0" containsBlank="1" containsNumber="1" containsInteger="1" minValue="1" maxValue="2"/>
    </cacheField>
    <cacheField name="PartC_7" numFmtId="0">
      <sharedItems containsBlank="1" containsMixedTypes="1" containsNumber="1" containsInteger="1" minValue="1" maxValue="5"/>
    </cacheField>
    <cacheField name="PartC_7a" numFmtId="0">
      <sharedItems containsBlank="1" longText="1"/>
    </cacheField>
    <cacheField name="PartC_8"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7">
  <r>
    <n v="1"/>
    <d v="2017-07-28T06:54:31"/>
    <d v="2017-07-28T06:54:45"/>
    <d v="2017-07-28T06:54:45"/>
    <x v="0"/>
    <m/>
    <n v="1"/>
    <n v="40.28840637207"/>
    <n v="-74.019500732422003"/>
    <n v="100"/>
    <n v="14"/>
    <x v="0"/>
    <x v="0"/>
    <x v="0"/>
    <m/>
    <m/>
    <m/>
    <m/>
    <m/>
    <m/>
    <m/>
    <m/>
    <m/>
    <m/>
    <m/>
    <m/>
    <m/>
    <m/>
    <m/>
    <m/>
    <m/>
    <m/>
    <m/>
    <m/>
    <m/>
    <m/>
    <m/>
    <m/>
    <m/>
    <m/>
    <m/>
    <m/>
    <m/>
    <m/>
    <m/>
    <n v="1"/>
    <s v="preview"/>
    <s v="EN"/>
    <m/>
    <m/>
    <m/>
    <m/>
    <m/>
    <m/>
    <m/>
    <m/>
    <m/>
    <m/>
    <m/>
    <m/>
  </r>
  <r>
    <n v="2"/>
    <d v="2017-07-28T10:07:24"/>
    <d v="2017-07-28T10:08:28"/>
    <d v="2017-07-28T10:08:29"/>
    <x v="1"/>
    <m/>
    <n v="1"/>
    <n v="40.28840637207"/>
    <n v="-74.019500732422003"/>
    <n v="100"/>
    <n v="64"/>
    <x v="0"/>
    <x v="0"/>
    <x v="0"/>
    <m/>
    <m/>
    <m/>
    <m/>
    <m/>
    <m/>
    <m/>
    <m/>
    <m/>
    <m/>
    <m/>
    <m/>
    <m/>
    <m/>
    <m/>
    <m/>
    <m/>
    <m/>
    <m/>
    <m/>
    <m/>
    <m/>
    <m/>
    <m/>
    <m/>
    <m/>
    <m/>
    <m/>
    <m/>
    <m/>
    <m/>
    <n v="1"/>
    <s v="preview"/>
    <s v="EN"/>
    <m/>
    <m/>
    <m/>
    <m/>
    <m/>
    <m/>
    <m/>
    <m/>
    <m/>
    <m/>
    <m/>
    <m/>
  </r>
  <r>
    <n v="3"/>
    <d v="2017-07-28T10:30:34"/>
    <d v="2017-07-28T10:32:51"/>
    <d v="2017-07-28T10:32:51"/>
    <x v="2"/>
    <m/>
    <n v="1"/>
    <n v="40.28840637207"/>
    <n v="-74.019500732422003"/>
    <n v="100"/>
    <n v="137"/>
    <x v="0"/>
    <x v="0"/>
    <x v="0"/>
    <m/>
    <m/>
    <m/>
    <m/>
    <m/>
    <m/>
    <m/>
    <m/>
    <n v="1"/>
    <m/>
    <m/>
    <m/>
    <m/>
    <m/>
    <m/>
    <m/>
    <m/>
    <m/>
    <m/>
    <m/>
    <m/>
    <m/>
    <m/>
    <m/>
    <m/>
    <m/>
    <m/>
    <m/>
    <m/>
    <m/>
    <m/>
    <n v="1"/>
    <s v="preview"/>
    <s v="EN"/>
    <m/>
    <m/>
    <m/>
    <m/>
    <m/>
    <m/>
    <m/>
    <m/>
    <m/>
    <m/>
    <m/>
    <m/>
  </r>
  <r>
    <n v="4"/>
    <d v="2017-07-28T10:38:09"/>
    <d v="2017-07-28T10:39:03"/>
    <d v="2017-07-28T10:39:04"/>
    <x v="3"/>
    <s v="73.226.16.71"/>
    <n v="1"/>
    <n v="40.28840637207"/>
    <n v="-74.019500732422003"/>
    <n v="100"/>
    <n v="54"/>
    <x v="0"/>
    <x v="0"/>
    <x v="0"/>
    <m/>
    <m/>
    <m/>
    <m/>
    <m/>
    <m/>
    <m/>
    <m/>
    <n v="1"/>
    <m/>
    <m/>
    <m/>
    <m/>
    <m/>
    <m/>
    <m/>
    <m/>
    <m/>
    <m/>
    <m/>
    <m/>
    <m/>
    <m/>
    <m/>
    <m/>
    <m/>
    <m/>
    <m/>
    <m/>
    <m/>
    <m/>
    <n v="0"/>
    <s v="anonymous"/>
    <s v="EN"/>
    <m/>
    <m/>
    <m/>
    <m/>
    <m/>
    <m/>
    <m/>
    <m/>
    <m/>
    <m/>
    <m/>
    <m/>
  </r>
  <r>
    <n v="5"/>
    <d v="2017-07-29T00:45:38"/>
    <d v="2017-07-29T01:11:58"/>
    <d v="2017-07-29T01:11:58"/>
    <x v="4"/>
    <s v="140.251.135.151"/>
    <n v="1"/>
    <n v="40.769393920897997"/>
    <n v="-73.960899353027003"/>
    <n v="100"/>
    <n v="1580"/>
    <x v="0"/>
    <x v="0"/>
    <x v="0"/>
    <m/>
    <m/>
    <m/>
    <m/>
    <m/>
    <m/>
    <m/>
    <m/>
    <m/>
    <m/>
    <m/>
    <m/>
    <m/>
    <m/>
    <m/>
    <m/>
    <m/>
    <m/>
    <m/>
    <m/>
    <m/>
    <m/>
    <m/>
    <m/>
    <m/>
    <m/>
    <m/>
    <m/>
    <m/>
    <m/>
    <m/>
    <n v="0"/>
    <s v="anonymous"/>
    <m/>
    <m/>
    <m/>
    <m/>
    <m/>
    <m/>
    <m/>
    <m/>
    <m/>
    <m/>
    <m/>
    <m/>
    <m/>
  </r>
  <r>
    <n v="6"/>
    <d v="2017-07-29T05:59:57"/>
    <d v="2017-07-29T06:03:05"/>
    <d v="2017-07-29T06:03:05"/>
    <x v="5"/>
    <s v="70.208.76.41"/>
    <n v="1"/>
    <n v="40.721099853516002"/>
    <n v="-74.147003173827997"/>
    <n v="100"/>
    <n v="187"/>
    <x v="0"/>
    <x v="0"/>
    <x v="0"/>
    <m/>
    <m/>
    <m/>
    <m/>
    <m/>
    <m/>
    <m/>
    <m/>
    <n v="2"/>
    <m/>
    <m/>
    <m/>
    <m/>
    <m/>
    <m/>
    <m/>
    <m/>
    <m/>
    <m/>
    <m/>
    <m/>
    <m/>
    <m/>
    <m/>
    <m/>
    <m/>
    <m/>
    <m/>
    <m/>
    <m/>
    <m/>
    <n v="0"/>
    <s v="anonymous"/>
    <s v="EN"/>
    <m/>
    <m/>
    <m/>
    <m/>
    <m/>
    <m/>
    <m/>
    <m/>
    <m/>
    <m/>
    <m/>
    <m/>
  </r>
  <r>
    <n v="7"/>
    <d v="2017-08-02T20:17:59"/>
    <d v="2017-08-02T20:18:27"/>
    <d v="2017-08-02T20:18:27"/>
    <x v="6"/>
    <m/>
    <n v="1"/>
    <n v="40.294403076172003"/>
    <n v="-73.993202209472997"/>
    <n v="100"/>
    <n v="27"/>
    <x v="0"/>
    <x v="0"/>
    <x v="0"/>
    <m/>
    <m/>
    <m/>
    <m/>
    <m/>
    <m/>
    <m/>
    <m/>
    <n v="1"/>
    <m/>
    <m/>
    <m/>
    <m/>
    <m/>
    <m/>
    <m/>
    <m/>
    <m/>
    <m/>
    <m/>
    <m/>
    <m/>
    <m/>
    <m/>
    <m/>
    <m/>
    <m/>
    <m/>
    <m/>
    <m/>
    <m/>
    <n v="1"/>
    <s v="preview"/>
    <s v="EN"/>
    <m/>
    <m/>
    <m/>
    <m/>
    <m/>
    <m/>
    <m/>
    <m/>
    <m/>
    <m/>
    <m/>
    <m/>
  </r>
  <r>
    <n v="8"/>
    <d v="2017-08-02T20:19:25"/>
    <d v="2017-08-02T20:19:59"/>
    <d v="2017-08-02T20:20:00"/>
    <x v="7"/>
    <s v="73.226.16.71"/>
    <n v="1"/>
    <n v="40.294403076172003"/>
    <n v="-73.993202209472997"/>
    <n v="100"/>
    <n v="34"/>
    <x v="0"/>
    <x v="0"/>
    <x v="0"/>
    <m/>
    <m/>
    <m/>
    <m/>
    <m/>
    <m/>
    <m/>
    <m/>
    <n v="1"/>
    <m/>
    <m/>
    <m/>
    <m/>
    <m/>
    <m/>
    <m/>
    <m/>
    <m/>
    <m/>
    <m/>
    <m/>
    <m/>
    <m/>
    <m/>
    <m/>
    <m/>
    <m/>
    <m/>
    <m/>
    <m/>
    <m/>
    <n v="0"/>
    <s v="anonymous"/>
    <s v="EN"/>
    <m/>
    <m/>
    <m/>
    <m/>
    <m/>
    <m/>
    <m/>
    <m/>
    <m/>
    <m/>
    <m/>
    <m/>
  </r>
  <r>
    <n v="9"/>
    <d v="2017-07-28T10:43:55"/>
    <d v="2017-07-28T10:44:33"/>
    <d v="2017-08-04T10:44:43"/>
    <x v="8"/>
    <s v="73.226.16.71"/>
    <n v="0"/>
    <m/>
    <m/>
    <n v="41"/>
    <n v="38"/>
    <x v="0"/>
    <x v="0"/>
    <x v="0"/>
    <m/>
    <m/>
    <m/>
    <m/>
    <m/>
    <m/>
    <m/>
    <m/>
    <n v="1"/>
    <m/>
    <m/>
    <m/>
    <m/>
    <m/>
    <m/>
    <m/>
    <m/>
    <m/>
    <m/>
    <m/>
    <m/>
    <m/>
    <m/>
    <m/>
    <m/>
    <m/>
    <m/>
    <m/>
    <m/>
    <m/>
    <m/>
    <n v="0"/>
    <s v="anonymous"/>
    <s v="EN"/>
    <m/>
    <m/>
    <m/>
    <m/>
    <m/>
    <m/>
    <m/>
    <m/>
    <m/>
    <m/>
    <m/>
    <m/>
  </r>
  <r>
    <n v="10"/>
    <d v="2017-08-01T13:49:34"/>
    <d v="2017-08-01T13:50:11"/>
    <d v="2017-08-08T13:50:16"/>
    <x v="9"/>
    <s v="82.141.251.28"/>
    <n v="0"/>
    <m/>
    <m/>
    <n v="3"/>
    <n v="37"/>
    <x v="0"/>
    <x v="0"/>
    <x v="0"/>
    <m/>
    <m/>
    <m/>
    <m/>
    <m/>
    <m/>
    <m/>
    <m/>
    <m/>
    <m/>
    <m/>
    <m/>
    <m/>
    <m/>
    <m/>
    <m/>
    <m/>
    <m/>
    <m/>
    <m/>
    <m/>
    <m/>
    <m/>
    <m/>
    <m/>
    <m/>
    <m/>
    <m/>
    <m/>
    <m/>
    <m/>
    <n v="0"/>
    <s v="anonymous"/>
    <s v="EN"/>
    <m/>
    <m/>
    <m/>
    <m/>
    <m/>
    <m/>
    <m/>
    <m/>
    <m/>
    <m/>
    <m/>
    <m/>
  </r>
  <r>
    <n v="11"/>
    <d v="2017-08-02T19:29:35"/>
    <d v="2017-08-02T19:29:43"/>
    <d v="2017-08-09T19:32:08"/>
    <x v="10"/>
    <s v="73.226.16.71"/>
    <n v="0"/>
    <m/>
    <m/>
    <n v="3"/>
    <n v="7"/>
    <x v="0"/>
    <x v="0"/>
    <x v="0"/>
    <m/>
    <m/>
    <m/>
    <m/>
    <m/>
    <m/>
    <m/>
    <m/>
    <m/>
    <m/>
    <m/>
    <m/>
    <m/>
    <m/>
    <m/>
    <m/>
    <m/>
    <m/>
    <m/>
    <m/>
    <m/>
    <m/>
    <m/>
    <m/>
    <m/>
    <m/>
    <m/>
    <m/>
    <m/>
    <m/>
    <m/>
    <n v="0"/>
    <s v="anonymous"/>
    <s v="EN"/>
    <m/>
    <m/>
    <m/>
    <m/>
    <m/>
    <m/>
    <m/>
    <m/>
    <m/>
    <m/>
    <m/>
    <m/>
  </r>
  <r>
    <n v="12"/>
    <d v="2017-08-03T10:57:06"/>
    <d v="2017-08-03T10:57:44"/>
    <d v="2017-08-10T10:58:05"/>
    <x v="11"/>
    <s v="172.58.225.47"/>
    <n v="0"/>
    <m/>
    <m/>
    <n v="3"/>
    <n v="37"/>
    <x v="0"/>
    <x v="0"/>
    <x v="0"/>
    <m/>
    <m/>
    <m/>
    <m/>
    <m/>
    <m/>
    <m/>
    <m/>
    <m/>
    <m/>
    <m/>
    <m/>
    <m/>
    <m/>
    <m/>
    <m/>
    <m/>
    <m/>
    <m/>
    <m/>
    <m/>
    <m/>
    <m/>
    <m/>
    <m/>
    <m/>
    <m/>
    <m/>
    <m/>
    <m/>
    <m/>
    <n v="0"/>
    <s v="anonymous"/>
    <s v="EN"/>
    <m/>
    <m/>
    <m/>
    <m/>
    <m/>
    <m/>
    <m/>
    <m/>
    <m/>
    <m/>
    <m/>
    <m/>
  </r>
  <r>
    <n v="13"/>
    <d v="2017-08-03T13:26:08"/>
    <d v="2017-08-03T13:27:53"/>
    <d v="2017-08-10T13:28:11"/>
    <x v="12"/>
    <s v="172.58.225.47"/>
    <n v="0"/>
    <m/>
    <m/>
    <n v="3"/>
    <n v="104"/>
    <x v="0"/>
    <x v="0"/>
    <x v="0"/>
    <m/>
    <m/>
    <m/>
    <m/>
    <m/>
    <m/>
    <m/>
    <m/>
    <m/>
    <m/>
    <m/>
    <m/>
    <m/>
    <m/>
    <m/>
    <m/>
    <m/>
    <m/>
    <m/>
    <m/>
    <m/>
    <m/>
    <m/>
    <m/>
    <m/>
    <m/>
    <m/>
    <m/>
    <m/>
    <m/>
    <m/>
    <n v="0"/>
    <s v="anonymous"/>
    <s v="EN"/>
    <m/>
    <m/>
    <m/>
    <m/>
    <m/>
    <m/>
    <m/>
    <m/>
    <m/>
    <m/>
    <m/>
    <m/>
  </r>
  <r>
    <n v="14"/>
    <d v="2017-08-03T18:06:27"/>
    <d v="2017-08-03T18:06:38"/>
    <d v="2017-08-10T18:06:50"/>
    <x v="13"/>
    <s v="208.54.37.249"/>
    <n v="0"/>
    <m/>
    <m/>
    <n v="3"/>
    <n v="10"/>
    <x v="0"/>
    <x v="0"/>
    <x v="0"/>
    <m/>
    <m/>
    <m/>
    <m/>
    <m/>
    <m/>
    <m/>
    <m/>
    <m/>
    <m/>
    <m/>
    <m/>
    <m/>
    <m/>
    <m/>
    <m/>
    <m/>
    <m/>
    <m/>
    <m/>
    <m/>
    <m/>
    <m/>
    <m/>
    <m/>
    <m/>
    <m/>
    <m/>
    <m/>
    <m/>
    <m/>
    <n v="0"/>
    <s v="anonymous"/>
    <s v="EN"/>
    <m/>
    <m/>
    <m/>
    <m/>
    <m/>
    <m/>
    <m/>
    <m/>
    <m/>
    <m/>
    <m/>
    <m/>
  </r>
  <r>
    <n v="15"/>
    <d v="2018-01-11T02:13:15"/>
    <d v="2018-01-11T02:14:14"/>
    <d v="2018-01-11T02:14:14"/>
    <x v="14"/>
    <s v="108.49.157.120"/>
    <n v="1"/>
    <n v="42.369903564452997"/>
    <n v="-71.235298156737997"/>
    <n v="100"/>
    <n v="59"/>
    <x v="0"/>
    <x v="0"/>
    <x v="0"/>
    <m/>
    <m/>
    <m/>
    <m/>
    <m/>
    <m/>
    <m/>
    <m/>
    <m/>
    <m/>
    <m/>
    <m/>
    <m/>
    <m/>
    <m/>
    <m/>
    <m/>
    <m/>
    <m/>
    <m/>
    <m/>
    <m/>
    <m/>
    <m/>
    <m/>
    <m/>
    <m/>
    <m/>
    <m/>
    <m/>
    <m/>
    <n v="0"/>
    <s v="anonymous"/>
    <s v="EN"/>
    <m/>
    <m/>
    <m/>
    <m/>
    <m/>
    <m/>
    <m/>
    <m/>
    <m/>
    <m/>
    <m/>
    <m/>
  </r>
  <r>
    <n v="16"/>
    <d v="2018-01-12T12:13:43"/>
    <d v="2018-01-12T12:31:25"/>
    <d v="2018-01-12T12:31:26"/>
    <x v="15"/>
    <m/>
    <n v="1"/>
    <n v="40.77619934082"/>
    <n v="-73.954803466797003"/>
    <n v="100"/>
    <n v="1062"/>
    <x v="0"/>
    <x v="0"/>
    <x v="0"/>
    <m/>
    <m/>
    <m/>
    <m/>
    <m/>
    <m/>
    <m/>
    <m/>
    <m/>
    <m/>
    <m/>
    <m/>
    <m/>
    <m/>
    <m/>
    <m/>
    <m/>
    <m/>
    <m/>
    <m/>
    <m/>
    <m/>
    <m/>
    <m/>
    <m/>
    <m/>
    <m/>
    <m/>
    <m/>
    <m/>
    <m/>
    <n v="1"/>
    <s v="preview"/>
    <s v="EN"/>
    <m/>
    <m/>
    <m/>
    <m/>
    <m/>
    <m/>
    <m/>
    <m/>
    <m/>
    <m/>
    <m/>
    <m/>
  </r>
  <r>
    <n v="17"/>
    <d v="2018-01-12T12:31:34"/>
    <d v="2018-01-12T12:35:01"/>
    <d v="2018-01-12T12:35:02"/>
    <x v="16"/>
    <m/>
    <n v="1"/>
    <n v="40.77619934082"/>
    <n v="-73.954803466797003"/>
    <n v="100"/>
    <n v="207"/>
    <x v="0"/>
    <x v="0"/>
    <x v="0"/>
    <m/>
    <m/>
    <m/>
    <m/>
    <m/>
    <m/>
    <m/>
    <m/>
    <m/>
    <m/>
    <m/>
    <m/>
    <m/>
    <m/>
    <m/>
    <m/>
    <m/>
    <m/>
    <m/>
    <m/>
    <m/>
    <m/>
    <m/>
    <m/>
    <m/>
    <m/>
    <m/>
    <m/>
    <m/>
    <m/>
    <m/>
    <n v="9"/>
    <s v="preview"/>
    <s v="EN"/>
    <m/>
    <m/>
    <m/>
    <m/>
    <m/>
    <m/>
    <m/>
    <m/>
    <m/>
    <m/>
    <m/>
    <m/>
  </r>
  <r>
    <n v="18"/>
    <d v="2018-01-12T20:41:23"/>
    <d v="2018-01-12T21:31:53"/>
    <d v="2018-01-12T21:31:53"/>
    <x v="17"/>
    <s v="140.251.135.94"/>
    <n v="1"/>
    <n v="40.762496948242003"/>
    <n v="-73.950302124022997"/>
    <n v="100"/>
    <n v="3029"/>
    <x v="0"/>
    <x v="0"/>
    <x v="0"/>
    <m/>
    <m/>
    <m/>
    <m/>
    <m/>
    <m/>
    <m/>
    <m/>
    <m/>
    <m/>
    <m/>
    <m/>
    <m/>
    <m/>
    <m/>
    <m/>
    <m/>
    <m/>
    <m/>
    <m/>
    <m/>
    <m/>
    <m/>
    <m/>
    <m/>
    <m/>
    <m/>
    <m/>
    <m/>
    <m/>
    <m/>
    <n v="0"/>
    <s v="anonymous"/>
    <s v="EN"/>
    <m/>
    <m/>
    <m/>
    <m/>
    <m/>
    <m/>
    <m/>
    <m/>
    <m/>
    <m/>
    <m/>
    <m/>
  </r>
  <r>
    <n v="19"/>
    <d v="2018-01-12T20:48:48"/>
    <d v="2018-01-12T21:33:47"/>
    <d v="2018-01-12T21:33:47"/>
    <x v="18"/>
    <s v="140.251.135.94"/>
    <n v="1"/>
    <n v="40.762496948242003"/>
    <n v="-73.950302124022997"/>
    <n v="100"/>
    <n v="2699"/>
    <x v="0"/>
    <x v="0"/>
    <x v="0"/>
    <m/>
    <m/>
    <m/>
    <m/>
    <m/>
    <m/>
    <m/>
    <m/>
    <m/>
    <m/>
    <m/>
    <m/>
    <m/>
    <m/>
    <m/>
    <m/>
    <m/>
    <m/>
    <m/>
    <m/>
    <m/>
    <m/>
    <m/>
    <m/>
    <m/>
    <m/>
    <m/>
    <m/>
    <m/>
    <m/>
    <m/>
    <n v="8"/>
    <s v="anonymous"/>
    <s v="EN"/>
    <m/>
    <m/>
    <m/>
    <m/>
    <m/>
    <m/>
    <m/>
    <m/>
    <m/>
    <m/>
    <m/>
    <m/>
  </r>
  <r>
    <n v="20"/>
    <d v="2018-01-17T07:53:58"/>
    <d v="2018-01-17T08:03:53"/>
    <d v="2018-01-17T08:03:54"/>
    <x v="19"/>
    <s v="152.131.9.71"/>
    <n v="1"/>
    <n v="35.476196289062003"/>
    <n v="-97.503303527832003"/>
    <n v="100"/>
    <n v="594"/>
    <x v="1"/>
    <x v="1"/>
    <x v="1"/>
    <n v="4"/>
    <s v="part of holistic nursing"/>
    <n v="5"/>
    <n v="2"/>
    <n v="5"/>
    <n v="4"/>
    <n v="2"/>
    <m/>
    <n v="2"/>
    <m/>
    <m/>
    <m/>
    <m/>
    <n v="1"/>
    <n v="5"/>
    <n v="5"/>
    <n v="2"/>
    <n v="1"/>
    <n v="4"/>
    <n v="4"/>
    <n v="4"/>
    <n v="4"/>
    <n v="4"/>
    <n v="4"/>
    <n v="4"/>
    <n v="4"/>
    <n v="1"/>
    <n v="4"/>
    <n v="4"/>
    <n v="1"/>
    <n v="4"/>
    <n v="0"/>
    <s v="anonymous"/>
    <s v="EN"/>
    <n v="2"/>
    <m/>
    <n v="1"/>
    <n v="1"/>
    <m/>
    <n v="1"/>
    <s v="presenence, listening, "/>
    <n v="1"/>
    <n v="2"/>
    <s v="1,2,3,4"/>
    <m/>
    <n v="1"/>
  </r>
  <r>
    <n v="21"/>
    <d v="2018-01-17T08:01:27"/>
    <d v="2018-01-17T08:07:40"/>
    <d v="2018-01-17T08:07:40"/>
    <x v="20"/>
    <s v="204.27.129.105"/>
    <n v="1"/>
    <n v="35.057006835937997"/>
    <n v="-79.014701843262003"/>
    <n v="100"/>
    <n v="373"/>
    <x v="1"/>
    <x v="1"/>
    <x v="2"/>
    <n v="5"/>
    <m/>
    <n v="5"/>
    <n v="2"/>
    <n v="6"/>
    <n v="5"/>
    <n v="1"/>
    <s v="informative, gave validity to work already doing. "/>
    <n v="1"/>
    <n v="1"/>
    <m/>
    <n v="1"/>
    <n v="2"/>
    <n v="1"/>
    <n v="5"/>
    <n v="5"/>
    <n v="5"/>
    <n v="1"/>
    <n v="4"/>
    <n v="4"/>
    <n v="5"/>
    <n v="5"/>
    <n v="5"/>
    <n v="2"/>
    <n v="5"/>
    <n v="4"/>
    <n v="1"/>
    <n v="5"/>
    <n v="5"/>
    <n v="1"/>
    <n v="4"/>
    <n v="0"/>
    <s v="anonymous"/>
    <s v="EN"/>
    <n v="7"/>
    <s v="all of the above, no one person or one discipline"/>
    <n v="1"/>
    <n v="6"/>
    <m/>
    <n v="2"/>
    <m/>
    <n v="1"/>
    <n v="2"/>
    <n v="5"/>
    <s v="all of the above, no single source"/>
    <n v="1"/>
  </r>
  <r>
    <n v="22"/>
    <d v="2018-01-17T08:01:31"/>
    <d v="2018-01-17T08:07:42"/>
    <d v="2018-01-17T08:07:42"/>
    <x v="21"/>
    <s v="167.73.32.65"/>
    <n v="1"/>
    <n v="42.953598022461001"/>
    <n v="-85.657600402832003"/>
    <n v="100"/>
    <n v="370"/>
    <x v="1"/>
    <x v="2"/>
    <x v="1"/>
    <n v="4"/>
    <s v="During Doctorate Palliative Training"/>
    <n v="4"/>
    <n v="2"/>
    <n v="6"/>
    <n v="3"/>
    <n v="1"/>
    <s v="hospice and pallitaive"/>
    <n v="1"/>
    <n v="1"/>
    <m/>
    <n v="1"/>
    <n v="1"/>
    <n v="1"/>
    <n v="5"/>
    <n v="5"/>
    <n v="5"/>
    <n v="5"/>
    <n v="5"/>
    <n v="5"/>
    <n v="5"/>
    <n v="5"/>
    <n v="5"/>
    <n v="5"/>
    <n v="5"/>
    <n v="5"/>
    <n v="1"/>
    <n v="5"/>
    <n v="5"/>
    <n v="1"/>
    <n v="5"/>
    <n v="0"/>
    <s v="anonymous"/>
    <s v="EN"/>
    <n v="7"/>
    <s v="all of the above"/>
    <n v="1"/>
    <n v="1"/>
    <m/>
    <n v="1"/>
    <m/>
    <n v="1"/>
    <n v="2"/>
    <s v="1,2,3,4"/>
    <m/>
    <n v="1"/>
  </r>
  <r>
    <n v="23"/>
    <d v="2018-01-17T08:04:20"/>
    <d v="2018-01-17T08:08:43"/>
    <d v="2018-01-17T08:08:44"/>
    <x v="22"/>
    <s v="198.186.64.22"/>
    <n v="1"/>
    <n v="39.904403686522997"/>
    <n v="-85.992897033690994"/>
    <n v="100"/>
    <n v="262"/>
    <x v="1"/>
    <x v="1"/>
    <x v="2"/>
    <n v="4"/>
    <s v="At a conference"/>
    <n v="5"/>
    <n v="2"/>
    <n v="6"/>
    <n v="3"/>
    <n v="1"/>
    <s v="Yes"/>
    <n v="1"/>
    <n v="1"/>
    <m/>
    <n v="1"/>
    <n v="1"/>
    <n v="1"/>
    <n v="4"/>
    <n v="4"/>
    <n v="4"/>
    <n v="2"/>
    <n v="2"/>
    <n v="3"/>
    <n v="4"/>
    <n v="4"/>
    <n v="4"/>
    <n v="4"/>
    <n v="4"/>
    <n v="3"/>
    <n v="2"/>
    <n v="4"/>
    <n v="3"/>
    <n v="3"/>
    <n v="4"/>
    <n v="0"/>
    <s v="anonymous"/>
    <s v="EN"/>
    <n v="3"/>
    <m/>
    <n v="1"/>
    <n v="1"/>
    <m/>
    <n v="2"/>
    <m/>
    <n v="3"/>
    <n v="2"/>
    <n v="4"/>
    <m/>
    <n v="1"/>
  </r>
  <r>
    <n v="24"/>
    <d v="2018-01-17T08:03:38"/>
    <d v="2018-01-17T08:11:15"/>
    <d v="2018-01-17T08:11:15"/>
    <x v="23"/>
    <s v="204.108.252.75"/>
    <n v="1"/>
    <n v="39.989303588867003"/>
    <n v="-75.611999511719006"/>
    <n v="100"/>
    <n v="456"/>
    <x v="1"/>
    <x v="1"/>
    <x v="3"/>
    <n v="4"/>
    <s v="briefly touched on religious and cultural beliefs/difference during school"/>
    <n v="5"/>
    <n v="2"/>
    <n v="6"/>
    <n v="2"/>
    <n v="1"/>
    <s v="Yes"/>
    <n v="2"/>
    <m/>
    <m/>
    <m/>
    <m/>
    <n v="1"/>
    <n v="5"/>
    <n v="5"/>
    <n v="3"/>
    <n v="5"/>
    <n v="3"/>
    <n v="5"/>
    <n v="5"/>
    <n v="5"/>
    <n v="5"/>
    <n v="5"/>
    <n v="5"/>
    <n v="5"/>
    <n v="1"/>
    <n v="5"/>
    <n v="5"/>
    <n v="1"/>
    <n v="2"/>
    <n v="0"/>
    <s v="anonymous"/>
    <s v="EN"/>
    <n v="7"/>
    <s v="the entire tem should make sure the client is receiving the appropriate support,if no chaplain is available in house then the nurse and social worker should  contact an outside agency if desired and provide support"/>
    <n v="1"/>
    <n v="2"/>
    <m/>
    <n v="1"/>
    <s v="I am in charhe of our LTC facility's palliative care program and have a full time chaplain who works with exclusively with the clients on our program"/>
    <n v="2"/>
    <n v="2"/>
    <s v="1,4"/>
    <m/>
    <n v="1"/>
  </r>
  <r>
    <n v="25"/>
    <d v="2018-01-17T08:07:31"/>
    <d v="2018-01-17T08:11:16"/>
    <d v="2018-01-17T08:11:16"/>
    <x v="24"/>
    <s v="128.23.56.124"/>
    <n v="1"/>
    <n v="32.786193847656001"/>
    <n v="-79.94709777832"/>
    <n v="100"/>
    <n v="224"/>
    <x v="2"/>
    <x v="1"/>
    <x v="2"/>
    <n v="5"/>
    <m/>
    <n v="5"/>
    <n v="2"/>
    <n v="6"/>
    <n v="5"/>
    <n v="1"/>
    <s v="yes "/>
    <n v="1"/>
    <n v="1"/>
    <m/>
    <n v="2"/>
    <n v="4"/>
    <n v="1"/>
    <n v="5"/>
    <n v="3"/>
    <n v="3"/>
    <n v="1"/>
    <n v="4"/>
    <n v="4"/>
    <n v="4"/>
    <n v="4"/>
    <n v="3"/>
    <n v="5"/>
    <n v="5"/>
    <n v="4"/>
    <n v="2"/>
    <n v="5"/>
    <n v="4"/>
    <n v="2"/>
    <n v="4"/>
    <n v="0"/>
    <s v="anonymous"/>
    <s v="EN"/>
    <n v="2"/>
    <m/>
    <n v="1"/>
    <n v="1"/>
    <m/>
    <n v="1"/>
    <s v="finding supoport and meaning while providing hope,"/>
    <n v="2"/>
    <n v="2"/>
    <n v="1"/>
    <m/>
    <n v="1"/>
  </r>
  <r>
    <n v="26"/>
    <d v="2018-01-17T08:10:16"/>
    <d v="2018-01-17T08:15:02"/>
    <d v="2018-01-17T08:15:02"/>
    <x v="25"/>
    <s v="73.135.4.149"/>
    <n v="1"/>
    <n v="39.355499267577997"/>
    <n v="-77.477500915527003"/>
    <n v="100"/>
    <n v="285"/>
    <x v="1"/>
    <x v="1"/>
    <x v="4"/>
    <n v="5"/>
    <m/>
    <n v="3"/>
    <n v="2"/>
    <n v="5"/>
    <n v="3"/>
    <n v="2"/>
    <m/>
    <n v="2"/>
    <m/>
    <m/>
    <m/>
    <m/>
    <n v="1"/>
    <n v="5"/>
    <n v="4"/>
    <n v="3"/>
    <n v="1"/>
    <n v="3"/>
    <n v="4"/>
    <n v="5"/>
    <n v="5"/>
    <n v="4"/>
    <n v="5"/>
    <n v="5"/>
    <n v="5"/>
    <n v="1"/>
    <n v="5"/>
    <n v="4"/>
    <n v="2"/>
    <n v="3"/>
    <n v="0"/>
    <s v="anonymous"/>
    <s v="EN"/>
    <n v="5"/>
    <m/>
    <n v="1"/>
    <n v="1"/>
    <m/>
    <n v="2"/>
    <m/>
    <n v="1"/>
    <n v="2"/>
    <n v="4"/>
    <m/>
    <n v="1"/>
  </r>
  <r>
    <n v="27"/>
    <d v="2018-01-17T08:13:58"/>
    <d v="2018-01-17T08:18:47"/>
    <d v="2018-01-17T08:18:47"/>
    <x v="26"/>
    <s v="184.188.233.30"/>
    <n v="1"/>
    <n v="38.844192504882997"/>
    <n v="-77.088500976562003"/>
    <n v="100"/>
    <n v="288"/>
    <x v="1"/>
    <x v="3"/>
    <x v="2"/>
    <n v="5"/>
    <m/>
    <n v="4"/>
    <n v="2"/>
    <n v="6"/>
    <n v="4"/>
    <n v="1"/>
    <s v="Yes; providing education to palliative care clinicians "/>
    <n v="1"/>
    <n v="4"/>
    <m/>
    <n v="1"/>
    <n v="2"/>
    <n v="1"/>
    <n v="4"/>
    <n v="3"/>
    <n v="1"/>
    <m/>
    <n v="4"/>
    <n v="4"/>
    <n v="4"/>
    <n v="3"/>
    <n v="2"/>
    <n v="3"/>
    <n v="4"/>
    <n v="4"/>
    <n v="1"/>
    <n v="5"/>
    <n v="4"/>
    <n v="1"/>
    <n v="4"/>
    <n v="0"/>
    <s v="anonymous"/>
    <s v="EN"/>
    <n v="7"/>
    <s v="it is collaborative no one person or discipline is responsbile"/>
    <n v="1"/>
    <n v="7"/>
    <s v="all of the above"/>
    <n v="2"/>
    <m/>
    <n v="4"/>
    <n v="2"/>
    <n v="5"/>
    <s v="all of the above"/>
    <n v="1"/>
  </r>
  <r>
    <n v="28"/>
    <d v="2018-01-17T08:13:40"/>
    <d v="2018-01-17T08:19:03"/>
    <d v="2018-01-17T08:19:03"/>
    <x v="27"/>
    <s v="129.176.151.18"/>
    <n v="1"/>
    <n v="44.071502685547003"/>
    <n v="-92.527900695800994"/>
    <n v="100"/>
    <n v="323"/>
    <x v="1"/>
    <x v="3"/>
    <x v="2"/>
    <n v="4"/>
    <s v="Spiritual Care discussed in detail in undergraduate courses at Catholic university"/>
    <n v="5"/>
    <n v="2"/>
    <n v="6"/>
    <n v="2"/>
    <n v="1"/>
    <s v="it has helped a great deal"/>
    <n v="1"/>
    <n v="1"/>
    <m/>
    <n v="1"/>
    <n v="2"/>
    <n v="1"/>
    <n v="5"/>
    <n v="5"/>
    <n v="5"/>
    <n v="1"/>
    <n v="4"/>
    <n v="5"/>
    <n v="5"/>
    <n v="5"/>
    <n v="5"/>
    <n v="5"/>
    <n v="5"/>
    <n v="5"/>
    <n v="1"/>
    <n v="5"/>
    <n v="5"/>
    <n v="1"/>
    <n v="2"/>
    <n v="0"/>
    <s v="anonymous"/>
    <s v="EN"/>
    <n v="7"/>
    <s v="all of the above are responsible"/>
    <n v="1"/>
    <n v="1"/>
    <m/>
    <n v="1"/>
    <s v="discuss hopes, worries, fears, religious practices, general belief systems, family support"/>
    <n v="1"/>
    <n v="1"/>
    <n v="3"/>
    <m/>
    <n v="1"/>
  </r>
  <r>
    <n v="29"/>
    <d v="2018-01-17T08:15:06"/>
    <d v="2018-01-17T08:19:10"/>
    <d v="2018-01-17T08:19:11"/>
    <x v="28"/>
    <s v="64.132.125.132"/>
    <n v="1"/>
    <n v="27.983901977538999"/>
    <n v="-82.718101501465"/>
    <n v="100"/>
    <n v="244"/>
    <x v="1"/>
    <x v="1"/>
    <x v="1"/>
    <n v="5"/>
    <m/>
    <n v="5"/>
    <n v="2"/>
    <n v="6"/>
    <n v="4"/>
    <n v="1"/>
    <s v="Yes, better able to assess, respond"/>
    <n v="1"/>
    <n v="1"/>
    <m/>
    <n v="1"/>
    <n v="2"/>
    <n v="1"/>
    <n v="5"/>
    <n v="5"/>
    <n v="4"/>
    <n v="1"/>
    <n v="4"/>
    <n v="4"/>
    <n v="5"/>
    <n v="5"/>
    <n v="5"/>
    <n v="5"/>
    <n v="5"/>
    <n v="5"/>
    <n v="1"/>
    <n v="5"/>
    <n v="4"/>
    <n v="1"/>
    <n v="4"/>
    <n v="0"/>
    <s v="anonymous"/>
    <s v="EN"/>
    <n v="2"/>
    <m/>
    <n v="1"/>
    <n v="1"/>
    <m/>
    <n v="1"/>
    <s v="Listen"/>
    <n v="1"/>
    <n v="2"/>
    <s v="1,2,3,4"/>
    <m/>
    <n v="1"/>
  </r>
  <r>
    <n v="30"/>
    <d v="2018-01-17T08:12:33"/>
    <d v="2018-01-17T08:21:53"/>
    <d v="2018-01-17T08:21:54"/>
    <x v="29"/>
    <s v="167.94.2.14"/>
    <n v="1"/>
    <n v="33.630996704102003"/>
    <n v="-112.09390258789"/>
    <n v="100"/>
    <n v="560"/>
    <x v="1"/>
    <x v="4"/>
    <x v="2"/>
    <n v="5"/>
    <m/>
    <n v="5"/>
    <n v="2"/>
    <n v="5"/>
    <n v="4"/>
    <n v="1"/>
    <s v="improved my assessment and interventional skills r/t spiritual support"/>
    <n v="1"/>
    <n v="1"/>
    <m/>
    <n v="1"/>
    <n v="1"/>
    <n v="1"/>
    <n v="5"/>
    <n v="5"/>
    <n v="5"/>
    <n v="1"/>
    <n v="5"/>
    <n v="4"/>
    <n v="5"/>
    <n v="5"/>
    <n v="5"/>
    <n v="5"/>
    <n v="5"/>
    <n v="5"/>
    <n v="1"/>
    <n v="5"/>
    <n v="5"/>
    <n v="1"/>
    <n v="5"/>
    <n v="0"/>
    <s v="anonymous"/>
    <s v="EN"/>
    <n v="7"/>
    <s v="all of the above"/>
    <n v="1"/>
    <n v="7"/>
    <s v="all of these ways at one time or another"/>
    <n v="1"/>
    <s v="difficult question to answer with a yes or no.  I would answer yes, if you mean by &quot;meeting your patient's Spiritual Needs&quot; being present is a way to meet spiritual needs, then I would answer yes."/>
    <n v="1"/>
    <n v="2"/>
    <s v="1,2,3,4"/>
    <m/>
    <n v="1"/>
  </r>
  <r>
    <n v="31"/>
    <d v="2018-01-17T08:06:45"/>
    <d v="2018-01-17T08:21:54"/>
    <d v="2018-01-17T08:21:54"/>
    <x v="30"/>
    <s v="208.81.151.67"/>
    <n v="1"/>
    <n v="41.437896728516002"/>
    <n v="-81.536598205565994"/>
    <n v="100"/>
    <n v="908"/>
    <x v="2"/>
    <x v="1"/>
    <x v="2"/>
    <n v="4"/>
    <s v="Referal to a chapter in a book but no class interaction with content."/>
    <n v="4"/>
    <n v="2"/>
    <n v="6"/>
    <n v="4"/>
    <n v="1"/>
    <s v="Sacred Art of LIving and Dying/Anamcara project-Bother were two year programs. We met in weekend retreats for every 6 months and between we met in small groups on a monthly basis."/>
    <n v="1"/>
    <n v="1"/>
    <m/>
    <n v="1"/>
    <n v="1"/>
    <n v="1"/>
    <n v="5"/>
    <n v="4"/>
    <n v="5"/>
    <n v="1"/>
    <n v="2"/>
    <n v="5"/>
    <n v="5"/>
    <n v="5"/>
    <n v="5"/>
    <n v="5"/>
    <n v="5"/>
    <n v="5"/>
    <n v="1"/>
    <n v="5"/>
    <n v="5"/>
    <n v="1"/>
    <n v="4"/>
    <n v="0"/>
    <s v="anonymous"/>
    <s v="EN"/>
    <n v="7"/>
    <s v="I believe that spirituality includes all of the above but I would attribut to th Chaplain in the health care setting the primary or expert role."/>
    <n v="1"/>
    <n v="1"/>
    <m/>
    <n v="2"/>
    <m/>
    <n v="1"/>
    <n v="2"/>
    <s v="1,2,3,4"/>
    <s v="I feel that the role of the nurse is should be primarily to screen and bring in support. If nurses are taking on this task they must show adequate training and allowed time in care planning. spiritual care can easily become an additional duty which without time and training will create additional stress in an already stressfull role. "/>
    <n v="1"/>
  </r>
  <r>
    <n v="32"/>
    <d v="2018-01-17T08:09:46"/>
    <d v="2018-01-17T08:22:04"/>
    <d v="2018-01-17T08:22:05"/>
    <x v="31"/>
    <s v="142.105.54.47"/>
    <n v="1"/>
    <n v="40.889495849608998"/>
    <n v="-73.971801757812003"/>
    <n v="100"/>
    <n v="737"/>
    <x v="1"/>
    <x v="3"/>
    <x v="2"/>
    <n v="4"/>
    <s v="Received during my post-masterâ€™s program in palliative care.  Also elected to attend the GWISH Summer Institute as part of my palliative care clinical. "/>
    <n v="5"/>
    <n v="2"/>
    <n v="6"/>
    <n v="5"/>
    <n v="1"/>
    <s v="See above answer on my post-masterâ€™s program "/>
    <n v="1"/>
    <n v="2"/>
    <m/>
    <n v="1"/>
    <n v="1"/>
    <n v="1"/>
    <n v="4"/>
    <n v="5"/>
    <n v="3"/>
    <n v="1"/>
    <n v="4"/>
    <n v="5"/>
    <n v="4"/>
    <n v="5"/>
    <n v="5"/>
    <n v="5"/>
    <n v="5"/>
    <n v="5"/>
    <n v="1"/>
    <n v="5"/>
    <n v="5"/>
    <n v="1"/>
    <n v="5"/>
    <n v="0"/>
    <s v="anonymous"/>
    <s v="EN"/>
    <n v="7"/>
    <s v="All healthcare providers play a role to some degree.  A personâ€™s own spiritual support system (outside of healthcare) should be incorporated in care"/>
    <n v="1"/>
    <n v="7"/>
    <s v="All of the above "/>
    <n v="1"/>
    <s v="A qualified spiritual assessmment will identify spiritual needs.  If those needs are outside of my ability as an NP, the appropriate referral is made i.e. pastoral care, integrative/CAM care, etc"/>
    <n v="1"/>
    <n v="2"/>
    <s v="1,3"/>
    <m/>
    <n v="1"/>
  </r>
  <r>
    <n v="33"/>
    <d v="2018-01-17T08:17:22"/>
    <d v="2018-01-17T08:22:15"/>
    <d v="2018-01-17T08:22:15"/>
    <x v="32"/>
    <s v="50.207.234.234"/>
    <n v="1"/>
    <n v="42.513397216797003"/>
    <n v="-83.056999206542997"/>
    <n v="100"/>
    <n v="292"/>
    <x v="1"/>
    <x v="1"/>
    <x v="1"/>
    <n v="5"/>
    <m/>
    <n v="5"/>
    <n v="2"/>
    <n v="1"/>
    <n v="5"/>
    <n v="2"/>
    <m/>
    <n v="1"/>
    <n v="1"/>
    <m/>
    <n v="1"/>
    <n v="1"/>
    <n v="1"/>
    <n v="4"/>
    <n v="4"/>
    <n v="4"/>
    <n v="1"/>
    <n v="1"/>
    <n v="5"/>
    <n v="5"/>
    <n v="5"/>
    <n v="5"/>
    <n v="5"/>
    <n v="5"/>
    <n v="5"/>
    <n v="1"/>
    <n v="4"/>
    <n v="4"/>
    <n v="1"/>
    <n v="1"/>
    <n v="0"/>
    <s v="anonymous"/>
    <s v="EN"/>
    <n v="2"/>
    <m/>
    <n v="1"/>
    <n v="1"/>
    <m/>
    <n v="2"/>
    <m/>
    <n v="1"/>
    <n v="2"/>
    <n v="1"/>
    <m/>
    <n v="1"/>
  </r>
  <r>
    <n v="34"/>
    <d v="2018-01-17T08:18:33"/>
    <d v="2018-01-17T08:24:04"/>
    <d v="2018-01-17T08:24:05"/>
    <x v="33"/>
    <s v="99.7.92.9"/>
    <n v="1"/>
    <n v="42.42790222168"/>
    <n v="-83.143600463867003"/>
    <n v="100"/>
    <n v="331"/>
    <x v="1"/>
    <x v="1"/>
    <x v="1"/>
    <n v="5"/>
    <m/>
    <n v="5"/>
    <n v="2"/>
    <n v="6"/>
    <n v="5"/>
    <n v="2"/>
    <m/>
    <n v="2"/>
    <m/>
    <m/>
    <m/>
    <m/>
    <n v="2"/>
    <n v="5"/>
    <n v="3"/>
    <n v="2"/>
    <n v="2"/>
    <n v="3"/>
    <n v="4"/>
    <n v="2"/>
    <n v="4"/>
    <n v="4"/>
    <n v="3"/>
    <n v="2"/>
    <n v="4"/>
    <n v="4"/>
    <n v="4"/>
    <n v="2"/>
    <n v="2"/>
    <n v="3"/>
    <n v="0"/>
    <s v="anonymous"/>
    <s v="EN"/>
    <n v="5"/>
    <m/>
    <n v="1"/>
    <n v="1"/>
    <m/>
    <n v="2"/>
    <m/>
    <n v="4"/>
    <n v="2"/>
    <s v="1,3"/>
    <m/>
    <n v="1"/>
  </r>
  <r>
    <n v="35"/>
    <d v="2018-01-17T08:16:23"/>
    <d v="2018-01-17T08:26:44"/>
    <d v="2018-01-17T08:26:44"/>
    <x v="34"/>
    <s v="168.235.1.4"/>
    <n v="1"/>
    <n v="41.774200439452997"/>
    <n v="-87.715301513672003"/>
    <n v="100"/>
    <n v="620"/>
    <x v="2"/>
    <x v="5"/>
    <x v="2"/>
    <n v="4"/>
    <s v="I took a palliative care certificate program, and this was covered in that.  Unfortunately, the program has since been discontinued."/>
    <n v="4"/>
    <n v="2"/>
    <n v="1"/>
    <n v="3"/>
    <n v="1"/>
    <s v="I work closely with the spiritual care department, and there has been informal training."/>
    <n v="1"/>
    <n v="4"/>
    <m/>
    <n v="1"/>
    <n v="3"/>
    <n v="1"/>
    <n v="5"/>
    <n v="5"/>
    <n v="3"/>
    <n v="1"/>
    <n v="5"/>
    <n v="5"/>
    <n v="5"/>
    <n v="5"/>
    <n v="5"/>
    <n v="5"/>
    <n v="5"/>
    <n v="5"/>
    <n v="1"/>
    <n v="5"/>
    <n v="5"/>
    <n v="1"/>
    <n v="4"/>
    <n v="0"/>
    <s v="anonymous"/>
    <s v="EN"/>
    <n v="7"/>
    <s v="all of the above!!!"/>
    <n v="1"/>
    <n v="1"/>
    <m/>
    <n v="1"/>
    <s v="sitting down, and talking through hopes and fears"/>
    <n v="1"/>
    <n v="1"/>
    <s v="1,2,3,4"/>
    <m/>
    <n v="1"/>
  </r>
  <r>
    <n v="36"/>
    <d v="2018-01-17T08:23:59"/>
    <d v="2018-01-17T08:29:21"/>
    <d v="2018-01-17T08:29:22"/>
    <x v="35"/>
    <s v="24.129.27.160"/>
    <n v="1"/>
    <n v="29.75959777832"/>
    <n v="-81.30290222168"/>
    <n v="100"/>
    <n v="322"/>
    <x v="1"/>
    <x v="1"/>
    <x v="4"/>
    <n v="5"/>
    <m/>
    <n v="5"/>
    <n v="2"/>
    <n v="6"/>
    <n v="5"/>
    <n v="1"/>
    <s v="Through awareness and understanding of impact of spirituality on end of life care"/>
    <n v="2"/>
    <m/>
    <m/>
    <m/>
    <m/>
    <m/>
    <n v="4"/>
    <n v="4"/>
    <n v="2"/>
    <n v="1"/>
    <n v="1"/>
    <n v="4"/>
    <n v="5"/>
    <n v="5"/>
    <n v="2"/>
    <n v="2"/>
    <n v="5"/>
    <n v="5"/>
    <n v="1"/>
    <n v="5"/>
    <n v="4"/>
    <n v="1"/>
    <n v="4"/>
    <n v="0"/>
    <s v="anonymous"/>
    <s v="EN"/>
    <n v="7"/>
    <s v="all of the above"/>
    <n v="1"/>
    <n v="1"/>
    <m/>
    <n v="2"/>
    <m/>
    <n v="1"/>
    <n v="2"/>
    <s v="1,3,4"/>
    <m/>
    <n v="1"/>
  </r>
  <r>
    <n v="37"/>
    <d v="2018-01-17T08:28:02"/>
    <d v="2018-01-17T08:37:27"/>
    <d v="2018-01-17T08:37:28"/>
    <x v="36"/>
    <s v="184.188.233.30"/>
    <n v="1"/>
    <n v="38.844192504882997"/>
    <n v="-77.088500976562003"/>
    <n v="100"/>
    <n v="565"/>
    <x v="1"/>
    <x v="5"/>
    <x v="4"/>
    <n v="5"/>
    <m/>
    <n v="4"/>
    <n v="2"/>
    <n v="6"/>
    <n v="4"/>
    <n v="2"/>
    <m/>
    <n v="1"/>
    <n v="7"/>
    <s v="LDS"/>
    <n v="1"/>
    <n v="4"/>
    <n v="2"/>
    <n v="5"/>
    <n v="5"/>
    <n v="5"/>
    <n v="1"/>
    <n v="4"/>
    <n v="2"/>
    <n v="5"/>
    <n v="5"/>
    <n v="5"/>
    <n v="2"/>
    <n v="5"/>
    <n v="2"/>
    <n v="2"/>
    <n v="5"/>
    <n v="4"/>
    <n v="2"/>
    <n v="4"/>
    <n v="0"/>
    <s v="anonymous"/>
    <s v="EN"/>
    <n v="7"/>
    <s v="The family and interdisciplinary care team--not just any one discipline"/>
    <n v="1"/>
    <n v="7"/>
    <s v="Respiratory therapist"/>
    <n v="1"/>
    <s v="presence, active listening, the ability to support through availability.  Even as simplistic as touch"/>
    <n v="1"/>
    <n v="2"/>
    <s v="1,2,3,4,5"/>
    <s v="WHO, 2020 initiatives, ANA, and other clinical groups"/>
    <n v="1"/>
  </r>
  <r>
    <n v="38"/>
    <d v="2018-01-17T08:31:15"/>
    <d v="2018-01-17T08:38:08"/>
    <d v="2018-01-17T08:38:08"/>
    <x v="37"/>
    <s v="99.203.17.69"/>
    <n v="1"/>
    <n v="39.326400756836001"/>
    <n v="-76.71410369873"/>
    <n v="100"/>
    <n v="412"/>
    <x v="1"/>
    <x v="5"/>
    <x v="5"/>
    <n v="4"/>
    <s v="Religion and spirtuality course in LPN and RN school"/>
    <n v="4"/>
    <n v="2"/>
    <n v="1"/>
    <n v="3"/>
    <n v="2"/>
    <m/>
    <n v="2"/>
    <m/>
    <m/>
    <m/>
    <m/>
    <n v="2"/>
    <n v="4"/>
    <n v="4"/>
    <n v="3"/>
    <n v="1"/>
    <n v="5"/>
    <n v="4"/>
    <n v="4"/>
    <n v="4"/>
    <n v="4"/>
    <n v="4"/>
    <n v="4"/>
    <n v="4"/>
    <n v="2"/>
    <n v="4"/>
    <n v="4"/>
    <n v="1"/>
    <n v="4"/>
    <n v="0"/>
    <s v="anonymous"/>
    <s v="EN"/>
    <n v="7"/>
    <s v="All included in care"/>
    <n v="1"/>
    <n v="6"/>
    <m/>
    <n v="1"/>
    <s v="Goals for themselves, asking about concerns and fears"/>
    <n v="1"/>
    <n v="2"/>
    <s v="1,2,3,4"/>
    <m/>
    <n v="1"/>
  </r>
  <r>
    <n v="39"/>
    <d v="2018-01-17T08:34:38"/>
    <d v="2018-01-17T08:40:29"/>
    <d v="2018-01-17T08:40:29"/>
    <x v="38"/>
    <s v="184.188.233.30"/>
    <n v="1"/>
    <n v="38.844192504882997"/>
    <n v="-77.088500976562003"/>
    <n v="100"/>
    <n v="350"/>
    <x v="1"/>
    <x v="3"/>
    <x v="4"/>
    <n v="4"/>
    <s v="Went to a Catholic College. "/>
    <n v="5"/>
    <n v="2"/>
    <n v="6"/>
    <n v="4"/>
    <n v="1"/>
    <m/>
    <n v="1"/>
    <n v="1"/>
    <m/>
    <n v="1"/>
    <n v="1"/>
    <n v="1"/>
    <n v="5"/>
    <n v="5"/>
    <n v="5"/>
    <n v="1"/>
    <n v="2"/>
    <n v="5"/>
    <n v="5"/>
    <n v="5"/>
    <n v="5"/>
    <n v="5"/>
    <n v="5"/>
    <n v="4"/>
    <n v="1"/>
    <n v="5"/>
    <n v="5"/>
    <n v="1"/>
    <n v="5"/>
    <n v="0"/>
    <s v="anonymous"/>
    <s v="EN"/>
    <n v="7"/>
    <s v="Pt, family, community, church community"/>
    <n v="1"/>
    <n v="1"/>
    <m/>
    <n v="1"/>
    <s v="all the answers to the above question."/>
    <n v="1"/>
    <n v="2"/>
    <s v="1,2,3"/>
    <m/>
    <n v="1"/>
  </r>
  <r>
    <n v="40"/>
    <d v="2018-01-17T08:33:46"/>
    <d v="2018-01-17T08:43:17"/>
    <d v="2018-01-17T08:43:18"/>
    <x v="39"/>
    <s v="174.213.0.112"/>
    <n v="1"/>
    <n v="33.619903564452997"/>
    <n v="-117.61190032959"/>
    <n v="100"/>
    <n v="571"/>
    <x v="1"/>
    <x v="2"/>
    <x v="5"/>
    <n v="4"/>
    <s v="World religion was part of my nursing program, also continuing education courses have been offered through my employer."/>
    <n v="3"/>
    <n v="2"/>
    <n v="6"/>
    <n v="2"/>
    <n v="2"/>
    <m/>
    <n v="2"/>
    <m/>
    <m/>
    <m/>
    <m/>
    <n v="2"/>
    <n v="4"/>
    <n v="4"/>
    <n v="4"/>
    <n v="2"/>
    <n v="4"/>
    <n v="4"/>
    <n v="5"/>
    <n v="2"/>
    <n v="4"/>
    <n v="4"/>
    <n v="4"/>
    <n v="4"/>
    <n v="2"/>
    <n v="5"/>
    <n v="4"/>
    <n v="1"/>
    <n v="4"/>
    <n v="0"/>
    <s v="anonymous"/>
    <s v="EN"/>
    <n v="7"/>
    <s v="All of the above can contribute to providing spiritual care. "/>
    <n v="1"/>
    <n v="6"/>
    <m/>
    <n v="2"/>
    <m/>
    <n v="2"/>
    <n v="2"/>
    <s v="1,2,3"/>
    <m/>
    <n v="1"/>
  </r>
  <r>
    <n v="41"/>
    <d v="2018-01-17T08:43:42"/>
    <d v="2018-01-17T08:47:20"/>
    <d v="2018-01-17T08:47:21"/>
    <x v="40"/>
    <s v="205.167.2.21"/>
    <n v="1"/>
    <n v="41.729705810547003"/>
    <n v="-93.605796813965"/>
    <n v="100"/>
    <n v="218"/>
    <x v="1"/>
    <x v="2"/>
    <x v="2"/>
    <n v="5"/>
    <m/>
    <n v="3"/>
    <n v="2"/>
    <n v="6"/>
    <n v="2"/>
    <n v="2"/>
    <m/>
    <n v="1"/>
    <n v="1"/>
    <m/>
    <n v="1"/>
    <n v="4"/>
    <n v="1"/>
    <n v="5"/>
    <n v="5"/>
    <n v="5"/>
    <n v="5"/>
    <n v="5"/>
    <n v="5"/>
    <n v="5"/>
    <n v="5"/>
    <n v="5"/>
    <n v="5"/>
    <n v="5"/>
    <n v="5"/>
    <n v="1"/>
    <n v="5"/>
    <n v="5"/>
    <n v="1"/>
    <n v="5"/>
    <n v="0"/>
    <s v="anonymous"/>
    <s v="EN"/>
    <n v="2"/>
    <m/>
    <n v="1"/>
    <n v="6"/>
    <m/>
    <n v="1"/>
    <m/>
    <n v="4"/>
    <n v="2"/>
    <s v="1,2,3,4"/>
    <m/>
    <n v="1"/>
  </r>
  <r>
    <n v="42"/>
    <d v="2018-01-17T08:32:17"/>
    <d v="2018-01-17T08:52:01"/>
    <d v="2018-01-17T08:52:01"/>
    <x v="41"/>
    <s v="96.94.22.177"/>
    <n v="1"/>
    <n v="28.731292724608998"/>
    <n v="-81.515800476074006"/>
    <n v="100"/>
    <n v="1183"/>
    <x v="1"/>
    <x v="1"/>
    <x v="4"/>
    <n v="5"/>
    <m/>
    <n v="5"/>
    <n v="2"/>
    <n v="6"/>
    <n v="5"/>
    <n v="1"/>
    <s v="Yes -I am a Hospice Nurse/educator"/>
    <n v="1"/>
    <n v="1"/>
    <m/>
    <n v="1"/>
    <n v="3"/>
    <n v="1"/>
    <n v="5"/>
    <n v="5"/>
    <n v="2"/>
    <n v="1"/>
    <n v="3"/>
    <n v="1"/>
    <n v="5"/>
    <n v="5"/>
    <n v="4"/>
    <n v="4"/>
    <n v="5"/>
    <n v="5"/>
    <n v="3"/>
    <n v="5"/>
    <n v="5"/>
    <n v="2"/>
    <n v="4"/>
    <n v="0"/>
    <s v="anonymous"/>
    <s v="EN"/>
    <n v="7"/>
    <s v="the responsibility involves many team members"/>
    <n v="1"/>
    <n v="6"/>
    <m/>
    <n v="1"/>
    <s v="Assessing their spiritual needs and he;ping to meet those needs through connecting with the patients and looking for ways to meet those needs either through the chaplain or other support services"/>
    <n v="1"/>
    <n v="2"/>
    <n v="1"/>
    <m/>
    <n v="1"/>
  </r>
  <r>
    <n v="43"/>
    <d v="2018-01-17T08:36:52"/>
    <d v="2018-01-17T08:52:32"/>
    <d v="2018-01-17T08:52:32"/>
    <x v="42"/>
    <s v="140.254.70.166"/>
    <n v="1"/>
    <n v="39.988098144531001"/>
    <n v="-83.044403076172003"/>
    <n v="100"/>
    <n v="939"/>
    <x v="1"/>
    <x v="1"/>
    <x v="2"/>
    <n v="4"/>
    <s v="Various conference lecture/workshops at HPNA and Bereavement workshop from Gunderson"/>
    <n v="5"/>
    <n v="2"/>
    <n v="6"/>
    <n v="4"/>
    <n v="1"/>
    <s v="I am more aware of spiritual care and try to address it when appropriate. Our chaplain makes rounds and will follow-up with patients on request."/>
    <n v="1"/>
    <n v="1"/>
    <m/>
    <n v="1"/>
    <n v="3"/>
    <n v="1"/>
    <n v="5"/>
    <n v="2"/>
    <n v="2"/>
    <n v="1"/>
    <n v="2"/>
    <n v="5"/>
    <n v="5"/>
    <n v="5"/>
    <n v="5"/>
    <n v="5"/>
    <n v="5"/>
    <n v="5"/>
    <n v="1"/>
    <n v="5"/>
    <n v="3"/>
    <n v="1"/>
    <n v="1"/>
    <n v="0"/>
    <s v="anonymous"/>
    <s v="EN"/>
    <n v="7"/>
    <s v="I believe anyone can provide spiritual care is open and nonjudgmental and engaged with the patient and/or family. Chaplains offer more indepth spiritual care and help to answer specific questions patients have. I love collaborating with our Chaplain."/>
    <n v="1"/>
    <n v="1"/>
    <m/>
    <n v="1"/>
    <s v="Listening; offering support, suggesting an opportunity to meet with Chaplain when appropriate. Often patients just want to talk and be heard."/>
    <n v="1"/>
    <n v="2"/>
    <n v="5"/>
    <s v="Collaboration of nursing education with Chaplain allows for the educational experience to address concerns of nurses and meet educational requirements."/>
    <n v="1"/>
  </r>
  <r>
    <n v="44"/>
    <d v="2018-01-17T08:47:16"/>
    <d v="2018-01-17T08:53:02"/>
    <d v="2018-01-17T08:53:03"/>
    <x v="43"/>
    <s v="184.188.233.30"/>
    <n v="1"/>
    <n v="38.844192504882997"/>
    <n v="-77.088500976562003"/>
    <n v="100"/>
    <n v="346"/>
    <x v="1"/>
    <x v="1"/>
    <x v="2"/>
    <n v="4"/>
    <s v="Had joint presentations on spirituality with the School of Theology on campus"/>
    <n v="5"/>
    <n v="2"/>
    <n v="6"/>
    <n v="4"/>
    <n v="1"/>
    <s v="I also have a Master's Of Divinity degree and am an ordained minister - have served as a chaplain also"/>
    <n v="1"/>
    <n v="1"/>
    <m/>
    <n v="1"/>
    <n v="1"/>
    <n v="1"/>
    <n v="5"/>
    <n v="5"/>
    <n v="5"/>
    <n v="1"/>
    <n v="3"/>
    <n v="4"/>
    <n v="5"/>
    <n v="5"/>
    <n v="5"/>
    <n v="4"/>
    <n v="5"/>
    <n v="4"/>
    <n v="1"/>
    <n v="5"/>
    <n v="3"/>
    <n v="1"/>
    <n v="3"/>
    <n v="0"/>
    <s v="anonymous"/>
    <s v="EN"/>
    <n v="7"/>
    <s v="All of those listed have a role to play and some responsibility.  "/>
    <n v="1"/>
    <n v="7"/>
    <s v="Again - all of the above played a role in different situations."/>
    <n v="1"/>
    <s v="Since I am also a trained chaplain, I have a background many nurses do not.  I always seek to bring in the pt's personal faith community leader/spiritual director if present - as well as working with the pt/family to identify what is nourshing spiritually and how to incorporate that into the plan of care"/>
    <n v="2"/>
    <n v="2"/>
    <s v="1,2,3,4"/>
    <m/>
    <n v="1"/>
  </r>
  <r>
    <n v="45"/>
    <d v="2018-01-17T08:52:11"/>
    <d v="2018-01-17T08:56:29"/>
    <d v="2018-01-17T08:56:31"/>
    <x v="44"/>
    <s v="65.153.160.107"/>
    <n v="1"/>
    <n v="30.473098754883001"/>
    <n v="-84.217597961425994"/>
    <n v="100"/>
    <n v="258"/>
    <x v="1"/>
    <x v="5"/>
    <x v="4"/>
    <n v="5"/>
    <m/>
    <n v="4"/>
    <n v="2"/>
    <n v="6"/>
    <n v="4"/>
    <n v="1"/>
    <s v="This has helped immensely as i am a hospic nurse"/>
    <n v="1"/>
    <n v="7"/>
    <s v="technically Christian, but Unity"/>
    <n v="1"/>
    <n v="2"/>
    <n v="1"/>
    <n v="5"/>
    <n v="5"/>
    <n v="5"/>
    <n v="1"/>
    <n v="2"/>
    <n v="5"/>
    <n v="5"/>
    <n v="5"/>
    <n v="5"/>
    <n v="5"/>
    <n v="5"/>
    <n v="5"/>
    <n v="1"/>
    <n v="5"/>
    <n v="5"/>
    <n v="1"/>
    <n v="5"/>
    <n v="0"/>
    <s v="anonymous"/>
    <s v="EN"/>
    <n v="7"/>
    <s v="everyone in the heath team"/>
    <n v="1"/>
    <n v="1"/>
    <s v="every daqy i assess spiritual needs of patients as a hospice nurse"/>
    <n v="1"/>
    <s v="referrals as needed, but also providing prescence, listening, affirming life's meaning"/>
    <n v="1"/>
    <n v="2"/>
    <s v="1,2,3,4"/>
    <m/>
    <n v="1"/>
  </r>
  <r>
    <n v="46"/>
    <d v="2018-01-17T08:47:05"/>
    <d v="2018-01-17T08:58:17"/>
    <d v="2018-01-17T08:58:18"/>
    <x v="45"/>
    <s v="205.167.2.21"/>
    <n v="1"/>
    <n v="41.729705810547003"/>
    <n v="-93.605796813965"/>
    <n v="100"/>
    <n v="671"/>
    <x v="1"/>
    <x v="3"/>
    <x v="4"/>
    <n v="4"/>
    <s v="attended faith based nursing school"/>
    <n v="5"/>
    <n v="2"/>
    <n v="6"/>
    <n v="4"/>
    <n v="2"/>
    <m/>
    <n v="1"/>
    <n v="1"/>
    <m/>
    <n v="1"/>
    <n v="1"/>
    <n v="2"/>
    <n v="5"/>
    <n v="5"/>
    <n v="5"/>
    <n v="1"/>
    <n v="1"/>
    <n v="1"/>
    <n v="5"/>
    <n v="5"/>
    <n v="5"/>
    <n v="5"/>
    <n v="5"/>
    <n v="3"/>
    <n v="1"/>
    <n v="5"/>
    <n v="5"/>
    <n v="5"/>
    <n v="5"/>
    <n v="0"/>
    <s v="anonymous"/>
    <s v="EN"/>
    <n v="7"/>
    <s v="all the above"/>
    <n v="1"/>
    <n v="1"/>
    <m/>
    <n v="2"/>
    <m/>
    <n v="1"/>
    <n v="1"/>
    <s v="1,2,3,4"/>
    <m/>
    <n v="1"/>
  </r>
  <r>
    <n v="47"/>
    <d v="2018-01-17T08:59:06"/>
    <d v="2018-01-17T09:03:44"/>
    <d v="2018-01-17T09:03:45"/>
    <x v="46"/>
    <s v="98.213.149.111"/>
    <n v="1"/>
    <n v="42.284301757812003"/>
    <n v="-89.012496948242003"/>
    <n v="100"/>
    <n v="278"/>
    <x v="2"/>
    <x v="3"/>
    <x v="4"/>
    <n v="6"/>
    <s v="I do not recall any specific education regarding spiritual care, but it was 18 years ago."/>
    <n v="4"/>
    <n v="2"/>
    <n v="6"/>
    <n v="2"/>
    <n v="2"/>
    <m/>
    <n v="2"/>
    <m/>
    <m/>
    <m/>
    <m/>
    <n v="2"/>
    <n v="5"/>
    <n v="4"/>
    <n v="3"/>
    <n v="1"/>
    <n v="3"/>
    <n v="3"/>
    <n v="4"/>
    <n v="4"/>
    <n v="3"/>
    <n v="3"/>
    <n v="4"/>
    <n v="2"/>
    <n v="4"/>
    <n v="4"/>
    <n v="3"/>
    <n v="2"/>
    <n v="4"/>
    <n v="0"/>
    <s v="anonymous"/>
    <s v="EN"/>
    <n v="2"/>
    <m/>
    <n v="1"/>
    <n v="7"/>
    <s v="nursing admission assessment"/>
    <n v="2"/>
    <m/>
    <n v="1"/>
    <n v="2"/>
    <n v="2"/>
    <m/>
    <n v="1"/>
  </r>
  <r>
    <n v="48"/>
    <d v="2018-01-17T08:46:46"/>
    <d v="2018-01-17T09:05:28"/>
    <d v="2018-01-17T09:05:29"/>
    <x v="47"/>
    <s v="206.83.48.110"/>
    <n v="1"/>
    <n v="29.680694580078001"/>
    <n v="-95.431098937987997"/>
    <n v="100"/>
    <n v="1122"/>
    <x v="1"/>
    <x v="3"/>
    <x v="2"/>
    <n v="5"/>
    <m/>
    <n v="5"/>
    <n v="2"/>
    <n v="6"/>
    <n v="3"/>
    <n v="2"/>
    <m/>
    <n v="1"/>
    <n v="1"/>
    <m/>
    <n v="1"/>
    <n v="4"/>
    <n v="2"/>
    <n v="4"/>
    <n v="5"/>
    <n v="2"/>
    <n v="1"/>
    <n v="4"/>
    <n v="4"/>
    <n v="4"/>
    <n v="3"/>
    <n v="4"/>
    <n v="4"/>
    <n v="4"/>
    <n v="4"/>
    <n v="2"/>
    <n v="4"/>
    <n v="3"/>
    <n v="1"/>
    <n v="4"/>
    <n v="0"/>
    <s v="anonymous"/>
    <s v="EN"/>
    <n v="2"/>
    <m/>
    <n v="1"/>
    <n v="6"/>
    <m/>
    <n v="1"/>
    <s v="In palliative care nursing, effective listening is imperative. Answering questions about what and why are also helpful."/>
    <n v="1"/>
    <n v="2"/>
    <n v="1"/>
    <m/>
    <n v="1"/>
  </r>
  <r>
    <n v="49"/>
    <d v="2018-01-17T09:01:12"/>
    <d v="2018-01-17T09:12:18"/>
    <d v="2018-01-17T09:12:19"/>
    <x v="48"/>
    <s v="184.188.233.30"/>
    <n v="1"/>
    <n v="38.844192504882997"/>
    <n v="-77.088500976562003"/>
    <n v="100"/>
    <n v="666"/>
    <x v="1"/>
    <x v="5"/>
    <x v="4"/>
    <n v="4"/>
    <s v="Importance of Spiritual Assessment and how to attend to spiritual needs addressed throughout nursing courses."/>
    <n v="2"/>
    <n v="2"/>
    <n v="6"/>
    <n v="2"/>
    <n v="1"/>
    <s v="Yes"/>
    <n v="1"/>
    <n v="1"/>
    <m/>
    <n v="2"/>
    <n v="5"/>
    <n v="2"/>
    <n v="5"/>
    <n v="5"/>
    <n v="5"/>
    <n v="2"/>
    <n v="2"/>
    <n v="2"/>
    <n v="5"/>
    <n v="5"/>
    <n v="5"/>
    <n v="5"/>
    <n v="5"/>
    <n v="2"/>
    <n v="2"/>
    <n v="5"/>
    <n v="2"/>
    <n v="2"/>
    <n v="5"/>
    <n v="0"/>
    <s v="anonymous"/>
    <s v="EN"/>
    <n v="7"/>
    <s v="I believe all of the above should be responsible for providing spiritual care."/>
    <n v="1"/>
    <n v="7"/>
    <s v="I have become aware from all of the above ways."/>
    <n v="1"/>
    <s v="Calling a priest/pastor when needed/wanted.  Praying with patients, providing a place for families and patients to worship in their own faith culture."/>
    <n v="1"/>
    <n v="2"/>
    <s v="1,2,3,4"/>
    <m/>
    <n v="1"/>
  </r>
  <r>
    <n v="50"/>
    <d v="2018-01-17T09:22:07"/>
    <d v="2018-01-17T09:28:51"/>
    <d v="2018-01-17T09:28:51"/>
    <x v="49"/>
    <s v="68.118.197.47"/>
    <n v="1"/>
    <n v="42.186096191406001"/>
    <n v="-72.525497436522997"/>
    <n v="100"/>
    <n v="403"/>
    <x v="1"/>
    <x v="1"/>
    <x v="2"/>
    <n v="4"/>
    <s v="Masters focused on End of Life Care, Ethics, Hospice"/>
    <n v="5"/>
    <n v="1"/>
    <n v="6"/>
    <n v="5"/>
    <n v="1"/>
    <s v="Strongly agree - I have participated in many programs on Spiritual Care"/>
    <n v="2"/>
    <m/>
    <m/>
    <m/>
    <m/>
    <n v="1"/>
    <n v="5"/>
    <n v="2"/>
    <n v="4"/>
    <n v="1"/>
    <n v="1"/>
    <n v="4"/>
    <n v="3"/>
    <n v="5"/>
    <n v="5"/>
    <n v="4"/>
    <n v="5"/>
    <n v="4"/>
    <n v="1"/>
    <n v="5"/>
    <n v="3"/>
    <n v="1"/>
    <n v="5"/>
    <n v="0"/>
    <s v="anonymous"/>
    <s v="EN"/>
    <n v="2"/>
    <m/>
    <n v="1"/>
    <n v="1"/>
    <m/>
    <n v="2"/>
    <m/>
    <n v="1"/>
    <n v="2"/>
    <s v="1,2,3,4"/>
    <m/>
    <n v="1"/>
  </r>
  <r>
    <n v="51"/>
    <d v="2018-01-17T09:21:23"/>
    <d v="2018-01-17T09:34:53"/>
    <d v="2018-01-17T09:34:54"/>
    <x v="50"/>
    <s v="75.181.37.122"/>
    <n v="1"/>
    <n v="35.133804321288999"/>
    <n v="-81.005996704102003"/>
    <n v="100"/>
    <n v="809"/>
    <x v="1"/>
    <x v="4"/>
    <x v="2"/>
    <n v="5"/>
    <m/>
    <n v="5"/>
    <n v="1"/>
    <n v="6"/>
    <n v="4"/>
    <n v="1"/>
    <s v="Has helped to do spiritual assessment and more in depth knowledge about spirituality rather than religion "/>
    <n v="1"/>
    <n v="1"/>
    <m/>
    <n v="1"/>
    <n v="1"/>
    <n v="1"/>
    <n v="5"/>
    <n v="5"/>
    <n v="3"/>
    <n v="2"/>
    <n v="4"/>
    <n v="5"/>
    <n v="5"/>
    <n v="4"/>
    <n v="4"/>
    <n v="4"/>
    <n v="5"/>
    <n v="5"/>
    <n v="2"/>
    <n v="4"/>
    <n v="5"/>
    <n v="2"/>
    <n v="4"/>
    <n v="0"/>
    <s v="anonymous"/>
    <s v="EN"/>
    <n v="2"/>
    <m/>
    <n v="1"/>
    <n v="1"/>
    <m/>
    <n v="2"/>
    <m/>
    <n v="1"/>
    <n v="2"/>
    <s v="1,2,3"/>
    <m/>
    <n v="1"/>
  </r>
  <r>
    <n v="52"/>
    <d v="2018-01-17T09:26:10"/>
    <d v="2018-01-17T09:37:50"/>
    <d v="2018-01-17T09:37:50"/>
    <x v="51"/>
    <s v="99.7.80.206"/>
    <n v="1"/>
    <n v="42.266799926757997"/>
    <n v="-83.856201171875"/>
    <n v="100"/>
    <n v="699"/>
    <x v="1"/>
    <x v="1"/>
    <x v="2"/>
    <n v="4"/>
    <s v="class topic in basic nursing course and incorporated into care of elderly"/>
    <n v="5"/>
    <n v="2"/>
    <n v="5"/>
    <n v="5"/>
    <n v="1"/>
    <s v="presentations at Palliative Care Programs and in ELNEC training"/>
    <n v="2"/>
    <m/>
    <m/>
    <m/>
    <m/>
    <n v="1"/>
    <n v="4"/>
    <n v="4"/>
    <n v="4"/>
    <n v="1"/>
    <n v="2"/>
    <n v="5"/>
    <n v="4"/>
    <n v="5"/>
    <n v="4"/>
    <n v="4"/>
    <n v="5"/>
    <n v="5"/>
    <n v="1"/>
    <n v="5"/>
    <n v="4"/>
    <n v="1"/>
    <n v="4"/>
    <n v="0"/>
    <s v="anonymous"/>
    <s v="EN"/>
    <n v="2"/>
    <m/>
    <n v="1"/>
    <n v="1"/>
    <m/>
    <n v="2"/>
    <m/>
    <n v="1"/>
    <n v="2"/>
    <s v="1,2,3,5"/>
    <s v="continuing education, mentoring from clergy/religious leaders"/>
    <n v="1"/>
  </r>
  <r>
    <n v="53"/>
    <d v="2018-01-17T09:31:10"/>
    <d v="2018-01-17T09:43:05"/>
    <d v="2018-01-17T09:43:06"/>
    <x v="52"/>
    <s v="73.206.53.14"/>
    <n v="1"/>
    <n v="29.826202392578001"/>
    <n v="-95.426399230957003"/>
    <n v="100"/>
    <n v="715"/>
    <x v="1"/>
    <x v="3"/>
    <x v="2"/>
    <n v="5"/>
    <m/>
    <n v="4"/>
    <n v="2"/>
    <n v="6"/>
    <n v="4"/>
    <n v="1"/>
    <s v="absolutely"/>
    <n v="1"/>
    <n v="1"/>
    <m/>
    <n v="1"/>
    <n v="2"/>
    <n v="1"/>
    <n v="5"/>
    <n v="5"/>
    <n v="3"/>
    <n v="1"/>
    <m/>
    <n v="2"/>
    <n v="5"/>
    <n v="5"/>
    <n v="5"/>
    <n v="5"/>
    <n v="5"/>
    <n v="5"/>
    <n v="1"/>
    <n v="5"/>
    <n v="5"/>
    <n v="1"/>
    <n v="5"/>
    <n v="0"/>
    <s v="anonymous"/>
    <s v="EN"/>
    <n v="2"/>
    <m/>
    <n v="1"/>
    <n v="1"/>
    <m/>
    <n v="1"/>
    <s v="by asking questions about spirituality, exploring concerns in open manner, allowing space for patient to speak, engaging clergy, suggesting asking church family and clergy for support of pt and family"/>
    <n v="1"/>
    <n v="2"/>
    <s v="1,2,3,4"/>
    <m/>
    <n v="1"/>
  </r>
  <r>
    <n v="54"/>
    <d v="2018-01-17T09:37:58"/>
    <d v="2018-01-17T09:43:09"/>
    <d v="2018-01-17T09:43:10"/>
    <x v="53"/>
    <s v="72.173.209.51"/>
    <n v="1"/>
    <n v="34.054397583007997"/>
    <n v="-118.2440032959"/>
    <n v="100"/>
    <n v="311"/>
    <x v="1"/>
    <x v="3"/>
    <x v="4"/>
    <n v="5"/>
    <m/>
    <n v="3"/>
    <n v="2"/>
    <n v="6"/>
    <n v="3"/>
    <n v="1"/>
    <s v="hospice specific classes and chaplain-initiated course"/>
    <n v="2"/>
    <m/>
    <m/>
    <m/>
    <m/>
    <n v="1"/>
    <n v="5"/>
    <n v="5"/>
    <n v="3"/>
    <n v="1"/>
    <n v="2"/>
    <n v="4"/>
    <n v="5"/>
    <n v="5"/>
    <n v="5"/>
    <n v="4"/>
    <n v="5"/>
    <n v="5"/>
    <n v="1"/>
    <n v="5"/>
    <n v="5"/>
    <n v="1"/>
    <n v="4"/>
    <n v="0"/>
    <s v="anonymous"/>
    <s v="EN"/>
    <n v="3"/>
    <m/>
    <n v="1"/>
    <n v="1"/>
    <m/>
    <n v="1"/>
    <s v="listen, provide assistance to express, music, nature"/>
    <n v="1"/>
    <n v="2"/>
    <s v="1,2,3,4"/>
    <m/>
    <n v="1"/>
  </r>
  <r>
    <n v="55"/>
    <d v="2018-01-17T09:43:58"/>
    <d v="2018-01-17T09:51:07"/>
    <d v="2018-01-17T09:51:07"/>
    <x v="54"/>
    <s v="24.111.227.184"/>
    <n v="1"/>
    <n v="47.87190246582"/>
    <n v="-97.150299072265994"/>
    <n v="100"/>
    <n v="428"/>
    <x v="1"/>
    <x v="1"/>
    <x v="2"/>
    <n v="4"/>
    <s v="video, one class"/>
    <n v="5"/>
    <n v="1"/>
    <n v="6"/>
    <n v="4"/>
    <n v="1"/>
    <s v="ELNEC, CPE"/>
    <n v="1"/>
    <n v="7"/>
    <s v="Baha'i"/>
    <n v="1"/>
    <n v="1"/>
    <n v="1"/>
    <n v="4"/>
    <n v="4"/>
    <n v="4"/>
    <n v="1"/>
    <n v="2"/>
    <n v="3"/>
    <n v="4"/>
    <n v="5"/>
    <n v="5"/>
    <n v="4"/>
    <n v="4"/>
    <n v="4"/>
    <n v="4"/>
    <n v="4"/>
    <n v="4"/>
    <n v="1"/>
    <n v="4"/>
    <n v="0"/>
    <s v="anonymous"/>
    <s v="EN"/>
    <n v="7"/>
    <s v="all of the above"/>
    <n v="1"/>
    <n v="7"/>
    <s v="all of the above"/>
    <n v="1"/>
    <s v="connectedness, working towards hope and fulfillment"/>
    <n v="1"/>
    <n v="2"/>
    <n v="5"/>
    <s v="mixed, diverse instruction from multiple sources"/>
    <n v="1"/>
  </r>
  <r>
    <n v="56"/>
    <d v="2018-01-17T09:43:58"/>
    <d v="2018-01-17T09:55:54"/>
    <d v="2018-01-17T09:55:54"/>
    <x v="55"/>
    <s v="107.144.147.36"/>
    <n v="1"/>
    <n v="27.947494506836001"/>
    <n v="-82.458396911620994"/>
    <n v="100"/>
    <n v="715"/>
    <x v="1"/>
    <x v="1"/>
    <x v="1"/>
    <n v="4"/>
    <s v="Included in bsn &amp; subspecialty doctorate programs, unserviced during hospice work"/>
    <n v="5"/>
    <n v="2"/>
    <n v="6"/>
    <n v="5"/>
    <n v="1"/>
    <s v="Took a parish nurse course &amp; fellowship in addition to bsn &amp; doctoral &amp; subspecialty programs"/>
    <n v="1"/>
    <n v="1"/>
    <m/>
    <n v="1"/>
    <n v="1"/>
    <n v="1"/>
    <n v="5"/>
    <n v="2"/>
    <n v="4"/>
    <n v="1"/>
    <n v="4"/>
    <n v="4"/>
    <n v="4"/>
    <n v="4"/>
    <n v="4"/>
    <n v="4"/>
    <n v="4"/>
    <n v="4"/>
    <n v="2"/>
    <n v="4"/>
    <n v="4"/>
    <n v="1"/>
    <n v="3"/>
    <n v="0"/>
    <s v="anonymous"/>
    <s v="EN"/>
    <n v="7"/>
    <s v="Any of these choices may be the best for the patient at the time."/>
    <n v="1"/>
    <n v="7"/>
    <s v="Multiple ways."/>
    <n v="2"/>
    <s v="I do some spiritual work, but often refer to chaplain. "/>
    <n v="1"/>
    <n v="2"/>
    <s v="1,2,4"/>
    <m/>
    <n v="1"/>
  </r>
  <r>
    <n v="57"/>
    <d v="2018-01-17T09:59:15"/>
    <d v="2018-01-17T10:04:57"/>
    <d v="2018-01-17T10:04:57"/>
    <x v="56"/>
    <s v="66.87.148.150"/>
    <n v="1"/>
    <n v="28.510604858398001"/>
    <n v="-81.197601318359006"/>
    <n v="100"/>
    <n v="342"/>
    <x v="1"/>
    <x v="1"/>
    <x v="2"/>
    <n v="4"/>
    <s v="Its incorporated in most classes"/>
    <n v="5"/>
    <n v="2"/>
    <n v="6"/>
    <n v="5"/>
    <n v="2"/>
    <m/>
    <n v="2"/>
    <m/>
    <m/>
    <m/>
    <m/>
    <n v="2"/>
    <n v="3"/>
    <n v="5"/>
    <n v="2"/>
    <n v="1"/>
    <n v="3"/>
    <n v="4"/>
    <n v="5"/>
    <n v="4"/>
    <n v="4"/>
    <n v="4"/>
    <n v="4"/>
    <n v="4"/>
    <n v="2"/>
    <n v="4"/>
    <n v="4"/>
    <n v="2"/>
    <n v="4"/>
    <n v="0"/>
    <s v="anonymous"/>
    <s v="EN"/>
    <n v="4"/>
    <m/>
    <n v="1"/>
    <n v="6"/>
    <m/>
    <n v="2"/>
    <m/>
    <n v="1"/>
    <n v="2"/>
    <s v="2,4"/>
    <m/>
    <n v="1"/>
  </r>
  <r>
    <n v="58"/>
    <d v="2018-01-17T09:53:51"/>
    <d v="2018-01-17T10:07:43"/>
    <d v="2018-01-17T10:07:43"/>
    <x v="57"/>
    <s v="205.167.2.24"/>
    <n v="1"/>
    <n v="42.448806762695"/>
    <n v="-94.225402832030994"/>
    <n v="100"/>
    <n v="832"/>
    <x v="1"/>
    <x v="2"/>
    <x v="1"/>
    <n v="5"/>
    <m/>
    <n v="3"/>
    <n v="2"/>
    <n v="6"/>
    <n v="1"/>
    <n v="2"/>
    <m/>
    <n v="1"/>
    <n v="1"/>
    <m/>
    <n v="1"/>
    <n v="2"/>
    <n v="2"/>
    <n v="5"/>
    <n v="5"/>
    <n v="4"/>
    <n v="1"/>
    <n v="1"/>
    <n v="1"/>
    <n v="4"/>
    <n v="3"/>
    <n v="4"/>
    <n v="4"/>
    <n v="4"/>
    <n v="1"/>
    <n v="2"/>
    <n v="5"/>
    <n v="4"/>
    <n v="4"/>
    <n v="4"/>
    <n v="0"/>
    <s v="anonymous"/>
    <s v="EN"/>
    <n v="2"/>
    <m/>
    <n v="1"/>
    <n v="1"/>
    <m/>
    <n v="2"/>
    <m/>
    <n v="4"/>
    <n v="2"/>
    <n v="1"/>
    <m/>
    <n v="2"/>
  </r>
  <r>
    <n v="59"/>
    <d v="2018-01-17T10:00:56"/>
    <d v="2018-01-17T10:13:49"/>
    <d v="2018-01-17T10:13:50"/>
    <x v="58"/>
    <s v="166.181.80.131"/>
    <n v="1"/>
    <n v="43.03889465332"/>
    <n v="-87.90650177002"/>
    <n v="100"/>
    <n v="773"/>
    <x v="1"/>
    <x v="1"/>
    <x v="4"/>
    <n v="4"/>
    <s v="Ethics in nursing, covered religious topics"/>
    <n v="5"/>
    <n v="2"/>
    <n v="6"/>
    <n v="3"/>
    <n v="2"/>
    <m/>
    <n v="1"/>
    <n v="1"/>
    <m/>
    <n v="1"/>
    <n v="1"/>
    <n v="1"/>
    <n v="1"/>
    <n v="4"/>
    <n v="4"/>
    <n v="2"/>
    <n v="4"/>
    <n v="4"/>
    <n v="4"/>
    <n v="4"/>
    <n v="4"/>
    <n v="4"/>
    <n v="4"/>
    <n v="4"/>
    <n v="2"/>
    <n v="4"/>
    <n v="4"/>
    <n v="2"/>
    <n v="4"/>
    <n v="0"/>
    <s v="anonymous"/>
    <s v="EN"/>
    <n v="7"/>
    <s v="All members of care can provide"/>
    <n v="1"/>
    <n v="7"/>
    <s v="Several areas apply, observation, request from family, asking patient "/>
    <n v="1"/>
    <s v="Having discussion but offer alternatives, other disciplines; chaplain extremely beneficial"/>
    <n v="2"/>
    <n v="1"/>
    <n v="4"/>
    <m/>
    <n v="1"/>
  </r>
  <r>
    <n v="60"/>
    <d v="2018-01-17T10:27:04"/>
    <d v="2018-01-17T10:35:54"/>
    <d v="2018-01-17T10:35:55"/>
    <x v="59"/>
    <s v="157.142.25.183"/>
    <n v="1"/>
    <n v="35.476196289062003"/>
    <n v="-97.503303527832003"/>
    <n v="100"/>
    <n v="530"/>
    <x v="1"/>
    <x v="3"/>
    <x v="2"/>
    <n v="6"/>
    <m/>
    <n v="3"/>
    <n v="2"/>
    <n v="6"/>
    <n v="2"/>
    <n v="1"/>
    <s v="COMFORT curriculum on spiritual care has assisted me with meeting patientsâ€™ spiritual needs. "/>
    <n v="2"/>
    <m/>
    <m/>
    <m/>
    <m/>
    <n v="1"/>
    <n v="5"/>
    <n v="4"/>
    <n v="2"/>
    <n v="1"/>
    <n v="5"/>
    <n v="4"/>
    <n v="4"/>
    <n v="4"/>
    <n v="4"/>
    <n v="4"/>
    <n v="4"/>
    <n v="4"/>
    <n v="2"/>
    <n v="5"/>
    <n v="4"/>
    <n v="1"/>
    <n v="2"/>
    <n v="0"/>
    <s v="anonymous"/>
    <s v="EN"/>
    <n v="7"/>
    <s v="Several of those, but I was unable to select more than one bubble."/>
    <n v="1"/>
    <n v="7"/>
    <s v="More than one answer. Not allowed to select more than one."/>
    <n v="1"/>
    <s v="By allowing patient time, space, opportunity to discuss their needs and concerns."/>
    <n v="1"/>
    <n v="2"/>
    <n v="1"/>
    <m/>
    <n v="1"/>
  </r>
  <r>
    <n v="61"/>
    <d v="2018-01-17T10:54:02"/>
    <d v="2018-01-17T10:58:32"/>
    <d v="2018-01-17T10:58:32"/>
    <x v="60"/>
    <s v="198.190.160.245"/>
    <n v="1"/>
    <n v="42.363098144531001"/>
    <n v="-89.033203125"/>
    <n v="100"/>
    <n v="270"/>
    <x v="1"/>
    <x v="5"/>
    <x v="4"/>
    <n v="4"/>
    <s v="Catholic college had to take spirituality"/>
    <n v="3"/>
    <n v="2"/>
    <n v="6"/>
    <n v="3"/>
    <n v="1"/>
    <s v="This has helped me tremendously while in going to catholic school for nursing it helped in hospice field"/>
    <n v="1"/>
    <n v="1"/>
    <m/>
    <n v="1"/>
    <n v="1"/>
    <n v="1"/>
    <n v="5"/>
    <n v="5"/>
    <n v="3"/>
    <n v="1"/>
    <n v="1"/>
    <n v="3"/>
    <n v="5"/>
    <n v="5"/>
    <n v="3"/>
    <n v="2"/>
    <n v="5"/>
    <n v="3"/>
    <n v="3"/>
    <n v="5"/>
    <n v="4"/>
    <n v="1"/>
    <n v="4"/>
    <n v="0"/>
    <s v="anonymous"/>
    <s v="EN"/>
    <n v="7"/>
    <s v="Everyone listed above"/>
    <n v="1"/>
    <n v="1"/>
    <m/>
    <n v="1"/>
    <m/>
    <n v="1"/>
    <n v="1"/>
    <n v="3"/>
    <m/>
    <n v="1"/>
  </r>
  <r>
    <n v="62"/>
    <d v="2018-01-17T11:08:24"/>
    <d v="2018-01-17T11:27:35"/>
    <d v="2018-01-17T11:27:35"/>
    <x v="61"/>
    <s v="174.224.7.117"/>
    <n v="1"/>
    <n v="45.469100952147997"/>
    <n v="-122.55349731445"/>
    <n v="100"/>
    <n v="1150"/>
    <x v="1"/>
    <x v="2"/>
    <x v="2"/>
    <n v="4"/>
    <m/>
    <n v="3"/>
    <n v="2"/>
    <n v="1"/>
    <n v="2"/>
    <n v="2"/>
    <m/>
    <n v="2"/>
    <m/>
    <m/>
    <m/>
    <m/>
    <n v="2"/>
    <n v="4"/>
    <n v="4"/>
    <n v="3"/>
    <n v="2"/>
    <n v="4"/>
    <n v="5"/>
    <n v="5"/>
    <n v="4"/>
    <n v="3"/>
    <n v="4"/>
    <n v="5"/>
    <n v="4"/>
    <n v="2"/>
    <n v="5"/>
    <n v="4"/>
    <n v="2"/>
    <n v="4"/>
    <n v="0"/>
    <s v="anonymous"/>
    <s v="EN"/>
    <n v="7"/>
    <s v="All of the above "/>
    <n v="1"/>
    <n v="1"/>
    <m/>
    <n v="2"/>
    <s v="Depends on the need"/>
    <n v="1"/>
    <n v="2"/>
    <s v="1,2,4"/>
    <m/>
    <n v="1"/>
  </r>
  <r>
    <n v="63"/>
    <d v="2018-01-17T09:19:23"/>
    <d v="2018-01-17T11:37:47"/>
    <d v="2018-01-17T11:37:47"/>
    <x v="62"/>
    <s v="209.77.137.57"/>
    <n v="1"/>
    <n v="37.901702880858998"/>
    <n v="-122.26150512695"/>
    <n v="100"/>
    <n v="8303"/>
    <x v="1"/>
    <x v="1"/>
    <x v="1"/>
    <n v="4"/>
    <s v="took several courses on spirituality, spirituality in healthcare and spiritual care and palliative/end of life care"/>
    <n v="5"/>
    <n v="2"/>
    <n v="3"/>
    <n v="5"/>
    <n v="1"/>
    <s v="this has enabled me to provide better care and understanding"/>
    <n v="1"/>
    <n v="1"/>
    <m/>
    <n v="1"/>
    <n v="2"/>
    <n v="1"/>
    <n v="2"/>
    <n v="4"/>
    <n v="2"/>
    <n v="1"/>
    <n v="4"/>
    <n v="4"/>
    <n v="5"/>
    <n v="5"/>
    <n v="4"/>
    <n v="4"/>
    <n v="5"/>
    <n v="4"/>
    <n v="1"/>
    <n v="5"/>
    <n v="4"/>
    <n v="1"/>
    <n v="4"/>
    <n v="0"/>
    <s v="anonymous"/>
    <s v="EN"/>
    <n v="7"/>
    <s v="all of the above"/>
    <n v="1"/>
    <n v="1"/>
    <m/>
    <n v="1"/>
    <s v="listening and getting chaplaincy involved as needed"/>
    <n v="1"/>
    <n v="2"/>
    <s v="1,2,3"/>
    <m/>
    <n v="1"/>
  </r>
  <r>
    <n v="64"/>
    <d v="2018-01-17T11:28:09"/>
    <d v="2018-01-17T11:38:46"/>
    <d v="2018-01-17T11:38:47"/>
    <x v="63"/>
    <s v="163.230.251.203"/>
    <n v="1"/>
    <n v="36.856903076172003"/>
    <n v="-76.21240234375"/>
    <n v="100"/>
    <n v="637"/>
    <x v="1"/>
    <x v="3"/>
    <x v="4"/>
    <n v="6"/>
    <m/>
    <n v="4"/>
    <n v="1"/>
    <n v="6"/>
    <n v="3"/>
    <n v="2"/>
    <m/>
    <n v="1"/>
    <n v="1"/>
    <m/>
    <n v="1"/>
    <n v="2"/>
    <n v="1"/>
    <n v="5"/>
    <n v="5"/>
    <n v="5"/>
    <n v="2"/>
    <n v="2"/>
    <n v="4"/>
    <n v="4"/>
    <n v="4"/>
    <n v="4"/>
    <n v="4"/>
    <n v="5"/>
    <n v="5"/>
    <n v="2"/>
    <n v="5"/>
    <n v="4"/>
    <n v="3"/>
    <n v="4"/>
    <n v="0"/>
    <s v="anonymous"/>
    <s v="EN"/>
    <n v="7"/>
    <s v="Anyone qualified that provides care to the pt."/>
    <n v="1"/>
    <n v="1"/>
    <m/>
    <n v="1"/>
    <m/>
    <n v="1"/>
    <n v="2"/>
    <n v="2"/>
    <m/>
    <n v="1"/>
  </r>
  <r>
    <n v="65"/>
    <d v="2018-01-17T11:28:24"/>
    <d v="2018-01-17T11:45:42"/>
    <d v="2018-01-17T11:45:42"/>
    <x v="64"/>
    <s v="173.81.203.100"/>
    <n v="1"/>
    <n v="38.359802246093999"/>
    <n v="-81.536598205565994"/>
    <n v="100"/>
    <n v="1038"/>
    <x v="1"/>
    <x v="1"/>
    <x v="2"/>
    <n v="4"/>
    <s v="one class on spirituality for BSN and course on spiritual care in masters program"/>
    <n v="5"/>
    <n v="1"/>
    <n v="6"/>
    <n v="5"/>
    <n v="1"/>
    <s v="absolutely vital for the practice of hospice nursing which is my field"/>
    <n v="1"/>
    <n v="1"/>
    <m/>
    <n v="1"/>
    <n v="4"/>
    <n v="1"/>
    <n v="5"/>
    <n v="4"/>
    <n v="4"/>
    <n v="1"/>
    <n v="3"/>
    <n v="5"/>
    <n v="5"/>
    <n v="1"/>
    <n v="5"/>
    <n v="5"/>
    <n v="5"/>
    <n v="5"/>
    <n v="1"/>
    <n v="5"/>
    <n v="5"/>
    <n v="1"/>
    <n v="1"/>
    <n v="0"/>
    <s v="anonymous"/>
    <s v="EN"/>
    <n v="7"/>
    <s v="I think the answer could be different for each individual and must be assessed"/>
    <n v="1"/>
    <n v="1"/>
    <m/>
    <n v="1"/>
    <s v="it takes good teamwork, being fully present and listening and then referring or involving chaplain, art therapist or other as needed"/>
    <n v="1"/>
    <n v="2"/>
    <s v="1,2,3,4"/>
    <m/>
    <n v="1"/>
  </r>
  <r>
    <n v="66"/>
    <d v="2018-01-17T11:38:31"/>
    <d v="2018-01-17T11:49:34"/>
    <d v="2018-01-17T11:49:34"/>
    <x v="65"/>
    <s v="184.188.233.30"/>
    <n v="1"/>
    <n v="38.844192504882997"/>
    <n v="-77.088500976562003"/>
    <n v="100"/>
    <n v="663"/>
    <x v="1"/>
    <x v="1"/>
    <x v="4"/>
    <n v="4"/>
    <s v="in my BSN program, related to psych nursing it was a long time ago. "/>
    <n v="2"/>
    <n v="2"/>
    <n v="6"/>
    <n v="3"/>
    <n v="1"/>
    <s v="Yes, it has helped.  Working "/>
    <n v="1"/>
    <n v="1"/>
    <m/>
    <n v="1"/>
    <n v="2"/>
    <n v="1"/>
    <n v="4"/>
    <n v="2"/>
    <n v="4"/>
    <n v="1"/>
    <n v="3"/>
    <n v="4"/>
    <n v="3"/>
    <n v="4"/>
    <n v="4"/>
    <n v="3"/>
    <n v="4"/>
    <n v="4"/>
    <n v="2"/>
    <n v="4"/>
    <n v="3"/>
    <n v="1"/>
    <n v="3"/>
    <n v="0"/>
    <s v="anonymous"/>
    <s v="EN"/>
    <n v="7"/>
    <s v="multi-disciplinary team, including family, patient and professionals"/>
    <n v="1"/>
    <n v="2"/>
    <m/>
    <n v="1"/>
    <s v="I am comfortable with addressing the behavior that indicates their need to me.  I try to validate it and offer support. "/>
    <n v="1"/>
    <n v="2"/>
    <s v="1,2,3,4"/>
    <m/>
    <n v="1"/>
  </r>
  <r>
    <n v="67"/>
    <d v="2018-01-17T13:44:56"/>
    <d v="2018-01-17T13:56:25"/>
    <d v="2018-01-17T13:56:26"/>
    <x v="66"/>
    <s v="174.201.12.83"/>
    <n v="1"/>
    <n v="40.454299926757997"/>
    <n v="-75.660003662109006"/>
    <n v="100"/>
    <n v="689"/>
    <x v="1"/>
    <x v="1"/>
    <x v="4"/>
    <n v="5"/>
    <m/>
    <n v="5"/>
    <n v="2"/>
    <n v="6"/>
    <n v="2"/>
    <n v="1"/>
    <s v="Yes"/>
    <n v="2"/>
    <m/>
    <m/>
    <m/>
    <m/>
    <n v="1"/>
    <n v="5"/>
    <n v="5"/>
    <n v="2"/>
    <n v="1"/>
    <n v="4"/>
    <n v="5"/>
    <n v="5"/>
    <n v="5"/>
    <n v="2"/>
    <n v="4"/>
    <n v="5"/>
    <n v="4"/>
    <n v="1"/>
    <n v="5"/>
    <n v="4"/>
    <n v="1"/>
    <n v="3"/>
    <n v="0"/>
    <s v="anonymous"/>
    <s v="EN"/>
    <n v="7"/>
    <s v="all of the above"/>
    <n v="1"/>
    <n v="7"/>
    <s v="All of the above!"/>
    <n v="1"/>
    <s v="I think spiritual needs can be met within an accepting, safe, compassionate contact with my patients"/>
    <n v="1"/>
    <n v="2"/>
    <n v="3"/>
    <m/>
    <n v="1"/>
  </r>
  <r>
    <n v="68"/>
    <d v="2018-01-17T14:46:04"/>
    <d v="2018-01-17T14:49:50"/>
    <d v="2018-01-17T14:49:50"/>
    <x v="67"/>
    <s v="172.4.94.51"/>
    <n v="1"/>
    <n v="38.005096435547003"/>
    <n v="-121.83869934082"/>
    <n v="100"/>
    <n v="225"/>
    <x v="1"/>
    <x v="5"/>
    <x v="2"/>
    <n v="6"/>
    <m/>
    <n v="4"/>
    <n v="2"/>
    <n v="6"/>
    <n v="4"/>
    <n v="2"/>
    <m/>
    <n v="1"/>
    <n v="1"/>
    <m/>
    <n v="1"/>
    <n v="1"/>
    <n v="1"/>
    <n v="5"/>
    <n v="5"/>
    <n v="4"/>
    <n v="1"/>
    <n v="3"/>
    <n v="3"/>
    <n v="5"/>
    <n v="5"/>
    <n v="4"/>
    <n v="3"/>
    <n v="5"/>
    <n v="4"/>
    <n v="1"/>
    <n v="5"/>
    <n v="5"/>
    <n v="1"/>
    <n v="4"/>
    <n v="0"/>
    <s v="anonymous"/>
    <s v="EN"/>
    <n v="7"/>
    <s v="All of the above "/>
    <n v="1"/>
    <n v="1"/>
    <m/>
    <m/>
    <m/>
    <n v="1"/>
    <n v="2"/>
    <n v="1"/>
    <m/>
    <n v="1"/>
  </r>
  <r>
    <n v="69"/>
    <d v="2018-01-17T15:08:00"/>
    <d v="2018-01-17T15:12:12"/>
    <d v="2018-01-17T15:12:12"/>
    <x v="68"/>
    <s v="168.235.1.4"/>
    <n v="1"/>
    <n v="41.774200439452997"/>
    <n v="-87.715301513672003"/>
    <n v="100"/>
    <n v="252"/>
    <x v="1"/>
    <x v="1"/>
    <x v="1"/>
    <n v="4"/>
    <s v="ah, if only I could remember back that far...."/>
    <n v="4"/>
    <n v="2"/>
    <n v="6"/>
    <n v="3"/>
    <n v="2"/>
    <m/>
    <n v="1"/>
    <n v="4"/>
    <m/>
    <n v="1"/>
    <n v="2"/>
    <n v="2"/>
    <n v="5"/>
    <n v="3"/>
    <n v="2"/>
    <n v="1"/>
    <n v="5"/>
    <n v="3"/>
    <n v="3"/>
    <n v="2"/>
    <n v="2"/>
    <n v="3"/>
    <n v="3"/>
    <n v="2"/>
    <n v="2"/>
    <n v="3"/>
    <n v="3"/>
    <n v="2"/>
    <n v="3"/>
    <n v="0"/>
    <s v="anonymous"/>
    <s v="EN"/>
    <n v="2"/>
    <m/>
    <n v="1"/>
    <n v="1"/>
    <m/>
    <n v="2"/>
    <m/>
    <n v="1"/>
    <n v="2"/>
    <n v="5"/>
    <s v="continuing education programs "/>
    <n v="1"/>
  </r>
  <r>
    <n v="70"/>
    <d v="2018-01-17T15:18:56"/>
    <d v="2018-01-17T15:27:15"/>
    <d v="2018-01-17T15:27:16"/>
    <x v="69"/>
    <s v="108.230.205.183"/>
    <n v="1"/>
    <n v="29.957901000976999"/>
    <n v="-91.872100830077997"/>
    <n v="100"/>
    <n v="499"/>
    <x v="1"/>
    <x v="1"/>
    <x v="2"/>
    <n v="5"/>
    <m/>
    <n v="5"/>
    <n v="2"/>
    <n v="6"/>
    <n v="5"/>
    <n v="1"/>
    <s v="It has Help to better meet the spiritual needs of my patients."/>
    <n v="1"/>
    <n v="1"/>
    <m/>
    <n v="1"/>
    <n v="1"/>
    <n v="1"/>
    <n v="4"/>
    <n v="4"/>
    <n v="3"/>
    <n v="1"/>
    <n v="3"/>
    <n v="2"/>
    <n v="4"/>
    <n v="2"/>
    <n v="2"/>
    <n v="2"/>
    <n v="5"/>
    <n v="4"/>
    <n v="2"/>
    <n v="5"/>
    <n v="4"/>
    <n v="2"/>
    <n v="2"/>
    <n v="0"/>
    <s v="anonymous"/>
    <s v="EN"/>
    <n v="2"/>
    <m/>
    <n v="1"/>
    <n v="1"/>
    <m/>
    <n v="1"/>
    <m/>
    <n v="1"/>
    <n v="2"/>
    <n v="1"/>
    <m/>
    <n v="1"/>
  </r>
  <r>
    <n v="71"/>
    <d v="2018-01-17T15:44:30"/>
    <d v="2018-01-17T15:49:54"/>
    <d v="2018-01-17T15:49:54"/>
    <x v="70"/>
    <s v="104.180.72.132"/>
    <n v="1"/>
    <n v="32.86669921875"/>
    <n v="-117.24810028076"/>
    <n v="100"/>
    <n v="323"/>
    <x v="1"/>
    <x v="5"/>
    <x v="1"/>
    <n v="4"/>
    <s v="self care class taught by a nun as an undergrad"/>
    <n v="4"/>
    <n v="1"/>
    <n v="4"/>
    <n v="3"/>
    <n v="2"/>
    <m/>
    <n v="2"/>
    <m/>
    <m/>
    <m/>
    <m/>
    <n v="2"/>
    <n v="5"/>
    <n v="5"/>
    <n v="4"/>
    <n v="1"/>
    <n v="2"/>
    <n v="5"/>
    <n v="5"/>
    <n v="5"/>
    <n v="5"/>
    <n v="4"/>
    <n v="5"/>
    <n v="5"/>
    <n v="1"/>
    <n v="5"/>
    <n v="4"/>
    <n v="1"/>
    <n v="5"/>
    <n v="0"/>
    <s v="anonymous"/>
    <s v="EN"/>
    <n v="6"/>
    <m/>
    <n v="1"/>
    <n v="2"/>
    <m/>
    <n v="1"/>
    <s v="I am an atheist but am comfortable supporting people in any way they need to be supported spiritually."/>
    <n v="2"/>
    <n v="2"/>
    <s v="1,2"/>
    <m/>
    <n v="1"/>
  </r>
  <r>
    <n v="72"/>
    <d v="2018-01-17T16:39:20"/>
    <d v="2018-01-17T16:50:09"/>
    <d v="2018-01-17T16:50:10"/>
    <x v="71"/>
    <s v="68.196.252.253"/>
    <n v="1"/>
    <n v="40.851303100586001"/>
    <n v="-74.086799621582003"/>
    <n v="100"/>
    <n v="649"/>
    <x v="1"/>
    <x v="1"/>
    <x v="4"/>
    <n v="4"/>
    <s v="Incorporated into education of human life cycle"/>
    <n v="5"/>
    <n v="2"/>
    <n v="6"/>
    <n v="4"/>
    <n v="1"/>
    <s v="Definitely helps better meet patient's and family's needs"/>
    <n v="1"/>
    <n v="1"/>
    <m/>
    <n v="1"/>
    <n v="1"/>
    <n v="2"/>
    <n v="5"/>
    <n v="5"/>
    <n v="4"/>
    <n v="1"/>
    <n v="3"/>
    <n v="4"/>
    <n v="5"/>
    <n v="5"/>
    <n v="5"/>
    <n v="5"/>
    <n v="5"/>
    <n v="5"/>
    <n v="1"/>
    <n v="5"/>
    <n v="5"/>
    <n v="1"/>
    <n v="5"/>
    <n v="0"/>
    <s v="anonymous"/>
    <s v="EN"/>
    <n v="7"/>
    <s v="Whomever identifies the need."/>
    <n v="1"/>
    <n v="1"/>
    <m/>
    <n v="1"/>
    <s v="Initiate/join in spiritual disciplines important to patient, listen for ways to connect daily experience with their spiritual viewpoint, offer prayer"/>
    <n v="1"/>
    <n v="2"/>
    <n v="4"/>
    <m/>
    <n v="1"/>
  </r>
  <r>
    <n v="73"/>
    <d v="2018-01-17T17:45:02"/>
    <d v="2018-01-17T17:53:21"/>
    <d v="2018-01-17T17:53:22"/>
    <x v="72"/>
    <s v="132.239.142.132"/>
    <n v="1"/>
    <n v="32.880706787108998"/>
    <n v="-117.23590087891"/>
    <n v="100"/>
    <n v="498"/>
    <x v="1"/>
    <x v="1"/>
    <x v="2"/>
    <n v="5"/>
    <m/>
    <n v="5"/>
    <n v="2"/>
    <n v="6"/>
    <n v="2"/>
    <n v="1"/>
    <s v="I was in hospice for 10 yrs.  We did ELNEC along with our spiritual counselors providing education."/>
    <n v="1"/>
    <n v="1"/>
    <m/>
    <n v="1"/>
    <n v="2"/>
    <n v="1"/>
    <n v="4"/>
    <n v="4"/>
    <n v="3"/>
    <n v="2"/>
    <n v="2"/>
    <n v="4"/>
    <n v="4"/>
    <n v="4"/>
    <n v="4"/>
    <n v="4"/>
    <n v="4"/>
    <n v="3"/>
    <n v="2"/>
    <n v="4"/>
    <n v="4"/>
    <n v="2"/>
    <n v="3"/>
    <n v="0"/>
    <s v="anonymous"/>
    <s v="EN"/>
    <n v="7"/>
    <s v="I think it depends on the patient and situation.  I think any of the above can be responsible.  I don't think it's an absolute."/>
    <n v="1"/>
    <n v="7"/>
    <s v=" patient, relatives, nursing observations"/>
    <n v="2"/>
    <m/>
    <n v="5"/>
    <n v="2"/>
    <n v="4"/>
    <m/>
    <n v="1"/>
  </r>
  <r>
    <n v="74"/>
    <d v="2018-01-17T18:03:22"/>
    <d v="2018-01-17T18:07:06"/>
    <d v="2018-01-17T18:07:06"/>
    <x v="73"/>
    <s v="68.111.14.90"/>
    <n v="1"/>
    <n v="32.213195800781001"/>
    <n v="-110.88729858398"/>
    <n v="100"/>
    <n v="223"/>
    <x v="1"/>
    <x v="5"/>
    <x v="2"/>
    <n v="5"/>
    <m/>
    <n v="4"/>
    <n v="2"/>
    <n v="6"/>
    <n v="4"/>
    <n v="1"/>
    <s v="yes"/>
    <n v="1"/>
    <n v="1"/>
    <m/>
    <n v="1"/>
    <n v="2"/>
    <n v="1"/>
    <n v="4"/>
    <n v="5"/>
    <n v="5"/>
    <n v="1"/>
    <n v="2"/>
    <n v="5"/>
    <n v="5"/>
    <n v="5"/>
    <n v="5"/>
    <n v="4"/>
    <n v="5"/>
    <n v="5"/>
    <n v="1"/>
    <n v="5"/>
    <n v="5"/>
    <n v="1"/>
    <n v="4"/>
    <n v="0"/>
    <s v="anonymous"/>
    <s v="EN"/>
    <n v="7"/>
    <s v="All of the team"/>
    <n v="1"/>
    <n v="7"/>
    <s v="multple disciplines/family"/>
    <n v="1"/>
    <s v="active listening"/>
    <n v="1"/>
    <n v="2"/>
    <s v="1,2,3,4"/>
    <m/>
    <n v="2"/>
  </r>
  <r>
    <n v="75"/>
    <d v="2018-01-17T18:14:27"/>
    <d v="2018-01-17T18:20:32"/>
    <d v="2018-01-17T18:20:32"/>
    <x v="74"/>
    <s v="174.227.137.13"/>
    <n v="1"/>
    <n v="28.634399414061999"/>
    <n v="-81.622100830077997"/>
    <n v="100"/>
    <n v="364"/>
    <x v="1"/>
    <x v="1"/>
    <x v="1"/>
    <n v="4"/>
    <s v="MSN course included Spirituality in the context of Transcultural Nursing "/>
    <n v="5"/>
    <n v="2"/>
    <n v="6"/>
    <n v="5"/>
    <n v="2"/>
    <m/>
    <n v="1"/>
    <n v="1"/>
    <m/>
    <n v="1"/>
    <n v="1"/>
    <n v="1"/>
    <n v="5"/>
    <n v="5"/>
    <n v="5"/>
    <n v="1"/>
    <n v="1"/>
    <n v="5"/>
    <n v="5"/>
    <n v="5"/>
    <n v="5"/>
    <n v="5"/>
    <n v="5"/>
    <n v="5"/>
    <n v="1"/>
    <n v="5"/>
    <n v="5"/>
    <n v="3"/>
    <n v="3"/>
    <n v="0"/>
    <s v="anonymous"/>
    <s v="EN"/>
    <n v="2"/>
    <m/>
    <n v="1"/>
    <n v="1"/>
    <m/>
    <n v="1"/>
    <s v="I inform them that the course of their illness is between them and God but I will pray for them and their families."/>
    <n v="1"/>
    <n v="2"/>
    <s v="1,3,4"/>
    <m/>
    <n v="1"/>
  </r>
  <r>
    <n v="76"/>
    <d v="2018-01-17T18:40:32"/>
    <d v="2018-01-17T18:45:15"/>
    <d v="2018-01-17T18:45:16"/>
    <x v="75"/>
    <s v="68.191.38.197"/>
    <n v="1"/>
    <n v="42.248504638672003"/>
    <n v="-71.765602111815994"/>
    <n v="100"/>
    <n v="283"/>
    <x v="1"/>
    <x v="5"/>
    <x v="4"/>
    <n v="5"/>
    <m/>
    <n v="1"/>
    <n v="2"/>
    <n v="1"/>
    <n v="1"/>
    <n v="2"/>
    <m/>
    <n v="2"/>
    <m/>
    <m/>
    <m/>
    <m/>
    <n v="2"/>
    <n v="5"/>
    <n v="5"/>
    <n v="3"/>
    <n v="1"/>
    <n v="5"/>
    <n v="5"/>
    <n v="5"/>
    <n v="3"/>
    <m/>
    <n v="3"/>
    <n v="5"/>
    <n v="4"/>
    <n v="3"/>
    <n v="5"/>
    <n v="4"/>
    <n v="1"/>
    <n v="5"/>
    <n v="0"/>
    <s v="anonymous"/>
    <s v="EN"/>
    <n v="3"/>
    <m/>
    <n v="1"/>
    <n v="1"/>
    <m/>
    <n v="2"/>
    <m/>
    <n v="1"/>
    <n v="2"/>
    <n v="2"/>
    <m/>
    <n v="1"/>
  </r>
  <r>
    <n v="77"/>
    <d v="2018-01-17T19:20:17"/>
    <d v="2018-01-17T19:35:38"/>
    <d v="2018-01-17T19:35:38"/>
    <x v="76"/>
    <s v="75.118.108.182"/>
    <n v="1"/>
    <n v="41.444595336913999"/>
    <n v="-81.921997070312003"/>
    <n v="100"/>
    <n v="921"/>
    <x v="1"/>
    <x v="1"/>
    <x v="2"/>
    <n v="4"/>
    <s v="in masters program assessing spiritual needs"/>
    <n v="5"/>
    <n v="2"/>
    <n v="1"/>
    <n v="5"/>
    <n v="1"/>
    <s v="yes; the classes are usually outside the college setting usually holistic care education.  makes me feel more confident"/>
    <n v="1"/>
    <n v="1"/>
    <m/>
    <n v="1"/>
    <n v="1"/>
    <n v="1"/>
    <n v="4"/>
    <n v="5"/>
    <n v="4"/>
    <n v="1"/>
    <n v="5"/>
    <n v="5"/>
    <n v="5"/>
    <n v="5"/>
    <n v="5"/>
    <n v="5"/>
    <n v="5"/>
    <n v="5"/>
    <n v="1"/>
    <n v="4"/>
    <n v="4"/>
    <n v="1"/>
    <n v="5"/>
    <n v="0"/>
    <s v="anonymous"/>
    <s v="EN"/>
    <n v="1"/>
    <m/>
    <n v="1"/>
    <n v="1"/>
    <m/>
    <n v="2"/>
    <m/>
    <n v="1"/>
    <n v="2"/>
    <n v="3"/>
    <m/>
    <n v="1"/>
  </r>
  <r>
    <n v="78"/>
    <d v="2018-01-17T19:31:33"/>
    <d v="2018-01-17T19:36:31"/>
    <d v="2018-01-17T19:36:31"/>
    <x v="77"/>
    <s v="204.80.136.140"/>
    <n v="1"/>
    <n v="61.145401000977003"/>
    <n v="-149.76640319824"/>
    <n v="100"/>
    <n v="297"/>
    <x v="1"/>
    <x v="3"/>
    <x v="2"/>
    <n v="4"/>
    <s v="Embedded within classes"/>
    <n v="4"/>
    <n v="2"/>
    <n v="6"/>
    <n v="2"/>
    <n v="2"/>
    <m/>
    <n v="2"/>
    <m/>
    <m/>
    <m/>
    <m/>
    <n v="1"/>
    <n v="5"/>
    <n v="5"/>
    <n v="1"/>
    <n v="1"/>
    <n v="3"/>
    <n v="5"/>
    <n v="4"/>
    <n v="5"/>
    <n v="5"/>
    <n v="4"/>
    <n v="5"/>
    <n v="5"/>
    <n v="1"/>
    <n v="5"/>
    <n v="5"/>
    <n v="1"/>
    <n v="1"/>
    <n v="0"/>
    <s v="anonymous"/>
    <s v="EN"/>
    <n v="7"/>
    <s v="Entire team (including pt)"/>
    <n v="1"/>
    <n v="7"/>
    <s v="all of the above"/>
    <n v="1"/>
    <s v="Silent presence, exploring their beliefs, examining fears, outlining hopes, providing human kindness"/>
    <n v="1"/>
    <n v="2"/>
    <n v="5"/>
    <s v="Everyone"/>
    <n v="1"/>
  </r>
  <r>
    <n v="79"/>
    <d v="2018-01-17T19:32:18"/>
    <d v="2018-01-17T19:39:23"/>
    <d v="2018-01-17T19:39:23"/>
    <x v="78"/>
    <s v="68.106.88.122"/>
    <n v="1"/>
    <n v="37.251998901367003"/>
    <n v="-79.977203369140994"/>
    <n v="100"/>
    <n v="424"/>
    <x v="2"/>
    <x v="2"/>
    <x v="4"/>
    <n v="4"/>
    <s v="Spritual care was discussed during classtime each semester of nursing school (a 2 year program) as a means of caring holistically for a person"/>
    <n v="2"/>
    <n v="2"/>
    <n v="6"/>
    <n v="2"/>
    <n v="1"/>
    <s v="As a hospice nurse, I work closely with spiritual care and the spiritual care coordinator. Inservices are provided annually about assessing the dying patient for spiritual distress and how to resolve these issues."/>
    <n v="2"/>
    <m/>
    <m/>
    <m/>
    <m/>
    <n v="1"/>
    <n v="5"/>
    <n v="4"/>
    <n v="2"/>
    <n v="1"/>
    <n v="2"/>
    <n v="4"/>
    <n v="5"/>
    <n v="4"/>
    <n v="2"/>
    <n v="2"/>
    <n v="4"/>
    <n v="4"/>
    <n v="1"/>
    <n v="4"/>
    <n v="4"/>
    <n v="1"/>
    <n v="5"/>
    <n v="0"/>
    <s v="anonymous"/>
    <s v="EN"/>
    <n v="7"/>
    <s v="Spiritualilty infiltrates every part of a person's life and therefore requires an interdisciplinary approach. Care should come from all areas and disciplines, not just one service. "/>
    <n v="1"/>
    <n v="6"/>
    <m/>
    <n v="1"/>
    <m/>
    <n v="1"/>
    <n v="2"/>
    <s v="1,2,3"/>
    <m/>
    <n v="1"/>
  </r>
  <r>
    <n v="80"/>
    <d v="2018-01-17T19:40:22"/>
    <d v="2018-01-17T19:45:01"/>
    <d v="2018-01-17T19:45:01"/>
    <x v="79"/>
    <s v="73.147.39.95"/>
    <n v="1"/>
    <n v="38.434799194336001"/>
    <n v="-77.986602783202997"/>
    <n v="100"/>
    <n v="279"/>
    <x v="1"/>
    <x v="2"/>
    <x v="5"/>
    <n v="5"/>
    <m/>
    <n v="2"/>
    <n v="2"/>
    <n v="6"/>
    <n v="1"/>
    <n v="2"/>
    <m/>
    <n v="1"/>
    <n v="1"/>
    <m/>
    <n v="2"/>
    <m/>
    <n v="2"/>
    <n v="4"/>
    <n v="5"/>
    <n v="3"/>
    <n v="2"/>
    <n v="3"/>
    <n v="4"/>
    <n v="4"/>
    <n v="4"/>
    <n v="4"/>
    <n v="4"/>
    <n v="4"/>
    <n v="4"/>
    <n v="4"/>
    <n v="4"/>
    <n v="4"/>
    <n v="2"/>
    <n v="5"/>
    <n v="0"/>
    <s v="anonymous"/>
    <s v="EN"/>
    <n v="2"/>
    <m/>
    <n v="1"/>
    <n v="1"/>
    <m/>
    <n v="1"/>
    <m/>
    <n v="2"/>
    <n v="2"/>
    <s v="1,2,3,4"/>
    <m/>
    <n v="1"/>
  </r>
  <r>
    <n v="81"/>
    <d v="2018-01-17T19:37:49"/>
    <d v="2018-01-17T19:45:50"/>
    <d v="2018-01-17T19:45:51"/>
    <x v="80"/>
    <s v="129.176.151.14"/>
    <n v="1"/>
    <n v="44.071502685547003"/>
    <n v="-92.527900695800994"/>
    <n v="100"/>
    <n v="481"/>
    <x v="1"/>
    <x v="1"/>
    <x v="1"/>
    <n v="4"/>
    <s v="Content on spirituality included as part of complementary thereapies coursework during PhD program"/>
    <n v="5"/>
    <n v="1"/>
    <n v="6"/>
    <n v="4"/>
    <n v="1"/>
    <s v="classes and workshops have improved my skills to meet spiritual needs through better assessment, skills related to providing spiritual care, etc."/>
    <n v="1"/>
    <n v="1"/>
    <m/>
    <n v="1"/>
    <n v="1"/>
    <n v="1"/>
    <n v="4"/>
    <n v="4"/>
    <n v="4"/>
    <n v="2"/>
    <n v="1"/>
    <n v="4"/>
    <n v="4"/>
    <n v="4"/>
    <n v="4"/>
    <n v="4"/>
    <n v="4"/>
    <n v="4"/>
    <n v="2"/>
    <n v="4"/>
    <n v="4"/>
    <n v="2"/>
    <n v="4"/>
    <n v="0"/>
    <s v="anonymous"/>
    <s v="EN"/>
    <n v="7"/>
    <s v="I believe all of the above are responsible for providing spiritual care"/>
    <n v="1"/>
    <n v="7"/>
    <s v="I have encountered many patients with spiritual needs and I became aware of his/her needs through all options noted above"/>
    <n v="2"/>
    <m/>
    <n v="1"/>
    <n v="2"/>
    <s v="1,2,3,4"/>
    <m/>
    <n v="1"/>
  </r>
  <r>
    <n v="82"/>
    <d v="2018-01-17T20:14:13"/>
    <d v="2018-01-17T20:20:18"/>
    <d v="2018-01-17T20:20:19"/>
    <x v="81"/>
    <s v="173.174.161.205"/>
    <n v="1"/>
    <n v="29.632202148438001"/>
    <n v="-98.760597229004006"/>
    <n v="100"/>
    <n v="365"/>
    <x v="1"/>
    <x v="5"/>
    <x v="5"/>
    <n v="5"/>
    <m/>
    <n v="3"/>
    <n v="2"/>
    <n v="6"/>
    <n v="3"/>
    <n v="2"/>
    <m/>
    <n v="1"/>
    <n v="1"/>
    <m/>
    <n v="1"/>
    <n v="5"/>
    <n v="1"/>
    <n v="5"/>
    <n v="5"/>
    <n v="4"/>
    <n v="1"/>
    <n v="1"/>
    <n v="4"/>
    <n v="5"/>
    <n v="5"/>
    <n v="5"/>
    <n v="4"/>
    <n v="5"/>
    <n v="4"/>
    <n v="1"/>
    <n v="5"/>
    <n v="2"/>
    <n v="2"/>
    <n v="5"/>
    <n v="0"/>
    <s v="anonymous"/>
    <s v="EN"/>
    <n v="7"/>
    <s v="All of the above"/>
    <n v="1"/>
    <n v="7"/>
    <s v="all of the above"/>
    <n v="1"/>
    <s v="Praying and providing support and listening to their or just being there and listening"/>
    <n v="1"/>
    <n v="2"/>
    <s v="1,2,3"/>
    <m/>
    <n v="1"/>
  </r>
  <r>
    <n v="83"/>
    <d v="2018-01-17T20:42:28"/>
    <d v="2018-01-17T20:51:44"/>
    <d v="2018-01-17T20:51:44"/>
    <x v="82"/>
    <s v="108.90.41.100"/>
    <n v="1"/>
    <n v="37.419204711913999"/>
    <n v="-122.05740356445"/>
    <n v="100"/>
    <n v="556"/>
    <x v="1"/>
    <x v="1"/>
    <x v="4"/>
    <n v="5"/>
    <m/>
    <n v="5"/>
    <n v="2"/>
    <n v="6"/>
    <n v="3"/>
    <n v="1"/>
    <s v="Hospice and Palliative Care training "/>
    <n v="1"/>
    <n v="1"/>
    <m/>
    <n v="1"/>
    <n v="2"/>
    <n v="1"/>
    <n v="4"/>
    <n v="4"/>
    <n v="2"/>
    <n v="2"/>
    <n v="4"/>
    <n v="4"/>
    <n v="2"/>
    <n v="4"/>
    <n v="4"/>
    <n v="2"/>
    <n v="4"/>
    <n v="2"/>
    <n v="2"/>
    <n v="4"/>
    <n v="4"/>
    <n v="2"/>
    <n v="4"/>
    <n v="0"/>
    <s v="anonymous"/>
    <s v="EN"/>
    <n v="2"/>
    <m/>
    <n v="1"/>
    <n v="6"/>
    <m/>
    <n v="2"/>
    <m/>
    <n v="1"/>
    <n v="2"/>
    <s v="1,2,3,4"/>
    <m/>
    <n v="1"/>
  </r>
  <r>
    <n v="84"/>
    <d v="2018-01-17T20:46:18"/>
    <d v="2018-01-17T20:51:57"/>
    <d v="2018-01-17T20:51:58"/>
    <x v="83"/>
    <s v="69.179.134.155"/>
    <n v="1"/>
    <n v="38.997695922852003"/>
    <n v="-90.984596252440994"/>
    <n v="100"/>
    <n v="339"/>
    <x v="1"/>
    <x v="3"/>
    <x v="4"/>
    <n v="5"/>
    <m/>
    <n v="5"/>
    <n v="2"/>
    <n v="6"/>
    <n v="3"/>
    <n v="2"/>
    <m/>
    <n v="1"/>
    <n v="1"/>
    <m/>
    <n v="1"/>
    <n v="1"/>
    <n v="1"/>
    <n v="5"/>
    <n v="5"/>
    <n v="4"/>
    <n v="1"/>
    <n v="2"/>
    <n v="5"/>
    <n v="5"/>
    <n v="5"/>
    <n v="5"/>
    <n v="5"/>
    <n v="5"/>
    <n v="5"/>
    <n v="1"/>
    <n v="5"/>
    <n v="5"/>
    <n v="1"/>
    <n v="5"/>
    <n v="0"/>
    <s v="anonymous"/>
    <s v="EN"/>
    <n v="2"/>
    <m/>
    <n v="1"/>
    <n v="6"/>
    <m/>
    <n v="2"/>
    <m/>
    <n v="3"/>
    <n v="2"/>
    <n v="2"/>
    <m/>
    <n v="1"/>
  </r>
  <r>
    <n v="85"/>
    <d v="2018-01-18T04:04:45"/>
    <d v="2018-01-18T04:13:26"/>
    <d v="2018-01-18T04:13:27"/>
    <x v="84"/>
    <s v="73.243.249.6"/>
    <n v="1"/>
    <n v="39.900405883788999"/>
    <n v="-104.9428024292"/>
    <n v="100"/>
    <n v="521"/>
    <x v="1"/>
    <x v="3"/>
    <x v="2"/>
    <n v="5"/>
    <m/>
    <n v="4"/>
    <n v="2"/>
    <n v="5"/>
    <n v="4"/>
    <n v="1"/>
    <s v="workshop, nursing organization"/>
    <n v="1"/>
    <n v="1"/>
    <m/>
    <n v="1"/>
    <n v="1"/>
    <n v="2"/>
    <n v="5"/>
    <n v="5"/>
    <n v="4"/>
    <n v="1"/>
    <n v="4"/>
    <n v="5"/>
    <n v="5"/>
    <n v="5"/>
    <n v="5"/>
    <n v="5"/>
    <n v="5"/>
    <n v="5"/>
    <n v="2"/>
    <n v="5"/>
    <n v="5"/>
    <n v="2"/>
    <n v="5"/>
    <n v="0"/>
    <s v="anonymous"/>
    <s v="EN"/>
    <n v="7"/>
    <s v="includes nurses, chaplians, clergy, etc all workingvtogether to help pt find meaning in theirvlife and closure"/>
    <n v="1"/>
    <n v="6"/>
    <m/>
    <n v="2"/>
    <m/>
    <n v="1"/>
    <n v="2"/>
    <n v="1"/>
    <m/>
    <n v="1"/>
  </r>
  <r>
    <n v="86"/>
    <d v="2018-01-17T08:15:48"/>
    <d v="2018-01-18T05:53:50"/>
    <d v="2018-01-18T05:53:50"/>
    <x v="85"/>
    <s v="205.167.2.24"/>
    <n v="1"/>
    <n v="42.448806762695"/>
    <n v="-94.225402832030994"/>
    <n v="100"/>
    <n v="77881"/>
    <x v="1"/>
    <x v="5"/>
    <x v="2"/>
    <n v="4"/>
    <s v="End-of-Life Nursing Education Consortium (ELNEC)"/>
    <n v="4"/>
    <n v="2"/>
    <n v="5"/>
    <n v="4"/>
    <n v="1"/>
    <s v="Respecting Choices/ IPOST Facilitator"/>
    <n v="1"/>
    <n v="1"/>
    <m/>
    <n v="1"/>
    <n v="1"/>
    <n v="1"/>
    <n v="5"/>
    <n v="5"/>
    <n v="5"/>
    <m/>
    <n v="1"/>
    <n v="2"/>
    <n v="5"/>
    <n v="4"/>
    <n v="4"/>
    <n v="2"/>
    <n v="5"/>
    <n v="4"/>
    <n v="1"/>
    <n v="5"/>
    <n v="4"/>
    <n v="1"/>
    <n v="4"/>
    <n v="0"/>
    <s v="anonymous"/>
    <s v="EN"/>
    <n v="2"/>
    <m/>
    <n v="1"/>
    <n v="1"/>
    <m/>
    <n v="1"/>
    <s v="Asking patients what faith or spiritual community they area affiliated and if I can contact their spiritual person if needed while inpatient or the hospital chaplain, spiritual care team is part of our inpatient palliative care team, they are often consulted and attend IDT meetings weekly to provide the best px/family support and ACP needs.  Many oncology patients ask existential questions regarding end of life that require chaplaincy"/>
    <n v="1"/>
    <n v="2"/>
    <s v="1,2,3"/>
    <m/>
    <n v="1"/>
  </r>
  <r>
    <n v="87"/>
    <d v="2018-01-18T06:50:55"/>
    <d v="2018-01-18T06:59:53"/>
    <d v="2018-01-18T06:59:55"/>
    <x v="86"/>
    <s v="168.250.62.1"/>
    <n v="1"/>
    <n v="41.626205444336001"/>
    <n v="-83.580497741699006"/>
    <n v="100"/>
    <n v="538"/>
    <x v="1"/>
    <x v="3"/>
    <x v="2"/>
    <n v="4"/>
    <s v="spiritual component was addressed in death and dying training"/>
    <n v="4"/>
    <n v="2"/>
    <n v="6"/>
    <n v="2"/>
    <n v="1"/>
    <s v="it has helped"/>
    <n v="1"/>
    <n v="1"/>
    <m/>
    <n v="1"/>
    <n v="2"/>
    <n v="1"/>
    <n v="5"/>
    <n v="4"/>
    <n v="2"/>
    <n v="1"/>
    <n v="3"/>
    <n v="4"/>
    <n v="4"/>
    <n v="3"/>
    <n v="4"/>
    <n v="4"/>
    <n v="5"/>
    <n v="4"/>
    <n v="2"/>
    <n v="5"/>
    <n v="4"/>
    <n v="2"/>
    <n v="2"/>
    <n v="0"/>
    <s v="anonymous"/>
    <s v="EN"/>
    <n v="7"/>
    <s v="I believe it can be a combination of all of the above; varies with the individual"/>
    <n v="1"/>
    <n v="7"/>
    <s v="all of the above; each situation is different"/>
    <n v="1"/>
    <s v="prayer; active listening; contacting patient's preferred minister/priest"/>
    <n v="1"/>
    <n v="2"/>
    <n v="1"/>
    <m/>
    <n v="1"/>
  </r>
  <r>
    <n v="88"/>
    <d v="2018-01-18T07:40:08"/>
    <d v="2018-01-18T07:54:56"/>
    <d v="2018-01-18T07:54:57"/>
    <x v="87"/>
    <s v="198.190.160.245"/>
    <n v="1"/>
    <n v="42.363098144531001"/>
    <n v="-89.033203125"/>
    <n v="100"/>
    <n v="888"/>
    <x v="2"/>
    <x v="1"/>
    <x v="4"/>
    <n v="4"/>
    <s v="I was eduactaed about some of the beliefs of various cultural groups, such as it is considered inappropriate, or evil, to look directly at the eyes of children, who are Mexican."/>
    <n v="4"/>
    <n v="2"/>
    <n v="6"/>
    <n v="3"/>
    <n v="1"/>
    <s v="Beliefs of some culrures were offered, but I did not participate in that educational offer, because it is rare to come across patients with beliefs different from those of Judeo-Christian, which is what I am familiar with."/>
    <n v="1"/>
    <n v="1"/>
    <m/>
    <n v="1"/>
    <n v="1"/>
    <n v="2"/>
    <n v="5"/>
    <n v="4"/>
    <n v="5"/>
    <n v="1"/>
    <n v="1"/>
    <n v="5"/>
    <n v="5"/>
    <n v="3"/>
    <n v="4"/>
    <n v="5"/>
    <n v="5"/>
    <n v="5"/>
    <n v="1"/>
    <n v="5"/>
    <n v="5"/>
    <n v="4"/>
    <n v="5"/>
    <n v="0"/>
    <s v="anonymous"/>
    <s v="EN"/>
    <n v="3"/>
    <m/>
    <n v="1"/>
    <n v="2"/>
    <m/>
    <n v="2"/>
    <m/>
    <n v="5"/>
    <n v="2"/>
    <n v="2"/>
    <m/>
    <n v="1"/>
  </r>
  <r>
    <n v="89"/>
    <d v="2018-01-18T08:41:54"/>
    <d v="2018-01-18T08:47:22"/>
    <d v="2018-01-18T08:47:23"/>
    <x v="88"/>
    <s v="97.107.166.204"/>
    <n v="1"/>
    <n v="41.549697875977003"/>
    <n v="-72.653099060059006"/>
    <n v="100"/>
    <n v="327"/>
    <x v="1"/>
    <x v="5"/>
    <x v="2"/>
    <n v="4"/>
    <s v="Orientation, attended class"/>
    <n v="3"/>
    <n v="2"/>
    <n v="6"/>
    <n v="3"/>
    <n v="1"/>
    <s v="Yes"/>
    <n v="1"/>
    <n v="3"/>
    <m/>
    <n v="1"/>
    <n v="1"/>
    <n v="1"/>
    <n v="4"/>
    <n v="4"/>
    <n v="2"/>
    <n v="1"/>
    <n v="4"/>
    <n v="3"/>
    <n v="5"/>
    <n v="5"/>
    <n v="5"/>
    <n v="3"/>
    <n v="5"/>
    <n v="5"/>
    <n v="1"/>
    <n v="5"/>
    <n v="5"/>
    <n v="1"/>
    <n v="4"/>
    <n v="0"/>
    <s v="anonymous"/>
    <s v="EN"/>
    <n v="7"/>
    <s v="All of the above"/>
    <n v="1"/>
    <n v="7"/>
    <s v="Combination of a few of the above"/>
    <n v="1"/>
    <s v="Being able to ask the patient what can be done to meet their needs"/>
    <n v="1"/>
    <n v="2"/>
    <s v="1,2,3,4"/>
    <m/>
    <n v="1"/>
  </r>
  <r>
    <n v="90"/>
    <d v="2018-01-18T09:39:32"/>
    <d v="2018-01-18T09:46:25"/>
    <d v="2018-01-18T09:46:25"/>
    <x v="89"/>
    <s v="132.239.142.132"/>
    <n v="1"/>
    <n v="32.880706787108998"/>
    <n v="-117.23590087891"/>
    <n v="100"/>
    <n v="412"/>
    <x v="1"/>
    <x v="2"/>
    <x v="4"/>
    <n v="4"/>
    <s v="Quarterly classes with city-wide hospice program"/>
    <n v="2"/>
    <n v="2"/>
    <n v="4"/>
    <n v="2"/>
    <n v="1"/>
    <s v="Classes focused on communication in difficult situations, also took CHPN courses that covered spirituality"/>
    <n v="1"/>
    <n v="7"/>
    <s v="Catholic"/>
    <n v="1"/>
    <n v="1"/>
    <n v="2"/>
    <n v="5"/>
    <n v="5"/>
    <n v="4"/>
    <n v="1"/>
    <n v="3"/>
    <n v="4"/>
    <n v="5"/>
    <n v="5"/>
    <n v="5"/>
    <n v="5"/>
    <n v="4"/>
    <n v="5"/>
    <n v="2"/>
    <n v="5"/>
    <n v="4"/>
    <n v="1"/>
    <n v="4"/>
    <n v="0"/>
    <s v="anonymous"/>
    <s v="EN"/>
    <n v="3"/>
    <m/>
    <n v="1"/>
    <n v="1"/>
    <m/>
    <n v="1"/>
    <s v="Compassion, offering spiritual services (i.e. chaplains, etc)"/>
    <n v="1"/>
    <n v="2"/>
    <n v="2"/>
    <m/>
    <n v="1"/>
  </r>
  <r>
    <n v="91"/>
    <d v="2018-01-18T10:38:12"/>
    <d v="2018-01-18T10:42:12"/>
    <d v="2018-01-18T10:42:13"/>
    <x v="90"/>
    <s v="71.204.213.89"/>
    <n v="1"/>
    <n v="38.30810546875"/>
    <n v="-75.240898132324006"/>
    <n v="100"/>
    <n v="240"/>
    <x v="1"/>
    <x v="5"/>
    <x v="1"/>
    <n v="5"/>
    <m/>
    <n v="4"/>
    <n v="2"/>
    <n v="6"/>
    <n v="4"/>
    <n v="1"/>
    <s v="yes"/>
    <n v="1"/>
    <n v="1"/>
    <m/>
    <n v="1"/>
    <n v="2"/>
    <n v="1"/>
    <n v="5"/>
    <n v="4"/>
    <n v="4"/>
    <n v="2"/>
    <n v="2"/>
    <n v="4"/>
    <n v="5"/>
    <n v="5"/>
    <n v="5"/>
    <n v="4"/>
    <n v="5"/>
    <n v="5"/>
    <n v="1"/>
    <n v="5"/>
    <n v="5"/>
    <n v="1"/>
    <n v="3"/>
    <n v="0"/>
    <s v="anonymous"/>
    <s v="EN"/>
    <n v="2"/>
    <m/>
    <n v="1"/>
    <n v="7"/>
    <s v="All of the above but your choices did not allow for that option"/>
    <n v="2"/>
    <m/>
    <n v="2"/>
    <n v="2"/>
    <s v="1,2"/>
    <m/>
    <n v="2"/>
  </r>
  <r>
    <n v="92"/>
    <d v="2018-01-18T12:55:37"/>
    <d v="2018-01-18T13:00:59"/>
    <d v="2018-01-18T13:00:59"/>
    <x v="91"/>
    <s v="132.239.142.132"/>
    <n v="1"/>
    <n v="32.880706787108998"/>
    <n v="-117.23590087891"/>
    <n v="100"/>
    <n v="321"/>
    <x v="1"/>
    <x v="1"/>
    <x v="5"/>
    <n v="5"/>
    <m/>
    <n v="5"/>
    <n v="2"/>
    <n v="5"/>
    <n v="2"/>
    <n v="2"/>
    <m/>
    <n v="1"/>
    <n v="1"/>
    <m/>
    <n v="1"/>
    <n v="2"/>
    <n v="2"/>
    <n v="5"/>
    <n v="5"/>
    <n v="4"/>
    <n v="1"/>
    <n v="2"/>
    <n v="4"/>
    <n v="4"/>
    <n v="5"/>
    <n v="4"/>
    <n v="3"/>
    <n v="4"/>
    <n v="4"/>
    <n v="1"/>
    <n v="5"/>
    <n v="5"/>
    <n v="1"/>
    <m/>
    <n v="0"/>
    <s v="anonymous"/>
    <s v="EN"/>
    <n v="7"/>
    <s v="the entire care team"/>
    <n v="1"/>
    <n v="2"/>
    <m/>
    <n v="2"/>
    <m/>
    <n v="1"/>
    <n v="2"/>
    <s v="2,3"/>
    <m/>
    <n v="1"/>
  </r>
  <r>
    <n v="93"/>
    <d v="2018-01-18T13:11:50"/>
    <d v="2018-01-18T13:20:18"/>
    <d v="2018-01-18T13:20:18"/>
    <x v="92"/>
    <s v="132.239.142.132"/>
    <n v="1"/>
    <n v="32.880706787108998"/>
    <n v="-117.23590087891"/>
    <n v="100"/>
    <n v="507"/>
    <x v="1"/>
    <x v="1"/>
    <x v="2"/>
    <n v="4"/>
    <s v="1 module of MSN course"/>
    <n v="5"/>
    <n v="2"/>
    <n v="6"/>
    <n v="4"/>
    <n v="2"/>
    <m/>
    <n v="2"/>
    <m/>
    <m/>
    <m/>
    <m/>
    <n v="1"/>
    <n v="5"/>
    <n v="4"/>
    <n v="4"/>
    <n v="1"/>
    <n v="3"/>
    <n v="4"/>
    <n v="5"/>
    <n v="5"/>
    <n v="4"/>
    <n v="4"/>
    <n v="4"/>
    <n v="4"/>
    <n v="2"/>
    <n v="4"/>
    <n v="4"/>
    <n v="2"/>
    <n v="3"/>
    <n v="0"/>
    <s v="anonymous"/>
    <s v="EN"/>
    <n v="7"/>
    <s v="joint responsibility, RN, chapalain, family, friends"/>
    <n v="1"/>
    <n v="6"/>
    <m/>
    <n v="1"/>
    <s v="calling chaplains, being present, eliciting pt/family preferences"/>
    <n v="1"/>
    <n v="2"/>
    <s v="1,2,3"/>
    <m/>
    <n v="1"/>
  </r>
  <r>
    <n v="94"/>
    <d v="2018-01-18T13:45:27"/>
    <d v="2018-01-18T13:52:00"/>
    <d v="2018-01-18T13:52:00"/>
    <x v="93"/>
    <s v="71.87.24.123"/>
    <n v="1"/>
    <n v="44.552597045897997"/>
    <n v="-89.516700744629006"/>
    <n v="100"/>
    <n v="393"/>
    <x v="1"/>
    <x v="1"/>
    <x v="2"/>
    <n v="5"/>
    <m/>
    <n v="5"/>
    <n v="2"/>
    <n v="6"/>
    <n v="2"/>
    <n v="1"/>
    <s v="I now ask all my pts if they have a faith tradition that gives them support."/>
    <n v="2"/>
    <m/>
    <m/>
    <m/>
    <m/>
    <n v="1"/>
    <n v="4"/>
    <n v="5"/>
    <n v="3"/>
    <n v="1"/>
    <n v="1"/>
    <n v="1"/>
    <n v="5"/>
    <n v="4"/>
    <n v="4"/>
    <n v="2"/>
    <n v="5"/>
    <n v="5"/>
    <n v="1"/>
    <n v="4"/>
    <n v="3"/>
    <n v="1"/>
    <n v="2"/>
    <n v="0"/>
    <s v="anonymous"/>
    <s v="EN"/>
    <n v="3"/>
    <m/>
    <n v="1"/>
    <n v="1"/>
    <m/>
    <n v="1"/>
    <s v="Listen and explore their fears, worries.  I ask if they are at peace with their life."/>
    <n v="1"/>
    <n v="2"/>
    <n v="1"/>
    <m/>
    <n v="1"/>
  </r>
  <r>
    <n v="95"/>
    <d v="2018-01-18T13:46:55"/>
    <d v="2018-01-18T13:54:59"/>
    <d v="2018-01-18T13:54:59"/>
    <x v="94"/>
    <s v="170.212.0.58"/>
    <n v="1"/>
    <n v="39.938903808593999"/>
    <n v="-75.184700012207003"/>
    <n v="100"/>
    <n v="484"/>
    <x v="1"/>
    <x v="1"/>
    <x v="4"/>
    <n v="4"/>
    <s v="I took Religions of other origins in BSN program as an elective.  Had Holistic Nursing in RN Diploma program which included spirituality."/>
    <n v="5"/>
    <n v="2"/>
    <n v="6"/>
    <n v="2"/>
    <n v="2"/>
    <m/>
    <n v="1"/>
    <n v="1"/>
    <m/>
    <n v="1"/>
    <n v="2"/>
    <n v="1"/>
    <n v="5"/>
    <n v="5"/>
    <n v="4"/>
    <m/>
    <m/>
    <m/>
    <m/>
    <m/>
    <m/>
    <n v="4"/>
    <n v="4"/>
    <n v="4"/>
    <n v="2"/>
    <n v="4"/>
    <n v="4"/>
    <n v="2"/>
    <n v="3"/>
    <n v="0"/>
    <s v="anonymous"/>
    <s v="EN"/>
    <n v="7"/>
    <s v="Everyone who provides care."/>
    <n v="1"/>
    <n v="1"/>
    <m/>
    <n v="1"/>
    <s v="Ask te patient; call the chaplain; listen"/>
    <n v="1"/>
    <n v="2"/>
    <s v="1,2,3,4"/>
    <m/>
    <n v="1"/>
  </r>
  <r>
    <n v="96"/>
    <d v="2018-01-18T16:42:49"/>
    <d v="2018-01-18T16:48:43"/>
    <d v="2018-01-18T16:48:43"/>
    <x v="95"/>
    <s v="216.67.131.1"/>
    <n v="1"/>
    <n v="41.515899658202997"/>
    <n v="-108.99420166016"/>
    <n v="100"/>
    <n v="353"/>
    <x v="1"/>
    <x v="5"/>
    <x v="4"/>
    <n v="5"/>
    <m/>
    <n v="3"/>
    <n v="2"/>
    <n v="6"/>
    <n v="1"/>
    <n v="2"/>
    <m/>
    <n v="1"/>
    <n v="7"/>
    <s v="Catholic"/>
    <n v="1"/>
    <n v="3"/>
    <n v="1"/>
    <n v="5"/>
    <n v="5"/>
    <n v="3"/>
    <n v="1"/>
    <n v="4"/>
    <n v="5"/>
    <n v="5"/>
    <n v="2"/>
    <n v="2"/>
    <n v="4"/>
    <n v="4"/>
    <n v="4"/>
    <n v="1"/>
    <n v="5"/>
    <n v="4"/>
    <n v="2"/>
    <n v="4"/>
    <n v="0"/>
    <s v="anonymous"/>
    <s v="EN"/>
    <n v="7"/>
    <s v="all of the above"/>
    <n v="1"/>
    <n v="7"/>
    <s v="Asking the patient"/>
    <n v="1"/>
    <s v="contacting clergy, prayer, support, active listening"/>
    <n v="1"/>
    <n v="1"/>
    <s v="1,2,3"/>
    <m/>
    <n v="1"/>
  </r>
  <r>
    <n v="97"/>
    <d v="2018-01-18T17:07:17"/>
    <d v="2018-01-18T17:28:47"/>
    <d v="2018-01-18T17:28:48"/>
    <x v="96"/>
    <s v="209.6.137.193"/>
    <n v="1"/>
    <n v="42.32209777832"/>
    <n v="-71.133399963379006"/>
    <n v="100"/>
    <n v="1290"/>
    <x v="1"/>
    <x v="3"/>
    <x v="1"/>
    <n v="4"/>
    <s v="It would have been generalized in the context of nursing being holistic and viewing humans with spiritual needs associated with illness. I cannot remember any specific content."/>
    <n v="4"/>
    <n v="2"/>
    <n v="6"/>
    <n v="3"/>
    <n v="1"/>
    <s v="The hospice agency I worked for had a talk by a muslim physician about health-related issues. Had I provided care for a Muslim patient, I would have felt better prepared."/>
    <n v="2"/>
    <m/>
    <m/>
    <m/>
    <m/>
    <n v="1"/>
    <n v="5"/>
    <n v="3"/>
    <n v="2"/>
    <n v="1"/>
    <n v="4"/>
    <n v="4"/>
    <n v="5"/>
    <n v="5"/>
    <n v="5"/>
    <n v="5"/>
    <n v="5"/>
    <n v="5"/>
    <n v="1"/>
    <n v="5"/>
    <n v="5"/>
    <n v="1"/>
    <n v="5"/>
    <n v="0"/>
    <s v="anonymous"/>
    <s v="EN"/>
    <n v="7"/>
    <s v="I believe that any of the persons listed above can provide spiritual care. If there is a gap best filled for an individual by someone other than the nurse, I believe the nurse should assist the person in determining who that could be and facilitating contact. "/>
    <n v="1"/>
    <n v="1"/>
    <m/>
    <n v="1"/>
    <s v="Asking them what they value and prioritize. Making time to discuss this at every visit. Asking probing questions to help determine if a person is able to live as they hope in the context of advancing illness. I have also made referrals to chaplains and religious leaders on behalf of a patient or family member. Also, post-mortem care according to the wishes of patients and families has been a key role for me as a hospice nurse. "/>
    <n v="1"/>
    <n v="2"/>
    <s v="1,2,4"/>
    <m/>
    <n v="1"/>
  </r>
  <r>
    <n v="98"/>
    <d v="2018-01-18T18:35:05"/>
    <d v="2018-01-18T18:42:40"/>
    <d v="2018-01-18T18:42:41"/>
    <x v="97"/>
    <s v="108.18.236.80"/>
    <n v="1"/>
    <n v="39.040893554687997"/>
    <n v="-77.044502258300994"/>
    <n v="100"/>
    <n v="455"/>
    <x v="1"/>
    <x v="2"/>
    <x v="2"/>
    <n v="4"/>
    <s v="In my palliative care minor "/>
    <n v="4"/>
    <n v="2"/>
    <n v="6"/>
    <n v="3"/>
    <n v="1"/>
    <s v="Elnec "/>
    <n v="1"/>
    <n v="1"/>
    <m/>
    <n v="1"/>
    <n v="1"/>
    <n v="1"/>
    <n v="5"/>
    <n v="5"/>
    <n v="3"/>
    <n v="1"/>
    <n v="1"/>
    <n v="5"/>
    <n v="5"/>
    <n v="4"/>
    <n v="2"/>
    <n v="2"/>
    <n v="5"/>
    <n v="5"/>
    <n v="2"/>
    <n v="2"/>
    <n v="2"/>
    <n v="1"/>
    <n v="3"/>
    <n v="0"/>
    <s v="anonymous"/>
    <s v="EN"/>
    <n v="7"/>
    <s v="Every person who encounters the patient during their care- from the housekeeper through the CEO"/>
    <n v="1"/>
    <n v="6"/>
    <m/>
    <n v="1"/>
    <s v="Listening; being present; validating their experience; offering support beyond myself to help heal their spirits- consult a chaplain, social worker, psychologist, pet therapy, music therapy... whatever they need"/>
    <n v="1"/>
    <n v="2"/>
    <s v="1,2,3"/>
    <m/>
    <n v="1"/>
  </r>
  <r>
    <n v="99"/>
    <d v="2018-01-17T09:16:33"/>
    <d v="2018-01-18T19:05:22"/>
    <d v="2018-01-18T19:05:23"/>
    <x v="98"/>
    <s v="173.73.18.174"/>
    <n v="1"/>
    <n v="38.967193603516002"/>
    <n v="-76.959197998047003"/>
    <n v="100"/>
    <n v="121729"/>
    <x v="1"/>
    <x v="1"/>
    <x v="5"/>
    <n v="6"/>
    <m/>
    <n v="4"/>
    <n v="2"/>
    <n v="6"/>
    <n v="1"/>
    <n v="2"/>
    <m/>
    <n v="1"/>
    <n v="1"/>
    <m/>
    <n v="1"/>
    <n v="1"/>
    <n v="1"/>
    <n v="4"/>
    <n v="5"/>
    <n v="4"/>
    <n v="2"/>
    <n v="2"/>
    <n v="4"/>
    <n v="5"/>
    <n v="3"/>
    <n v="3"/>
    <n v="4"/>
    <n v="5"/>
    <n v="5"/>
    <n v="2"/>
    <n v="5"/>
    <n v="2"/>
    <n v="3"/>
    <n v="5"/>
    <n v="0"/>
    <s v="anonymous"/>
    <s v="EN"/>
    <n v="2"/>
    <m/>
    <n v="1"/>
    <n v="1"/>
    <m/>
    <n v="2"/>
    <m/>
    <n v="1"/>
    <n v="2"/>
    <n v="1"/>
    <m/>
    <n v="1"/>
  </r>
  <r>
    <n v="100"/>
    <d v="2018-01-18T21:54:06"/>
    <d v="2018-01-18T22:01:10"/>
    <d v="2018-01-18T22:01:11"/>
    <x v="99"/>
    <s v="47.158.137.123"/>
    <n v="1"/>
    <n v="33.830307006836001"/>
    <n v="-116.54530334473"/>
    <n v="100"/>
    <n v="423"/>
    <x v="2"/>
    <x v="4"/>
    <x v="2"/>
    <n v="4"/>
    <s v="part of BSN"/>
    <n v="5"/>
    <n v="2"/>
    <n v="6"/>
    <n v="4"/>
    <n v="1"/>
    <s v="Nurse in a church conference"/>
    <n v="2"/>
    <m/>
    <m/>
    <m/>
    <m/>
    <n v="1"/>
    <n v="2"/>
    <n v="2"/>
    <n v="2"/>
    <n v="1"/>
    <n v="3"/>
    <n v="1"/>
    <n v="4"/>
    <n v="4"/>
    <n v="2"/>
    <n v="5"/>
    <n v="5"/>
    <n v="4"/>
    <n v="2"/>
    <n v="4"/>
    <n v="3"/>
    <n v="1"/>
    <n v="2"/>
    <n v="0"/>
    <s v="anonymous"/>
    <s v="EN"/>
    <n v="7"/>
    <s v="all of above"/>
    <n v="1"/>
    <n v="1"/>
    <m/>
    <n v="1"/>
    <s v="be with them"/>
    <n v="1"/>
    <n v="2"/>
    <n v="3"/>
    <m/>
    <n v="1"/>
  </r>
  <r>
    <n v="101"/>
    <d v="2018-01-19T04:59:01"/>
    <d v="2018-01-19T05:05:41"/>
    <d v="2018-01-19T05:05:42"/>
    <x v="100"/>
    <s v="173.49.70.36"/>
    <n v="1"/>
    <n v="40.270095825195"/>
    <n v="-75.403999328612997"/>
    <n v="100"/>
    <n v="400"/>
    <x v="1"/>
    <x v="3"/>
    <x v="4"/>
    <n v="6"/>
    <m/>
    <n v="4"/>
    <n v="2"/>
    <n v="6"/>
    <n v="2"/>
    <n v="1"/>
    <s v="Generalized spiritual education"/>
    <n v="1"/>
    <n v="1"/>
    <m/>
    <n v="1"/>
    <n v="3"/>
    <n v="2"/>
    <n v="4"/>
    <n v="4"/>
    <n v="4"/>
    <n v="1"/>
    <n v="3"/>
    <n v="5"/>
    <n v="4"/>
    <n v="3"/>
    <n v="3"/>
    <n v="5"/>
    <n v="4"/>
    <n v="5"/>
    <n v="2"/>
    <n v="5"/>
    <n v="3"/>
    <n v="2"/>
    <n v="4"/>
    <n v="0"/>
    <s v="anonymous"/>
    <s v="EN"/>
    <n v="7"/>
    <s v="Everyone"/>
    <n v="1"/>
    <n v="6"/>
    <m/>
    <n v="1"/>
    <s v="I try. We have a chaplain"/>
    <n v="2"/>
    <n v="1"/>
    <s v="1,2,3,4"/>
    <m/>
    <n v="1"/>
  </r>
  <r>
    <n v="102"/>
    <d v="2018-01-19T05:01:00"/>
    <d v="2018-01-19T05:06:07"/>
    <d v="2018-01-19T05:06:07"/>
    <x v="101"/>
    <s v="172.58.201.172"/>
    <n v="1"/>
    <n v="39.954299926757997"/>
    <n v="-75.165702819824006"/>
    <n v="100"/>
    <n v="306"/>
    <x v="1"/>
    <x v="5"/>
    <x v="2"/>
    <n v="4"/>
    <s v="Vol community church medical team, work with chaplain "/>
    <n v="4"/>
    <m/>
    <n v="1"/>
    <n v="3"/>
    <n v="1"/>
    <s v="Yes"/>
    <n v="2"/>
    <m/>
    <m/>
    <m/>
    <m/>
    <n v="2"/>
    <n v="4"/>
    <n v="4"/>
    <n v="1"/>
    <n v="1"/>
    <n v="5"/>
    <n v="4"/>
    <n v="4"/>
    <n v="3"/>
    <n v="4"/>
    <n v="4"/>
    <n v="5"/>
    <n v="3"/>
    <n v="2"/>
    <n v="4"/>
    <n v="4"/>
    <n v="2"/>
    <n v="4"/>
    <n v="0"/>
    <s v="anonymous"/>
    <s v="EN"/>
    <n v="7"/>
    <s v=" Itâ€™s the responsibility of everyone providing care and support to be aware special needs and foster growth and comfort "/>
    <n v="1"/>
    <n v="7"/>
    <s v="All of the above except nursing plan of care"/>
    <n v="2"/>
    <m/>
    <n v="1"/>
    <n v="2"/>
    <n v="4"/>
    <m/>
    <n v="1"/>
  </r>
  <r>
    <n v="103"/>
    <d v="2018-01-19T09:20:45"/>
    <d v="2018-01-19T09:25:10"/>
    <d v="2018-01-19T09:25:10"/>
    <x v="102"/>
    <s v="24.106.141.227"/>
    <n v="1"/>
    <n v="41.689193725586001"/>
    <n v="-81.326599121094006"/>
    <n v="100"/>
    <n v="264"/>
    <x v="1"/>
    <x v="3"/>
    <x v="2"/>
    <n v="6"/>
    <m/>
    <n v="3"/>
    <n v="2"/>
    <n v="6"/>
    <n v="3"/>
    <n v="2"/>
    <m/>
    <n v="1"/>
    <n v="1"/>
    <m/>
    <n v="2"/>
    <m/>
    <n v="1"/>
    <n v="4"/>
    <n v="4"/>
    <n v="4"/>
    <n v="1"/>
    <n v="3"/>
    <n v="4"/>
    <n v="5"/>
    <n v="4"/>
    <n v="4"/>
    <n v="4"/>
    <n v="4"/>
    <n v="4"/>
    <n v="3"/>
    <n v="4"/>
    <n v="3"/>
    <n v="2"/>
    <n v="4"/>
    <n v="0"/>
    <s v="anonymous"/>
    <s v="EN"/>
    <n v="2"/>
    <m/>
    <n v="1"/>
    <n v="1"/>
    <m/>
    <n v="2"/>
    <m/>
    <n v="4"/>
    <n v="2"/>
    <n v="2"/>
    <m/>
    <n v="2"/>
  </r>
  <r>
    <n v="104"/>
    <d v="2018-01-19T09:24:13"/>
    <d v="2018-01-19T09:30:43"/>
    <d v="2018-01-19T09:30:43"/>
    <x v="103"/>
    <s v="24.163.72.199"/>
    <n v="1"/>
    <n v="36.037796020507997"/>
    <n v="-78.985801696777003"/>
    <n v="100"/>
    <n v="389"/>
    <x v="1"/>
    <x v="5"/>
    <x v="4"/>
    <n v="4"/>
    <s v="included in some classes for BSN"/>
    <n v="3"/>
    <n v="2"/>
    <n v="6"/>
    <n v="2"/>
    <n v="1"/>
    <s v="yes, part of hospice training"/>
    <n v="1"/>
    <n v="1"/>
    <m/>
    <n v="1"/>
    <n v="4"/>
    <n v="1"/>
    <n v="5"/>
    <n v="5"/>
    <n v="4"/>
    <n v="1"/>
    <n v="3"/>
    <n v="5"/>
    <n v="5"/>
    <n v="5"/>
    <n v="3"/>
    <n v="4"/>
    <n v="5"/>
    <n v="4"/>
    <n v="1"/>
    <n v="5"/>
    <n v="4"/>
    <n v="2"/>
    <n v="4"/>
    <n v="0"/>
    <s v="anonymous"/>
    <s v="EN"/>
    <n v="7"/>
    <s v="all of the above"/>
    <n v="1"/>
    <n v="7"/>
    <s v="all of the above"/>
    <n v="1"/>
    <s v="talking about death, meaning, anxiety and listening"/>
    <n v="3"/>
    <n v="2"/>
    <s v="1,2"/>
    <m/>
    <n v="1"/>
  </r>
  <r>
    <n v="105"/>
    <d v="2018-01-19T13:57:35"/>
    <d v="2018-01-19T14:13:13"/>
    <d v="2018-01-19T14:13:13"/>
    <x v="104"/>
    <s v="76.18.174.22"/>
    <n v="1"/>
    <n v="36.508605957031001"/>
    <n v="-86.856300354004006"/>
    <n v="100"/>
    <n v="937"/>
    <x v="1"/>
    <x v="5"/>
    <x v="2"/>
    <n v="4"/>
    <s v="During my post masters palliative specialty program, we completed a unit on Spirituality"/>
    <n v="4"/>
    <n v="1"/>
    <n v="6"/>
    <n v="2"/>
    <n v="1"/>
    <s v="only during the post masters palliative care program"/>
    <n v="1"/>
    <n v="1"/>
    <m/>
    <n v="1"/>
    <n v="1"/>
    <n v="1"/>
    <n v="4"/>
    <n v="5"/>
    <n v="5"/>
    <n v="1"/>
    <n v="2"/>
    <n v="5"/>
    <n v="5"/>
    <n v="5"/>
    <n v="5"/>
    <n v="4"/>
    <n v="5"/>
    <n v="5"/>
    <n v="2"/>
    <n v="5"/>
    <n v="4"/>
    <n v="1"/>
    <n v="4"/>
    <n v="0"/>
    <s v="anonymous"/>
    <s v="EN"/>
    <n v="7"/>
    <s v="all can provide spiritual care, "/>
    <n v="1"/>
    <n v="1"/>
    <m/>
    <n v="2"/>
    <m/>
    <n v="1"/>
    <n v="2"/>
    <s v="1,2,3,5"/>
    <s v="Pastoral care"/>
    <n v="1"/>
  </r>
  <r>
    <n v="106"/>
    <d v="2018-01-19T17:44:14"/>
    <d v="2018-01-19T18:14:37"/>
    <d v="2018-01-19T18:14:38"/>
    <x v="105"/>
    <s v="24.177.4.233"/>
    <n v="1"/>
    <n v="42.230499267577997"/>
    <n v="-72.733299255370994"/>
    <n v="100"/>
    <n v="1823"/>
    <x v="1"/>
    <x v="1"/>
    <x v="4"/>
    <n v="4"/>
    <s v=" a lecture and then an elective course on Navajho reservation "/>
    <n v="3"/>
    <n v="2"/>
    <n v="6"/>
    <n v="3"/>
    <n v="1"/>
    <s v="End of life practices"/>
    <n v="2"/>
    <m/>
    <m/>
    <m/>
    <m/>
    <n v="1"/>
    <n v="4"/>
    <n v="2"/>
    <n v="4"/>
    <n v="1"/>
    <n v="4"/>
    <n v="5"/>
    <n v="2"/>
    <n v="5"/>
    <n v="3"/>
    <n v="4"/>
    <n v="2"/>
    <n v="4"/>
    <n v="2"/>
    <n v="5"/>
    <n v="4"/>
    <n v="2"/>
    <n v="4"/>
    <n v="0"/>
    <s v="anonymous"/>
    <s v="EN"/>
    <n v="2"/>
    <m/>
    <n v="1"/>
    <n v="1"/>
    <m/>
    <n v="2"/>
    <m/>
    <n v="1"/>
    <n v="2"/>
    <n v="2"/>
    <m/>
    <n v="1"/>
  </r>
  <r>
    <n v="107"/>
    <d v="2018-01-19T19:49:38"/>
    <d v="2018-01-19T19:58:33"/>
    <d v="2018-01-19T19:58:33"/>
    <x v="106"/>
    <s v="67.249.4.15"/>
    <n v="1"/>
    <n v="44.660903930663999"/>
    <n v="-74.925796508789006"/>
    <n v="100"/>
    <n v="534"/>
    <x v="1"/>
    <x v="1"/>
    <x v="2"/>
    <n v="5"/>
    <m/>
    <n v="5"/>
    <n v="2"/>
    <n v="6"/>
    <n v="4"/>
    <n v="1"/>
    <s v="Parish Nurse "/>
    <n v="1"/>
    <n v="1"/>
    <m/>
    <n v="1"/>
    <n v="1"/>
    <n v="2"/>
    <n v="5"/>
    <n v="5"/>
    <n v="4"/>
    <n v="2"/>
    <n v="2"/>
    <n v="5"/>
    <n v="5"/>
    <n v="5"/>
    <n v="4"/>
    <n v="4"/>
    <n v="5"/>
    <n v="5"/>
    <n v="1"/>
    <n v="5"/>
    <n v="3"/>
    <n v="1"/>
    <n v="4"/>
    <n v="0"/>
    <s v="anonymous"/>
    <s v="EN"/>
    <n v="7"/>
    <s v="patient, nurses, chaplains, spiritual and religious leaders all are part of the spiritual support team "/>
    <n v="1"/>
    <n v="6"/>
    <m/>
    <n v="2"/>
    <m/>
    <n v="1"/>
    <n v="2"/>
    <s v="1,2,4"/>
    <m/>
    <n v="1"/>
  </r>
  <r>
    <n v="108"/>
    <d v="2018-01-12T21:33:54"/>
    <d v="2018-01-12T21:53:51"/>
    <d v="2018-01-19T21:54:15"/>
    <x v="107"/>
    <s v="140.251.135.94"/>
    <n v="0"/>
    <m/>
    <m/>
    <n v="43"/>
    <n v="1197"/>
    <x v="0"/>
    <x v="0"/>
    <x v="0"/>
    <m/>
    <m/>
    <m/>
    <m/>
    <m/>
    <m/>
    <m/>
    <m/>
    <m/>
    <m/>
    <m/>
    <m/>
    <m/>
    <m/>
    <m/>
    <m/>
    <m/>
    <m/>
    <m/>
    <m/>
    <m/>
    <m/>
    <m/>
    <m/>
    <m/>
    <m/>
    <m/>
    <m/>
    <m/>
    <m/>
    <m/>
    <n v="0"/>
    <s v="anonymous"/>
    <s v="EN"/>
    <m/>
    <m/>
    <m/>
    <m/>
    <m/>
    <m/>
    <m/>
    <m/>
    <m/>
    <m/>
    <m/>
    <m/>
  </r>
  <r>
    <n v="109"/>
    <d v="2018-01-13T10:17:27"/>
    <d v="2018-01-13T10:17:59"/>
    <d v="2018-01-20T10:18:04"/>
    <x v="108"/>
    <s v="130.189.37.188"/>
    <n v="0"/>
    <m/>
    <m/>
    <n v="43"/>
    <n v="32"/>
    <x v="0"/>
    <x v="0"/>
    <x v="0"/>
    <m/>
    <m/>
    <m/>
    <m/>
    <m/>
    <m/>
    <m/>
    <m/>
    <m/>
    <m/>
    <m/>
    <m/>
    <m/>
    <m/>
    <m/>
    <m/>
    <m/>
    <m/>
    <m/>
    <m/>
    <m/>
    <m/>
    <m/>
    <m/>
    <m/>
    <m/>
    <m/>
    <m/>
    <m/>
    <m/>
    <m/>
    <n v="0"/>
    <s v="anonymous"/>
    <s v="EN"/>
    <m/>
    <m/>
    <m/>
    <m/>
    <m/>
    <m/>
    <m/>
    <m/>
    <m/>
    <m/>
    <m/>
    <m/>
  </r>
  <r>
    <n v="110"/>
    <d v="2018-01-20T13:55:50"/>
    <d v="2018-01-20T15:46:50"/>
    <d v="2018-01-20T15:46:50"/>
    <x v="109"/>
    <s v="142.196.76.113"/>
    <n v="1"/>
    <n v="28.758895874023001"/>
    <n v="-81.317802429199006"/>
    <n v="100"/>
    <n v="6659"/>
    <x v="1"/>
    <x v="1"/>
    <x v="2"/>
    <n v="5"/>
    <m/>
    <n v="5"/>
    <n v="2"/>
    <n v="6"/>
    <n v="4"/>
    <n v="1"/>
    <s v="Parish Nursing"/>
    <n v="1"/>
    <n v="1"/>
    <m/>
    <n v="1"/>
    <n v="2"/>
    <n v="2"/>
    <n v="4"/>
    <n v="4"/>
    <n v="4"/>
    <n v="2"/>
    <n v="1"/>
    <n v="2"/>
    <n v="4"/>
    <n v="4"/>
    <n v="3"/>
    <n v="2"/>
    <n v="4"/>
    <n v="2"/>
    <n v="3"/>
    <n v="4"/>
    <n v="2"/>
    <n v="3"/>
    <n v="3"/>
    <n v="0"/>
    <s v="anonymous"/>
    <s v="EN"/>
    <n v="6"/>
    <m/>
    <n v="1"/>
    <n v="1"/>
    <m/>
    <n v="2"/>
    <m/>
    <n v="2"/>
    <n v="2"/>
    <n v="3"/>
    <m/>
    <n v="1"/>
  </r>
  <r>
    <n v="111"/>
    <d v="2018-01-20T18:13:03"/>
    <d v="2018-01-20T18:23:37"/>
    <d v="2018-01-20T18:23:38"/>
    <x v="110"/>
    <s v="63.231.146.195"/>
    <n v="1"/>
    <n v="44.955505371093999"/>
    <n v="-93.166999816895"/>
    <n v="100"/>
    <n v="634"/>
    <x v="1"/>
    <x v="5"/>
    <x v="4"/>
    <n v="4"/>
    <s v="We addressed spirituality during a CAM therapies course and spirituality was addressed throughout the most of the courses in my BSN completion program. "/>
    <n v="2"/>
    <n v="2"/>
    <n v="6"/>
    <n v="1"/>
    <n v="2"/>
    <m/>
    <n v="2"/>
    <m/>
    <m/>
    <m/>
    <m/>
    <n v="1"/>
    <n v="4"/>
    <n v="3"/>
    <n v="3"/>
    <n v="2"/>
    <n v="4"/>
    <n v="5"/>
    <n v="4"/>
    <n v="4"/>
    <n v="4"/>
    <n v="3"/>
    <n v="5"/>
    <n v="5"/>
    <n v="2"/>
    <n v="4"/>
    <n v="3"/>
    <n v="1"/>
    <n v="3"/>
    <n v="0"/>
    <s v="anonymous"/>
    <s v="EN"/>
    <n v="1"/>
    <m/>
    <n v="1"/>
    <n v="6"/>
    <m/>
    <n v="1"/>
    <m/>
    <n v="1"/>
    <n v="2"/>
    <n v="3"/>
    <m/>
    <n v="1"/>
  </r>
  <r>
    <n v="112"/>
    <d v="2018-01-20T19:20:30"/>
    <d v="2018-01-20T19:26:37"/>
    <d v="2018-01-20T19:26:37"/>
    <x v="111"/>
    <s v="74.105.134.166"/>
    <n v="1"/>
    <n v="41.059005737305"/>
    <n v="-74.145401000977003"/>
    <n v="100"/>
    <n v="367"/>
    <x v="1"/>
    <x v="3"/>
    <x v="2"/>
    <n v="5"/>
    <m/>
    <n v="4"/>
    <n v="2"/>
    <n v="1"/>
    <n v="2"/>
    <n v="1"/>
    <s v="ELNEC, in-services"/>
    <n v="1"/>
    <n v="1"/>
    <m/>
    <n v="2"/>
    <m/>
    <n v="1"/>
    <n v="5"/>
    <n v="5"/>
    <n v="2"/>
    <n v="1"/>
    <n v="4"/>
    <n v="5"/>
    <n v="5"/>
    <n v="5"/>
    <n v="4"/>
    <n v="5"/>
    <n v="5"/>
    <n v="5"/>
    <n v="1"/>
    <n v="5"/>
    <n v="5"/>
    <n v="1"/>
    <n v="5"/>
    <n v="0"/>
    <s v="anonymous"/>
    <s v="EN"/>
    <n v="2"/>
    <m/>
    <n v="1"/>
    <n v="1"/>
    <m/>
    <n v="1"/>
    <s v="assessment and asking what their need it, referrals to resources"/>
    <n v="1"/>
    <n v="2"/>
    <n v="1"/>
    <m/>
    <n v="1"/>
  </r>
  <r>
    <n v="113"/>
    <d v="2018-01-21T11:21:10"/>
    <d v="2018-01-21T11:38:02"/>
    <d v="2018-01-21T11:38:03"/>
    <x v="112"/>
    <s v="96.28.172.164"/>
    <n v="1"/>
    <n v="38.25520324707"/>
    <n v="-85.5458984375"/>
    <n v="100"/>
    <n v="1012"/>
    <x v="1"/>
    <x v="4"/>
    <x v="1"/>
    <n v="5"/>
    <m/>
    <n v="5"/>
    <n v="1"/>
    <n v="6"/>
    <n v="5"/>
    <n v="1"/>
    <s v="ELNEC courses/inservices / other - helped to at least open topic for discussion and recognition of issues"/>
    <n v="1"/>
    <n v="1"/>
    <m/>
    <n v="1"/>
    <n v="2"/>
    <n v="1"/>
    <n v="5"/>
    <n v="5"/>
    <n v="3"/>
    <n v="1"/>
    <n v="3"/>
    <n v="4"/>
    <n v="4"/>
    <n v="4"/>
    <n v="4"/>
    <n v="4"/>
    <n v="4"/>
    <n v="4"/>
    <n v="2"/>
    <n v="5"/>
    <n v="3"/>
    <n v="2"/>
    <n v="3"/>
    <n v="0"/>
    <s v="anonymous"/>
    <s v="EN"/>
    <n v="2"/>
    <m/>
    <n v="1"/>
    <n v="1"/>
    <m/>
    <n v="1"/>
    <s v="listening and obtaining resources for patient as needed "/>
    <n v="1"/>
    <n v="2"/>
    <s v="1,2,3,4"/>
    <m/>
    <n v="1"/>
  </r>
  <r>
    <n v="114"/>
    <d v="2018-01-21T12:52:30"/>
    <d v="2018-01-21T13:01:55"/>
    <d v="2018-01-21T13:01:55"/>
    <x v="113"/>
    <s v="24.145.53.181"/>
    <n v="1"/>
    <n v="39.893707275391002"/>
    <n v="-79.749198913574006"/>
    <n v="100"/>
    <n v="564"/>
    <x v="1"/>
    <x v="1"/>
    <x v="2"/>
    <n v="4"/>
    <s v="MSN, holistic approach to care but not detailed assessment per se"/>
    <n v="5"/>
    <n v="2"/>
    <n v="6"/>
    <n v="4"/>
    <n v="1"/>
    <s v="CE programs on spiritual assessment, veterans assessment of spiritual needs"/>
    <n v="1"/>
    <n v="1"/>
    <m/>
    <n v="1"/>
    <n v="1"/>
    <n v="1"/>
    <n v="5"/>
    <n v="4"/>
    <n v="4"/>
    <n v="1"/>
    <n v="2"/>
    <n v="4"/>
    <n v="4"/>
    <n v="4"/>
    <n v="4"/>
    <n v="4"/>
    <n v="4"/>
    <n v="5"/>
    <n v="2"/>
    <n v="4"/>
    <n v="4"/>
    <n v="2"/>
    <n v="4"/>
    <n v="0"/>
    <s v="anonymous"/>
    <s v="EN"/>
    <n v="2"/>
    <m/>
    <n v="1"/>
    <n v="7"/>
    <s v="all of the above"/>
    <n v="2"/>
    <m/>
    <n v="1"/>
    <n v="2"/>
    <s v="1,2,4"/>
    <m/>
    <n v="1"/>
  </r>
  <r>
    <n v="115"/>
    <d v="2018-01-21T14:05:21"/>
    <d v="2018-01-21T14:11:08"/>
    <d v="2018-01-21T14:11:09"/>
    <x v="114"/>
    <s v="174.217.15.14"/>
    <n v="1"/>
    <n v="41.261901855468999"/>
    <n v="-95.860801696777003"/>
    <n v="100"/>
    <n v="347"/>
    <x v="1"/>
    <x v="1"/>
    <x v="1"/>
    <n v="5"/>
    <m/>
    <n v="5"/>
    <n v="2"/>
    <n v="6"/>
    <n v="4"/>
    <n v="1"/>
    <s v="Attended both ELNEC and the COMFORT Communication training which provide guidance in providing spiritual care. I feel that I can provide better care and help students learn to provide better care"/>
    <n v="1"/>
    <n v="1"/>
    <m/>
    <n v="1"/>
    <n v="3"/>
    <n v="1"/>
    <n v="4"/>
    <n v="4"/>
    <n v="1"/>
    <n v="1"/>
    <n v="5"/>
    <n v="5"/>
    <n v="5"/>
    <n v="5"/>
    <n v="5"/>
    <n v="2"/>
    <n v="5"/>
    <n v="5"/>
    <n v="1"/>
    <n v="5"/>
    <n v="4"/>
    <n v="1"/>
    <n v="4"/>
    <n v="0"/>
    <s v="anonymous"/>
    <s v="EN"/>
    <n v="7"/>
    <s v="I believe nurses and chaplains and other health care professionals"/>
    <n v="1"/>
    <n v="1"/>
    <m/>
    <n v="1"/>
    <s v="Asking if they have any worries"/>
    <n v="1"/>
    <n v="2"/>
    <s v="1,2,4"/>
    <m/>
    <n v="2"/>
  </r>
  <r>
    <n v="116"/>
    <d v="2018-01-21T15:08:11"/>
    <d v="2018-01-21T15:16:51"/>
    <d v="2018-01-21T15:16:51"/>
    <x v="115"/>
    <s v="74.83.245.38"/>
    <n v="1"/>
    <n v="39.203903198242003"/>
    <n v="-84.722503662109006"/>
    <n v="100"/>
    <n v="519"/>
    <x v="1"/>
    <x v="2"/>
    <x v="4"/>
    <n v="4"/>
    <s v="While being trained as a hospice nurse, I was tasked with reading about diversity which included the specific spiritual needs of those from different backgrounds/ethnicity/cultures."/>
    <n v="3"/>
    <n v="2"/>
    <n v="6"/>
    <n v="2"/>
    <n v="1"/>
    <s v="I recently attended a course about treating 'Total Pain&quot; and we explored spiritual pain and what course of action can be taken for a patient that is experiencing spiritual pain."/>
    <n v="2"/>
    <m/>
    <m/>
    <m/>
    <m/>
    <n v="2"/>
    <n v="5"/>
    <n v="5"/>
    <n v="4"/>
    <n v="1"/>
    <n v="5"/>
    <n v="5"/>
    <n v="5"/>
    <n v="5"/>
    <n v="3"/>
    <n v="3"/>
    <n v="5"/>
    <n v="4"/>
    <n v="1"/>
    <n v="5"/>
    <n v="5"/>
    <n v="1"/>
    <n v="4"/>
    <n v="0"/>
    <s v="anonymous"/>
    <s v="EN"/>
    <n v="2"/>
    <m/>
    <n v="1"/>
    <n v="6"/>
    <m/>
    <n v="1"/>
    <s v="I am comfortable asking questions of the patient to determine their specific needs. I am comfortable making referrals to the in-house chaplain or making phone calls to specific clergy or religious leaders. I am also comfortable asking tough questions and reassuring patients when they express existential fears or concerns.  "/>
    <n v="1"/>
    <n v="2"/>
    <s v="1,2"/>
    <m/>
    <n v="1"/>
  </r>
  <r>
    <n v="117"/>
    <d v="2018-01-22T05:59:30"/>
    <d v="2018-01-22T06:07:02"/>
    <d v="2018-01-22T06:07:02"/>
    <x v="116"/>
    <s v="150.216.217.145"/>
    <n v="1"/>
    <n v="35.523498535156001"/>
    <n v="-77.300796508789006"/>
    <n v="100"/>
    <n v="451"/>
    <x v="1"/>
    <x v="1"/>
    <x v="2"/>
    <n v="4"/>
    <s v="Educational content with a class lecture"/>
    <n v="5"/>
    <n v="2"/>
    <n v="6"/>
    <n v="4"/>
    <n v="1"/>
    <s v="I have a Masters of Divinity"/>
    <n v="1"/>
    <n v="1"/>
    <m/>
    <n v="1"/>
    <n v="1"/>
    <n v="1"/>
    <n v="5"/>
    <n v="5"/>
    <n v="4"/>
    <n v="1"/>
    <n v="2"/>
    <n v="4"/>
    <n v="5"/>
    <n v="5"/>
    <n v="5"/>
    <n v="4"/>
    <n v="5"/>
    <n v="5"/>
    <n v="1"/>
    <n v="5"/>
    <n v="4"/>
    <n v="1"/>
    <n v="4"/>
    <n v="0"/>
    <s v="anonymous"/>
    <s v="EN"/>
    <n v="7"/>
    <s v="I believe spiritual care can be provided by many pesons.  I think in a clinical setting, the responsibility typically falls to the chaplain/clergy."/>
    <n v="1"/>
    <n v="1"/>
    <m/>
    <n v="1"/>
    <s v="Being a nurse and an ordained minister, I feel that I am able to meet patients' spiritual needs.  This is done primarily by being present, listening and walking beside the person on their journey.  I also pray, read scripture, poems, sing, etc."/>
    <n v="1"/>
    <n v="2"/>
    <s v="1,2,3,4"/>
    <m/>
    <n v="1"/>
  </r>
  <r>
    <n v="118"/>
    <d v="2018-01-22T07:53:05"/>
    <d v="2018-01-22T08:03:59"/>
    <d v="2018-01-22T08:03:59"/>
    <x v="117"/>
    <s v="129.176.151.18"/>
    <n v="1"/>
    <n v="43.962097167968999"/>
    <n v="-92.521797180175994"/>
    <n v="100"/>
    <n v="654"/>
    <x v="1"/>
    <x v="1"/>
    <x v="2"/>
    <n v="4"/>
    <s v="I was able to take the Parish Nurse Course for credit.  In the masters program for NP we were often reminded to include assessment of patient spirtuality. "/>
    <n v="4"/>
    <n v="2"/>
    <n v="6"/>
    <n v="2"/>
    <n v="1"/>
    <s v="I have a personal interest in spirutuality and health, so have pursued some of this education on my own, partly through the AHNA association.  It helped me be more aware of spiritual needs and more comfortable talking about spiritual needs."/>
    <n v="1"/>
    <n v="1"/>
    <m/>
    <n v="1"/>
    <n v="1"/>
    <n v="1"/>
    <n v="5"/>
    <n v="5"/>
    <n v="5"/>
    <n v="2"/>
    <n v="2"/>
    <n v="5"/>
    <n v="5"/>
    <n v="5"/>
    <n v="5"/>
    <n v="5"/>
    <n v="5"/>
    <n v="5"/>
    <n v="1"/>
    <n v="5"/>
    <n v="5"/>
    <n v="1"/>
    <n v="5"/>
    <n v="0"/>
    <s v="anonymous"/>
    <s v="EN"/>
    <n v="7"/>
    <s v="All of the above"/>
    <n v="1"/>
    <n v="1"/>
    <m/>
    <n v="1"/>
    <s v="I think we can partially meet their needs, spritiuality concerns are complex, not usually linear such as spritual problem x is present, apply treatment y and now healed.  So, it takes a team to address spiritual needs. "/>
    <n v="1"/>
    <n v="2"/>
    <s v="1,2,3,4"/>
    <m/>
    <n v="1"/>
  </r>
  <r>
    <n v="119"/>
    <d v="2018-01-22T13:09:29"/>
    <d v="2018-01-22T13:15:27"/>
    <d v="2018-01-22T13:15:27"/>
    <x v="118"/>
    <s v="134.139.162.234"/>
    <n v="1"/>
    <n v="33.850494384766002"/>
    <n v="-118.10990142822"/>
    <n v="100"/>
    <n v="357"/>
    <x v="1"/>
    <x v="1"/>
    <x v="1"/>
    <n v="4"/>
    <s v="lecture"/>
    <n v="5"/>
    <n v="2"/>
    <n v="6"/>
    <n v="5"/>
    <n v="1"/>
    <m/>
    <n v="1"/>
    <n v="1"/>
    <m/>
    <n v="1"/>
    <n v="1"/>
    <n v="1"/>
    <n v="5"/>
    <n v="1"/>
    <n v="5"/>
    <n v="1"/>
    <n v="1"/>
    <n v="5"/>
    <n v="2"/>
    <n v="5"/>
    <n v="5"/>
    <n v="4"/>
    <n v="4"/>
    <n v="4"/>
    <n v="2"/>
    <n v="5"/>
    <n v="4"/>
    <n v="2"/>
    <n v="4"/>
    <n v="0"/>
    <s v="anonymous"/>
    <s v="EN"/>
    <n v="7"/>
    <s v="all the above. Each person listed should contribute to spiritual well being of the person"/>
    <n v="1"/>
    <n v="7"/>
    <s v="too bad you did not allow multiple answers above because there were more than one answer"/>
    <n v="2"/>
    <m/>
    <n v="5"/>
    <n v="2"/>
    <s v="1,2,3,4"/>
    <m/>
    <n v="1"/>
  </r>
  <r>
    <n v="120"/>
    <d v="2018-01-22T17:55:24"/>
    <d v="2018-01-22T18:10:55"/>
    <d v="2018-01-22T18:10:55"/>
    <x v="119"/>
    <s v="24.51.175.18"/>
    <n v="1"/>
    <n v="41.338302612305"/>
    <n v="-77.076599121094006"/>
    <n v="100"/>
    <n v="931"/>
    <x v="1"/>
    <x v="1"/>
    <x v="1"/>
    <n v="5"/>
    <m/>
    <n v="5"/>
    <n v="2"/>
    <n v="6"/>
    <n v="2"/>
    <n v="2"/>
    <m/>
    <n v="1"/>
    <n v="1"/>
    <m/>
    <n v="2"/>
    <m/>
    <n v="2"/>
    <n v="5"/>
    <n v="5"/>
    <n v="5"/>
    <n v="1"/>
    <n v="4"/>
    <n v="4"/>
    <n v="4"/>
    <n v="5"/>
    <n v="5"/>
    <n v="4"/>
    <n v="5"/>
    <n v="5"/>
    <n v="2"/>
    <n v="5"/>
    <n v="4"/>
    <n v="1"/>
    <n v="5"/>
    <n v="0"/>
    <s v="anonymous"/>
    <s v="EN"/>
    <n v="2"/>
    <m/>
    <n v="1"/>
    <n v="1"/>
    <m/>
    <n v="2"/>
    <m/>
    <n v="1"/>
    <n v="2"/>
    <n v="4"/>
    <m/>
    <n v="1"/>
  </r>
  <r>
    <n v="121"/>
    <d v="2018-01-23T13:56:01"/>
    <d v="2018-01-23T14:03:12"/>
    <d v="2018-01-23T14:03:12"/>
    <x v="120"/>
    <s v="205.167.2.30"/>
    <n v="1"/>
    <n v="42.535202026367003"/>
    <n v="-96.401100158690994"/>
    <n v="100"/>
    <n v="430"/>
    <x v="1"/>
    <x v="3"/>
    <x v="2"/>
    <n v="4"/>
    <s v="undergraduate nursing had brief introduction to spirituality in nursing. "/>
    <n v="4"/>
    <n v="2"/>
    <n v="6"/>
    <n v="4"/>
    <n v="2"/>
    <m/>
    <n v="1"/>
    <n v="1"/>
    <m/>
    <n v="1"/>
    <n v="1"/>
    <n v="1"/>
    <n v="5"/>
    <n v="5"/>
    <n v="5"/>
    <n v="1"/>
    <n v="4"/>
    <n v="4"/>
    <n v="5"/>
    <n v="5"/>
    <n v="5"/>
    <n v="4"/>
    <n v="5"/>
    <n v="5"/>
    <n v="1"/>
    <n v="5"/>
    <n v="4"/>
    <n v="2"/>
    <n v="4"/>
    <n v="0"/>
    <s v="anonymous"/>
    <s v="EN"/>
    <n v="7"/>
    <s v="anyone can be responsible for providing spiritual care"/>
    <n v="1"/>
    <n v="7"/>
    <s v="spiritual needs are identified in many ways through all of the above"/>
    <n v="1"/>
    <s v="time with patients, life review, prayer, presence, etc"/>
    <n v="1"/>
    <n v="2"/>
    <n v="1"/>
    <m/>
    <n v="1"/>
  </r>
  <r>
    <n v="122"/>
    <d v="2018-01-23T14:16:10"/>
    <d v="2018-01-23T14:22:49"/>
    <d v="2018-01-23T14:22:50"/>
    <x v="121"/>
    <s v="205.167.2.30"/>
    <n v="1"/>
    <n v="42.535202026367003"/>
    <n v="-96.401100158690994"/>
    <n v="100"/>
    <n v="399"/>
    <x v="1"/>
    <x v="1"/>
    <x v="2"/>
    <n v="4"/>
    <s v="it was covered in content"/>
    <n v="5"/>
    <n v="2"/>
    <n v="6"/>
    <n v="4"/>
    <n v="1"/>
    <s v="I've attended several workshops covering spirituality"/>
    <n v="1"/>
    <n v="1"/>
    <m/>
    <n v="1"/>
    <n v="1"/>
    <n v="1"/>
    <n v="4"/>
    <n v="4"/>
    <n v="5"/>
    <n v="2"/>
    <n v="2"/>
    <n v="4"/>
    <n v="4"/>
    <n v="5"/>
    <n v="4"/>
    <n v="4"/>
    <n v="4"/>
    <n v="4"/>
    <n v="2"/>
    <n v="4"/>
    <n v="4"/>
    <n v="4"/>
    <n v="4"/>
    <n v="0"/>
    <s v="anonymous"/>
    <s v="EN"/>
    <n v="5"/>
    <m/>
    <n v="1"/>
    <n v="2"/>
    <m/>
    <n v="1"/>
    <m/>
    <n v="2"/>
    <n v="2"/>
    <s v="1,3"/>
    <m/>
    <n v="1"/>
  </r>
  <r>
    <n v="123"/>
    <d v="2018-01-17T08:30:07"/>
    <d v="2018-01-17T08:30:25"/>
    <d v="2018-01-24T08:30:29"/>
    <x v="122"/>
    <s v="107.77.206.99"/>
    <n v="0"/>
    <m/>
    <m/>
    <n v="6"/>
    <n v="17"/>
    <x v="0"/>
    <x v="0"/>
    <x v="0"/>
    <m/>
    <m/>
    <m/>
    <m/>
    <m/>
    <m/>
    <m/>
    <m/>
    <m/>
    <m/>
    <m/>
    <m/>
    <m/>
    <m/>
    <m/>
    <m/>
    <m/>
    <m/>
    <m/>
    <m/>
    <m/>
    <m/>
    <m/>
    <m/>
    <m/>
    <m/>
    <m/>
    <m/>
    <m/>
    <m/>
    <m/>
    <n v="0"/>
    <s v="anonymous"/>
    <s v="EN"/>
    <m/>
    <m/>
    <m/>
    <m/>
    <m/>
    <m/>
    <m/>
    <m/>
    <m/>
    <m/>
    <m/>
    <m/>
  </r>
  <r>
    <n v="124"/>
    <d v="2018-01-17T10:05:19"/>
    <d v="2018-01-17T10:08:05"/>
    <d v="2018-01-24T10:08:06"/>
    <x v="123"/>
    <s v="146.203.130.213"/>
    <n v="0"/>
    <m/>
    <m/>
    <n v="43"/>
    <n v="166"/>
    <x v="2"/>
    <x v="1"/>
    <x v="1"/>
    <n v="4"/>
    <s v="embeded in oncology course"/>
    <n v="5"/>
    <n v="2"/>
    <n v="5"/>
    <n v="5"/>
    <n v="1"/>
    <s v="increased an awareness, not necessarily increased knowledge"/>
    <n v="1"/>
    <m/>
    <m/>
    <m/>
    <m/>
    <m/>
    <m/>
    <m/>
    <m/>
    <m/>
    <m/>
    <m/>
    <m/>
    <m/>
    <m/>
    <m/>
    <m/>
    <m/>
    <m/>
    <m/>
    <m/>
    <m/>
    <m/>
    <n v="0"/>
    <s v="anonymous"/>
    <s v="EN"/>
    <m/>
    <m/>
    <m/>
    <m/>
    <m/>
    <m/>
    <m/>
    <m/>
    <m/>
    <m/>
    <m/>
    <m/>
  </r>
  <r>
    <n v="125"/>
    <d v="2018-01-17T10:24:09"/>
    <d v="2018-01-17T10:24:39"/>
    <d v="2018-01-24T10:24:41"/>
    <x v="124"/>
    <s v="168.235.1.4"/>
    <n v="0"/>
    <m/>
    <m/>
    <n v="3"/>
    <n v="30"/>
    <x v="0"/>
    <x v="0"/>
    <x v="0"/>
    <m/>
    <m/>
    <m/>
    <m/>
    <m/>
    <m/>
    <m/>
    <m/>
    <m/>
    <m/>
    <m/>
    <m/>
    <m/>
    <m/>
    <m/>
    <m/>
    <m/>
    <m/>
    <m/>
    <m/>
    <m/>
    <m/>
    <m/>
    <m/>
    <m/>
    <m/>
    <m/>
    <m/>
    <m/>
    <m/>
    <m/>
    <n v="0"/>
    <s v="anonymous"/>
    <s v="EN"/>
    <m/>
    <m/>
    <m/>
    <m/>
    <m/>
    <m/>
    <m/>
    <m/>
    <m/>
    <m/>
    <m/>
    <m/>
  </r>
  <r>
    <n v="126"/>
    <d v="2018-01-24T11:28:02"/>
    <d v="2018-01-24T11:33:28"/>
    <d v="2018-01-24T11:33:28"/>
    <x v="125"/>
    <s v="12.168.121.3"/>
    <n v="1"/>
    <n v="37.217697143555"/>
    <n v="-79.920997619629006"/>
    <n v="100"/>
    <n v="325"/>
    <x v="1"/>
    <x v="1"/>
    <x v="4"/>
    <n v="5"/>
    <m/>
    <n v="4"/>
    <n v="2"/>
    <n v="6"/>
    <n v="3"/>
    <n v="1"/>
    <s v="Palliative care conferences and end-of-life education"/>
    <n v="1"/>
    <n v="1"/>
    <m/>
    <n v="1"/>
    <n v="1"/>
    <n v="1"/>
    <n v="5"/>
    <n v="5"/>
    <n v="5"/>
    <n v="1"/>
    <n v="1"/>
    <n v="1"/>
    <n v="5"/>
    <n v="5"/>
    <n v="5"/>
    <n v="4"/>
    <n v="5"/>
    <n v="5"/>
    <n v="1"/>
    <n v="5"/>
    <n v="5"/>
    <n v="1"/>
    <n v="5"/>
    <n v="0"/>
    <s v="anonymous"/>
    <s v="EN"/>
    <n v="7"/>
    <s v="all of the people mentioned above"/>
    <n v="1"/>
    <n v="1"/>
    <m/>
    <n v="1"/>
    <s v="talk and support, prayer, sing to them"/>
    <n v="1"/>
    <n v="2"/>
    <s v="1,2,3,4"/>
    <m/>
    <n v="1"/>
  </r>
  <r>
    <n v="127"/>
    <d v="2018-01-24T11:29:24"/>
    <d v="2018-01-24T11:36:27"/>
    <d v="2018-01-24T11:36:27"/>
    <x v="126"/>
    <s v="208.81.151.67"/>
    <n v="1"/>
    <n v="41.437896728516002"/>
    <n v="-81.536598205565994"/>
    <n v="100"/>
    <n v="422"/>
    <x v="1"/>
    <x v="1"/>
    <x v="4"/>
    <n v="6"/>
    <m/>
    <n v="4"/>
    <n v="2"/>
    <n v="6"/>
    <n v="2"/>
    <n v="1"/>
    <s v="Hospice of the Western Reserve provided classes and it helps to meet patient needs"/>
    <n v="1"/>
    <n v="1"/>
    <m/>
    <n v="1"/>
    <n v="2"/>
    <n v="1"/>
    <n v="4"/>
    <n v="4"/>
    <n v="5"/>
    <n v="1"/>
    <n v="4"/>
    <n v="4"/>
    <n v="4"/>
    <n v="4"/>
    <n v="4"/>
    <n v="4"/>
    <n v="4"/>
    <n v="4"/>
    <n v="3"/>
    <n v="4"/>
    <n v="2"/>
    <n v="2"/>
    <n v="4"/>
    <n v="0"/>
    <s v="anonymous"/>
    <s v="EN"/>
    <n v="2"/>
    <m/>
    <n v="1"/>
    <n v="2"/>
    <m/>
    <n v="2"/>
    <m/>
    <n v="1"/>
    <n v="2"/>
    <n v="1"/>
    <m/>
    <n v="1"/>
  </r>
  <r>
    <n v="128"/>
    <d v="2018-01-24T11:33:07"/>
    <d v="2018-01-24T11:39:28"/>
    <d v="2018-01-24T11:39:28"/>
    <x v="127"/>
    <s v="50.91.136.194"/>
    <n v="1"/>
    <n v="35.5498046875"/>
    <n v="-118.91709899902"/>
    <n v="100"/>
    <n v="381"/>
    <x v="1"/>
    <x v="5"/>
    <x v="4"/>
    <n v="4"/>
    <s v="Spiritual Care was discussed during a couple of lectures in nursing school."/>
    <n v="2"/>
    <n v="2"/>
    <n v="6"/>
    <n v="1"/>
    <n v="2"/>
    <m/>
    <n v="2"/>
    <m/>
    <m/>
    <m/>
    <m/>
    <n v="1"/>
    <n v="5"/>
    <n v="5"/>
    <n v="4"/>
    <n v="1"/>
    <n v="4"/>
    <n v="3"/>
    <n v="5"/>
    <n v="5"/>
    <n v="4"/>
    <n v="4"/>
    <n v="5"/>
    <n v="5"/>
    <n v="1"/>
    <n v="5"/>
    <n v="4"/>
    <n v="1"/>
    <n v="2"/>
    <n v="0"/>
    <s v="anonymous"/>
    <s v="EN"/>
    <n v="1"/>
    <m/>
    <n v="1"/>
    <n v="6"/>
    <m/>
    <n v="1"/>
    <s v="Spend time discussing their life and diagnosis, arrange chaplain or priest visit."/>
    <n v="1"/>
    <n v="2"/>
    <s v="1,2,3,4"/>
    <m/>
    <n v="1"/>
  </r>
  <r>
    <n v="129"/>
    <d v="2018-01-24T11:32:22"/>
    <d v="2018-01-24T11:41:44"/>
    <d v="2018-01-24T11:41:45"/>
    <x v="128"/>
    <s v="67.30.143.194"/>
    <n v="1"/>
    <n v="30.218704223633001"/>
    <n v="-81.753997802734006"/>
    <n v="100"/>
    <n v="562"/>
    <x v="1"/>
    <x v="2"/>
    <x v="4"/>
    <n v="5"/>
    <m/>
    <n v="3"/>
    <n v="2"/>
    <n v="6"/>
    <n v="2"/>
    <n v="2"/>
    <m/>
    <n v="1"/>
    <n v="1"/>
    <m/>
    <n v="1"/>
    <n v="1"/>
    <n v="2"/>
    <n v="5"/>
    <n v="5"/>
    <n v="5"/>
    <n v="1"/>
    <n v="1"/>
    <n v="2"/>
    <n v="5"/>
    <n v="5"/>
    <n v="4"/>
    <n v="5"/>
    <n v="5"/>
    <n v="1"/>
    <n v="2"/>
    <n v="5"/>
    <n v="5"/>
    <n v="1"/>
    <n v="5"/>
    <n v="0"/>
    <s v="anonymous"/>
    <s v="EN"/>
    <n v="7"/>
    <s v="all of the above should provide spiritual care"/>
    <n v="1"/>
    <n v="1"/>
    <m/>
    <n v="1"/>
    <s v="I am able to meet some of my patient's needs through prayer and sharing of scripture as pt allows or requests. "/>
    <n v="1"/>
    <n v="1"/>
    <s v="2,3,4"/>
    <m/>
    <n v="1"/>
  </r>
  <r>
    <n v="130"/>
    <d v="2018-01-24T11:41:29"/>
    <d v="2018-01-24T11:48:36"/>
    <d v="2018-01-24T11:48:37"/>
    <x v="129"/>
    <s v="199.189.61.37"/>
    <n v="1"/>
    <n v="41.592102050781001"/>
    <n v="-87.456398010254006"/>
    <n v="100"/>
    <n v="427"/>
    <x v="1"/>
    <x v="3"/>
    <x v="4"/>
    <n v="4"/>
    <s v="Had a class on spirituality"/>
    <n v="5"/>
    <n v="2"/>
    <n v="6"/>
    <n v="2"/>
    <n v="1"/>
    <s v="Yes this has deepened my prayer life and understanding the needs of others. "/>
    <n v="1"/>
    <n v="1"/>
    <m/>
    <n v="1"/>
    <n v="1"/>
    <n v="2"/>
    <n v="5"/>
    <n v="5"/>
    <n v="5"/>
    <n v="5"/>
    <n v="1"/>
    <n v="5"/>
    <n v="5"/>
    <n v="5"/>
    <n v="5"/>
    <n v="2"/>
    <n v="5"/>
    <n v="5"/>
    <n v="1"/>
    <n v="5"/>
    <n v="5"/>
    <n v="1"/>
    <n v="5"/>
    <n v="0"/>
    <s v="anonymous"/>
    <s v="EN"/>
    <n v="7"/>
    <s v="Multidisciplinary team"/>
    <n v="1"/>
    <n v="1"/>
    <m/>
    <n v="2"/>
    <m/>
    <n v="3"/>
    <n v="2"/>
    <s v="1,2,3,4"/>
    <m/>
    <n v="1"/>
  </r>
  <r>
    <n v="131"/>
    <d v="2018-01-24T11:41:21"/>
    <d v="2018-01-24T11:50:40"/>
    <d v="2018-01-24T11:50:41"/>
    <x v="130"/>
    <s v="198.203.175.175"/>
    <n v="1"/>
    <n v="45.046905517577997"/>
    <n v="-93.426597595215"/>
    <n v="100"/>
    <n v="559"/>
    <x v="1"/>
    <x v="5"/>
    <x v="2"/>
    <n v="5"/>
    <m/>
    <n v="4"/>
    <n v="2"/>
    <n v="6"/>
    <n v="4"/>
    <n v="2"/>
    <m/>
    <n v="1"/>
    <n v="7"/>
    <s v="Catholic"/>
    <n v="1"/>
    <n v="1"/>
    <n v="2"/>
    <n v="5"/>
    <n v="5"/>
    <n v="5"/>
    <n v="1"/>
    <n v="1"/>
    <n v="1"/>
    <n v="5"/>
    <n v="5"/>
    <n v="5"/>
    <n v="5"/>
    <n v="5"/>
    <n v="1"/>
    <n v="1"/>
    <n v="5"/>
    <n v="1"/>
    <n v="1"/>
    <n v="5"/>
    <n v="0"/>
    <s v="anonymous"/>
    <s v="EN"/>
    <n v="2"/>
    <m/>
    <n v="1"/>
    <n v="1"/>
    <m/>
    <n v="2"/>
    <m/>
    <n v="1"/>
    <n v="2"/>
    <s v="1,3,4"/>
    <m/>
    <n v="1"/>
  </r>
  <r>
    <n v="132"/>
    <d v="2018-01-24T11:33:29"/>
    <d v="2018-01-24T12:04:20"/>
    <d v="2018-01-24T12:04:21"/>
    <x v="131"/>
    <s v="170.212.0.62"/>
    <n v="1"/>
    <n v="39.952392578125"/>
    <n v="-75.165298461914006"/>
    <n v="100"/>
    <n v="1851"/>
    <x v="1"/>
    <x v="5"/>
    <x v="2"/>
    <n v="5"/>
    <m/>
    <n v="4"/>
    <n v="2"/>
    <n v="6"/>
    <n v="2"/>
    <n v="2"/>
    <m/>
    <n v="1"/>
    <n v="1"/>
    <m/>
    <n v="2"/>
    <n v="5"/>
    <n v="2"/>
    <n v="5"/>
    <n v="3"/>
    <n v="1"/>
    <n v="2"/>
    <n v="2"/>
    <n v="1"/>
    <n v="3"/>
    <n v="4"/>
    <n v="2"/>
    <n v="4"/>
    <n v="2"/>
    <n v="4"/>
    <n v="2"/>
    <n v="4"/>
    <n v="3"/>
    <n v="2"/>
    <n v="4"/>
    <n v="0"/>
    <s v="anonymous"/>
    <s v="EN"/>
    <n v="2"/>
    <m/>
    <n v="1"/>
    <n v="6"/>
    <m/>
    <n v="2"/>
    <m/>
    <n v="2"/>
    <n v="2"/>
    <s v="1,2"/>
    <m/>
    <n v="1"/>
  </r>
  <r>
    <n v="133"/>
    <d v="2018-01-17T12:14:01"/>
    <d v="2018-01-17T12:14:44"/>
    <d v="2018-01-24T12:14:52"/>
    <x v="132"/>
    <s v="167.201.241.175"/>
    <n v="0"/>
    <m/>
    <m/>
    <n v="6"/>
    <n v="42"/>
    <x v="0"/>
    <x v="0"/>
    <x v="0"/>
    <m/>
    <m/>
    <m/>
    <m/>
    <m/>
    <m/>
    <m/>
    <m/>
    <m/>
    <m/>
    <m/>
    <m/>
    <m/>
    <m/>
    <m/>
    <m/>
    <m/>
    <m/>
    <m/>
    <m/>
    <m/>
    <m/>
    <m/>
    <m/>
    <m/>
    <m/>
    <m/>
    <m/>
    <m/>
    <m/>
    <m/>
    <n v="0"/>
    <s v="anonymous"/>
    <s v="EN"/>
    <m/>
    <m/>
    <m/>
    <m/>
    <m/>
    <m/>
    <m/>
    <m/>
    <m/>
    <m/>
    <m/>
    <m/>
  </r>
  <r>
    <n v="134"/>
    <d v="2018-01-24T12:22:41"/>
    <d v="2018-01-24T12:29:40"/>
    <d v="2018-01-24T12:29:41"/>
    <x v="133"/>
    <s v="205.203.58.1"/>
    <n v="1"/>
    <n v="31.098205566406001"/>
    <n v="-97.342796325684006"/>
    <n v="100"/>
    <n v="419"/>
    <x v="1"/>
    <x v="1"/>
    <x v="1"/>
    <n v="5"/>
    <m/>
    <n v="5"/>
    <n v="2"/>
    <n v="6"/>
    <n v="4"/>
    <n v="1"/>
    <s v="yes"/>
    <n v="1"/>
    <n v="1"/>
    <m/>
    <n v="1"/>
    <n v="4"/>
    <n v="1"/>
    <n v="4"/>
    <n v="4"/>
    <n v="1"/>
    <n v="1"/>
    <n v="5"/>
    <n v="5"/>
    <n v="5"/>
    <n v="5"/>
    <n v="5"/>
    <n v="4"/>
    <n v="5"/>
    <n v="5"/>
    <n v="1"/>
    <n v="5"/>
    <n v="5"/>
    <n v="1"/>
    <n v="4"/>
    <n v="0"/>
    <s v="anonymous"/>
    <s v="EN"/>
    <n v="7"/>
    <s v="all of the above equally"/>
    <n v="1"/>
    <n v="1"/>
    <m/>
    <n v="1"/>
    <s v="I listen to hopes, fears, needs, expressed guilt or desires and allow time on my visit to explore this with them.  I offer more traditional care from pastor or chaplains. I don't judge where they are"/>
    <n v="1"/>
    <n v="2"/>
    <s v="1,3,4"/>
    <m/>
    <n v="1"/>
  </r>
  <r>
    <n v="135"/>
    <d v="2018-01-24T14:12:17"/>
    <d v="2018-01-24T14:19:25"/>
    <d v="2018-01-24T14:19:26"/>
    <x v="134"/>
    <s v="98.113.60.70"/>
    <n v="1"/>
    <n v="40.698303222656001"/>
    <n v="-73.888000488280994"/>
    <n v="100"/>
    <n v="428"/>
    <x v="1"/>
    <x v="5"/>
    <x v="2"/>
    <n v="5"/>
    <m/>
    <n v="3"/>
    <n v="2"/>
    <n v="1"/>
    <n v="3"/>
    <n v="1"/>
    <s v="ELNEC  train the trainer core curriculum "/>
    <n v="1"/>
    <n v="4"/>
    <m/>
    <n v="2"/>
    <m/>
    <n v="1"/>
    <n v="4"/>
    <n v="4"/>
    <n v="4"/>
    <n v="1"/>
    <n v="4"/>
    <n v="5"/>
    <n v="4"/>
    <n v="5"/>
    <n v="4"/>
    <n v="3"/>
    <n v="4"/>
    <n v="5"/>
    <n v="1"/>
    <n v="5"/>
    <n v="4"/>
    <n v="1"/>
    <n v="5"/>
    <n v="0"/>
    <s v="anonymous"/>
    <s v="EN"/>
    <n v="3"/>
    <m/>
    <n v="1"/>
    <n v="1"/>
    <m/>
    <n v="1"/>
    <s v="Talk with patient and decide together what I can do to help those needs be addressed. "/>
    <n v="1"/>
    <n v="2"/>
    <s v="1,2,3"/>
    <m/>
    <n v="1"/>
  </r>
  <r>
    <n v="136"/>
    <d v="2018-01-24T15:24:59"/>
    <d v="2018-01-24T15:31:49"/>
    <d v="2018-01-24T15:31:49"/>
    <x v="135"/>
    <s v="24.43.200.146"/>
    <n v="1"/>
    <n v="21.411605834961001"/>
    <n v="-158.01829528809"/>
    <n v="100"/>
    <n v="409"/>
    <x v="1"/>
    <x v="1"/>
    <x v="2"/>
    <n v="4"/>
    <s v="ADN program "/>
    <n v="4"/>
    <n v="2"/>
    <n v="6"/>
    <n v="4"/>
    <n v="1"/>
    <s v="Hospice"/>
    <n v="2"/>
    <m/>
    <m/>
    <m/>
    <m/>
    <n v="1"/>
    <n v="5"/>
    <n v="5"/>
    <n v="1"/>
    <n v="1"/>
    <n v="5"/>
    <n v="4"/>
    <n v="5"/>
    <n v="5"/>
    <n v="2"/>
    <n v="2"/>
    <n v="5"/>
    <n v="2"/>
    <n v="1"/>
    <n v="5"/>
    <n v="5"/>
    <n v="1"/>
    <n v="4"/>
    <n v="0"/>
    <s v="anonymous"/>
    <s v="EN"/>
    <n v="7"/>
    <s v="Patientâ€™s Choice"/>
    <n v="1"/>
    <n v="1"/>
    <m/>
    <n v="1"/>
    <s v="Individualized on patientâ€™s needs"/>
    <n v="1"/>
    <n v="2"/>
    <s v="1,2,3"/>
    <m/>
    <n v="2"/>
  </r>
  <r>
    <n v="137"/>
    <d v="2018-01-17T16:08:27"/>
    <d v="2018-01-17T16:12:22"/>
    <d v="2018-01-24T16:12:26"/>
    <x v="136"/>
    <s v="73.165.254.227"/>
    <n v="0"/>
    <m/>
    <m/>
    <n v="43"/>
    <n v="234"/>
    <x v="1"/>
    <x v="2"/>
    <x v="2"/>
    <n v="4"/>
    <s v="I can recall 1 lecture in my BSN and one lecture on my MSN devoted to spiritual care needs (one was led by a Chaplain, specifically related to end-of-life)"/>
    <n v="2"/>
    <n v="2"/>
    <n v="6"/>
    <m/>
    <m/>
    <m/>
    <m/>
    <m/>
    <m/>
    <m/>
    <m/>
    <m/>
    <m/>
    <m/>
    <m/>
    <m/>
    <m/>
    <m/>
    <m/>
    <m/>
    <m/>
    <m/>
    <m/>
    <m/>
    <m/>
    <m/>
    <m/>
    <m/>
    <m/>
    <n v="0"/>
    <s v="anonymous"/>
    <s v="EN"/>
    <m/>
    <m/>
    <m/>
    <m/>
    <m/>
    <m/>
    <m/>
    <m/>
    <m/>
    <m/>
    <m/>
    <m/>
  </r>
  <r>
    <n v="138"/>
    <d v="2018-01-17T17:37:58"/>
    <d v="2018-01-17T17:39:13"/>
    <d v="2018-01-24T17:39:55"/>
    <x v="137"/>
    <s v="68.7.142.75"/>
    <n v="0"/>
    <m/>
    <m/>
    <n v="43"/>
    <n v="75"/>
    <x v="1"/>
    <x v="5"/>
    <x v="5"/>
    <n v="5"/>
    <m/>
    <n v="3"/>
    <n v="2"/>
    <n v="4"/>
    <n v="3"/>
    <n v="2"/>
    <m/>
    <n v="1"/>
    <m/>
    <m/>
    <m/>
    <m/>
    <m/>
    <m/>
    <m/>
    <m/>
    <m/>
    <m/>
    <m/>
    <m/>
    <m/>
    <m/>
    <m/>
    <m/>
    <m/>
    <m/>
    <m/>
    <m/>
    <m/>
    <m/>
    <n v="0"/>
    <s v="anonymous"/>
    <s v="EN"/>
    <m/>
    <m/>
    <m/>
    <m/>
    <m/>
    <m/>
    <m/>
    <m/>
    <m/>
    <m/>
    <m/>
    <m/>
  </r>
  <r>
    <n v="139"/>
    <d v="2018-01-24T18:20:26"/>
    <d v="2018-01-24T18:27:22"/>
    <d v="2018-01-24T18:27:22"/>
    <x v="138"/>
    <s v="68.34.64.19"/>
    <n v="1"/>
    <n v="42.742904663086001"/>
    <n v="-83.518203735352003"/>
    <n v="100"/>
    <n v="415"/>
    <x v="1"/>
    <x v="5"/>
    <x v="2"/>
    <n v="5"/>
    <m/>
    <n v="3"/>
    <n v="2"/>
    <n v="2"/>
    <n v="3"/>
    <n v="2"/>
    <m/>
    <n v="1"/>
    <n v="1"/>
    <m/>
    <n v="1"/>
    <n v="1"/>
    <n v="1"/>
    <n v="5"/>
    <n v="4"/>
    <n v="4"/>
    <n v="1"/>
    <n v="1"/>
    <n v="4"/>
    <n v="4"/>
    <n v="4"/>
    <n v="4"/>
    <n v="2"/>
    <n v="4"/>
    <n v="4"/>
    <n v="1"/>
    <n v="4"/>
    <n v="2"/>
    <n v="2"/>
    <n v="2"/>
    <n v="0"/>
    <s v="anonymous"/>
    <s v="EN"/>
    <n v="7"/>
    <s v="all of the above"/>
    <n v="1"/>
    <n v="1"/>
    <m/>
    <n v="1"/>
    <s v="prayer, discussion, chaplin consult"/>
    <n v="4"/>
    <n v="2"/>
    <s v="1,4"/>
    <m/>
    <n v="1"/>
  </r>
  <r>
    <n v="140"/>
    <d v="2018-01-17T18:07:36"/>
    <d v="2018-01-17T19:13:31"/>
    <d v="2018-01-24T19:13:54"/>
    <x v="139"/>
    <s v="65.186.64.195"/>
    <n v="0"/>
    <m/>
    <m/>
    <n v="43"/>
    <n v="3955"/>
    <x v="1"/>
    <x v="3"/>
    <x v="2"/>
    <n v="6"/>
    <m/>
    <n v="5"/>
    <n v="2"/>
    <n v="6"/>
    <n v="2"/>
    <n v="1"/>
    <s v="any instruction is valuable"/>
    <n v="1"/>
    <m/>
    <m/>
    <m/>
    <m/>
    <m/>
    <m/>
    <m/>
    <m/>
    <m/>
    <m/>
    <m/>
    <m/>
    <m/>
    <m/>
    <m/>
    <m/>
    <m/>
    <m/>
    <m/>
    <m/>
    <m/>
    <m/>
    <n v="0"/>
    <s v="anonymous"/>
    <s v="EN"/>
    <m/>
    <m/>
    <m/>
    <m/>
    <m/>
    <m/>
    <m/>
    <m/>
    <m/>
    <m/>
    <m/>
    <m/>
  </r>
  <r>
    <n v="141"/>
    <d v="2018-01-24T20:18:42"/>
    <d v="2018-01-24T20:32:30"/>
    <d v="2018-01-24T20:32:30"/>
    <x v="140"/>
    <s v="107.211.116.186"/>
    <n v="1"/>
    <n v="35.954299926757997"/>
    <n v="-93.979499816895"/>
    <n v="100"/>
    <n v="828"/>
    <x v="1"/>
    <x v="3"/>
    <x v="4"/>
    <n v="5"/>
    <m/>
    <n v="4"/>
    <n v="2"/>
    <n v="6"/>
    <n v="3"/>
    <n v="1"/>
    <s v="CPE training"/>
    <n v="1"/>
    <n v="1"/>
    <m/>
    <n v="1"/>
    <n v="2"/>
    <n v="1"/>
    <n v="5"/>
    <n v="5"/>
    <n v="4"/>
    <n v="2"/>
    <n v="2"/>
    <n v="2"/>
    <n v="5"/>
    <n v="4"/>
    <n v="4"/>
    <n v="4"/>
    <n v="5"/>
    <n v="4"/>
    <n v="2"/>
    <n v="5"/>
    <n v="5"/>
    <n v="2"/>
    <n v="4"/>
    <n v="0"/>
    <s v="anonymous"/>
    <s v="EN"/>
    <n v="7"/>
    <s v="All of the above"/>
    <n v="1"/>
    <n v="1"/>
    <m/>
    <n v="1"/>
    <s v="By providing authentic caring, respectful, &amp; dignified care "/>
    <n v="1"/>
    <n v="2"/>
    <s v="1,2,3,4"/>
    <m/>
    <n v="1"/>
  </r>
  <r>
    <n v="142"/>
    <d v="2018-01-25T04:37:18"/>
    <d v="2018-01-25T04:42:10"/>
    <d v="2018-01-25T04:42:11"/>
    <x v="141"/>
    <s v="207.144.86.115"/>
    <n v="1"/>
    <n v="32.435501098632997"/>
    <n v="-83.726699829102003"/>
    <n v="100"/>
    <n v="292"/>
    <x v="3"/>
    <x v="5"/>
    <x v="2"/>
    <n v="6"/>
    <m/>
    <n v="4"/>
    <n v="2"/>
    <n v="6"/>
    <n v="4"/>
    <n v="1"/>
    <s v="ELNEC train-the-trainer"/>
    <n v="1"/>
    <n v="1"/>
    <m/>
    <n v="1"/>
    <n v="1"/>
    <n v="1"/>
    <n v="5"/>
    <n v="5"/>
    <n v="5"/>
    <n v="1"/>
    <n v="2"/>
    <n v="4"/>
    <n v="5"/>
    <n v="5"/>
    <n v="4"/>
    <n v="5"/>
    <n v="5"/>
    <n v="4"/>
    <n v="2"/>
    <n v="5"/>
    <n v="4"/>
    <n v="2"/>
    <n v="4"/>
    <n v="0"/>
    <s v="anonymous"/>
    <s v="EN"/>
    <n v="1"/>
    <m/>
    <n v="1"/>
    <n v="1"/>
    <m/>
    <n v="2"/>
    <m/>
    <n v="1"/>
    <n v="2"/>
    <s v="1,2,3,4"/>
    <m/>
    <n v="1"/>
  </r>
  <r>
    <n v="143"/>
    <d v="2018-01-25T06:47:12"/>
    <d v="2018-01-25T06:52:58"/>
    <d v="2018-01-25T06:52:58"/>
    <x v="142"/>
    <s v="204.80.212.1"/>
    <n v="1"/>
    <n v="42.91960144043"/>
    <n v="-83.649597167969006"/>
    <n v="100"/>
    <n v="346"/>
    <x v="2"/>
    <x v="3"/>
    <x v="1"/>
    <n v="4"/>
    <s v="Lecture content on assessing spiritual needs"/>
    <n v="4"/>
    <n v="2"/>
    <n v="6"/>
    <n v="4"/>
    <n v="2"/>
    <m/>
    <n v="1"/>
    <n v="1"/>
    <m/>
    <n v="1"/>
    <n v="1"/>
    <n v="2"/>
    <n v="5"/>
    <n v="4"/>
    <n v="4"/>
    <n v="2"/>
    <n v="1"/>
    <n v="2"/>
    <n v="5"/>
    <n v="3"/>
    <n v="4"/>
    <n v="4"/>
    <n v="4"/>
    <n v="2"/>
    <n v="2"/>
    <n v="4"/>
    <n v="5"/>
    <n v="2"/>
    <n v="3"/>
    <n v="0"/>
    <s v="anonymous"/>
    <s v="EN"/>
    <n v="7"/>
    <s v="I think this is a more all of the above response. "/>
    <n v="1"/>
    <n v="1"/>
    <m/>
    <n v="2"/>
    <m/>
    <n v="3"/>
    <n v="2"/>
    <s v="2,3,4"/>
    <m/>
    <n v="1"/>
  </r>
  <r>
    <n v="144"/>
    <d v="2018-01-25T07:03:56"/>
    <d v="2018-01-25T07:10:39"/>
    <d v="2018-01-25T07:10:40"/>
    <x v="143"/>
    <s v="73.174.248.206"/>
    <n v="1"/>
    <n v="40.773101806641002"/>
    <n v="-80.395896911620994"/>
    <n v="100"/>
    <n v="403"/>
    <x v="1"/>
    <x v="2"/>
    <x v="4"/>
    <n v="5"/>
    <m/>
    <n v="2"/>
    <n v="2"/>
    <n v="4"/>
    <n v="2"/>
    <n v="1"/>
    <s v="I worked for a faith-based hospice that provided us with seminars"/>
    <n v="1"/>
    <n v="1"/>
    <m/>
    <n v="1"/>
    <n v="1"/>
    <n v="1"/>
    <n v="4"/>
    <n v="4"/>
    <n v="4"/>
    <n v="2"/>
    <n v="2"/>
    <n v="2"/>
    <n v="4"/>
    <n v="4"/>
    <n v="4"/>
    <n v="4"/>
    <n v="4"/>
    <n v="4"/>
    <n v="2"/>
    <n v="4"/>
    <n v="4"/>
    <n v="2"/>
    <n v="4"/>
    <n v="0"/>
    <s v="anonymous"/>
    <s v="EN"/>
    <n v="2"/>
    <m/>
    <n v="1"/>
    <n v="7"/>
    <s v="Itâ€™s been both the family and the patient, depending on the circumstance"/>
    <n v="2"/>
    <m/>
    <n v="4"/>
    <n v="2"/>
    <n v="4"/>
    <m/>
    <n v="1"/>
  </r>
  <r>
    <n v="145"/>
    <d v="2018-01-25T08:14:55"/>
    <d v="2018-01-25T08:25:43"/>
    <d v="2018-01-25T08:25:44"/>
    <x v="144"/>
    <s v="192.112.82.101"/>
    <n v="1"/>
    <n v="40.473403930663999"/>
    <n v="-88.991500854492003"/>
    <n v="100"/>
    <n v="648"/>
    <x v="1"/>
    <x v="3"/>
    <x v="4"/>
    <n v="4"/>
    <s v="Orientation thru work."/>
    <n v="4"/>
    <n v="2"/>
    <n v="6"/>
    <n v="1"/>
    <n v="1"/>
    <s v="Orientation thru work."/>
    <n v="2"/>
    <m/>
    <m/>
    <m/>
    <m/>
    <n v="1"/>
    <n v="5"/>
    <n v="5"/>
    <n v="3"/>
    <n v="1"/>
    <n v="2"/>
    <n v="4"/>
    <n v="5"/>
    <n v="4"/>
    <n v="4"/>
    <n v="4"/>
    <n v="5"/>
    <n v="5"/>
    <n v="1"/>
    <n v="5"/>
    <n v="5"/>
    <n v="1"/>
    <n v="5"/>
    <n v="0"/>
    <s v="anonymous"/>
    <s v="EN"/>
    <n v="7"/>
    <s v="All should be involved."/>
    <n v="1"/>
    <n v="7"/>
    <s v="All the above."/>
    <n v="1"/>
    <s v="Collaborating with others ie SWs, Chaplains, Volunteers, etc."/>
    <n v="1"/>
    <n v="2"/>
    <s v="1,2,3,4"/>
    <m/>
    <n v="1"/>
  </r>
  <r>
    <n v="146"/>
    <d v="2018-01-25T08:41:29"/>
    <d v="2018-01-25T08:49:10"/>
    <d v="2018-01-25T08:49:11"/>
    <x v="145"/>
    <s v="136.234.64.4"/>
    <n v="1"/>
    <n v="45.893402099608998"/>
    <n v="-95.397102355957003"/>
    <n v="100"/>
    <n v="461"/>
    <x v="1"/>
    <x v="1"/>
    <x v="4"/>
    <n v="4"/>
    <s v="Semester class in culteral differences and beliefs. "/>
    <n v="3"/>
    <n v="2"/>
    <n v="6"/>
    <n v="2"/>
    <n v="1"/>
    <s v="Educational programs regarding faith and spirituality. "/>
    <n v="1"/>
    <n v="1"/>
    <m/>
    <n v="1"/>
    <n v="1"/>
    <n v="1"/>
    <n v="5"/>
    <n v="5"/>
    <n v="4"/>
    <n v="1"/>
    <n v="5"/>
    <n v="5"/>
    <n v="5"/>
    <n v="5"/>
    <n v="5"/>
    <n v="3"/>
    <n v="5"/>
    <n v="5"/>
    <n v="1"/>
    <n v="5"/>
    <n v="5"/>
    <n v="1"/>
    <n v="3"/>
    <n v="0"/>
    <s v="anonymous"/>
    <s v="EN"/>
    <n v="7"/>
    <s v="It should be any professional that comes in contact with a patient"/>
    <n v="1"/>
    <n v="1"/>
    <m/>
    <n v="1"/>
    <s v="By discussing with patient, making a referral to the spiritual or religious leader of their choice or to the Hospice Chaplain."/>
    <n v="1"/>
    <n v="2"/>
    <n v="1"/>
    <m/>
    <n v="1"/>
  </r>
  <r>
    <n v="147"/>
    <d v="2018-01-25T11:28:48"/>
    <d v="2018-01-25T11:33:56"/>
    <d v="2018-01-25T11:33:56"/>
    <x v="146"/>
    <s v="98.191.9.10"/>
    <n v="1"/>
    <n v="41.868499755858998"/>
    <n v="-71.392799377440994"/>
    <n v="100"/>
    <n v="308"/>
    <x v="1"/>
    <x v="1"/>
    <x v="4"/>
    <n v="5"/>
    <m/>
    <n v="4"/>
    <n v="2"/>
    <n v="6"/>
    <n v="4"/>
    <n v="1"/>
    <s v="Yes"/>
    <n v="1"/>
    <n v="7"/>
    <s v="Unitarian Uiniversilist"/>
    <n v="1"/>
    <n v="2"/>
    <n v="1"/>
    <n v="4"/>
    <n v="5"/>
    <n v="4"/>
    <n v="1"/>
    <n v="3"/>
    <n v="5"/>
    <n v="5"/>
    <n v="5"/>
    <n v="5"/>
    <n v="5"/>
    <n v="5"/>
    <n v="5"/>
    <n v="1"/>
    <n v="5"/>
    <n v="5"/>
    <n v="1"/>
    <n v="3"/>
    <n v="0"/>
    <s v="anonymous"/>
    <s v="EN"/>
    <n v="7"/>
    <s v="Al caregivers"/>
    <n v="1"/>
    <n v="1"/>
    <m/>
    <n v="1"/>
    <s v="allowing patents to express them selves freely without judgement"/>
    <n v="1"/>
    <n v="2"/>
    <n v="1"/>
    <m/>
    <n v="1"/>
  </r>
  <r>
    <n v="148"/>
    <d v="2018-01-25T11:30:25"/>
    <d v="2018-01-25T11:40:16"/>
    <d v="2018-01-25T11:40:16"/>
    <x v="147"/>
    <s v="65.111.73.50"/>
    <n v="1"/>
    <n v="39.366806030272997"/>
    <n v="-76.587997436522997"/>
    <n v="100"/>
    <n v="590"/>
    <x v="1"/>
    <x v="2"/>
    <x v="4"/>
    <n v="4"/>
    <s v="Short blurbs in classes about providing &quot;holistic, patient-centered care&quot;."/>
    <n v="3"/>
    <n v="2"/>
    <n v="6"/>
    <n v="1"/>
    <n v="2"/>
    <m/>
    <n v="1"/>
    <n v="1"/>
    <m/>
    <n v="1"/>
    <n v="1"/>
    <n v="1"/>
    <n v="4"/>
    <n v="5"/>
    <n v="4"/>
    <n v="1"/>
    <n v="4"/>
    <n v="5"/>
    <n v="5"/>
    <n v="5"/>
    <n v="5"/>
    <n v="5"/>
    <n v="5"/>
    <n v="5"/>
    <n v="1"/>
    <n v="5"/>
    <n v="4"/>
    <n v="1"/>
    <n v="4"/>
    <n v="0"/>
    <s v="anonymous"/>
    <s v="EN"/>
    <n v="3"/>
    <m/>
    <n v="1"/>
    <n v="6"/>
    <m/>
    <n v="1"/>
    <m/>
    <n v="1"/>
    <n v="2"/>
    <s v="1,2,3,4"/>
    <m/>
    <n v="1"/>
  </r>
  <r>
    <n v="149"/>
    <d v="2018-01-25T13:12:33"/>
    <d v="2018-01-25T13:17:59"/>
    <d v="2018-01-25T13:18:00"/>
    <x v="148"/>
    <s v="216.255.101.59"/>
    <n v="1"/>
    <n v="40.847198486327997"/>
    <n v="-73.898300170897997"/>
    <n v="100"/>
    <n v="326"/>
    <x v="1"/>
    <x v="3"/>
    <x v="4"/>
    <n v="5"/>
    <m/>
    <n v="5"/>
    <n v="2"/>
    <n v="1"/>
    <n v="5"/>
    <n v="2"/>
    <m/>
    <n v="1"/>
    <n v="1"/>
    <m/>
    <n v="2"/>
    <n v="5"/>
    <n v="1"/>
    <n v="5"/>
    <n v="5"/>
    <n v="5"/>
    <n v="1"/>
    <n v="1"/>
    <n v="5"/>
    <n v="5"/>
    <n v="5"/>
    <n v="5"/>
    <n v="3"/>
    <n v="5"/>
    <n v="5"/>
    <n v="1"/>
    <n v="5"/>
    <n v="5"/>
    <n v="1"/>
    <n v="1"/>
    <n v="0"/>
    <s v="anonymous"/>
    <s v="EN"/>
    <n v="7"/>
    <s v="all of the above"/>
    <n v="1"/>
    <n v="1"/>
    <m/>
    <n v="1"/>
    <s v="in a goals of care/Plan of care conversation and building up trust and identifying support sustems and educationg on chaplincy or other ways of having needs met - if I feel patient needs more than what they are currenly receiving"/>
    <n v="1"/>
    <n v="2"/>
    <n v="3"/>
    <m/>
    <n v="2"/>
  </r>
  <r>
    <n v="150"/>
    <d v="2018-01-25T14:17:50"/>
    <d v="2018-01-25T14:23:07"/>
    <d v="2018-01-25T14:23:07"/>
    <x v="149"/>
    <s v="108.195.61.64"/>
    <n v="1"/>
    <n v="27.800704956055"/>
    <n v="-80.491897583007997"/>
    <n v="100"/>
    <n v="316"/>
    <x v="1"/>
    <x v="1"/>
    <x v="4"/>
    <n v="4"/>
    <s v="elnec train the trainer"/>
    <n v="5"/>
    <n v="2"/>
    <n v="6"/>
    <n v="4"/>
    <n v="1"/>
    <s v="elnec"/>
    <n v="2"/>
    <m/>
    <m/>
    <m/>
    <m/>
    <n v="2"/>
    <n v="5"/>
    <n v="5"/>
    <n v="5"/>
    <n v="1"/>
    <n v="4"/>
    <n v="4"/>
    <n v="5"/>
    <n v="5"/>
    <n v="4"/>
    <n v="3"/>
    <n v="5"/>
    <n v="3"/>
    <n v="1"/>
    <n v="5"/>
    <n v="1"/>
    <n v="1"/>
    <n v="2"/>
    <n v="0"/>
    <s v="anonymous"/>
    <s v="EN"/>
    <n v="2"/>
    <m/>
    <n v="1"/>
    <n v="1"/>
    <m/>
    <n v="1"/>
    <s v="night on call, support, empathetic listening"/>
    <n v="1"/>
    <n v="2"/>
    <s v="1,2,3,4"/>
    <m/>
    <n v="1"/>
  </r>
  <r>
    <n v="151"/>
    <d v="2018-01-17T14:52:47"/>
    <d v="2018-01-18T15:44:58"/>
    <d v="2018-01-25T15:45:15"/>
    <x v="150"/>
    <s v="173.53.105.213"/>
    <n v="0"/>
    <m/>
    <m/>
    <n v="6"/>
    <n v="89530"/>
    <x v="0"/>
    <x v="0"/>
    <x v="0"/>
    <m/>
    <m/>
    <m/>
    <m/>
    <m/>
    <m/>
    <m/>
    <m/>
    <m/>
    <m/>
    <m/>
    <m/>
    <m/>
    <m/>
    <m/>
    <m/>
    <m/>
    <m/>
    <m/>
    <m/>
    <m/>
    <m/>
    <m/>
    <m/>
    <m/>
    <m/>
    <m/>
    <m/>
    <m/>
    <m/>
    <m/>
    <n v="0"/>
    <s v="anonymous"/>
    <s v="EN"/>
    <m/>
    <m/>
    <m/>
    <m/>
    <m/>
    <m/>
    <m/>
    <m/>
    <m/>
    <m/>
    <m/>
    <m/>
  </r>
  <r>
    <n v="152"/>
    <d v="2018-01-25T18:25:57"/>
    <d v="2018-01-25T18:33:31"/>
    <d v="2018-01-25T18:33:31"/>
    <x v="151"/>
    <s v="172.2.0.58"/>
    <n v="1"/>
    <n v="28.676605224608998"/>
    <n v="-81.199096679687997"/>
    <n v="100"/>
    <n v="453"/>
    <x v="1"/>
    <x v="3"/>
    <x v="2"/>
    <n v="4"/>
    <s v="Care for self"/>
    <n v="5"/>
    <n v="2"/>
    <n v="1"/>
    <n v="5"/>
    <n v="2"/>
    <m/>
    <n v="2"/>
    <m/>
    <m/>
    <m/>
    <m/>
    <n v="2"/>
    <n v="5"/>
    <n v="5"/>
    <n v="5"/>
    <n v="1"/>
    <n v="5"/>
    <n v="5"/>
    <n v="5"/>
    <n v="5"/>
    <n v="5"/>
    <n v="5"/>
    <n v="5"/>
    <n v="5"/>
    <n v="2"/>
    <n v="5"/>
    <n v="3"/>
    <n v="1"/>
    <n v="4"/>
    <n v="0"/>
    <s v="anonymous"/>
    <s v="EN"/>
    <n v="2"/>
    <m/>
    <n v="1"/>
    <n v="6"/>
    <m/>
    <n v="2"/>
    <m/>
    <n v="1"/>
    <n v="2"/>
    <n v="2"/>
    <m/>
    <n v="1"/>
  </r>
  <r>
    <n v="153"/>
    <d v="2018-01-25T19:49:33"/>
    <d v="2018-01-25T20:00:20"/>
    <d v="2018-01-25T20:00:20"/>
    <x v="152"/>
    <s v="162.251.191.114"/>
    <n v="1"/>
    <n v="35.16650390625"/>
    <n v="-120.43759918213"/>
    <n v="100"/>
    <n v="647"/>
    <x v="1"/>
    <x v="1"/>
    <x v="5"/>
    <n v="4"/>
    <s v="as part of Nursing Theory"/>
    <n v="4"/>
    <n v="1"/>
    <n v="6"/>
    <n v="3"/>
    <n v="1"/>
    <s v="yes, regarding the intersection of spirituality and all other aspects of being human"/>
    <n v="1"/>
    <n v="2"/>
    <m/>
    <n v="1"/>
    <n v="1"/>
    <n v="1"/>
    <n v="4"/>
    <n v="3"/>
    <n v="3"/>
    <n v="1"/>
    <n v="5"/>
    <n v="2"/>
    <n v="5"/>
    <n v="2"/>
    <n v="3"/>
    <n v="4"/>
    <n v="4"/>
    <n v="4"/>
    <n v="2"/>
    <n v="3"/>
    <n v="3"/>
    <n v="1"/>
    <n v="1"/>
    <n v="0"/>
    <s v="anonymous"/>
    <s v="EN"/>
    <n v="2"/>
    <m/>
    <n v="1"/>
    <n v="1"/>
    <m/>
    <n v="2"/>
    <m/>
    <n v="1"/>
    <n v="2"/>
    <n v="1"/>
    <m/>
    <n v="1"/>
  </r>
  <r>
    <n v="154"/>
    <d v="2018-01-26T00:54:50"/>
    <d v="2018-01-26T01:04:01"/>
    <d v="2018-01-26T01:04:01"/>
    <x v="153"/>
    <s v="71.205.116.58"/>
    <n v="1"/>
    <n v="39.614807128906001"/>
    <n v="-104.95590209961"/>
    <n v="100"/>
    <n v="551"/>
    <x v="1"/>
    <x v="1"/>
    <x v="2"/>
    <n v="4"/>
    <s v="Video, lecture"/>
    <n v="4"/>
    <n v="2"/>
    <n v="6"/>
    <n v="3"/>
    <n v="1"/>
    <s v="AAJPM Conference sess&amp;gt;,"/>
    <n v="1"/>
    <n v="7"/>
    <s v="Unity"/>
    <n v="1"/>
    <n v="2"/>
    <n v="1"/>
    <n v="5"/>
    <n v="5"/>
    <n v="2"/>
    <n v="1"/>
    <n v="1"/>
    <n v="5"/>
    <n v="5"/>
    <n v="5"/>
    <n v="3"/>
    <n v="3"/>
    <n v="5"/>
    <n v="5"/>
    <n v="1"/>
    <n v="5"/>
    <n v="3"/>
    <m/>
    <n v="5"/>
    <n v="0"/>
    <s v="anonymous"/>
    <s v="EN"/>
    <n v="2"/>
    <m/>
    <n v="1"/>
    <n v="1"/>
    <m/>
    <n v="2"/>
    <m/>
    <n v="1"/>
    <n v="2"/>
    <s v="1,2"/>
    <m/>
    <n v="1"/>
  </r>
  <r>
    <n v="155"/>
    <d v="2018-01-26T04:47:33"/>
    <d v="2018-01-26T04:52:11"/>
    <d v="2018-01-26T04:52:11"/>
    <x v="154"/>
    <s v="64.222.192.230"/>
    <n v="1"/>
    <n v="43.661499023437997"/>
    <n v="-70.255302429199006"/>
    <n v="100"/>
    <n v="277"/>
    <x v="1"/>
    <x v="3"/>
    <x v="2"/>
    <n v="5"/>
    <m/>
    <n v="4"/>
    <n v="2"/>
    <n v="6"/>
    <n v="4"/>
    <n v="1"/>
    <s v="yes"/>
    <n v="1"/>
    <n v="1"/>
    <m/>
    <n v="2"/>
    <m/>
    <n v="1"/>
    <n v="4"/>
    <n v="4"/>
    <n v="4"/>
    <n v="1"/>
    <n v="4"/>
    <n v="4"/>
    <n v="4"/>
    <n v="4"/>
    <n v="4"/>
    <n v="4"/>
    <n v="4"/>
    <n v="4"/>
    <n v="1"/>
    <n v="4"/>
    <n v="4"/>
    <n v="1"/>
    <n v="4"/>
    <n v="0"/>
    <s v="anonymous"/>
    <s v="EN"/>
    <n v="7"/>
    <s v="team approach"/>
    <n v="1"/>
    <n v="7"/>
    <s v="team approach"/>
    <n v="1"/>
    <s v="facilitiation, listening"/>
    <n v="1"/>
    <n v="2"/>
    <s v="1,3"/>
    <m/>
    <n v="1"/>
  </r>
  <r>
    <n v="156"/>
    <d v="2018-01-25T11:52:16"/>
    <d v="2018-01-26T05:50:04"/>
    <d v="2018-01-26T05:50:05"/>
    <x v="155"/>
    <s v="71.53.116.167"/>
    <n v="1"/>
    <n v="35.602203369141002"/>
    <n v="-78.878601074219006"/>
    <n v="100"/>
    <n v="64667"/>
    <x v="1"/>
    <x v="1"/>
    <x v="2"/>
    <n v="5"/>
    <m/>
    <n v="4"/>
    <n v="1"/>
    <n v="6"/>
    <n v="2"/>
    <n v="2"/>
    <m/>
    <n v="1"/>
    <n v="1"/>
    <m/>
    <n v="1"/>
    <n v="1"/>
    <n v="1"/>
    <n v="4"/>
    <n v="5"/>
    <n v="4"/>
    <n v="1"/>
    <n v="3"/>
    <n v="5"/>
    <n v="5"/>
    <n v="3"/>
    <n v="5"/>
    <n v="5"/>
    <n v="5"/>
    <n v="5"/>
    <n v="1"/>
    <n v="5"/>
    <n v="4"/>
    <n v="1"/>
    <n v="3"/>
    <n v="0"/>
    <s v="anonymous"/>
    <s v="EN"/>
    <n v="7"/>
    <s v="All of the above"/>
    <n v="1"/>
    <n v="1"/>
    <m/>
    <n v="1"/>
    <s v="Listening to them"/>
    <n v="1"/>
    <n v="2"/>
    <n v="5"/>
    <s v="All of the above. It should be in the fabric of client care no matter where it comes from."/>
    <n v="1"/>
  </r>
  <r>
    <n v="157"/>
    <d v="2018-01-26T07:20:52"/>
    <d v="2018-01-26T07:28:23"/>
    <d v="2018-01-26T07:28:23"/>
    <x v="156"/>
    <s v="161.69.123.13"/>
    <n v="1"/>
    <n v="40.714294433593999"/>
    <n v="-74.005996704102003"/>
    <n v="100"/>
    <n v="450"/>
    <x v="1"/>
    <x v="3"/>
    <x v="2"/>
    <n v="5"/>
    <m/>
    <n v="4"/>
    <n v="2"/>
    <n v="6"/>
    <n v="3"/>
    <n v="2"/>
    <m/>
    <n v="1"/>
    <n v="1"/>
    <m/>
    <n v="1"/>
    <n v="1"/>
    <n v="2"/>
    <n v="5"/>
    <n v="5"/>
    <n v="4"/>
    <n v="1"/>
    <n v="2"/>
    <n v="5"/>
    <n v="5"/>
    <n v="5"/>
    <n v="5"/>
    <n v="5"/>
    <n v="5"/>
    <n v="5"/>
    <n v="1"/>
    <n v="5"/>
    <n v="5"/>
    <n v="1"/>
    <n v="5"/>
    <n v="0"/>
    <s v="anonymous"/>
    <s v="EN"/>
    <n v="2"/>
    <m/>
    <n v="1"/>
    <n v="1"/>
    <m/>
    <n v="2"/>
    <m/>
    <n v="1"/>
    <n v="2"/>
    <n v="4"/>
    <m/>
    <n v="1"/>
  </r>
  <r>
    <n v="158"/>
    <d v="2018-01-26T09:40:47"/>
    <d v="2018-01-26T09:47:53"/>
    <d v="2018-01-26T09:47:54"/>
    <x v="157"/>
    <s v="68.230.138.6"/>
    <n v="1"/>
    <n v="41.729904174805"/>
    <n v="-71.258201599120994"/>
    <n v="100"/>
    <n v="426"/>
    <x v="1"/>
    <x v="1"/>
    <x v="2"/>
    <n v="5"/>
    <m/>
    <n v="5"/>
    <n v="1"/>
    <n v="6"/>
    <m/>
    <n v="1"/>
    <s v="Fun studying for my certification in hospice and palliative care and at related conferences"/>
    <n v="1"/>
    <n v="1"/>
    <m/>
    <n v="2"/>
    <n v="5"/>
    <n v="1"/>
    <n v="5"/>
    <n v="5"/>
    <n v="4"/>
    <n v="1"/>
    <n v="2"/>
    <n v="5"/>
    <n v="5"/>
    <n v="5"/>
    <n v="4"/>
    <n v="5"/>
    <n v="5"/>
    <n v="4"/>
    <n v="2"/>
    <n v="5"/>
    <n v="4"/>
    <n v="2"/>
    <n v="4"/>
    <n v="0"/>
    <s v="anonymous"/>
    <s v="EN"/>
    <n v="7"/>
    <s v="Could be all if the above"/>
    <n v="1"/>
    <n v="1"/>
    <m/>
    <n v="2"/>
    <m/>
    <n v="1"/>
    <n v="2"/>
    <s v="1,2"/>
    <m/>
    <n v="1"/>
  </r>
  <r>
    <n v="159"/>
    <d v="2018-01-19T10:02:17"/>
    <d v="2018-01-19T10:03:45"/>
    <d v="2018-01-26T10:03:57"/>
    <x v="158"/>
    <s v="163.230.250.204"/>
    <n v="0"/>
    <m/>
    <m/>
    <n v="43"/>
    <n v="88"/>
    <x v="1"/>
    <x v="1"/>
    <x v="2"/>
    <n v="5"/>
    <m/>
    <n v="5"/>
    <n v="2"/>
    <n v="6"/>
    <n v="1"/>
    <n v="1"/>
    <s v="yes.Parish Nursing"/>
    <n v="1"/>
    <m/>
    <m/>
    <m/>
    <m/>
    <m/>
    <m/>
    <m/>
    <m/>
    <m/>
    <m/>
    <m/>
    <m/>
    <m/>
    <m/>
    <m/>
    <m/>
    <m/>
    <m/>
    <m/>
    <m/>
    <m/>
    <m/>
    <n v="0"/>
    <s v="anonymous"/>
    <s v="EN"/>
    <m/>
    <m/>
    <m/>
    <m/>
    <m/>
    <m/>
    <m/>
    <m/>
    <m/>
    <m/>
    <m/>
    <m/>
  </r>
  <r>
    <n v="160"/>
    <d v="2018-01-26T12:50:56"/>
    <d v="2018-01-26T12:55:37"/>
    <d v="2018-01-26T12:55:38"/>
    <x v="159"/>
    <s v="23.25.76.161"/>
    <n v="1"/>
    <n v="40.44059753418"/>
    <n v="-79.995903015137003"/>
    <n v="100"/>
    <n v="281"/>
    <x v="1"/>
    <x v="1"/>
    <x v="1"/>
    <n v="5"/>
    <m/>
    <n v="5"/>
    <n v="1"/>
    <n v="5"/>
    <n v="5"/>
    <n v="1"/>
    <s v="ELNEC training"/>
    <n v="1"/>
    <n v="1"/>
    <m/>
    <n v="1"/>
    <n v="1"/>
    <n v="1"/>
    <n v="4"/>
    <n v="5"/>
    <n v="5"/>
    <n v="1"/>
    <n v="1"/>
    <n v="5"/>
    <n v="5"/>
    <n v="5"/>
    <n v="5"/>
    <n v="5"/>
    <n v="5"/>
    <n v="5"/>
    <n v="1"/>
    <n v="5"/>
    <n v="5"/>
    <n v="1"/>
    <n v="2"/>
    <n v="0"/>
    <s v="anonymous"/>
    <s v="EN"/>
    <n v="2"/>
    <m/>
    <n v="1"/>
    <n v="1"/>
    <m/>
    <n v="1"/>
    <m/>
    <n v="1"/>
    <n v="2"/>
    <n v="1"/>
    <m/>
    <n v="1"/>
  </r>
  <r>
    <n v="161"/>
    <d v="2018-01-28T09:33:20"/>
    <d v="2018-01-28T09:39:10"/>
    <d v="2018-01-28T09:39:10"/>
    <x v="160"/>
    <s v="174.101.195.111"/>
    <n v="1"/>
    <n v="39.883407592772997"/>
    <n v="-83.830001831055"/>
    <n v="100"/>
    <n v="350"/>
    <x v="1"/>
    <x v="5"/>
    <x v="4"/>
    <n v="6"/>
    <m/>
    <n v="2"/>
    <n v="1"/>
    <n v="6"/>
    <n v="2"/>
    <n v="2"/>
    <m/>
    <n v="2"/>
    <m/>
    <m/>
    <m/>
    <m/>
    <n v="1"/>
    <n v="4"/>
    <n v="5"/>
    <n v="4"/>
    <n v="1"/>
    <n v="3"/>
    <n v="4"/>
    <n v="5"/>
    <n v="5"/>
    <n v="5"/>
    <n v="5"/>
    <n v="5"/>
    <n v="5"/>
    <n v="1"/>
    <n v="5"/>
    <n v="5"/>
    <n v="1"/>
    <n v="5"/>
    <n v="0"/>
    <s v="anonymous"/>
    <s v="EN"/>
    <n v="7"/>
    <s v="I believe all choices listed should be responsible for spiritual care"/>
    <n v="1"/>
    <n v="6"/>
    <m/>
    <n v="2"/>
    <m/>
    <n v="1"/>
    <n v="2"/>
    <s v="1,3,4"/>
    <m/>
    <n v="1"/>
  </r>
  <r>
    <n v="162"/>
    <d v="2018-01-28T13:20:10"/>
    <d v="2018-01-28T13:23:59"/>
    <d v="2018-01-28T13:23:59"/>
    <x v="161"/>
    <s v="76.6.24.67"/>
    <n v="1"/>
    <n v="35.650695800781001"/>
    <n v="-78.456398010254006"/>
    <n v="100"/>
    <n v="228"/>
    <x v="1"/>
    <x v="5"/>
    <x v="5"/>
    <n v="5"/>
    <m/>
    <n v="2"/>
    <n v="2"/>
    <n v="6"/>
    <n v="2"/>
    <n v="1"/>
    <s v="Courses thru HPNA "/>
    <n v="1"/>
    <n v="1"/>
    <m/>
    <n v="1"/>
    <n v="2"/>
    <n v="1"/>
    <n v="4"/>
    <n v="4"/>
    <n v="4"/>
    <n v="5"/>
    <n v="2"/>
    <n v="4"/>
    <n v="5"/>
    <n v="4"/>
    <n v="4"/>
    <n v="3"/>
    <n v="4"/>
    <n v="4"/>
    <n v="5"/>
    <n v="5"/>
    <n v="5"/>
    <n v="1"/>
    <n v="5"/>
    <n v="0"/>
    <s v="anonymous"/>
    <s v="EN"/>
    <n v="7"/>
    <s v="All above"/>
    <n v="1"/>
    <n v="1"/>
    <m/>
    <n v="2"/>
    <m/>
    <n v="1"/>
    <n v="2"/>
    <s v="1,2,3,4"/>
    <m/>
    <n v="1"/>
  </r>
  <r>
    <n v="163"/>
    <d v="2018-01-28T15:27:48"/>
    <d v="2018-01-28T15:30:50"/>
    <d v="2018-01-28T15:30:51"/>
    <x v="162"/>
    <s v="199.231.195.13"/>
    <n v="1"/>
    <n v="33.748992919922003"/>
    <n v="-84.388000488280994"/>
    <n v="100"/>
    <n v="182"/>
    <x v="1"/>
    <x v="1"/>
    <x v="2"/>
    <n v="5"/>
    <m/>
    <n v="4"/>
    <n v="2"/>
    <n v="6"/>
    <n v="2"/>
    <n v="2"/>
    <m/>
    <n v="2"/>
    <m/>
    <m/>
    <m/>
    <m/>
    <n v="2"/>
    <n v="4"/>
    <n v="4"/>
    <n v="4"/>
    <n v="1"/>
    <n v="3"/>
    <n v="5"/>
    <n v="5"/>
    <n v="5"/>
    <n v="4"/>
    <n v="4"/>
    <n v="4"/>
    <n v="5"/>
    <n v="1"/>
    <n v="5"/>
    <n v="3"/>
    <n v="1"/>
    <n v="5"/>
    <n v="0"/>
    <s v="anonymous"/>
    <s v="EN"/>
    <n v="2"/>
    <m/>
    <n v="1"/>
    <n v="1"/>
    <m/>
    <n v="2"/>
    <m/>
    <n v="1"/>
    <n v="2"/>
    <n v="4"/>
    <m/>
    <n v="1"/>
  </r>
  <r>
    <n v="164"/>
    <d v="2018-01-19T09:05:02"/>
    <d v="2018-01-22T11:11:27"/>
    <d v="2018-01-29T11:11:57"/>
    <x v="163"/>
    <s v="192.234.106.2"/>
    <n v="0"/>
    <m/>
    <m/>
    <n v="43"/>
    <n v="266785"/>
    <x v="1"/>
    <x v="3"/>
    <x v="3"/>
    <n v="5"/>
    <m/>
    <n v="5"/>
    <n v="2"/>
    <n v="3"/>
    <n v="4"/>
    <n v="2"/>
    <m/>
    <n v="2"/>
    <m/>
    <m/>
    <m/>
    <m/>
    <m/>
    <m/>
    <m/>
    <m/>
    <m/>
    <m/>
    <m/>
    <m/>
    <m/>
    <m/>
    <m/>
    <m/>
    <m/>
    <m/>
    <m/>
    <m/>
    <m/>
    <m/>
    <n v="0"/>
    <s v="anonymous"/>
    <s v="EN"/>
    <m/>
    <m/>
    <m/>
    <m/>
    <m/>
    <m/>
    <m/>
    <m/>
    <m/>
    <m/>
    <m/>
    <m/>
  </r>
  <r>
    <n v="165"/>
    <d v="2018-01-29T15:36:23"/>
    <d v="2018-01-29T15:40:42"/>
    <d v="2018-01-29T15:40:43"/>
    <x v="164"/>
    <s v="184.191.131.129"/>
    <n v="1"/>
    <n v="33.507995605468999"/>
    <n v="-112.12539672852"/>
    <n v="100"/>
    <n v="259"/>
    <x v="1"/>
    <x v="1"/>
    <x v="2"/>
    <n v="5"/>
    <m/>
    <n v="5"/>
    <n v="2"/>
    <n v="6"/>
    <n v="5"/>
    <n v="1"/>
    <s v="Yes"/>
    <n v="1"/>
    <n v="1"/>
    <m/>
    <n v="1"/>
    <n v="1"/>
    <n v="1"/>
    <n v="2"/>
    <n v="5"/>
    <n v="2"/>
    <n v="1"/>
    <n v="2"/>
    <n v="4"/>
    <n v="5"/>
    <n v="5"/>
    <n v="4"/>
    <n v="5"/>
    <n v="5"/>
    <n v="5"/>
    <n v="2"/>
    <n v="5"/>
    <n v="2"/>
    <n v="1"/>
    <n v="4"/>
    <n v="0"/>
    <s v="anonymous"/>
    <s v="EN"/>
    <n v="7"/>
    <s v="Could be all of the above"/>
    <n v="1"/>
    <n v="7"/>
    <s v="a combination of those factors "/>
    <n v="2"/>
    <m/>
    <n v="1"/>
    <n v="2"/>
    <n v="1"/>
    <m/>
    <n v="1"/>
  </r>
  <r>
    <n v="166"/>
    <d v="2018-01-29T16:51:30"/>
    <d v="2018-01-29T16:59:34"/>
    <d v="2018-01-29T16:59:34"/>
    <x v="165"/>
    <s v="67.188.105.194"/>
    <n v="1"/>
    <n v="37.804702758788999"/>
    <n v="-122.21240234375"/>
    <n v="100"/>
    <n v="483"/>
    <x v="1"/>
    <x v="4"/>
    <x v="4"/>
    <n v="5"/>
    <m/>
    <n v="5"/>
    <n v="1"/>
    <n v="6"/>
    <n v="4"/>
    <n v="2"/>
    <m/>
    <n v="1"/>
    <n v="7"/>
    <s v="I identify with Lakota spirituality"/>
    <n v="1"/>
    <n v="2"/>
    <n v="1"/>
    <n v="4"/>
    <n v="5"/>
    <n v="4"/>
    <n v="1"/>
    <n v="3"/>
    <n v="4"/>
    <n v="5"/>
    <n v="5"/>
    <n v="5"/>
    <n v="5"/>
    <n v="5"/>
    <n v="5"/>
    <n v="1"/>
    <n v="5"/>
    <n v="5"/>
    <n v="1"/>
    <n v="5"/>
    <n v="0"/>
    <s v="anonymous"/>
    <s v="EN"/>
    <n v="7"/>
    <s v="all of the above and more"/>
    <n v="1"/>
    <n v="7"/>
    <s v="various sources"/>
    <n v="1"/>
    <s v="working with fragile and EOL pts. in warm water"/>
    <n v="1"/>
    <n v="2"/>
    <n v="5"/>
    <s v="All, plus community spiritual leaders"/>
    <n v="1"/>
  </r>
  <r>
    <n v="167"/>
    <d v="2018-01-29T19:59:38"/>
    <d v="2018-01-29T20:17:00"/>
    <d v="2018-01-29T20:17:00"/>
    <x v="166"/>
    <s v="66.58.194.188"/>
    <n v="1"/>
    <n v="61.214904785156001"/>
    <n v="-149.25830078125"/>
    <n v="100"/>
    <n v="1042"/>
    <x v="1"/>
    <x v="1"/>
    <x v="4"/>
    <n v="5"/>
    <m/>
    <n v="4"/>
    <n v="1"/>
    <n v="6"/>
    <n v="4"/>
    <n v="1"/>
    <s v="I am a Faith Community Nurse"/>
    <n v="1"/>
    <n v="1"/>
    <m/>
    <n v="1"/>
    <n v="3"/>
    <n v="1"/>
    <n v="4"/>
    <n v="5"/>
    <n v="4"/>
    <n v="1"/>
    <n v="2"/>
    <n v="2"/>
    <n v="4"/>
    <n v="5"/>
    <n v="4"/>
    <n v="4"/>
    <n v="4"/>
    <n v="4"/>
    <n v="2"/>
    <n v="5"/>
    <n v="4"/>
    <n v="1"/>
    <n v="4"/>
    <n v="0"/>
    <s v="anonymous"/>
    <s v="EN"/>
    <n v="7"/>
    <s v="One is not more responsible than another for Spiritual Care, not a good question."/>
    <n v="1"/>
    <n v="6"/>
    <m/>
    <n v="1"/>
    <s v="Deep listening not being afraid to ask questions."/>
    <n v="1"/>
    <n v="2"/>
    <s v="1,3,4"/>
    <m/>
    <n v="1"/>
  </r>
  <r>
    <n v="168"/>
    <d v="2018-01-29T20:51:05"/>
    <d v="2018-01-29T20:57:42"/>
    <d v="2018-01-29T20:57:42"/>
    <x v="167"/>
    <s v="172.115.13.77"/>
    <n v="1"/>
    <n v="34.106597900391002"/>
    <n v="-117.81500244141"/>
    <n v="100"/>
    <n v="396"/>
    <x v="1"/>
    <x v="1"/>
    <x v="2"/>
    <n v="4"/>
    <s v="CNS completed at APU"/>
    <n v="5"/>
    <n v="2"/>
    <n v="6"/>
    <n v="3"/>
    <n v="1"/>
    <s v="yes, increased knowledge with spiritual assessments"/>
    <n v="1"/>
    <n v="1"/>
    <m/>
    <n v="1"/>
    <n v="2"/>
    <n v="1"/>
    <n v="2"/>
    <n v="5"/>
    <n v="5"/>
    <n v="1"/>
    <n v="1"/>
    <n v="4"/>
    <n v="4"/>
    <n v="5"/>
    <n v="4"/>
    <n v="4"/>
    <n v="5"/>
    <n v="5"/>
    <n v="2"/>
    <n v="4"/>
    <n v="4"/>
    <n v="2"/>
    <n v="4"/>
    <n v="0"/>
    <s v="anonymous"/>
    <s v="EN"/>
    <n v="6"/>
    <m/>
    <n v="1"/>
    <n v="1"/>
    <m/>
    <n v="1"/>
    <s v="either praying with them, for them and inviting a chaplain visit"/>
    <n v="1"/>
    <n v="2"/>
    <s v="1,2,3,4"/>
    <m/>
    <n v="1"/>
  </r>
  <r>
    <n v="169"/>
    <d v="2018-01-30T14:02:04"/>
    <d v="2018-01-30T14:07:55"/>
    <d v="2018-01-30T14:07:56"/>
    <x v="168"/>
    <s v="63.116.198.201"/>
    <n v="1"/>
    <n v="40.625198364257997"/>
    <n v="-73.945701599120994"/>
    <n v="100"/>
    <n v="351"/>
    <x v="1"/>
    <x v="3"/>
    <x v="2"/>
    <n v="4"/>
    <s v="As part of hospice orientation we are given a brief overview of spirituality and how to idendentify spiritual distress "/>
    <n v="5"/>
    <n v="2"/>
    <n v="6"/>
    <n v="4"/>
    <n v="2"/>
    <m/>
    <n v="2"/>
    <m/>
    <m/>
    <m/>
    <m/>
    <n v="1"/>
    <n v="5"/>
    <n v="1"/>
    <n v="1"/>
    <n v="1"/>
    <n v="5"/>
    <n v="1"/>
    <n v="5"/>
    <n v="4"/>
    <n v="2"/>
    <n v="2"/>
    <n v="5"/>
    <n v="5"/>
    <n v="1"/>
    <n v="5"/>
    <n v="4"/>
    <n v="1"/>
    <n v="4"/>
    <n v="0"/>
    <s v="anonymous"/>
    <s v="EN"/>
    <n v="2"/>
    <m/>
    <n v="1"/>
    <n v="6"/>
    <m/>
    <n v="1"/>
    <s v="through support of hospice chaplains "/>
    <n v="1"/>
    <n v="2"/>
    <s v="1,2,3,4"/>
    <m/>
    <n v="1"/>
  </r>
  <r>
    <n v="170"/>
    <d v="2018-01-30T16:44:26"/>
    <d v="2018-01-30T16:55:52"/>
    <d v="2018-01-30T16:55:52"/>
    <x v="169"/>
    <s v="162.194.98.171"/>
    <n v="1"/>
    <n v="42.742294311522997"/>
    <n v="-86.066101074219006"/>
    <n v="100"/>
    <n v="685"/>
    <x v="1"/>
    <x v="1"/>
    <x v="1"/>
    <n v="5"/>
    <m/>
    <n v="5"/>
    <n v="2"/>
    <n v="6"/>
    <n v="5"/>
    <n v="1"/>
    <s v="Yes is has enabled me to better meet the needs of others spiritualy by providing a framework for me to use. I &quot;felt&quot; how to give spiritual care however after classes and workshops, there is structure to how I give this care. I have been able to identify the existential components better and move beyonhd a religious focus."/>
    <n v="1"/>
    <n v="1"/>
    <m/>
    <n v="1"/>
    <n v="2"/>
    <n v="1"/>
    <n v="1"/>
    <n v="4"/>
    <n v="4"/>
    <n v="1"/>
    <n v="4"/>
    <n v="5"/>
    <n v="5"/>
    <m/>
    <n v="5"/>
    <n v="5"/>
    <n v="5"/>
    <n v="5"/>
    <n v="1"/>
    <n v="5"/>
    <n v="5"/>
    <n v="1"/>
    <n v="4"/>
    <n v="0"/>
    <s v="anonymous"/>
    <s v="EN"/>
    <n v="1"/>
    <m/>
    <n v="1"/>
    <n v="1"/>
    <m/>
    <n v="1"/>
    <s v="Listening deeply, use of presence,  non-judgemental, accepting, promoting meaning and purpose in life"/>
    <n v="1"/>
    <n v="2"/>
    <s v="1,3"/>
    <m/>
    <n v="2"/>
  </r>
  <r>
    <n v="171"/>
    <d v="2018-01-30T17:16:18"/>
    <d v="2018-01-30T17:27:26"/>
    <d v="2018-01-30T17:27:27"/>
    <x v="170"/>
    <s v="107.77.233.23"/>
    <n v="1"/>
    <n v="37.751007080077997"/>
    <n v="-97.821998596190994"/>
    <n v="100"/>
    <n v="668"/>
    <x v="1"/>
    <x v="1"/>
    <x v="2"/>
    <n v="4"/>
    <s v="Part of assessing the whole patient"/>
    <n v="5"/>
    <n v="2"/>
    <n v="6"/>
    <n v="5"/>
    <n v="1"/>
    <s v="Being aware that this assessment is important mind, body and spirit"/>
    <n v="1"/>
    <n v="1"/>
    <m/>
    <n v="1"/>
    <n v="1"/>
    <n v="1"/>
    <n v="5"/>
    <n v="4"/>
    <n v="4"/>
    <m/>
    <m/>
    <n v="5"/>
    <n v="5"/>
    <n v="5"/>
    <n v="5"/>
    <n v="5"/>
    <n v="5"/>
    <n v="5"/>
    <n v="1"/>
    <n v="5"/>
    <n v="5"/>
    <n v="1"/>
    <n v="4"/>
    <n v="0"/>
    <s v="anonymous"/>
    <s v="EN"/>
    <n v="2"/>
    <m/>
    <n v="1"/>
    <n v="1"/>
    <m/>
    <n v="2"/>
    <m/>
    <n v="1"/>
    <n v="2"/>
    <s v="1,2,3,4"/>
    <m/>
    <n v="1"/>
  </r>
  <r>
    <n v="172"/>
    <d v="2018-01-30T18:39:10"/>
    <d v="2018-01-30T18:51:05"/>
    <d v="2018-01-30T18:51:06"/>
    <x v="171"/>
    <s v="75.46.162.97"/>
    <n v="1"/>
    <n v="25.982894897461001"/>
    <n v="-80.279403686522997"/>
    <n v="100"/>
    <n v="715"/>
    <x v="1"/>
    <x v="1"/>
    <x v="4"/>
    <n v="6"/>
    <m/>
    <n v="5"/>
    <n v="2"/>
    <n v="6"/>
    <n v="5"/>
    <n v="2"/>
    <m/>
    <n v="2"/>
    <m/>
    <m/>
    <m/>
    <m/>
    <n v="1"/>
    <n v="5"/>
    <n v="5"/>
    <n v="4"/>
    <n v="1"/>
    <n v="1"/>
    <n v="4"/>
    <n v="5"/>
    <n v="5"/>
    <n v="5"/>
    <n v="4"/>
    <n v="5"/>
    <n v="4"/>
    <n v="1"/>
    <n v="5"/>
    <n v="4"/>
    <n v="2"/>
    <n v="3"/>
    <n v="0"/>
    <s v="anonymous"/>
    <s v="EN"/>
    <n v="7"/>
    <s v="All of the above"/>
    <n v="1"/>
    <n v="6"/>
    <m/>
    <n v="1"/>
    <s v="Provide clergy if they ask, spend time with them, listen to them, provide therapeutic distractions "/>
    <n v="1"/>
    <n v="2"/>
    <n v="2"/>
    <m/>
    <n v="1"/>
  </r>
  <r>
    <n v="173"/>
    <d v="2018-01-31T06:48:15"/>
    <d v="2018-01-31T06:56:56"/>
    <d v="2018-01-31T06:56:57"/>
    <x v="172"/>
    <s v="174.207.20.188"/>
    <n v="1"/>
    <n v="32.778701782227003"/>
    <n v="-96.821701049805"/>
    <n v="100"/>
    <n v="520"/>
    <x v="1"/>
    <x v="1"/>
    <x v="4"/>
    <n v="5"/>
    <m/>
    <n v="5"/>
    <n v="2"/>
    <n v="1"/>
    <n v="3"/>
    <n v="2"/>
    <m/>
    <n v="2"/>
    <m/>
    <m/>
    <m/>
    <m/>
    <n v="1"/>
    <n v="5"/>
    <n v="5"/>
    <n v="4"/>
    <n v="1"/>
    <n v="4"/>
    <n v="4"/>
    <n v="5"/>
    <n v="4"/>
    <n v="4"/>
    <n v="3"/>
    <n v="5"/>
    <n v="4"/>
    <n v="1"/>
    <n v="5"/>
    <n v="4"/>
    <n v="1"/>
    <n v="3"/>
    <n v="0"/>
    <s v="anonymous"/>
    <s v="EN"/>
    <n v="7"/>
    <s v="All of the above"/>
    <n v="1"/>
    <n v="6"/>
    <m/>
    <n v="1"/>
    <s v="Provide sacred space for listening and connecting. "/>
    <n v="1"/>
    <n v="2"/>
    <s v="1,4"/>
    <m/>
    <n v="1"/>
  </r>
  <r>
    <n v="174"/>
    <d v="2018-01-24T11:27:18"/>
    <d v="2018-01-24T11:27:49"/>
    <d v="2018-01-31T11:28:22"/>
    <x v="173"/>
    <s v="170.212.0.59"/>
    <n v="0"/>
    <m/>
    <m/>
    <n v="6"/>
    <n v="31"/>
    <x v="0"/>
    <x v="0"/>
    <x v="0"/>
    <m/>
    <m/>
    <m/>
    <m/>
    <m/>
    <m/>
    <m/>
    <m/>
    <m/>
    <m/>
    <m/>
    <m/>
    <m/>
    <m/>
    <m/>
    <m/>
    <m/>
    <m/>
    <m/>
    <m/>
    <m/>
    <m/>
    <m/>
    <m/>
    <m/>
    <m/>
    <m/>
    <m/>
    <m/>
    <m/>
    <m/>
    <n v="0"/>
    <s v="anonymous"/>
    <s v="EN"/>
    <m/>
    <m/>
    <m/>
    <m/>
    <m/>
    <m/>
    <m/>
    <m/>
    <m/>
    <m/>
    <m/>
    <m/>
  </r>
  <r>
    <n v="175"/>
    <d v="2018-01-24T14:54:40"/>
    <d v="2018-01-24T14:56:22"/>
    <d v="2018-01-31T14:56:47"/>
    <x v="174"/>
    <s v="73.194.109.160"/>
    <n v="0"/>
    <m/>
    <m/>
    <n v="43"/>
    <n v="101"/>
    <x v="1"/>
    <x v="2"/>
    <x v="2"/>
    <n v="4"/>
    <s v="masters course in palliative care"/>
    <n v="4"/>
    <n v="2"/>
    <n v="1"/>
    <n v="3"/>
    <n v="1"/>
    <s v="this helped be familiar with conversations about spiritualtiy"/>
    <n v="2"/>
    <m/>
    <m/>
    <m/>
    <m/>
    <m/>
    <m/>
    <m/>
    <m/>
    <m/>
    <m/>
    <m/>
    <m/>
    <m/>
    <m/>
    <m/>
    <m/>
    <m/>
    <m/>
    <m/>
    <m/>
    <m/>
    <m/>
    <n v="0"/>
    <s v="anonymous"/>
    <s v="EN"/>
    <m/>
    <m/>
    <m/>
    <m/>
    <m/>
    <m/>
    <m/>
    <m/>
    <m/>
    <m/>
    <m/>
    <m/>
  </r>
  <r>
    <n v="176"/>
    <d v="2018-01-24T21:16:42"/>
    <d v="2018-01-24T21:18:00"/>
    <d v="2018-01-31T21:18:10"/>
    <x v="175"/>
    <s v="198.190.160.245"/>
    <n v="0"/>
    <m/>
    <m/>
    <n v="3"/>
    <n v="77"/>
    <x v="0"/>
    <x v="0"/>
    <x v="0"/>
    <m/>
    <m/>
    <m/>
    <m/>
    <m/>
    <m/>
    <m/>
    <m/>
    <m/>
    <m/>
    <m/>
    <m/>
    <m/>
    <m/>
    <m/>
    <m/>
    <m/>
    <m/>
    <m/>
    <m/>
    <m/>
    <m/>
    <m/>
    <m/>
    <m/>
    <m/>
    <m/>
    <m/>
    <m/>
    <m/>
    <m/>
    <n v="0"/>
    <s v="anonymous"/>
    <s v="EN"/>
    <m/>
    <m/>
    <m/>
    <m/>
    <m/>
    <m/>
    <m/>
    <m/>
    <m/>
    <m/>
    <m/>
    <m/>
  </r>
  <r>
    <n v="177"/>
    <d v="2018-02-01T08:47:33"/>
    <d v="2018-02-01T08:53:56"/>
    <d v="2018-02-01T08:53:57"/>
    <x v="176"/>
    <s v="139.52.135.191"/>
    <n v="1"/>
    <n v="29.707901000976999"/>
    <n v="-95.401000976562003"/>
    <n v="100"/>
    <n v="383"/>
    <x v="1"/>
    <x v="4"/>
    <x v="1"/>
    <n v="5"/>
    <m/>
    <n v="5"/>
    <n v="1"/>
    <n v="6"/>
    <n v="5"/>
    <n v="1"/>
    <s v="AHNA"/>
    <n v="2"/>
    <m/>
    <m/>
    <m/>
    <m/>
    <n v="1"/>
    <n v="3"/>
    <n v="5"/>
    <n v="5"/>
    <n v="1"/>
    <n v="5"/>
    <n v="4"/>
    <n v="5"/>
    <n v="5"/>
    <n v="4"/>
    <n v="5"/>
    <n v="5"/>
    <n v="5"/>
    <n v="1"/>
    <n v="5"/>
    <n v="4"/>
    <n v="1"/>
    <n v="5"/>
    <n v="0"/>
    <s v="anonymous"/>
    <s v="EN"/>
    <n v="5"/>
    <m/>
    <n v="1"/>
    <n v="1"/>
    <m/>
    <n v="2"/>
    <m/>
    <n v="2"/>
    <n v="2"/>
    <n v="1"/>
    <m/>
    <m/>
  </r>
  <r>
    <n v="178"/>
    <d v="2018-01-25T12:53:36"/>
    <d v="2018-01-25T12:55:35"/>
    <d v="2018-02-01T12:55:39"/>
    <x v="177"/>
    <s v="147.140.233.14"/>
    <n v="0"/>
    <m/>
    <m/>
    <n v="6"/>
    <n v="119"/>
    <x v="0"/>
    <x v="0"/>
    <x v="0"/>
    <m/>
    <m/>
    <m/>
    <m/>
    <m/>
    <m/>
    <m/>
    <m/>
    <m/>
    <m/>
    <m/>
    <m/>
    <m/>
    <m/>
    <m/>
    <m/>
    <m/>
    <m/>
    <m/>
    <m/>
    <m/>
    <m/>
    <m/>
    <m/>
    <m/>
    <m/>
    <m/>
    <m/>
    <m/>
    <m/>
    <m/>
    <n v="0"/>
    <s v="anonymous"/>
    <s v="EN"/>
    <m/>
    <m/>
    <m/>
    <m/>
    <m/>
    <m/>
    <m/>
    <m/>
    <m/>
    <m/>
    <m/>
    <m/>
  </r>
  <r>
    <n v="179"/>
    <d v="2018-01-29T08:17:00"/>
    <d v="2018-01-29T08:18:10"/>
    <d v="2018-02-05T08:18:42"/>
    <x v="178"/>
    <s v="73.165.254.227"/>
    <n v="0"/>
    <m/>
    <m/>
    <n v="6"/>
    <n v="70"/>
    <x v="0"/>
    <x v="0"/>
    <x v="0"/>
    <m/>
    <m/>
    <m/>
    <m/>
    <m/>
    <m/>
    <m/>
    <m/>
    <m/>
    <m/>
    <m/>
    <m/>
    <m/>
    <m/>
    <m/>
    <m/>
    <m/>
    <m/>
    <m/>
    <m/>
    <m/>
    <m/>
    <m/>
    <m/>
    <m/>
    <m/>
    <m/>
    <m/>
    <m/>
    <m/>
    <m/>
    <n v="0"/>
    <s v="anonymous"/>
    <s v="EN"/>
    <m/>
    <m/>
    <m/>
    <m/>
    <m/>
    <m/>
    <m/>
    <m/>
    <m/>
    <m/>
    <m/>
    <m/>
  </r>
  <r>
    <n v="180"/>
    <d v="2018-02-05T11:30:13"/>
    <d v="2018-02-05T11:40:08"/>
    <d v="2018-02-05T11:40:09"/>
    <x v="179"/>
    <s v="192.12.103.9"/>
    <n v="1"/>
    <n v="29.193099975586001"/>
    <n v="-81.047401428222997"/>
    <n v="100"/>
    <n v="595"/>
    <x v="1"/>
    <x v="4"/>
    <x v="4"/>
    <n v="5"/>
    <m/>
    <n v="5"/>
    <n v="2"/>
    <n v="6"/>
    <n v="3"/>
    <n v="1"/>
    <s v="it actually gave me the confidence to offer opportunities to my patients to share more of their concerns"/>
    <n v="1"/>
    <n v="1"/>
    <m/>
    <n v="1"/>
    <n v="2"/>
    <n v="1"/>
    <n v="4"/>
    <n v="5"/>
    <n v="5"/>
    <n v="1"/>
    <n v="4"/>
    <n v="5"/>
    <n v="5"/>
    <n v="5"/>
    <n v="5"/>
    <n v="4"/>
    <n v="5"/>
    <n v="5"/>
    <n v="1"/>
    <n v="5"/>
    <n v="5"/>
    <n v="1"/>
    <n v="3"/>
    <n v="0"/>
    <s v="anonymous"/>
    <s v="EN"/>
    <n v="7"/>
    <s v="all of the answers could be correct"/>
    <n v="1"/>
    <n v="6"/>
    <m/>
    <n v="1"/>
    <s v="I ask them if i may discuss what brings them peace or hope and then listen and watch"/>
    <n v="2"/>
    <n v="2"/>
    <s v="1,2,3,4,5"/>
    <s v="we need to create a feeling of openness to the idea of multiple ways to receive spiritual care"/>
    <n v="1"/>
  </r>
  <r>
    <n v="181"/>
    <d v="2018-01-29T12:50:20"/>
    <d v="2018-01-29T12:50:44"/>
    <d v="2018-02-05T12:51:02"/>
    <x v="180"/>
    <s v="152.130.7.198"/>
    <n v="0"/>
    <m/>
    <m/>
    <n v="6"/>
    <n v="23"/>
    <x v="0"/>
    <x v="0"/>
    <x v="0"/>
    <m/>
    <m/>
    <m/>
    <m/>
    <m/>
    <m/>
    <m/>
    <m/>
    <m/>
    <m/>
    <m/>
    <m/>
    <m/>
    <m/>
    <m/>
    <m/>
    <m/>
    <m/>
    <m/>
    <m/>
    <m/>
    <m/>
    <m/>
    <m/>
    <m/>
    <m/>
    <m/>
    <m/>
    <m/>
    <m/>
    <m/>
    <n v="0"/>
    <s v="anonymous"/>
    <s v="EN"/>
    <m/>
    <m/>
    <m/>
    <m/>
    <m/>
    <m/>
    <m/>
    <m/>
    <m/>
    <m/>
    <m/>
    <m/>
  </r>
  <r>
    <n v="182"/>
    <d v="2018-02-06T17:29:54"/>
    <d v="2018-02-06T17:33:44"/>
    <d v="2018-02-06T17:33:45"/>
    <x v="181"/>
    <s v="72.14.44.224"/>
    <n v="1"/>
    <n v="47.634399414062003"/>
    <n v="-122.34220123291"/>
    <n v="100"/>
    <n v="229"/>
    <x v="1"/>
    <x v="5"/>
    <x v="4"/>
    <n v="4"/>
    <s v="Brief class on assessing spiritual needs embedded in a longer class on assessment. "/>
    <n v="4"/>
    <n v="2"/>
    <n v="5"/>
    <n v="3"/>
    <n v="2"/>
    <m/>
    <n v="1"/>
    <n v="4"/>
    <m/>
    <n v="1"/>
    <n v="2"/>
    <n v="1"/>
    <n v="4"/>
    <n v="4"/>
    <n v="4"/>
    <n v="1"/>
    <n v="5"/>
    <n v="3"/>
    <n v="4"/>
    <n v="5"/>
    <n v="3"/>
    <n v="5"/>
    <n v="5"/>
    <n v="4"/>
    <n v="1"/>
    <n v="5"/>
    <n v="5"/>
    <n v="1"/>
    <n v="2"/>
    <n v="0"/>
    <s v="anonymous"/>
    <s v="EN"/>
    <n v="1"/>
    <m/>
    <n v="1"/>
    <n v="6"/>
    <m/>
    <n v="1"/>
    <m/>
    <n v="1"/>
    <n v="2"/>
    <s v="1,2,3,4"/>
    <m/>
    <n v="1"/>
  </r>
  <r>
    <n v="183"/>
    <d v="2018-02-06T17:34:06"/>
    <d v="2018-02-06T17:37:03"/>
    <d v="2018-02-06T17:37:04"/>
    <x v="182"/>
    <s v="73.139.58.46"/>
    <n v="1"/>
    <n v="26.110992431641002"/>
    <n v="-80.226402282715"/>
    <n v="100"/>
    <n v="177"/>
    <x v="1"/>
    <x v="1"/>
    <x v="4"/>
    <n v="5"/>
    <m/>
    <n v="5"/>
    <n v="2"/>
    <n v="6"/>
    <n v="3"/>
    <n v="2"/>
    <m/>
    <n v="1"/>
    <n v="1"/>
    <m/>
    <n v="1"/>
    <n v="2"/>
    <n v="2"/>
    <n v="5"/>
    <n v="5"/>
    <n v="2"/>
    <n v="1"/>
    <n v="5"/>
    <n v="5"/>
    <n v="5"/>
    <n v="5"/>
    <n v="5"/>
    <n v="5"/>
    <n v="5"/>
    <n v="5"/>
    <n v="3"/>
    <n v="5"/>
    <n v="5"/>
    <n v="1"/>
    <n v="3"/>
    <n v="0"/>
    <s v="anonymous"/>
    <s v="EN"/>
    <n v="2"/>
    <m/>
    <n v="1"/>
    <n v="1"/>
    <m/>
    <n v="2"/>
    <m/>
    <n v="1"/>
    <n v="2"/>
    <n v="2"/>
    <m/>
    <n v="1"/>
  </r>
  <r>
    <n v="184"/>
    <d v="2018-02-06T17:58:06"/>
    <d v="2018-02-06T18:04:42"/>
    <d v="2018-02-06T18:04:43"/>
    <x v="183"/>
    <s v="73.187.54.27"/>
    <n v="1"/>
    <n v="39.962600708007997"/>
    <n v="-76.727699279785"/>
    <n v="100"/>
    <n v="396"/>
    <x v="1"/>
    <x v="3"/>
    <x v="5"/>
    <n v="4"/>
    <s v="was discussed in Nursing Concepts"/>
    <n v="2"/>
    <n v="2"/>
    <n v="5"/>
    <n v="2"/>
    <n v="1"/>
    <s v="yes, our hospital was founded on faith and our spiritual care dept is quite active"/>
    <n v="1"/>
    <n v="7"/>
    <s v="Pagan"/>
    <n v="1"/>
    <n v="1"/>
    <n v="1"/>
    <n v="5"/>
    <n v="5"/>
    <n v="2"/>
    <n v="1"/>
    <n v="2"/>
    <n v="4"/>
    <n v="5"/>
    <n v="5"/>
    <n v="5"/>
    <n v="5"/>
    <n v="5"/>
    <n v="5"/>
    <n v="1"/>
    <n v="5"/>
    <n v="5"/>
    <n v="1"/>
    <n v="5"/>
    <n v="0"/>
    <s v="anonymous"/>
    <s v="EN"/>
    <n v="1"/>
    <m/>
    <n v="1"/>
    <n v="6"/>
    <m/>
    <n v="1"/>
    <s v="I ask directly and I listen to what my pats say as well as what they don't say"/>
    <n v="1"/>
    <n v="2"/>
    <s v="1,2,4"/>
    <m/>
    <n v="1"/>
  </r>
  <r>
    <n v="185"/>
    <d v="2018-02-06T21:23:34"/>
    <d v="2018-02-06T21:27:02"/>
    <d v="2018-02-06T21:27:02"/>
    <x v="184"/>
    <s v="104.35.184.81"/>
    <n v="1"/>
    <n v="34.201705932617003"/>
    <n v="-118.05180358887"/>
    <n v="100"/>
    <n v="207"/>
    <x v="1"/>
    <x v="5"/>
    <x v="2"/>
    <n v="5"/>
    <m/>
    <n v="3"/>
    <n v="1"/>
    <n v="6"/>
    <n v="2"/>
    <n v="2"/>
    <m/>
    <n v="1"/>
    <n v="7"/>
    <s v="Catholic"/>
    <n v="1"/>
    <n v="1"/>
    <n v="2"/>
    <n v="4"/>
    <n v="4"/>
    <n v="4"/>
    <n v="2"/>
    <n v="3"/>
    <n v="4"/>
    <n v="4"/>
    <n v="4"/>
    <n v="4"/>
    <n v="4"/>
    <n v="4"/>
    <n v="4"/>
    <n v="2"/>
    <n v="4"/>
    <n v="2"/>
    <n v="4"/>
    <n v="4"/>
    <n v="0"/>
    <s v="anonymous"/>
    <s v="EN"/>
    <n v="2"/>
    <m/>
    <n v="1"/>
    <n v="6"/>
    <m/>
    <n v="2"/>
    <m/>
    <n v="4"/>
    <n v="2"/>
    <s v="1,2"/>
    <m/>
    <n v="1"/>
  </r>
  <r>
    <n v="186"/>
    <d v="2018-02-06T23:34:38"/>
    <d v="2018-02-06T23:39:18"/>
    <d v="2018-02-06T23:39:18"/>
    <x v="185"/>
    <s v="216.9.186.55"/>
    <n v="1"/>
    <n v="33.05810546875"/>
    <n v="-112.04759979248"/>
    <n v="100"/>
    <n v="279"/>
    <x v="1"/>
    <x v="2"/>
    <x v="4"/>
    <n v="4"/>
    <s v="Spiritual considerations as a continued education in-service for current hospice workplace"/>
    <n v="2"/>
    <n v="2"/>
    <n v="6"/>
    <n v="2"/>
    <n v="1"/>
    <m/>
    <n v="1"/>
    <n v="1"/>
    <m/>
    <n v="1"/>
    <n v="2"/>
    <n v="1"/>
    <n v="5"/>
    <n v="5"/>
    <n v="5"/>
    <n v="1"/>
    <n v="2"/>
    <n v="5"/>
    <n v="5"/>
    <n v="5"/>
    <n v="5"/>
    <n v="5"/>
    <n v="5"/>
    <n v="5"/>
    <n v="1"/>
    <n v="5"/>
    <n v="5"/>
    <n v="1"/>
    <n v="5"/>
    <n v="0"/>
    <s v="anonymous"/>
    <s v="EN"/>
    <n v="2"/>
    <m/>
    <n v="1"/>
    <n v="6"/>
    <m/>
    <n v="1"/>
    <s v="Getting them in touch with clergy"/>
    <n v="2"/>
    <n v="2"/>
    <n v="2"/>
    <m/>
    <n v="1"/>
  </r>
  <r>
    <n v="187"/>
    <d v="2018-02-07T06:20:22"/>
    <d v="2018-02-07T06:26:19"/>
    <d v="2018-02-07T06:26:20"/>
    <x v="186"/>
    <s v="152.131.8.128"/>
    <n v="1"/>
    <n v="43.444107055663999"/>
    <n v="-84.025497436522997"/>
    <n v="100"/>
    <n v="357"/>
    <x v="1"/>
    <x v="2"/>
    <x v="2"/>
    <n v="4"/>
    <s v="Spirituality needs of patients was integrated in several of my classes in my MSN curriculum "/>
    <n v="3"/>
    <n v="2"/>
    <n v="6"/>
    <n v="2"/>
    <n v="2"/>
    <m/>
    <n v="1"/>
    <n v="1"/>
    <m/>
    <n v="1"/>
    <n v="3"/>
    <n v="2"/>
    <n v="4"/>
    <n v="4"/>
    <n v="2"/>
    <n v="1"/>
    <n v="4"/>
    <n v="3"/>
    <n v="5"/>
    <n v="4"/>
    <n v="4"/>
    <n v="4"/>
    <n v="4"/>
    <n v="5"/>
    <n v="1"/>
    <n v="5"/>
    <n v="4"/>
    <n v="1"/>
    <n v="4"/>
    <n v="0"/>
    <s v="anonymous"/>
    <s v="EN"/>
    <n v="7"/>
    <s v="All of the people listed "/>
    <n v="1"/>
    <n v="1"/>
    <m/>
    <n v="1"/>
    <s v="I just sit and talk with my patients about how they are feeling and pray with them if they want to or just sit in silence with them if that helps "/>
    <n v="2"/>
    <n v="1"/>
    <n v="1"/>
    <m/>
    <n v="1"/>
  </r>
  <r>
    <n v="188"/>
    <d v="2018-02-07T06:42:14"/>
    <d v="2018-02-07T06:49:25"/>
    <d v="2018-02-07T06:49:25"/>
    <x v="187"/>
    <s v="162.82.215.154"/>
    <n v="1"/>
    <n v="42.521606445312003"/>
    <n v="-83.163299560547003"/>
    <n v="100"/>
    <n v="430"/>
    <x v="1"/>
    <x v="1"/>
    <x v="2"/>
    <n v="4"/>
    <s v="Attended catholic universities. Integration of spiritual care into nursing assessments, formal course related to spirituality/religion"/>
    <n v="5"/>
    <n v="2"/>
    <n v="6"/>
    <n v="4"/>
    <n v="1"/>
    <s v="our team works closely with the chaplain. We have integrated spiritual screening into our assessment and docunetation with triggers for chaplain consult.  QI project related to this showed improved outcomes "/>
    <n v="1"/>
    <n v="1"/>
    <m/>
    <n v="2"/>
    <m/>
    <n v="1"/>
    <n v="5"/>
    <n v="4"/>
    <n v="4"/>
    <n v="1"/>
    <n v="4"/>
    <n v="5"/>
    <n v="5"/>
    <n v="5"/>
    <n v="5"/>
    <n v="4"/>
    <n v="5"/>
    <n v="5"/>
    <n v="5"/>
    <n v="5"/>
    <n v="4"/>
    <n v="1"/>
    <n v="2"/>
    <n v="0"/>
    <s v="anonymous"/>
    <s v="EN"/>
    <n v="7"/>
    <s v="wanted to mark multiple choices but the survey did not allow this.  I believe it is all of the above"/>
    <n v="1"/>
    <n v="7"/>
    <s v="Again, wanted to mark multiple responses but the survey would not allow this. My response is &quot;all of the above&quot;"/>
    <n v="1"/>
    <s v="Discuss hopes, fears, sources of strength routinely"/>
    <n v="1"/>
    <n v="2"/>
    <n v="5"/>
    <s v="all of the above"/>
    <n v="1"/>
  </r>
  <r>
    <n v="189"/>
    <d v="2018-02-07T07:14:23"/>
    <d v="2018-02-07T07:18:45"/>
    <d v="2018-02-07T07:18:45"/>
    <x v="188"/>
    <s v="173.227.245.44"/>
    <n v="1"/>
    <n v="35.403396606445"/>
    <n v="-80.861099243164006"/>
    <n v="100"/>
    <n v="261"/>
    <x v="1"/>
    <x v="1"/>
    <x v="4"/>
    <n v="4"/>
    <s v="We had a chaplain from a local hospice come in &amp; speak to our class about spiritual care as a part of a Community Nurisng class."/>
    <n v="4"/>
    <n v="2"/>
    <n v="6"/>
    <n v="4"/>
    <n v="1"/>
    <s v="Our hospice provides more than 2 trainigns for staff related to the benefits of spiritual care:  The Role of the Chaplain &amp; The Aspects of Spiritual Care at End of Life."/>
    <n v="1"/>
    <n v="1"/>
    <m/>
    <n v="1"/>
    <n v="2"/>
    <n v="1"/>
    <n v="4"/>
    <n v="5"/>
    <n v="2"/>
    <n v="1"/>
    <n v="2"/>
    <n v="4"/>
    <n v="5"/>
    <n v="4"/>
    <n v="4"/>
    <n v="5"/>
    <n v="5"/>
    <n v="5"/>
    <n v="1"/>
    <n v="5"/>
    <n v="4"/>
    <n v="1"/>
    <n v="2"/>
    <n v="0"/>
    <s v="anonymous"/>
    <s v="EN"/>
    <n v="7"/>
    <s v="Should be a combination of several of the above"/>
    <n v="1"/>
    <n v="1"/>
    <m/>
    <n v="2"/>
    <m/>
    <n v="2"/>
    <n v="2"/>
    <n v="2"/>
    <m/>
    <n v="1"/>
  </r>
  <r>
    <n v="190"/>
    <d v="2018-02-07T07:59:10"/>
    <d v="2018-02-07T08:05:49"/>
    <d v="2018-02-07T08:05:50"/>
    <x v="189"/>
    <s v="173.62.25.187"/>
    <n v="1"/>
    <n v="41.417404174805"/>
    <n v="-74.03630065918"/>
    <n v="100"/>
    <n v="399"/>
    <x v="1"/>
    <x v="3"/>
    <x v="4"/>
    <n v="6"/>
    <m/>
    <n v="5"/>
    <n v="2"/>
    <n v="5"/>
    <n v="5"/>
    <n v="2"/>
    <m/>
    <n v="1"/>
    <n v="1"/>
    <m/>
    <n v="1"/>
    <n v="2"/>
    <n v="2"/>
    <n v="5"/>
    <n v="4"/>
    <n v="4"/>
    <n v="2"/>
    <n v="4"/>
    <n v="4"/>
    <n v="4"/>
    <n v="4"/>
    <n v="4"/>
    <n v="4"/>
    <n v="4"/>
    <n v="4"/>
    <n v="2"/>
    <n v="5"/>
    <n v="4"/>
    <n v="2"/>
    <n v="4"/>
    <n v="0"/>
    <s v="anonymous"/>
    <s v="EN"/>
    <n v="6"/>
    <m/>
    <n v="1"/>
    <n v="6"/>
    <m/>
    <n v="2"/>
    <m/>
    <n v="1"/>
    <n v="2"/>
    <s v="1,2,3,4"/>
    <m/>
    <n v="1"/>
  </r>
  <r>
    <n v="191"/>
    <d v="2018-02-07T08:18:15"/>
    <d v="2018-02-07T08:25:01"/>
    <d v="2018-02-07T08:25:01"/>
    <x v="190"/>
    <s v="100.14.3.90"/>
    <n v="1"/>
    <n v="40.049102783202997"/>
    <n v="-75.228103637695"/>
    <n v="100"/>
    <n v="406"/>
    <x v="1"/>
    <x v="1"/>
    <x v="2"/>
    <n v="5"/>
    <m/>
    <n v="4"/>
    <n v="2"/>
    <n v="6"/>
    <n v="4"/>
    <n v="2"/>
    <m/>
    <n v="1"/>
    <n v="1"/>
    <m/>
    <n v="1"/>
    <n v="5"/>
    <n v="1"/>
    <n v="5"/>
    <n v="5"/>
    <n v="2"/>
    <n v="1"/>
    <n v="4"/>
    <n v="4"/>
    <n v="5"/>
    <n v="4"/>
    <n v="4"/>
    <n v="2"/>
    <n v="4"/>
    <n v="5"/>
    <n v="1"/>
    <n v="5"/>
    <n v="5"/>
    <n v="1"/>
    <n v="5"/>
    <n v="0"/>
    <s v="anonymous"/>
    <s v="EN"/>
    <n v="7"/>
    <s v="I believe all disciplines could provide spiritual care but depends on needs of patient who would best serve this patient"/>
    <n v="1"/>
    <n v="1"/>
    <m/>
    <n v="1"/>
    <s v="By providing caring and supportive care, including patient's clergy or our chaplain, enabling the family to support the patient as needed"/>
    <n v="1"/>
    <n v="2"/>
    <s v="1,2,3"/>
    <m/>
    <n v="1"/>
  </r>
  <r>
    <n v="192"/>
    <d v="2018-02-07T08:22:04"/>
    <d v="2018-02-07T08:25:59"/>
    <d v="2018-02-07T08:26:00"/>
    <x v="191"/>
    <s v="76.114.70.21"/>
    <n v="1"/>
    <n v="35.857192993163999"/>
    <n v="-84.017700195312003"/>
    <n v="100"/>
    <n v="235"/>
    <x v="1"/>
    <x v="1"/>
    <x v="1"/>
    <n v="4"/>
    <s v="it was integrated sporadically through my doctoral program"/>
    <n v="5"/>
    <n v="2"/>
    <n v="6"/>
    <n v="4"/>
    <n v="2"/>
    <m/>
    <n v="2"/>
    <m/>
    <m/>
    <m/>
    <m/>
    <n v="2"/>
    <n v="5"/>
    <n v="3"/>
    <n v="3"/>
    <n v="2"/>
    <n v="1"/>
    <n v="4"/>
    <n v="3"/>
    <n v="4"/>
    <n v="4"/>
    <n v="4"/>
    <n v="4"/>
    <n v="4"/>
    <n v="1"/>
    <n v="4"/>
    <n v="4"/>
    <n v="1"/>
    <n v="4"/>
    <n v="0"/>
    <s v="anonymous"/>
    <s v="EN"/>
    <n v="7"/>
    <s v="all of the above"/>
    <n v="1"/>
    <n v="1"/>
    <m/>
    <n v="2"/>
    <m/>
    <n v="5"/>
    <n v="2"/>
    <s v="1,2"/>
    <m/>
    <n v="1"/>
  </r>
  <r>
    <n v="193"/>
    <d v="2018-02-07T08:20:45"/>
    <d v="2018-02-07T08:26:36"/>
    <d v="2018-02-07T08:26:37"/>
    <x v="192"/>
    <s v="209.236.133.113"/>
    <n v="1"/>
    <n v="36.067901611327997"/>
    <n v="-86.719398498535"/>
    <n v="100"/>
    <n v="351"/>
    <x v="2"/>
    <x v="1"/>
    <x v="2"/>
    <n v="4"/>
    <s v="Spiritual Components of Nursing during undergrad"/>
    <n v="4"/>
    <n v="2"/>
    <n v="6"/>
    <n v="2"/>
    <n v="2"/>
    <m/>
    <n v="2"/>
    <m/>
    <m/>
    <m/>
    <m/>
    <n v="2"/>
    <n v="4"/>
    <n v="4"/>
    <n v="3"/>
    <n v="1"/>
    <n v="3"/>
    <n v="4"/>
    <n v="4"/>
    <n v="4"/>
    <n v="4"/>
    <n v="4"/>
    <n v="4"/>
    <n v="4"/>
    <n v="2"/>
    <n v="5"/>
    <n v="4"/>
    <n v="1"/>
    <n v="4"/>
    <n v="0"/>
    <s v="anonymous"/>
    <s v="EN"/>
    <n v="7"/>
    <s v="Any member of the care team"/>
    <n v="1"/>
    <n v="2"/>
    <m/>
    <n v="1"/>
    <s v="mostly through active listening"/>
    <n v="1"/>
    <n v="2"/>
    <n v="1"/>
    <m/>
    <n v="1"/>
  </r>
  <r>
    <n v="194"/>
    <d v="2018-02-07T08:20:46"/>
    <d v="2018-02-07T08:27:04"/>
    <d v="2018-02-07T08:27:04"/>
    <x v="193"/>
    <s v="64.29.240.12"/>
    <n v="1"/>
    <n v="39.281997680663999"/>
    <n v="-76.694900512695"/>
    <n v="100"/>
    <n v="378"/>
    <x v="1"/>
    <x v="1"/>
    <x v="2"/>
    <n v="5"/>
    <m/>
    <n v="5"/>
    <n v="2"/>
    <n v="6"/>
    <n v="5"/>
    <n v="1"/>
    <s v="I went to the GW Institute on Spirituality and Health conference July 2017 and also did a Masters Certificate in &quot;Faith, Health and Medicine&quot; at St. Mary's Seminary and University Ecumenical Institute in Baltimore in 2016/17"/>
    <n v="1"/>
    <n v="1"/>
    <m/>
    <n v="1"/>
    <n v="1"/>
    <n v="1"/>
    <n v="5"/>
    <n v="5"/>
    <n v="5"/>
    <n v="2"/>
    <n v="3"/>
    <n v="4"/>
    <n v="5"/>
    <n v="5"/>
    <n v="5"/>
    <n v="5"/>
    <n v="5"/>
    <n v="5"/>
    <n v="1"/>
    <n v="5"/>
    <n v="5"/>
    <n v="1"/>
    <n v="5"/>
    <n v="0"/>
    <s v="anonymous"/>
    <s v="EN"/>
    <n v="7"/>
    <s v="all of the above"/>
    <n v="1"/>
    <n v="7"/>
    <s v="pt, family, chaplain, nurse"/>
    <n v="1"/>
    <s v="I will talk with them, pray with them, read scripture to them if they want, refer to chaplain for larger issues"/>
    <n v="1"/>
    <n v="2"/>
    <n v="5"/>
    <s v="both in basic RN programs and in continuing ed programs in or outside of hospital, nursing grand rounds"/>
    <n v="1"/>
  </r>
  <r>
    <n v="195"/>
    <d v="2018-02-07T08:23:07"/>
    <d v="2018-02-07T08:28:26"/>
    <d v="2018-02-07T08:28:27"/>
    <x v="194"/>
    <s v="199.36.215.166"/>
    <n v="1"/>
    <n v="42.121002197266002"/>
    <n v="-89.188201904297003"/>
    <n v="100"/>
    <n v="319"/>
    <x v="1"/>
    <x v="5"/>
    <x v="4"/>
    <n v="4"/>
    <s v="Christian university; bibical studies and spirituality in nursing"/>
    <n v="4"/>
    <n v="2"/>
    <n v="6"/>
    <n v="1"/>
    <n v="1"/>
    <s v="yes"/>
    <n v="1"/>
    <n v="1"/>
    <m/>
    <n v="1"/>
    <n v="1"/>
    <n v="1"/>
    <n v="5"/>
    <n v="5"/>
    <n v="4"/>
    <n v="1"/>
    <n v="2"/>
    <n v="4"/>
    <n v="5"/>
    <n v="4"/>
    <n v="5"/>
    <n v="5"/>
    <n v="5"/>
    <n v="5"/>
    <n v="1"/>
    <n v="5"/>
    <n v="5"/>
    <n v="2"/>
    <n v="5"/>
    <n v="0"/>
    <s v="anonymous"/>
    <s v="EN"/>
    <n v="3"/>
    <m/>
    <n v="1"/>
    <n v="6"/>
    <m/>
    <n v="1"/>
    <m/>
    <n v="1"/>
    <n v="2"/>
    <s v="1,3"/>
    <m/>
    <n v="1"/>
  </r>
  <r>
    <n v="196"/>
    <d v="2018-02-07T08:32:23"/>
    <d v="2018-02-07T08:35:17"/>
    <d v="2018-02-07T08:35:17"/>
    <x v="195"/>
    <s v="198.49.6.225"/>
    <n v="1"/>
    <n v="40.593902587891002"/>
    <n v="-105.12560272217"/>
    <n v="100"/>
    <n v="174"/>
    <x v="1"/>
    <x v="5"/>
    <x v="2"/>
    <n v="4"/>
    <s v="required class on spiritual care"/>
    <n v="4"/>
    <n v="2"/>
    <n v="6"/>
    <n v="2"/>
    <n v="1"/>
    <s v="ELNEC"/>
    <n v="2"/>
    <m/>
    <m/>
    <m/>
    <m/>
    <n v="2"/>
    <n v="5"/>
    <n v="5"/>
    <n v="3"/>
    <n v="1"/>
    <n v="3"/>
    <n v="1"/>
    <n v="5"/>
    <n v="5"/>
    <n v="1"/>
    <n v="3"/>
    <n v="5"/>
    <n v="3"/>
    <n v="1"/>
    <n v="5"/>
    <n v="3"/>
    <n v="1"/>
    <n v="3"/>
    <n v="0"/>
    <s v="anonymous"/>
    <s v="EN"/>
    <n v="7"/>
    <s v="The whole care team"/>
    <n v="1"/>
    <n v="1"/>
    <m/>
    <n v="1"/>
    <m/>
    <n v="1"/>
    <n v="2"/>
    <s v="1,2,3"/>
    <m/>
    <n v="1"/>
  </r>
  <r>
    <n v="197"/>
    <d v="2018-02-07T08:25:30"/>
    <d v="2018-02-07T08:35:31"/>
    <d v="2018-02-07T08:35:31"/>
    <x v="196"/>
    <s v="108.190.252.43"/>
    <n v="1"/>
    <n v="28.089797973633001"/>
    <n v="-82.575996398925994"/>
    <n v="100"/>
    <n v="600"/>
    <x v="1"/>
    <x v="1"/>
    <x v="1"/>
    <n v="5"/>
    <m/>
    <n v="5"/>
    <n v="2"/>
    <n v="6"/>
    <n v="4"/>
    <n v="1"/>
    <s v="I am more aware of patient's needs and how to address them"/>
    <n v="1"/>
    <n v="1"/>
    <m/>
    <n v="1"/>
    <n v="1"/>
    <n v="2"/>
    <n v="4"/>
    <n v="4"/>
    <n v="3"/>
    <n v="2"/>
    <n v="2"/>
    <n v="4"/>
    <n v="4"/>
    <n v="4"/>
    <n v="2"/>
    <n v="3"/>
    <n v="4"/>
    <n v="3"/>
    <n v="2"/>
    <n v="4"/>
    <n v="4"/>
    <n v="1"/>
    <n v="4"/>
    <n v="0"/>
    <s v="anonymous"/>
    <s v="EN"/>
    <n v="7"/>
    <s v="Everyone mentioned in your categories could potentially be responsible.  Ultimately, it's the patient who should decide who it responsible and should be asked this question by all groups."/>
    <n v="1"/>
    <n v="7"/>
    <s v="I've become aware of spiritual needs through multiple sources - patient, family, friend, other clinicians, my own observations"/>
    <n v="1"/>
    <s v="You ask the question and then follow the patient where they lead."/>
    <n v="4"/>
    <n v="2"/>
    <n v="5"/>
    <s v="Whoever has expertise in the subject should instruct."/>
    <n v="1"/>
  </r>
  <r>
    <n v="198"/>
    <d v="2018-02-07T08:33:17"/>
    <d v="2018-02-07T08:38:09"/>
    <d v="2018-02-07T08:38:10"/>
    <x v="197"/>
    <s v="209.71.38.32"/>
    <n v="1"/>
    <n v="40.037506103516002"/>
    <n v="-75.145401000977003"/>
    <n v="100"/>
    <n v="292"/>
    <x v="1"/>
    <x v="2"/>
    <x v="4"/>
    <n v="5"/>
    <m/>
    <n v="3"/>
    <n v="2"/>
    <n v="6"/>
    <n v="3"/>
    <n v="2"/>
    <m/>
    <n v="1"/>
    <n v="1"/>
    <m/>
    <n v="2"/>
    <n v="5"/>
    <n v="1"/>
    <n v="4"/>
    <n v="5"/>
    <n v="4"/>
    <n v="1"/>
    <n v="4"/>
    <n v="5"/>
    <n v="5"/>
    <n v="5"/>
    <n v="5"/>
    <n v="5"/>
    <n v="5"/>
    <n v="5"/>
    <n v="2"/>
    <n v="5"/>
    <n v="4"/>
    <n v="1"/>
    <n v="4"/>
    <n v="0"/>
    <s v="anonymous"/>
    <s v="EN"/>
    <n v="7"/>
    <s v="It should not be an individual responsibility, it should be based on patient preference"/>
    <n v="1"/>
    <n v="1"/>
    <m/>
    <n v="1"/>
    <s v="Listening, learning, engaging, being respectful, allocating appropriate resources"/>
    <n v="1"/>
    <n v="2"/>
    <s v="1,2,3,4"/>
    <m/>
    <n v="1"/>
  </r>
  <r>
    <n v="199"/>
    <d v="2018-02-07T08:21:59"/>
    <d v="2018-02-07T08:40:24"/>
    <d v="2018-02-07T08:40:24"/>
    <x v="198"/>
    <s v="107.0.208.31"/>
    <n v="1"/>
    <n v="39.47380065918"/>
    <n v="-76.289398193359006"/>
    <n v="100"/>
    <n v="1105"/>
    <x v="1"/>
    <x v="3"/>
    <x v="2"/>
    <n v="4"/>
    <s v="In obtaining my post graduate certificate in holistic hospice and palliative care from Drexel university "/>
    <n v="4"/>
    <n v="2"/>
    <n v="6"/>
    <n v="2"/>
    <n v="2"/>
    <m/>
    <n v="1"/>
    <n v="1"/>
    <m/>
    <n v="1"/>
    <n v="2"/>
    <n v="2"/>
    <n v="5"/>
    <n v="5"/>
    <n v="4"/>
    <n v="2"/>
    <n v="4"/>
    <n v="4"/>
    <n v="5"/>
    <n v="5"/>
    <n v="5"/>
    <n v="4"/>
    <n v="5"/>
    <n v="5"/>
    <n v="2"/>
    <n v="4"/>
    <n v="4"/>
    <n v="4"/>
    <n v="4"/>
    <n v="0"/>
    <s v="anonymous"/>
    <s v="EN"/>
    <n v="2"/>
    <m/>
    <n v="1"/>
    <n v="1"/>
    <m/>
    <n v="1"/>
    <s v="Discuss concerns/ fears or place spiritual consult "/>
    <n v="1"/>
    <n v="2"/>
    <s v="1,2,4"/>
    <m/>
    <n v="1"/>
  </r>
  <r>
    <n v="200"/>
    <d v="2018-02-07T08:29:21"/>
    <d v="2018-02-07T08:40:49"/>
    <d v="2018-02-07T08:40:50"/>
    <x v="199"/>
    <s v="98.31.31.226"/>
    <n v="1"/>
    <n v="40.117599487305"/>
    <n v="-83.126502990722997"/>
    <n v="100"/>
    <n v="688"/>
    <x v="2"/>
    <x v="5"/>
    <x v="4"/>
    <n v="5"/>
    <m/>
    <n v="2"/>
    <m/>
    <n v="6"/>
    <n v="2"/>
    <n v="1"/>
    <s v="I did a retreat on mindfulness for 25 nursing CE credits.  It will help me meet my patient's spiritual needs."/>
    <n v="2"/>
    <m/>
    <m/>
    <m/>
    <m/>
    <n v="1"/>
    <n v="5"/>
    <n v="4"/>
    <n v="4"/>
    <n v="2"/>
    <n v="3"/>
    <n v="4"/>
    <n v="4"/>
    <n v="4"/>
    <n v="3"/>
    <n v="4"/>
    <n v="4"/>
    <n v="3"/>
    <n v="2"/>
    <n v="4"/>
    <n v="4"/>
    <n v="3"/>
    <n v="4"/>
    <n v="0"/>
    <s v="anonymous"/>
    <s v="EN"/>
    <n v="2"/>
    <m/>
    <n v="1"/>
    <n v="1"/>
    <m/>
    <n v="1"/>
    <s v="When I was working my home care patient was A&amp;O x1 each visit.  Addressing her comfort in part through quiet presence in the room."/>
    <n v="1"/>
    <n v="2"/>
    <s v="1,2,3,4"/>
    <m/>
    <n v="1"/>
  </r>
  <r>
    <n v="201"/>
    <d v="2018-02-07T08:35:28"/>
    <d v="2018-02-07T08:44:04"/>
    <d v="2018-02-07T08:44:04"/>
    <x v="200"/>
    <s v="69.144.241.90"/>
    <n v="1"/>
    <n v="45.966598510742003"/>
    <n v="-111.11239624023"/>
    <n v="100"/>
    <n v="516"/>
    <x v="1"/>
    <x v="3"/>
    <x v="2"/>
    <n v="5"/>
    <m/>
    <n v="4"/>
    <n v="2"/>
    <n v="6"/>
    <n v="4"/>
    <n v="1"/>
    <s v="Through hospice training this has significantly improved my ability to meet my patient's spiritual needs"/>
    <n v="2"/>
    <m/>
    <m/>
    <m/>
    <m/>
    <n v="1"/>
    <n v="5"/>
    <n v="5"/>
    <n v="4"/>
    <n v="1"/>
    <n v="4"/>
    <n v="4"/>
    <n v="5"/>
    <n v="5"/>
    <n v="4"/>
    <n v="4"/>
    <n v="5"/>
    <n v="5"/>
    <n v="2"/>
    <n v="5"/>
    <n v="5"/>
    <n v="1"/>
    <n v="4"/>
    <n v="0"/>
    <s v="anonymous"/>
    <s v="EN"/>
    <n v="7"/>
    <s v="All of the above"/>
    <n v="1"/>
    <n v="6"/>
    <m/>
    <n v="2"/>
    <m/>
    <n v="1"/>
    <n v="2"/>
    <n v="1"/>
    <m/>
    <n v="1"/>
  </r>
  <r>
    <n v="202"/>
    <d v="2018-02-07T08:31:35"/>
    <d v="2018-02-07T08:48:25"/>
    <d v="2018-02-07T08:48:25"/>
    <x v="201"/>
    <s v="174.221.3.149"/>
    <n v="1"/>
    <n v="41.751998901367003"/>
    <n v="-87.973999023437997"/>
    <n v="100"/>
    <n v="1009"/>
    <x v="1"/>
    <x v="1"/>
    <x v="1"/>
    <n v="4"/>
    <s v="Simply part of communication and cultural diversity coursework"/>
    <n v="5"/>
    <n v="2"/>
    <n v="6"/>
    <n v="5"/>
    <n v="1"/>
    <s v="Increased awareness and understanding of differing religions"/>
    <n v="1"/>
    <n v="1"/>
    <m/>
    <n v="1"/>
    <n v="1"/>
    <n v="1"/>
    <n v="5"/>
    <n v="5"/>
    <n v="5"/>
    <n v="1"/>
    <n v="1"/>
    <n v="5"/>
    <n v="5"/>
    <n v="5"/>
    <n v="5"/>
    <n v="1"/>
    <n v="5"/>
    <n v="5"/>
    <n v="2"/>
    <n v="5"/>
    <n v="5"/>
    <n v="2"/>
    <n v="4"/>
    <n v="0"/>
    <s v="anonymous"/>
    <s v="EN"/>
    <n v="7"/>
    <s v="Everyone but specific chaplains"/>
    <n v="1"/>
    <n v="1"/>
    <m/>
    <n v="1"/>
    <s v="Along with the team"/>
    <n v="1"/>
    <n v="2"/>
    <s v="1,2,3,4"/>
    <m/>
    <n v="1"/>
  </r>
  <r>
    <n v="203"/>
    <d v="2018-02-07T08:42:38"/>
    <d v="2018-02-07T08:50:00"/>
    <d v="2018-02-07T08:50:01"/>
    <x v="202"/>
    <s v="23.113.94.207"/>
    <n v="1"/>
    <n v="37.443603515625"/>
    <n v="-122.41239929199"/>
    <n v="100"/>
    <n v="442"/>
    <x v="1"/>
    <x v="1"/>
    <x v="1"/>
    <n v="4"/>
    <s v="Seminar discussion"/>
    <n v="5"/>
    <n v="2"/>
    <n v="6"/>
    <n v="5"/>
    <n v="2"/>
    <m/>
    <n v="2"/>
    <m/>
    <m/>
    <m/>
    <m/>
    <n v="1"/>
    <n v="5"/>
    <n v="5"/>
    <n v="5"/>
    <n v="1"/>
    <n v="2"/>
    <n v="5"/>
    <n v="5"/>
    <n v="5"/>
    <n v="3"/>
    <n v="4"/>
    <n v="5"/>
    <n v="5"/>
    <n v="1"/>
    <n v="5"/>
    <n v="5"/>
    <n v="1"/>
    <n v="3"/>
    <n v="0"/>
    <s v="anonymous"/>
    <s v="EN"/>
    <n v="7"/>
    <s v="Most of the above- chaplains, nurse, patient and patientâ€™s leaders"/>
    <m/>
    <n v="7"/>
    <s v="Again many of above-patient,family, others "/>
    <n v="1"/>
    <s v="Trying yo elicit what matters most to patient &amp; assess their belief systems "/>
    <n v="1"/>
    <n v="2"/>
    <s v="1,2,3,4"/>
    <m/>
    <n v="1"/>
  </r>
  <r>
    <n v="204"/>
    <d v="2018-02-07T08:55:58"/>
    <d v="2018-02-07T09:01:24"/>
    <d v="2018-02-07T09:01:25"/>
    <x v="203"/>
    <s v="170.212.0.64"/>
    <n v="1"/>
    <n v="39.982803344727003"/>
    <n v="-75.17960357666"/>
    <n v="100"/>
    <n v="326"/>
    <x v="1"/>
    <x v="2"/>
    <x v="2"/>
    <n v="4"/>
    <s v="several classes on spiritual care &amp; post-master's training"/>
    <n v="3"/>
    <n v="2"/>
    <n v="5"/>
    <n v="2"/>
    <n v="1"/>
    <s v="end of life &amp; communication training"/>
    <n v="2"/>
    <m/>
    <m/>
    <m/>
    <m/>
    <n v="1"/>
    <n v="5"/>
    <n v="5"/>
    <n v="4"/>
    <n v="1"/>
    <n v="2"/>
    <n v="5"/>
    <n v="5"/>
    <n v="5"/>
    <n v="5"/>
    <n v="4"/>
    <n v="5"/>
    <n v="4"/>
    <n v="1"/>
    <n v="5"/>
    <n v="5"/>
    <n v="1"/>
    <n v="4"/>
    <n v="0"/>
    <s v="anonymous"/>
    <s v="EN"/>
    <n v="1"/>
    <m/>
    <n v="1"/>
    <n v="1"/>
    <m/>
    <n v="1"/>
    <s v="listening, exploring meaning &amp; well-being, exploring personal spiritual practices, exploring &amp; supporting spiritual community, respecting the person's dignity &amp; choices, exploring fears/worries/hopes related to death"/>
    <n v="1"/>
    <n v="1"/>
    <s v="1,2,3,4"/>
    <m/>
    <n v="1"/>
  </r>
  <r>
    <n v="205"/>
    <d v="2018-02-07T09:22:54"/>
    <d v="2018-02-07T09:27:47"/>
    <d v="2018-02-07T09:27:48"/>
    <x v="204"/>
    <s v="67.45.96.135"/>
    <n v="1"/>
    <n v="30.450698852538999"/>
    <n v="-91.154602050780994"/>
    <n v="100"/>
    <n v="293"/>
    <x v="1"/>
    <x v="3"/>
    <x v="2"/>
    <n v="4"/>
    <m/>
    <n v="5"/>
    <n v="1"/>
    <n v="6"/>
    <n v="4"/>
    <n v="2"/>
    <m/>
    <n v="2"/>
    <m/>
    <m/>
    <m/>
    <m/>
    <n v="1"/>
    <n v="4"/>
    <n v="5"/>
    <n v="4"/>
    <n v="1"/>
    <n v="4"/>
    <n v="5"/>
    <n v="5"/>
    <n v="5"/>
    <n v="5"/>
    <n v="5"/>
    <n v="5"/>
    <n v="5"/>
    <n v="1"/>
    <n v="5"/>
    <n v="5"/>
    <n v="1"/>
    <n v="3"/>
    <n v="0"/>
    <s v="anonymous"/>
    <s v="EN"/>
    <n v="3"/>
    <m/>
    <n v="1"/>
    <n v="1"/>
    <m/>
    <n v="1"/>
    <m/>
    <n v="1"/>
    <n v="2"/>
    <s v="1,3,4"/>
    <m/>
    <n v="1"/>
  </r>
  <r>
    <n v="206"/>
    <d v="2018-02-07T09:31:46"/>
    <d v="2018-02-07T09:38:42"/>
    <d v="2018-02-07T09:38:44"/>
    <x v="205"/>
    <s v="174.230.176.52"/>
    <n v="1"/>
    <n v="37.751007080077997"/>
    <n v="-97.821998596190994"/>
    <n v="100"/>
    <n v="415"/>
    <x v="1"/>
    <x v="1"/>
    <x v="2"/>
    <n v="4"/>
    <s v="I did at master level, palliative care"/>
    <n v="5"/>
    <n v="2"/>
    <n v="6"/>
    <n v="4"/>
    <n v="1"/>
    <s v="Yes"/>
    <n v="1"/>
    <n v="1"/>
    <m/>
    <n v="1"/>
    <n v="2"/>
    <n v="1"/>
    <n v="5"/>
    <n v="5"/>
    <n v="4"/>
    <n v="1"/>
    <n v="2"/>
    <n v="2"/>
    <n v="5"/>
    <n v="2"/>
    <n v="4"/>
    <n v="2"/>
    <n v="5"/>
    <n v="5"/>
    <n v="2"/>
    <n v="5"/>
    <n v="4"/>
    <n v="2"/>
    <n v="3"/>
    <n v="0"/>
    <s v="anonymous"/>
    <s v="EN"/>
    <n v="5"/>
    <m/>
    <n v="1"/>
    <n v="1"/>
    <m/>
    <n v="2"/>
    <m/>
    <n v="1"/>
    <n v="2"/>
    <n v="1"/>
    <m/>
    <n v="1"/>
  </r>
  <r>
    <n v="207"/>
    <d v="2018-02-07T09:40:00"/>
    <d v="2018-02-07T09:46:54"/>
    <d v="2018-02-07T09:46:54"/>
    <x v="206"/>
    <s v="73.180.226.114"/>
    <n v="1"/>
    <n v="39.394104003906001"/>
    <n v="-76.969497680664006"/>
    <n v="100"/>
    <n v="413"/>
    <x v="1"/>
    <x v="5"/>
    <x v="1"/>
    <n v="4"/>
    <s v="took an elective &quot;dying and death&quot; course which had a spiritual care module (PhD); had spiritual care in both foundations of nursing course (BSN) and aging course (BSN)"/>
    <n v="3"/>
    <n v="2"/>
    <n v="6"/>
    <n v="3"/>
    <n v="1"/>
    <s v="Any discussion around spiritual care has served as a reminder the importance of it in meeting patient's needs"/>
    <n v="2"/>
    <m/>
    <m/>
    <m/>
    <m/>
    <n v="2"/>
    <n v="5"/>
    <n v="5"/>
    <n v="3"/>
    <n v="1"/>
    <n v="4"/>
    <n v="5"/>
    <n v="5"/>
    <n v="2"/>
    <n v="5"/>
    <n v="5"/>
    <n v="5"/>
    <n v="1"/>
    <n v="1"/>
    <n v="5"/>
    <n v="3"/>
    <n v="1"/>
    <n v="5"/>
    <n v="0"/>
    <s v="anonymous"/>
    <s v="EN"/>
    <n v="2"/>
    <s v="Really would have liked to see this question as a select all that apply. Spiritual care is responsibility of everyone but dependent on the level of intervention as directed by the patient's needs"/>
    <n v="1"/>
    <n v="1"/>
    <m/>
    <n v="1"/>
    <s v="chaplain services, active listening, inquiring about mental health/coping re: disease process, etc"/>
    <n v="1"/>
    <n v="1"/>
    <s v="1,2,4"/>
    <m/>
    <n v="1"/>
  </r>
  <r>
    <n v="208"/>
    <d v="2018-02-07T10:03:43"/>
    <d v="2018-02-07T10:10:02"/>
    <d v="2018-02-07T10:10:03"/>
    <x v="207"/>
    <s v="50.241.225.131"/>
    <n v="1"/>
    <n v="27.293899536133001"/>
    <n v="-80.350303649902003"/>
    <n v="100"/>
    <n v="378"/>
    <x v="1"/>
    <x v="1"/>
    <x v="1"/>
    <n v="5"/>
    <m/>
    <n v="5"/>
    <n v="2"/>
    <n v="6"/>
    <n v="4"/>
    <n v="1"/>
    <s v="PhD in comparative Religion "/>
    <n v="2"/>
    <m/>
    <m/>
    <m/>
    <m/>
    <n v="1"/>
    <n v="5"/>
    <n v="5"/>
    <n v="4"/>
    <n v="3"/>
    <n v="3"/>
    <n v="4"/>
    <n v="5"/>
    <n v="3"/>
    <n v="4"/>
    <n v="5"/>
    <n v="5"/>
    <n v="3"/>
    <n v="1"/>
    <n v="4"/>
    <n v="5"/>
    <n v="1"/>
    <n v="5"/>
    <n v="0"/>
    <s v="anonymous"/>
    <s v="EN"/>
    <n v="7"/>
    <s v="All of the above "/>
    <n v="1"/>
    <n v="7"/>
    <s v="All of abive"/>
    <n v="1"/>
    <s v="Deep listening, respect, compassion, acceptance"/>
    <n v="1"/>
    <n v="2"/>
    <n v="1"/>
    <m/>
    <n v="1"/>
  </r>
  <r>
    <n v="209"/>
    <d v="2018-02-07T10:08:27"/>
    <d v="2018-02-07T10:13:34"/>
    <d v="2018-02-07T10:13:35"/>
    <x v="208"/>
    <s v="146.229.33.4"/>
    <n v="1"/>
    <n v="34.733901977538999"/>
    <n v="-86.645599365234006"/>
    <n v="100"/>
    <n v="306"/>
    <x v="1"/>
    <x v="4"/>
    <x v="1"/>
    <n v="6"/>
    <m/>
    <n v="5"/>
    <n v="2"/>
    <n v="6"/>
    <n v="5"/>
    <n v="1"/>
    <s v="Parish Nursing- yes"/>
    <n v="1"/>
    <n v="1"/>
    <m/>
    <n v="1"/>
    <n v="1"/>
    <n v="2"/>
    <n v="4"/>
    <n v="4"/>
    <n v="4"/>
    <n v="2"/>
    <n v="2"/>
    <n v="4"/>
    <n v="4"/>
    <n v="4"/>
    <n v="4"/>
    <n v="4"/>
    <n v="4"/>
    <n v="4"/>
    <n v="2"/>
    <n v="4"/>
    <n v="3"/>
    <n v="2"/>
    <n v="3"/>
    <n v="0"/>
    <s v="anonymous"/>
    <s v="EN"/>
    <n v="3"/>
    <m/>
    <n v="1"/>
    <n v="1"/>
    <m/>
    <n v="1"/>
    <s v="be present with the patient "/>
    <n v="1"/>
    <n v="2"/>
    <n v="3"/>
    <m/>
    <n v="1"/>
  </r>
  <r>
    <n v="210"/>
    <d v="2018-02-07T10:21:07"/>
    <d v="2018-02-07T10:28:08"/>
    <d v="2018-02-07T10:28:08"/>
    <x v="209"/>
    <s v="209.210.33.98"/>
    <n v="1"/>
    <n v="47.694305419922003"/>
    <n v="-117.45399475098"/>
    <n v="100"/>
    <n v="420"/>
    <x v="1"/>
    <x v="1"/>
    <x v="4"/>
    <n v="4"/>
    <s v="My degree was obtained via a religious university so spiritual care was emphasized throughout the program. "/>
    <n v="4"/>
    <n v="1"/>
    <n v="6"/>
    <n v="4"/>
    <n v="1"/>
    <s v="Absolutely"/>
    <n v="2"/>
    <m/>
    <m/>
    <m/>
    <m/>
    <n v="1"/>
    <n v="5"/>
    <n v="5"/>
    <n v="4"/>
    <n v="1"/>
    <n v="2"/>
    <n v="4"/>
    <n v="5"/>
    <n v="4"/>
    <n v="4"/>
    <n v="5"/>
    <n v="5"/>
    <n v="4"/>
    <n v="1"/>
    <n v="5"/>
    <n v="5"/>
    <n v="1"/>
    <n v="5"/>
    <n v="0"/>
    <s v="anonymous"/>
    <s v="EN"/>
    <n v="6"/>
    <m/>
    <n v="1"/>
    <n v="6"/>
    <m/>
    <n v="1"/>
    <s v="Either by exploring with them their issue or by referral to spiritual support or SW."/>
    <n v="1"/>
    <n v="1"/>
    <s v="1,2,3"/>
    <s v="Nurses have to seek out spiritual support/training."/>
    <n v="1"/>
  </r>
  <r>
    <n v="211"/>
    <d v="2018-02-07T10:23:12"/>
    <d v="2018-02-07T10:29:01"/>
    <d v="2018-02-07T10:29:01"/>
    <x v="210"/>
    <s v="208.85.100.100"/>
    <n v="1"/>
    <n v="41.013793945312003"/>
    <n v="-74.122802734375"/>
    <n v="100"/>
    <n v="349"/>
    <x v="1"/>
    <x v="3"/>
    <x v="2"/>
    <n v="4"/>
    <s v="In pall care NP school at NYU I believe they addressed it"/>
    <n v="4"/>
    <n v="2"/>
    <n v="6"/>
    <n v="4"/>
    <n v="1"/>
    <s v="I have done some personal continuing education in this area"/>
    <n v="1"/>
    <n v="1"/>
    <m/>
    <n v="1"/>
    <n v="5"/>
    <n v="1"/>
    <n v="5"/>
    <n v="5"/>
    <n v="5"/>
    <n v="1"/>
    <n v="3"/>
    <n v="5"/>
    <n v="5"/>
    <n v="5"/>
    <n v="5"/>
    <n v="5"/>
    <n v="5"/>
    <n v="5"/>
    <n v="1"/>
    <n v="5"/>
    <n v="5"/>
    <n v="1"/>
    <n v="3"/>
    <n v="0"/>
    <s v="anonymous"/>
    <s v="EN"/>
    <n v="7"/>
    <s v="all of the above"/>
    <n v="1"/>
    <n v="7"/>
    <s v="all of the above"/>
    <n v="2"/>
    <m/>
    <n v="1"/>
    <n v="2"/>
    <n v="1"/>
    <m/>
    <n v="1"/>
  </r>
  <r>
    <n v="212"/>
    <d v="2018-02-07T10:31:32"/>
    <d v="2018-02-07T10:37:37"/>
    <d v="2018-02-07T10:37:37"/>
    <x v="211"/>
    <s v="8.39.233.121"/>
    <n v="1"/>
    <n v="37.751007080077997"/>
    <n v="-97.821998596190994"/>
    <n v="100"/>
    <n v="364"/>
    <x v="1"/>
    <x v="3"/>
    <x v="2"/>
    <n v="5"/>
    <m/>
    <n v="4"/>
    <n v="2"/>
    <n v="6"/>
    <n v="4"/>
    <n v="1"/>
    <s v="education videos, cultural compliance religious beliefs of different cultures"/>
    <n v="1"/>
    <n v="7"/>
    <s v="Messianic Christian"/>
    <n v="1"/>
    <n v="2"/>
    <n v="1"/>
    <n v="5"/>
    <n v="5"/>
    <n v="5"/>
    <n v="1"/>
    <n v="2"/>
    <n v="5"/>
    <n v="5"/>
    <n v="5"/>
    <n v="5"/>
    <n v="4"/>
    <n v="5"/>
    <n v="5"/>
    <n v="1"/>
    <n v="5"/>
    <n v="4"/>
    <n v="2"/>
    <n v="4"/>
    <n v="0"/>
    <s v="anonymous"/>
    <s v="EN"/>
    <n v="7"/>
    <s v="all of the above"/>
    <n v="1"/>
    <n v="1"/>
    <m/>
    <n v="2"/>
    <m/>
    <n v="1"/>
    <n v="2"/>
    <s v="4,5"/>
    <s v="all or any of the above"/>
    <n v="1"/>
  </r>
  <r>
    <n v="213"/>
    <d v="2018-02-07T10:31:33"/>
    <d v="2018-02-07T10:39:04"/>
    <d v="2018-02-07T10:39:05"/>
    <x v="212"/>
    <s v="207.238.203.211"/>
    <n v="1"/>
    <n v="40.015502929687997"/>
    <n v="-82.917701721190994"/>
    <n v="100"/>
    <n v="451"/>
    <x v="1"/>
    <x v="5"/>
    <x v="2"/>
    <n v="6"/>
    <m/>
    <n v="4"/>
    <n v="2"/>
    <n v="6"/>
    <n v="4"/>
    <n v="1"/>
    <s v="Yes - several workshops on holistic nursing and spiriual suffering "/>
    <n v="1"/>
    <n v="1"/>
    <m/>
    <n v="1"/>
    <n v="1"/>
    <n v="1"/>
    <n v="5"/>
    <n v="2"/>
    <n v="2"/>
    <n v="1"/>
    <n v="5"/>
    <n v="5"/>
    <n v="4"/>
    <n v="5"/>
    <n v="2"/>
    <n v="2"/>
    <n v="5"/>
    <n v="5"/>
    <n v="1"/>
    <n v="5"/>
    <n v="5"/>
    <n v="1"/>
    <n v="1"/>
    <n v="0"/>
    <s v="anonymous"/>
    <s v="EN"/>
    <n v="7"/>
    <s v="I dont feel it is soley one disciplines responsibility "/>
    <n v="1"/>
    <n v="1"/>
    <m/>
    <n v="1"/>
    <s v="encouraging the patient to talk and do a life review, encouraging communication with clergy and friends/family, praying with patient when asked, beign present with the patient and asking questions such as what spirituality means to them "/>
    <n v="1"/>
    <n v="2"/>
    <s v="1,2,3,4"/>
    <m/>
    <n v="1"/>
  </r>
  <r>
    <n v="214"/>
    <d v="2018-02-07T10:34:44"/>
    <d v="2018-02-07T10:47:48"/>
    <d v="2018-02-07T10:47:49"/>
    <x v="213"/>
    <s v="97.107.166.204"/>
    <n v="1"/>
    <n v="41.549697875977003"/>
    <n v="-72.653099060059006"/>
    <n v="100"/>
    <n v="784"/>
    <x v="1"/>
    <x v="5"/>
    <x v="2"/>
    <n v="4"/>
    <s v="We discussed it as part of class, I can't remember which one"/>
    <n v="3"/>
    <n v="1"/>
    <n v="6"/>
    <n v="3"/>
    <n v="2"/>
    <m/>
    <n v="1"/>
    <n v="3"/>
    <m/>
    <n v="1"/>
    <n v="2"/>
    <n v="1"/>
    <n v="4"/>
    <n v="4"/>
    <n v="3"/>
    <n v="1"/>
    <n v="2"/>
    <n v="4"/>
    <n v="4"/>
    <n v="4"/>
    <n v="2"/>
    <n v="2"/>
    <n v="5"/>
    <n v="4"/>
    <n v="2"/>
    <n v="4"/>
    <n v="4"/>
    <n v="1"/>
    <n v="4"/>
    <n v="0"/>
    <s v="anonymous"/>
    <s v="EN"/>
    <n v="7"/>
    <s v="I think it's just more than one person"/>
    <n v="1"/>
    <n v="6"/>
    <m/>
    <n v="1"/>
    <s v="Connecting them with the right person or discussing it with them if possible"/>
    <n v="4"/>
    <n v="2"/>
    <s v="1,2,3,4"/>
    <m/>
    <n v="1"/>
  </r>
  <r>
    <n v="215"/>
    <d v="2018-02-07T11:12:21"/>
    <d v="2018-02-07T11:16:38"/>
    <d v="2018-02-07T11:16:39"/>
    <x v="214"/>
    <s v="134.139.162.250"/>
    <n v="1"/>
    <n v="33.850494384766002"/>
    <n v="-118.10990142822"/>
    <n v="100"/>
    <n v="257"/>
    <x v="1"/>
    <x v="1"/>
    <x v="1"/>
    <n v="5"/>
    <m/>
    <n v="5"/>
    <n v="2"/>
    <n v="1"/>
    <n v="5"/>
    <n v="1"/>
    <m/>
    <n v="1"/>
    <n v="1"/>
    <m/>
    <n v="1"/>
    <n v="1"/>
    <n v="1"/>
    <n v="5"/>
    <n v="3"/>
    <n v="5"/>
    <n v="1"/>
    <n v="1"/>
    <n v="5"/>
    <n v="3"/>
    <n v="5"/>
    <n v="5"/>
    <n v="5"/>
    <n v="5"/>
    <n v="5"/>
    <n v="1"/>
    <n v="5"/>
    <n v="4"/>
    <n v="1"/>
    <n v="2"/>
    <n v="0"/>
    <s v="anonymous"/>
    <s v="EN"/>
    <n v="7"/>
    <s v="all the above"/>
    <n v="1"/>
    <n v="1"/>
    <m/>
    <n v="1"/>
    <m/>
    <n v="1"/>
    <n v="2"/>
    <s v="1,2,3,4"/>
    <m/>
    <n v="1"/>
  </r>
  <r>
    <n v="216"/>
    <d v="2018-02-07T11:25:47"/>
    <d v="2018-02-07T11:39:39"/>
    <d v="2018-02-07T11:39:39"/>
    <x v="215"/>
    <s v="206.197.236.43"/>
    <n v="1"/>
    <n v="43.285995483397997"/>
    <n v="-77.684303283690994"/>
    <n v="100"/>
    <n v="832"/>
    <x v="1"/>
    <x v="5"/>
    <x v="4"/>
    <n v="5"/>
    <m/>
    <n v="4"/>
    <n v="2"/>
    <n v="6"/>
    <n v="3"/>
    <n v="1"/>
    <s v="yes"/>
    <n v="1"/>
    <n v="1"/>
    <m/>
    <n v="1"/>
    <n v="1"/>
    <n v="2"/>
    <n v="4"/>
    <n v="4"/>
    <n v="3"/>
    <n v="1"/>
    <n v="3"/>
    <n v="4"/>
    <n v="4"/>
    <n v="4"/>
    <n v="4"/>
    <n v="4"/>
    <n v="5"/>
    <n v="4"/>
    <n v="1"/>
    <n v="4"/>
    <n v="4"/>
    <n v="2"/>
    <n v="4"/>
    <n v="0"/>
    <s v="anonymous"/>
    <s v="EN"/>
    <n v="1"/>
    <m/>
    <n v="1"/>
    <n v="1"/>
    <m/>
    <n v="1"/>
    <s v="referrals, listening"/>
    <n v="3"/>
    <n v="2"/>
    <n v="1"/>
    <m/>
    <n v="1"/>
  </r>
  <r>
    <n v="217"/>
    <d v="2018-02-07T11:59:49"/>
    <d v="2018-02-07T12:05:43"/>
    <d v="2018-02-07T12:05:43"/>
    <x v="216"/>
    <s v="107.77.213.189"/>
    <n v="1"/>
    <n v="37.758697509766002"/>
    <n v="-122.43809509277"/>
    <n v="100"/>
    <n v="353"/>
    <x v="1"/>
    <x v="1"/>
    <x v="2"/>
    <n v="5"/>
    <m/>
    <n v="4"/>
    <n v="2"/>
    <n v="6"/>
    <n v="4"/>
    <n v="1"/>
    <s v="ELNEC courses, working with our team chaplain"/>
    <n v="2"/>
    <m/>
    <m/>
    <m/>
    <m/>
    <n v="2"/>
    <n v="4"/>
    <n v="5"/>
    <n v="2"/>
    <n v="1"/>
    <n v="2"/>
    <n v="4"/>
    <n v="4"/>
    <n v="4"/>
    <n v="2"/>
    <n v="3"/>
    <n v="4"/>
    <n v="2"/>
    <n v="2"/>
    <n v="4"/>
    <n v="3"/>
    <n v="1"/>
    <n v="4"/>
    <n v="0"/>
    <s v="anonymous"/>
    <s v="EN"/>
    <n v="7"/>
    <s v="Everyone"/>
    <n v="1"/>
    <n v="1"/>
    <m/>
    <n v="1"/>
    <s v="I work on an interdisciplinary palliative care team"/>
    <n v="1"/>
    <n v="2"/>
    <s v="1,2"/>
    <m/>
    <n v="1"/>
  </r>
  <r>
    <n v="218"/>
    <d v="2018-02-07T11:42:17"/>
    <d v="2018-02-07T12:12:04"/>
    <d v="2018-02-07T12:12:05"/>
    <x v="217"/>
    <s v="96.8.166.254"/>
    <n v="1"/>
    <n v="29.89860534668"/>
    <n v="-98.721702575684006"/>
    <n v="100"/>
    <n v="1787"/>
    <x v="1"/>
    <x v="5"/>
    <x v="4"/>
    <n v="5"/>
    <m/>
    <n v="4"/>
    <n v="2"/>
    <n v="6"/>
    <n v="3"/>
    <n v="1"/>
    <s v="Chaplains often present on this topic at our state meetings. "/>
    <n v="1"/>
    <n v="1"/>
    <m/>
    <n v="1"/>
    <n v="1"/>
    <n v="2"/>
    <n v="5"/>
    <n v="5"/>
    <n v="3"/>
    <n v="2"/>
    <n v="2"/>
    <n v="4"/>
    <n v="4"/>
    <n v="4"/>
    <n v="4"/>
    <n v="2"/>
    <n v="4"/>
    <n v="4"/>
    <n v="2"/>
    <n v="4"/>
    <n v="4"/>
    <n v="2"/>
    <n v="4"/>
    <n v="0"/>
    <s v="anonymous"/>
    <s v="EN"/>
    <n v="2"/>
    <m/>
    <n v="1"/>
    <n v="6"/>
    <m/>
    <n v="1"/>
    <s v="I talk about it and offer to pray or bring in whatever pastor or spiritual leader they might want"/>
    <n v="2"/>
    <n v="2"/>
    <s v="1,2,3,4"/>
    <m/>
    <n v="1"/>
  </r>
  <r>
    <n v="219"/>
    <d v="2018-02-07T12:06:26"/>
    <d v="2018-02-07T12:18:25"/>
    <d v="2018-02-07T12:18:26"/>
    <x v="218"/>
    <s v="71.117.156.240"/>
    <n v="1"/>
    <n v="41.89729309082"/>
    <n v="-71.687202453612997"/>
    <n v="100"/>
    <n v="718"/>
    <x v="1"/>
    <x v="1"/>
    <x v="2"/>
    <n v="4"/>
    <s v="Multiple classes re: spirituality, field trips, discussion groups"/>
    <n v="5"/>
    <n v="1"/>
    <n v="6"/>
    <n v="5"/>
    <n v="1"/>
    <s v="Yes"/>
    <n v="1"/>
    <n v="1"/>
    <m/>
    <n v="1"/>
    <n v="1"/>
    <n v="1"/>
    <n v="5"/>
    <n v="5"/>
    <n v="5"/>
    <n v="1"/>
    <n v="5"/>
    <n v="5"/>
    <n v="5"/>
    <n v="5"/>
    <n v="5"/>
    <n v="5"/>
    <n v="5"/>
    <n v="5"/>
    <n v="1"/>
    <n v="5"/>
    <n v="5"/>
    <n v="1"/>
    <n v="5"/>
    <n v="0"/>
    <s v="anonymous"/>
    <s v="EN"/>
    <n v="7"/>
    <s v="Any/all of above"/>
    <n v="1"/>
    <n v="7"/>
    <s v="I asked pt about it"/>
    <n v="1"/>
    <s v="Provided rosary beads, prayed with pts, called in rabbi, priest, minister at pt request, facilitated contact with long estranged family member"/>
    <n v="1"/>
    <n v="2"/>
    <n v="1"/>
    <m/>
    <n v="1"/>
  </r>
  <r>
    <n v="220"/>
    <d v="2018-02-07T12:24:00"/>
    <d v="2018-02-07T12:29:00"/>
    <d v="2018-02-07T12:29:01"/>
    <x v="219"/>
    <s v="66.87.149.195"/>
    <n v="1"/>
    <n v="28.05110168457"/>
    <n v="-82.450698852539006"/>
    <n v="100"/>
    <n v="300"/>
    <x v="1"/>
    <x v="5"/>
    <x v="1"/>
    <n v="4"/>
    <s v="Embedded in different courses "/>
    <n v="4"/>
    <n v="2"/>
    <n v="6"/>
    <n v="4"/>
    <n v="1"/>
    <m/>
    <n v="1"/>
    <n v="1"/>
    <m/>
    <n v="1"/>
    <n v="1"/>
    <n v="2"/>
    <n v="5"/>
    <n v="5"/>
    <n v="5"/>
    <n v="1"/>
    <n v="1"/>
    <n v="4"/>
    <n v="5"/>
    <n v="5"/>
    <n v="5"/>
    <n v="2"/>
    <n v="4"/>
    <n v="3"/>
    <n v="5"/>
    <n v="5"/>
    <n v="4"/>
    <n v="5"/>
    <n v="5"/>
    <n v="0"/>
    <s v="anonymous"/>
    <s v="EN"/>
    <n v="7"/>
    <s v="All of the above "/>
    <n v="1"/>
    <n v="6"/>
    <m/>
    <n v="1"/>
    <s v="Start by assessing "/>
    <n v="1"/>
    <n v="1"/>
    <n v="5"/>
    <s v="All of the above "/>
    <n v="1"/>
  </r>
  <r>
    <n v="221"/>
    <d v="2018-02-07T12:55:15"/>
    <d v="2018-02-07T12:59:51"/>
    <d v="2018-02-07T12:59:51"/>
    <x v="220"/>
    <s v="204.152.32.251"/>
    <n v="1"/>
    <n v="37.448699951172003"/>
    <n v="-79.238296508789006"/>
    <n v="100"/>
    <n v="275"/>
    <x v="1"/>
    <x v="3"/>
    <x v="2"/>
    <n v="5"/>
    <m/>
    <n v="5"/>
    <n v="2"/>
    <n v="1"/>
    <n v="5"/>
    <n v="1"/>
    <s v="Yes. I took the Faith Community Nurse course"/>
    <n v="1"/>
    <n v="1"/>
    <m/>
    <n v="1"/>
    <n v="1"/>
    <n v="1"/>
    <n v="5"/>
    <n v="5"/>
    <n v="5"/>
    <n v="2"/>
    <n v="1"/>
    <n v="5"/>
    <n v="5"/>
    <n v="4"/>
    <n v="5"/>
    <n v="3"/>
    <n v="4"/>
    <n v="4"/>
    <n v="3"/>
    <n v="4"/>
    <n v="4"/>
    <n v="2"/>
    <n v="4"/>
    <n v="0"/>
    <s v="anonymous"/>
    <s v="EN"/>
    <n v="2"/>
    <m/>
    <n v="1"/>
    <n v="1"/>
    <m/>
    <n v="1"/>
    <s v="talking to them to understand their faith. Listening and if appropriate, talking about Christian beliefs"/>
    <n v="1"/>
    <n v="2"/>
    <s v="1,2,3"/>
    <m/>
    <n v="1"/>
  </r>
  <r>
    <n v="222"/>
    <d v="2018-02-07T13:04:51"/>
    <d v="2018-02-07T13:13:42"/>
    <d v="2018-02-07T13:13:43"/>
    <x v="221"/>
    <s v="70.209.149.59"/>
    <n v="1"/>
    <n v="42.923294067382997"/>
    <n v="-73.840698242187997"/>
    <n v="100"/>
    <n v="531"/>
    <x v="1"/>
    <x v="1"/>
    <x v="2"/>
    <n v="5"/>
    <m/>
    <n v="4"/>
    <n v="2"/>
    <n v="6"/>
    <n v="4"/>
    <n v="1"/>
    <s v="Palliative Care and Parish Nurse Training"/>
    <n v="1"/>
    <n v="1"/>
    <m/>
    <n v="1"/>
    <n v="2"/>
    <n v="2"/>
    <n v="3"/>
    <n v="4"/>
    <n v="4"/>
    <n v="4"/>
    <n v="4"/>
    <n v="4"/>
    <n v="5"/>
    <n v="5"/>
    <n v="5"/>
    <n v="4"/>
    <n v="5"/>
    <n v="5"/>
    <n v="2"/>
    <n v="5"/>
    <n v="4"/>
    <n v="1"/>
    <n v="5"/>
    <n v="0"/>
    <s v="anonymous"/>
    <s v="EN"/>
    <n v="7"/>
    <s v="all of the above"/>
    <n v="1"/>
    <n v="1"/>
    <m/>
    <n v="1"/>
    <s v="by being present and listening to needs"/>
    <n v="1"/>
    <m/>
    <s v="1,4"/>
    <m/>
    <n v="1"/>
  </r>
  <r>
    <n v="223"/>
    <d v="2018-01-31T13:13:28"/>
    <d v="2018-01-31T13:13:50"/>
    <d v="2018-02-07T13:17:36"/>
    <x v="222"/>
    <s v="75.110.221.73"/>
    <n v="0"/>
    <m/>
    <m/>
    <n v="6"/>
    <n v="21"/>
    <x v="0"/>
    <x v="0"/>
    <x v="0"/>
    <m/>
    <m/>
    <m/>
    <m/>
    <m/>
    <m/>
    <m/>
    <m/>
    <m/>
    <m/>
    <m/>
    <m/>
    <m/>
    <m/>
    <m/>
    <m/>
    <m/>
    <m/>
    <m/>
    <m/>
    <m/>
    <m/>
    <m/>
    <m/>
    <m/>
    <m/>
    <m/>
    <m/>
    <m/>
    <m/>
    <m/>
    <n v="0"/>
    <s v="anonymous"/>
    <s v="EN"/>
    <m/>
    <m/>
    <m/>
    <m/>
    <m/>
    <m/>
    <m/>
    <m/>
    <m/>
    <m/>
    <m/>
    <m/>
  </r>
  <r>
    <n v="224"/>
    <d v="2018-02-07T13:12:42"/>
    <d v="2018-02-07T13:18:26"/>
    <d v="2018-02-07T13:18:26"/>
    <x v="223"/>
    <s v="144.74.174.95"/>
    <n v="1"/>
    <n v="41.878402709961001"/>
    <n v="-87.685203552245994"/>
    <n v="100"/>
    <n v="344"/>
    <x v="1"/>
    <x v="1"/>
    <x v="2"/>
    <n v="4"/>
    <s v="assessing"/>
    <n v="5"/>
    <n v="2"/>
    <n v="6"/>
    <n v="5"/>
    <n v="1"/>
    <s v="yes, but the educational offerings were primarily church based"/>
    <n v="1"/>
    <n v="1"/>
    <m/>
    <n v="1"/>
    <n v="1"/>
    <n v="1"/>
    <n v="5"/>
    <n v="5"/>
    <n v="3"/>
    <n v="1"/>
    <n v="3"/>
    <n v="4"/>
    <n v="4"/>
    <n v="4"/>
    <n v="4"/>
    <n v="4"/>
    <n v="5"/>
    <n v="4"/>
    <n v="1"/>
    <n v="5"/>
    <n v="5"/>
    <n v="3"/>
    <n v="4"/>
    <n v="0"/>
    <s v="anonymous"/>
    <s v="EN"/>
    <n v="7"/>
    <s v="all or any of those listed work for me"/>
    <n v="1"/>
    <n v="1"/>
    <m/>
    <n v="1"/>
    <s v="prayer, discussion of hope"/>
    <n v="4"/>
    <n v="1"/>
    <s v="1,2,3,4"/>
    <m/>
    <n v="1"/>
  </r>
  <r>
    <n v="225"/>
    <d v="2018-02-07T13:16:41"/>
    <d v="2018-02-07T13:22:34"/>
    <d v="2018-02-07T13:22:35"/>
    <x v="224"/>
    <s v="184.155.16.165"/>
    <n v="1"/>
    <n v="46.854293823242003"/>
    <n v="-96.828399658202997"/>
    <n v="100"/>
    <n v="353"/>
    <x v="1"/>
    <x v="1"/>
    <x v="4"/>
    <n v="5"/>
    <m/>
    <n v="2"/>
    <n v="2"/>
    <n v="6"/>
    <n v="2"/>
    <n v="2"/>
    <m/>
    <n v="2"/>
    <m/>
    <m/>
    <m/>
    <m/>
    <n v="2"/>
    <n v="4"/>
    <n v="2"/>
    <n v="2"/>
    <n v="1"/>
    <n v="4"/>
    <n v="3"/>
    <n v="4"/>
    <n v="3"/>
    <n v="4"/>
    <n v="3"/>
    <n v="4"/>
    <n v="4"/>
    <n v="2"/>
    <n v="5"/>
    <n v="4"/>
    <n v="1"/>
    <n v="5"/>
    <n v="0"/>
    <s v="anonymous"/>
    <s v="EN"/>
    <n v="7"/>
    <s v="Many of those can"/>
    <n v="1"/>
    <n v="1"/>
    <m/>
    <n v="2"/>
    <m/>
    <n v="1"/>
    <n v="2"/>
    <n v="2"/>
    <m/>
    <n v="1"/>
  </r>
  <r>
    <n v="226"/>
    <d v="2018-02-07T14:28:43"/>
    <d v="2018-02-07T14:32:46"/>
    <d v="2018-02-07T14:32:46"/>
    <x v="225"/>
    <s v="67.253.124.226"/>
    <n v="1"/>
    <n v="44.487594604492003"/>
    <n v="-69.837997436522997"/>
    <n v="100"/>
    <n v="243"/>
    <x v="1"/>
    <x v="3"/>
    <x v="5"/>
    <n v="5"/>
    <m/>
    <n v="5"/>
    <n v="2"/>
    <n v="6"/>
    <n v="4"/>
    <n v="1"/>
    <m/>
    <n v="2"/>
    <m/>
    <m/>
    <m/>
    <m/>
    <n v="1"/>
    <n v="5"/>
    <n v="5"/>
    <n v="5"/>
    <n v="1"/>
    <n v="2"/>
    <n v="5"/>
    <n v="5"/>
    <n v="5"/>
    <n v="4"/>
    <n v="4"/>
    <n v="4"/>
    <n v="4"/>
    <n v="1"/>
    <n v="5"/>
    <n v="5"/>
    <n v="1"/>
    <n v="4"/>
    <n v="0"/>
    <s v="anonymous"/>
    <s v="EN"/>
    <n v="7"/>
    <s v="all of the above"/>
    <n v="1"/>
    <n v="1"/>
    <m/>
    <n v="1"/>
    <m/>
    <n v="1"/>
    <n v="2"/>
    <n v="1"/>
    <m/>
    <n v="1"/>
  </r>
  <r>
    <n v="227"/>
    <d v="2018-02-07T15:44:27"/>
    <d v="2018-02-07T15:48:31"/>
    <d v="2018-02-07T15:48:31"/>
    <x v="226"/>
    <s v="67.6.102.110"/>
    <n v="1"/>
    <n v="44.964492797852003"/>
    <n v="-93.261703491210994"/>
    <n v="100"/>
    <n v="244"/>
    <x v="1"/>
    <x v="3"/>
    <x v="4"/>
    <n v="6"/>
    <m/>
    <n v="4"/>
    <n v="2"/>
    <n v="6"/>
    <n v="2"/>
    <n v="2"/>
    <m/>
    <n v="2"/>
    <m/>
    <m/>
    <m/>
    <m/>
    <n v="1"/>
    <n v="5"/>
    <n v="5"/>
    <n v="3"/>
    <n v="1"/>
    <n v="5"/>
    <n v="5"/>
    <n v="5"/>
    <n v="5"/>
    <n v="5"/>
    <n v="5"/>
    <n v="5"/>
    <n v="5"/>
    <n v="1"/>
    <n v="5"/>
    <n v="5"/>
    <n v="1"/>
    <n v="3"/>
    <n v="0"/>
    <s v="anonymous"/>
    <s v="EN"/>
    <n v="7"/>
    <s v="I think it can be the nurse &amp; the chaplain plus family/friends. Not just provided by one person"/>
    <n v="1"/>
    <n v="7"/>
    <s v="I work in hospice so we address spiritual needs &amp; I hear about them from patients, family &amp; other staff "/>
    <n v="1"/>
    <s v="therapeutic listening &amp; exploring meaning, referral to spiritual care"/>
    <n v="1"/>
    <n v="2"/>
    <n v="2"/>
    <m/>
    <n v="1"/>
  </r>
  <r>
    <n v="228"/>
    <d v="2018-02-07T16:25:18"/>
    <d v="2018-02-07T16:30:31"/>
    <d v="2018-02-07T16:30:31"/>
    <x v="227"/>
    <s v="96.59.40.36"/>
    <n v="1"/>
    <n v="27.983901977538999"/>
    <n v="-82.718101501465"/>
    <n v="100"/>
    <n v="312"/>
    <x v="1"/>
    <x v="1"/>
    <x v="2"/>
    <n v="5"/>
    <m/>
    <n v="5"/>
    <n v="2"/>
    <n v="6"/>
    <n v="4"/>
    <n v="1"/>
    <s v="Multiple classes as a hospice nurse which have greatly enhanced my care related to spiritual needs"/>
    <n v="2"/>
    <m/>
    <m/>
    <m/>
    <m/>
    <n v="1"/>
    <n v="5"/>
    <n v="5"/>
    <n v="4"/>
    <n v="1"/>
    <n v="4"/>
    <n v="4"/>
    <n v="5"/>
    <n v="4"/>
    <n v="4"/>
    <n v="5"/>
    <n v="5"/>
    <n v="5"/>
    <n v="1"/>
    <n v="5"/>
    <n v="3"/>
    <n v="1"/>
    <n v="5"/>
    <n v="0"/>
    <s v="anonymous"/>
    <s v="EN"/>
    <n v="7"/>
    <s v="all of the above"/>
    <n v="1"/>
    <n v="1"/>
    <m/>
    <n v="1"/>
    <s v="But not fully, I need the assistance of a person dedicated to spiritual care"/>
    <n v="1"/>
    <n v="2"/>
    <s v="1,2,3"/>
    <m/>
    <n v="1"/>
  </r>
  <r>
    <n v="229"/>
    <d v="2018-02-07T18:11:34"/>
    <d v="2018-02-07T18:16:46"/>
    <d v="2018-02-07T18:16:46"/>
    <x v="228"/>
    <s v="64.5.69.85"/>
    <n v="1"/>
    <n v="42.52409362793"/>
    <n v="-96.499801635742003"/>
    <n v="100"/>
    <n v="311"/>
    <x v="1"/>
    <x v="1"/>
    <x v="2"/>
    <n v="5"/>
    <m/>
    <n v="3"/>
    <n v="1"/>
    <n v="4"/>
    <n v="3"/>
    <n v="2"/>
    <m/>
    <n v="1"/>
    <n v="1"/>
    <m/>
    <n v="1"/>
    <n v="2"/>
    <n v="2"/>
    <n v="5"/>
    <n v="5"/>
    <n v="5"/>
    <n v="1"/>
    <n v="2"/>
    <n v="5"/>
    <n v="5"/>
    <n v="5"/>
    <n v="5"/>
    <n v="5"/>
    <n v="5"/>
    <n v="5"/>
    <n v="1"/>
    <n v="5"/>
    <n v="5"/>
    <n v="1"/>
    <n v="2"/>
    <n v="0"/>
    <s v="anonymous"/>
    <s v="EN"/>
    <n v="1"/>
    <m/>
    <n v="1"/>
    <n v="6"/>
    <m/>
    <n v="1"/>
    <m/>
    <n v="1"/>
    <n v="2"/>
    <s v="1,3,4"/>
    <m/>
    <n v="1"/>
  </r>
  <r>
    <n v="230"/>
    <d v="2018-02-07T18:17:10"/>
    <d v="2018-02-07T18:18:41"/>
    <d v="2018-02-07T18:18:42"/>
    <x v="229"/>
    <s v="64.5.69.85"/>
    <n v="1"/>
    <n v="42.52409362793"/>
    <n v="-96.499801635742003"/>
    <n v="100"/>
    <n v="90"/>
    <x v="0"/>
    <x v="0"/>
    <x v="0"/>
    <m/>
    <m/>
    <m/>
    <m/>
    <m/>
    <m/>
    <m/>
    <m/>
    <m/>
    <m/>
    <m/>
    <m/>
    <m/>
    <m/>
    <m/>
    <m/>
    <m/>
    <m/>
    <m/>
    <m/>
    <m/>
    <m/>
    <m/>
    <m/>
    <m/>
    <m/>
    <m/>
    <m/>
    <m/>
    <m/>
    <m/>
    <n v="0"/>
    <s v="anonymous"/>
    <s v="EN"/>
    <m/>
    <m/>
    <m/>
    <m/>
    <m/>
    <m/>
    <m/>
    <m/>
    <m/>
    <m/>
    <m/>
    <m/>
  </r>
  <r>
    <n v="231"/>
    <d v="2018-02-07T18:45:25"/>
    <d v="2018-02-07T18:52:32"/>
    <d v="2018-02-07T18:52:32"/>
    <x v="230"/>
    <s v="98.113.60.70"/>
    <n v="1"/>
    <n v="40.698303222656001"/>
    <n v="-73.888000488280994"/>
    <n v="100"/>
    <n v="426"/>
    <x v="1"/>
    <x v="3"/>
    <x v="2"/>
    <n v="6"/>
    <m/>
    <n v="3"/>
    <n v="2"/>
    <n v="1"/>
    <n v="3"/>
    <n v="1"/>
    <s v="Yes.  ELNEC Training"/>
    <n v="1"/>
    <n v="4"/>
    <m/>
    <n v="1"/>
    <n v="4"/>
    <n v="2"/>
    <n v="4"/>
    <n v="3"/>
    <n v="4"/>
    <n v="1"/>
    <n v="4"/>
    <n v="5"/>
    <n v="5"/>
    <n v="5"/>
    <n v="2"/>
    <n v="5"/>
    <n v="5"/>
    <n v="5"/>
    <n v="1"/>
    <n v="5"/>
    <n v="5"/>
    <n v="1"/>
    <n v="5"/>
    <n v="0"/>
    <s v="anonymous"/>
    <s v="EN"/>
    <n v="7"/>
    <s v="All of the above; the answer is unique to the patient."/>
    <n v="1"/>
    <n v="7"/>
    <s v="I observed the electric candles for Shabbos after they should have been lit and I asked if they wanted company to light the candle and say the blessings."/>
    <n v="1"/>
    <s v="I let the patient guide the discussion and if I see needs may arise II find ways to help."/>
    <n v="1"/>
    <n v="2"/>
    <n v="3"/>
    <m/>
    <n v="1"/>
  </r>
  <r>
    <n v="232"/>
    <d v="2018-02-07T19:05:34"/>
    <d v="2018-02-07T19:17:35"/>
    <d v="2018-02-07T19:17:35"/>
    <x v="231"/>
    <s v="73.201.84.95"/>
    <n v="1"/>
    <n v="39.551193237305"/>
    <n v="-76.994697570800994"/>
    <n v="100"/>
    <n v="721"/>
    <x v="1"/>
    <x v="1"/>
    <x v="4"/>
    <n v="4"/>
    <s v="Parish nursing"/>
    <n v="5"/>
    <n v="1"/>
    <n v="6"/>
    <n v="4"/>
    <n v="1"/>
    <s v="Parish nursing certificate"/>
    <n v="1"/>
    <n v="1"/>
    <s v="Catholic"/>
    <n v="1"/>
    <n v="2"/>
    <n v="2"/>
    <n v="4"/>
    <n v="4"/>
    <n v="4"/>
    <n v="1"/>
    <n v="2"/>
    <n v="4"/>
    <n v="4"/>
    <n v="4"/>
    <n v="3"/>
    <m/>
    <n v="5"/>
    <n v="5"/>
    <n v="2"/>
    <n v="5"/>
    <n v="4"/>
    <n v="2"/>
    <n v="4"/>
    <n v="0"/>
    <s v="anonymous"/>
    <s v="EN"/>
    <n v="5"/>
    <m/>
    <n v="1"/>
    <n v="1"/>
    <m/>
    <n v="2"/>
    <m/>
    <n v="3"/>
    <n v="1"/>
    <n v="1"/>
    <m/>
    <n v="1"/>
  </r>
  <r>
    <n v="233"/>
    <d v="2018-02-07T19:27:34"/>
    <d v="2018-02-07T19:31:29"/>
    <d v="2018-02-07T19:31:30"/>
    <x v="232"/>
    <s v="99.203.128.113"/>
    <n v="1"/>
    <n v="42.40559387207"/>
    <n v="-83.053100585937997"/>
    <n v="100"/>
    <n v="234"/>
    <x v="1"/>
    <x v="2"/>
    <x v="4"/>
    <n v="4"/>
    <m/>
    <n v="2"/>
    <n v="1"/>
    <n v="6"/>
    <n v="2"/>
    <n v="2"/>
    <m/>
    <n v="1"/>
    <n v="1"/>
    <m/>
    <n v="1"/>
    <n v="2"/>
    <n v="1"/>
    <n v="4"/>
    <n v="4"/>
    <n v="4"/>
    <n v="2"/>
    <n v="2"/>
    <n v="4"/>
    <n v="5"/>
    <n v="4"/>
    <n v="4"/>
    <n v="4"/>
    <n v="4"/>
    <n v="4"/>
    <n v="2"/>
    <n v="4"/>
    <n v="5"/>
    <n v="2"/>
    <n v="4"/>
    <n v="0"/>
    <s v="anonymous"/>
    <s v="EN"/>
    <n v="7"/>
    <s v="All of the above "/>
    <n v="1"/>
    <n v="6"/>
    <m/>
    <n v="1"/>
    <m/>
    <n v="2"/>
    <n v="2"/>
    <s v="1,2,4"/>
    <m/>
    <n v="1"/>
  </r>
  <r>
    <n v="234"/>
    <d v="2018-02-07T19:57:51"/>
    <d v="2018-02-07T20:29:13"/>
    <d v="2018-02-07T20:29:14"/>
    <x v="233"/>
    <s v="108.192.153.72"/>
    <n v="1"/>
    <n v="34.055999755858998"/>
    <n v="-84.379501342772997"/>
    <n v="100"/>
    <n v="1882"/>
    <x v="1"/>
    <x v="2"/>
    <x v="4"/>
    <n v="4"/>
    <s v="One or two courses or in services on assessment and importance of spiritual care or religious sensitivity"/>
    <n v="2"/>
    <n v="2"/>
    <n v="6"/>
    <n v="3"/>
    <n v="2"/>
    <m/>
    <n v="1"/>
    <n v="1"/>
    <m/>
    <n v="1"/>
    <n v="1"/>
    <n v="2"/>
    <n v="4"/>
    <n v="5"/>
    <n v="3"/>
    <n v="1"/>
    <n v="2"/>
    <n v="4"/>
    <n v="5"/>
    <n v="5"/>
    <n v="3"/>
    <n v="1"/>
    <n v="5"/>
    <n v="5"/>
    <n v="5"/>
    <n v="5"/>
    <n v="4"/>
    <n v="1"/>
    <n v="4"/>
    <n v="0"/>
    <s v="anonymous"/>
    <s v="EN"/>
    <n v="7"/>
    <s v="I strongly believe that we are all spiritual beings and as such we should CARE for the whole person.  Mind. Body and SOUL.  Spirituality involves the soul and being in tune to that patient and their care taking that into account.  We are all responsible for ensuring the spiritual aspect of human life is respected.  And if a patient wants the provision of spiritual care by a chaplain, priest or any other leader, then we should all honor that choice."/>
    <n v="1"/>
    <n v="6"/>
    <m/>
    <n v="1"/>
    <s v="For those with catholic faith I offer visits from the priest who is always on call.  Family and patients also often accept the reading of the last rights.  I also am happy to be present during family prayer if they ask or offer for me to stay with them at bedside during prayer."/>
    <n v="1"/>
    <n v="1"/>
    <s v="1,2,4,5"/>
    <s v="Social Anthropologist educators with knowledge in cultural and religious beliefs, invitation of religious leaders from the local community to come and give talk to staff for inservice on the religion and itâ€™s practice is also an excellent way to show respect to the religion or spiritual practice with a personal relevance that someone in the local community is there and speaks on the behalf of what is being taught in a relatable real way"/>
    <n v="1"/>
  </r>
  <r>
    <n v="235"/>
    <d v="2018-02-07T21:14:49"/>
    <d v="2018-02-07T21:21:50"/>
    <d v="2018-02-07T21:21:51"/>
    <x v="234"/>
    <s v="70.122.21.153"/>
    <n v="1"/>
    <n v="30.219802856445"/>
    <n v="-98.358596801757997"/>
    <n v="100"/>
    <n v="421"/>
    <x v="2"/>
    <x v="1"/>
    <x v="4"/>
    <n v="4"/>
    <s v="Basic discussion of different organized belief systems e.g. budhism, Islam, Hindu, Christianity etc"/>
    <n v="5"/>
    <n v="2"/>
    <n v="6"/>
    <n v="4"/>
    <n v="2"/>
    <m/>
    <n v="1"/>
    <n v="1"/>
    <m/>
    <n v="1"/>
    <n v="1"/>
    <n v="1"/>
    <n v="5"/>
    <n v="5"/>
    <n v="5"/>
    <n v="1"/>
    <n v="1"/>
    <n v="4"/>
    <n v="4"/>
    <n v="4"/>
    <n v="4"/>
    <n v="4"/>
    <n v="5"/>
    <n v="4"/>
    <n v="1"/>
    <n v="4"/>
    <n v="3"/>
    <n v="1"/>
    <n v="5"/>
    <n v="0"/>
    <s v="anonymous"/>
    <s v="EN"/>
    <n v="1"/>
    <m/>
    <n v="1"/>
    <n v="6"/>
    <m/>
    <n v="1"/>
    <s v="Praying with a patient; allowing them to voice their needs/ concerns and assist to process through them if asked."/>
    <n v="1"/>
    <n v="2"/>
    <s v="1,4"/>
    <m/>
    <n v="1"/>
  </r>
  <r>
    <n v="236"/>
    <d v="2018-02-08T04:30:54"/>
    <d v="2018-02-08T04:39:30"/>
    <d v="2018-02-08T04:39:30"/>
    <x v="235"/>
    <s v="107.77.195.232"/>
    <n v="1"/>
    <n v="42.521606445312003"/>
    <n v="-83.163299560547003"/>
    <n v="100"/>
    <n v="515"/>
    <x v="1"/>
    <x v="5"/>
    <x v="2"/>
    <n v="5"/>
    <m/>
    <n v="4"/>
    <n v="2"/>
    <n v="6"/>
    <n v="4"/>
    <n v="1"/>
    <s v="ELNEC, yes. Palliative APRN Externship, yes. "/>
    <n v="1"/>
    <n v="1"/>
    <m/>
    <n v="1"/>
    <n v="1"/>
    <m/>
    <n v="5"/>
    <n v="5"/>
    <n v="4"/>
    <n v="1"/>
    <n v="3"/>
    <n v="3"/>
    <n v="4"/>
    <n v="4"/>
    <n v="4"/>
    <n v="3"/>
    <n v="4"/>
    <n v="4"/>
    <n v="3"/>
    <n v="5"/>
    <n v="4"/>
    <n v="1"/>
    <n v="4"/>
    <n v="0"/>
    <s v="anonymous"/>
    <s v="EN"/>
    <n v="7"/>
    <s v="All of the above"/>
    <n v="1"/>
    <n v="7"/>
    <s v="All of the above"/>
    <n v="1"/>
    <s v="Spiritual assessment and screening, active presence and listening, providing for preferences and rituals, validating their existential needs, feelings, concerns"/>
    <n v="1"/>
    <n v="2"/>
    <n v="5"/>
    <s v="all of the above"/>
    <n v="1"/>
  </r>
  <r>
    <n v="237"/>
    <d v="2018-02-08T06:29:31"/>
    <d v="2018-02-08T06:55:26"/>
    <d v="2018-02-08T06:55:26"/>
    <x v="236"/>
    <s v="208.81.151.67"/>
    <n v="1"/>
    <n v="41.437896728516002"/>
    <n v="-81.536598205565994"/>
    <n v="100"/>
    <n v="1555"/>
    <x v="2"/>
    <x v="1"/>
    <x v="2"/>
    <n v="4"/>
    <s v="In a video conference, the topic was presneted as optional. No one showed any interest so the professor did not address it. I did the elective reading. "/>
    <n v="4"/>
    <n v="2"/>
    <n v="6"/>
    <n v="4"/>
    <n v="1"/>
    <s v="Seminary degree with course work in spiritual formation. Attended the Sacred Art of Living and Dying program and the Anamcara Project."/>
    <n v="1"/>
    <n v="1"/>
    <m/>
    <n v="1"/>
    <n v="1"/>
    <n v="1"/>
    <n v="1"/>
    <n v="3"/>
    <n v="1"/>
    <n v="5"/>
    <n v="3"/>
    <n v="1"/>
    <n v="1"/>
    <n v="1"/>
    <n v="1"/>
    <n v="1"/>
    <n v="1"/>
    <n v="1"/>
    <n v="5"/>
    <n v="1"/>
    <n v="1"/>
    <n v="5"/>
    <n v="1"/>
    <n v="0"/>
    <s v="anonymous"/>
    <s v="EN"/>
    <n v="7"/>
    <s v="Spiritual care can be provided by all of the persons and to state who would be best suited depends as much on the qualifications of a person as the reception of that persn by the suffering person. I definitely would not put this burden on the nurse unless there is adequate training and time allowed for the nurse to fill this role. I couild envision a separate discipline of advanced practice nurse in spitiual care/formation who acts in health care settings filling the traditional roles of chaplain and liaison between the patient, health care providers and the religious/spiritual communities. To put an additional burden on the staff nurse is not healthy. I believe that some type of screening for spiritual needs should be an expectation of nurses.  "/>
    <n v="1"/>
    <n v="1"/>
    <m/>
    <n v="2"/>
    <m/>
    <n v="1"/>
    <n v="2"/>
    <s v="1,2,3,4"/>
    <m/>
    <n v="1"/>
  </r>
  <r>
    <n v="238"/>
    <d v="2018-02-08T07:55:24"/>
    <d v="2018-02-08T08:01:30"/>
    <d v="2018-02-08T08:01:30"/>
    <x v="237"/>
    <s v="73.27.124.175"/>
    <n v="1"/>
    <n v="27.04069519043"/>
    <n v="-82.352500915527003"/>
    <n v="100"/>
    <n v="365"/>
    <x v="1"/>
    <x v="1"/>
    <x v="2"/>
    <n v="4"/>
    <s v="One hr lecture introducing main themes of major religions"/>
    <n v="3"/>
    <n v="1"/>
    <n v="6"/>
    <n v="2"/>
    <n v="2"/>
    <m/>
    <n v="2"/>
    <m/>
    <m/>
    <m/>
    <m/>
    <n v="2"/>
    <n v="5"/>
    <n v="4"/>
    <n v="4"/>
    <n v="1"/>
    <n v="4"/>
    <n v="5"/>
    <n v="5"/>
    <n v="5"/>
    <n v="4"/>
    <n v="2"/>
    <n v="5"/>
    <n v="5"/>
    <n v="1"/>
    <n v="5"/>
    <n v="4"/>
    <n v="2"/>
    <n v="5"/>
    <n v="0"/>
    <s v="anonymous"/>
    <s v="EN"/>
    <n v="2"/>
    <m/>
    <n v="1"/>
    <n v="1"/>
    <m/>
    <n v="1"/>
    <s v="Talk through putting experience into life context"/>
    <n v="1"/>
    <n v="2"/>
    <n v="4"/>
    <m/>
    <n v="1"/>
  </r>
  <r>
    <n v="239"/>
    <d v="2018-02-08T08:24:21"/>
    <d v="2018-02-08T08:34:29"/>
    <d v="2018-02-08T08:34:30"/>
    <x v="238"/>
    <s v="74.83.11.191"/>
    <n v="1"/>
    <n v="39.337600708007997"/>
    <n v="-84.404403686522997"/>
    <n v="100"/>
    <n v="608"/>
    <x v="1"/>
    <x v="1"/>
    <x v="2"/>
    <n v="6"/>
    <m/>
    <n v="5"/>
    <n v="1"/>
    <n v="6"/>
    <n v="5"/>
    <n v="1"/>
    <s v="Education has led to improvement on assessment...and by asking the right questions, I believe helped better meet patient/family needs."/>
    <n v="1"/>
    <n v="1"/>
    <m/>
    <n v="1"/>
    <n v="2"/>
    <n v="1"/>
    <n v="4"/>
    <n v="4"/>
    <n v="4"/>
    <n v="2"/>
    <n v="3"/>
    <n v="4"/>
    <n v="4"/>
    <n v="5"/>
    <n v="5"/>
    <n v="4"/>
    <n v="5"/>
    <n v="4"/>
    <n v="1"/>
    <n v="5"/>
    <n v="4"/>
    <n v="1"/>
    <n v="4"/>
    <n v="0"/>
    <s v="anonymous"/>
    <s v="EN"/>
    <n v="1"/>
    <m/>
    <n v="1"/>
    <n v="6"/>
    <m/>
    <n v="2"/>
    <s v="Re: above...I may assess a need, but I'm not always the one to meet that need. Different interventions are required other than nursing support for many people. I can assist, but I, personally, do not meet that need."/>
    <n v="1"/>
    <n v="2"/>
    <s v="1,2,3,4"/>
    <m/>
    <n v="1"/>
  </r>
  <r>
    <n v="240"/>
    <d v="2018-02-08T08:17:08"/>
    <d v="2018-02-08T08:44:07"/>
    <d v="2018-02-08T08:44:07"/>
    <x v="239"/>
    <s v="74.215.93.106"/>
    <n v="1"/>
    <n v="39.109298706055"/>
    <n v="-84.620903015137003"/>
    <n v="100"/>
    <n v="1618"/>
    <x v="1"/>
    <x v="1"/>
    <x v="4"/>
    <n v="5"/>
    <m/>
    <n v="5"/>
    <m/>
    <n v="6"/>
    <n v="5"/>
    <n v="2"/>
    <m/>
    <n v="1"/>
    <n v="1"/>
    <m/>
    <n v="1"/>
    <n v="1"/>
    <n v="1"/>
    <n v="4"/>
    <n v="4"/>
    <n v="2"/>
    <n v="1"/>
    <n v="3"/>
    <n v="4"/>
    <n v="4"/>
    <n v="5"/>
    <n v="3"/>
    <n v="3"/>
    <n v="5"/>
    <n v="3"/>
    <n v="2"/>
    <n v="5"/>
    <n v="3"/>
    <n v="1"/>
    <n v="3"/>
    <n v="0"/>
    <s v="anonymous"/>
    <s v="EN"/>
    <n v="7"/>
    <s v="it takes a team of people to help patients identify what they value and what their goals are in regards to spiritual care. What a patient wants and needs is very individual."/>
    <n v="1"/>
    <n v="3"/>
    <s v="I worked for a retirement facility for religious sisters for many years and their preferences for end of life were specified on the care plan. For example: some patients stated they wanted â€œsistersâ€ from their community to pray at their bedside when they were dying while others preferred not to have someone praying over them. Very Individual even within a religious community."/>
    <n v="1"/>
    <s v="Based on my observations I will ask them if I can help them, and then depending on their response I proceed with a plan of care."/>
    <n v="1"/>
    <n v="2"/>
    <n v="5"/>
    <s v="A combination of different programs."/>
    <n v="1"/>
  </r>
  <r>
    <n v="241"/>
    <d v="2018-02-08T10:54:20"/>
    <d v="2018-02-08T11:00:06"/>
    <d v="2018-02-08T11:00:06"/>
    <x v="240"/>
    <s v="204.80.212.1"/>
    <n v="1"/>
    <n v="42.91960144043"/>
    <n v="-83.649597167969006"/>
    <n v="100"/>
    <n v="345"/>
    <x v="2"/>
    <x v="3"/>
    <x v="1"/>
    <n v="4"/>
    <s v="There have been a variety of classes and breakout sessions. "/>
    <n v="4"/>
    <n v="2"/>
    <n v="4"/>
    <n v="4"/>
    <n v="2"/>
    <m/>
    <n v="1"/>
    <n v="1"/>
    <m/>
    <n v="1"/>
    <n v="2"/>
    <n v="1"/>
    <n v="5"/>
    <n v="4"/>
    <n v="3"/>
    <n v="2"/>
    <n v="2"/>
    <n v="2"/>
    <n v="4"/>
    <n v="3"/>
    <n v="3"/>
    <n v="3"/>
    <n v="4"/>
    <n v="3"/>
    <n v="2"/>
    <n v="5"/>
    <n v="4"/>
    <n v="1"/>
    <n v="3"/>
    <n v="0"/>
    <s v="anonymous"/>
    <s v="EN"/>
    <n v="3"/>
    <m/>
    <n v="1"/>
    <n v="1"/>
    <m/>
    <n v="1"/>
    <s v="Refer to chaplain, spend time with patient, encourage music or other faith intervention"/>
    <n v="3"/>
    <n v="2"/>
    <s v="1,3,4"/>
    <m/>
    <n v="1"/>
  </r>
  <r>
    <n v="242"/>
    <d v="2018-02-08T13:43:48"/>
    <d v="2018-02-08T13:53:23"/>
    <d v="2018-02-08T13:53:24"/>
    <x v="241"/>
    <s v="152.44.94.59"/>
    <n v="1"/>
    <n v="35.257904052733998"/>
    <n v="-81.661697387695"/>
    <n v="100"/>
    <n v="575"/>
    <x v="1"/>
    <x v="4"/>
    <x v="1"/>
    <n v="4"/>
    <s v="several classes, BSN, and doctorate"/>
    <n v="5"/>
    <n v="2"/>
    <n v="6"/>
    <n v="5"/>
    <n v="1"/>
    <s v="workshops, conferences, webnars"/>
    <n v="1"/>
    <n v="1"/>
    <m/>
    <n v="1"/>
    <n v="1"/>
    <n v="1"/>
    <n v="4"/>
    <n v="5"/>
    <n v="5"/>
    <n v="1"/>
    <n v="5"/>
    <n v="5"/>
    <n v="5"/>
    <n v="5"/>
    <n v="5"/>
    <n v="5"/>
    <n v="5"/>
    <n v="5"/>
    <n v="1"/>
    <n v="5"/>
    <n v="5"/>
    <n v="1"/>
    <n v="5"/>
    <n v="0"/>
    <s v="anonymous"/>
    <s v="EN"/>
    <n v="7"/>
    <s v="all these people are responsibile for connecting in a deep way with the person needing spiritual care"/>
    <n v="1"/>
    <n v="7"/>
    <s v="multiple ways - primarily the patient, but also clues from family and other healthcare providers"/>
    <n v="1"/>
    <s v="I always attempt to provide spiritual care - that does not always mean I am successful. I am accepting and open of the person's needs, respectful of privacy, honoring the experiences and the language used to express thoughts and feelings. Give the person an opportunity to express themselves in many ways, mobility, silence, art, music, nature, expressions of faith"/>
    <n v="1"/>
    <n v="2"/>
    <n v="5"/>
    <s v="all these, and professional organizations"/>
    <n v="1"/>
  </r>
  <r>
    <n v="243"/>
    <d v="2018-02-08T13:47:45"/>
    <d v="2018-02-08T13:54:06"/>
    <d v="2018-02-08T13:54:06"/>
    <x v="242"/>
    <s v="120.146.189.235"/>
    <n v="1"/>
    <n v="-27.459503173828001"/>
    <n v="153.06381225586"/>
    <n v="100"/>
    <n v="380"/>
    <x v="1"/>
    <x v="1"/>
    <x v="1"/>
    <n v="4"/>
    <m/>
    <n v="5"/>
    <n v="2"/>
    <n v="6"/>
    <n v="4"/>
    <n v="2"/>
    <m/>
    <n v="1"/>
    <n v="1"/>
    <m/>
    <n v="1"/>
    <n v="2"/>
    <n v="1"/>
    <n v="5"/>
    <n v="5"/>
    <n v="4"/>
    <n v="1"/>
    <n v="2"/>
    <n v="2"/>
    <n v="4"/>
    <n v="5"/>
    <n v="4"/>
    <n v="5"/>
    <n v="5"/>
    <n v="5"/>
    <n v="2"/>
    <n v="5"/>
    <n v="4"/>
    <n v="2"/>
    <n v="5"/>
    <n v="0"/>
    <s v="anonymous"/>
    <s v="EN"/>
    <n v="7"/>
    <s v="all of the above can be involved, probably should be involved, for a serious illness at least"/>
    <n v="1"/>
    <n v="1"/>
    <m/>
    <n v="1"/>
    <s v="Listening non-judgmentally; letting them know the topic is on the table, not one they have to avoid wtih me; appropriate touch; praying together if they want it; calling the clergy if they want it; "/>
    <n v="3"/>
    <n v="2"/>
    <n v="1"/>
    <m/>
    <n v="1"/>
  </r>
  <r>
    <n v="244"/>
    <d v="2018-02-08T14:17:14"/>
    <d v="2018-02-08T14:20:59"/>
    <d v="2018-02-08T14:20:59"/>
    <x v="243"/>
    <s v="71.87.24.123"/>
    <n v="1"/>
    <n v="44.552597045897997"/>
    <n v="-89.516700744629006"/>
    <n v="100"/>
    <n v="224"/>
    <x v="1"/>
    <x v="3"/>
    <x v="1"/>
    <n v="5"/>
    <m/>
    <n v="4"/>
    <n v="2"/>
    <n v="1"/>
    <n v="2"/>
    <n v="2"/>
    <m/>
    <n v="2"/>
    <m/>
    <m/>
    <m/>
    <m/>
    <n v="1"/>
    <n v="5"/>
    <n v="5"/>
    <n v="3"/>
    <n v="1"/>
    <n v="2"/>
    <n v="3"/>
    <n v="5"/>
    <n v="5"/>
    <n v="4"/>
    <n v="4"/>
    <n v="5"/>
    <n v="4"/>
    <n v="1"/>
    <n v="5"/>
    <n v="3"/>
    <n v="1"/>
    <n v="4"/>
    <n v="0"/>
    <s v="anonymous"/>
    <s v="EN"/>
    <n v="3"/>
    <m/>
    <n v="1"/>
    <n v="1"/>
    <m/>
    <n v="1"/>
    <s v="Being available, therapeutic listening"/>
    <n v="1"/>
    <n v="2"/>
    <n v="1"/>
    <m/>
    <n v="1"/>
  </r>
  <r>
    <n v="245"/>
    <d v="2018-02-08T15:33:59"/>
    <d v="2018-02-08T15:42:09"/>
    <d v="2018-02-08T15:42:10"/>
    <x v="244"/>
    <s v="71.234.166.102"/>
    <n v="1"/>
    <n v="41.752700805663999"/>
    <n v="-72.758499145507997"/>
    <n v="100"/>
    <n v="490"/>
    <x v="1"/>
    <x v="5"/>
    <x v="1"/>
    <n v="4"/>
    <s v="I had a class "/>
    <n v="4"/>
    <n v="2"/>
    <n v="1"/>
    <n v="4"/>
    <n v="2"/>
    <m/>
    <n v="1"/>
    <n v="7"/>
    <s v="Pagan "/>
    <n v="1"/>
    <n v="1"/>
    <n v="1"/>
    <n v="5"/>
    <n v="2"/>
    <n v="3"/>
    <n v="1"/>
    <n v="4"/>
    <n v="5"/>
    <n v="5"/>
    <n v="5"/>
    <n v="4"/>
    <n v="4"/>
    <n v="4"/>
    <n v="5"/>
    <n v="1"/>
    <n v="5"/>
    <n v="4"/>
    <n v="1"/>
    <n v="5"/>
    <n v="0"/>
    <s v="anonymous"/>
    <s v="EN"/>
    <n v="7"/>
    <s v="The patient's own spiritual or religious leader (they are equally appropriate)"/>
    <n v="1"/>
    <n v="4"/>
    <m/>
    <n v="1"/>
    <s v="being able to identify their spiritual need and coordinating an accomatation to meet that need. Getting lightbulb candles for a gypsy family who wanted to light candles, participating in saying a sader blessing with an elderly jewish patient whose family couldn't be there, getting the team on board to create a &quot;clean space&quot; for our neutopenic muslim patient to pray, providing positive supportive space when a patient shares their spirituality even if, and especially if it is different from your own. "/>
    <n v="1"/>
    <n v="2"/>
    <n v="1"/>
    <m/>
    <n v="2"/>
  </r>
  <r>
    <n v="246"/>
    <d v="2018-02-08T16:11:12"/>
    <d v="2018-02-08T16:25:14"/>
    <d v="2018-02-08T16:25:15"/>
    <x v="245"/>
    <s v="184.91.7.17"/>
    <n v="1"/>
    <n v="28.996994018555"/>
    <n v="-81.056297302245994"/>
    <n v="100"/>
    <n v="842"/>
    <x v="1"/>
    <x v="1"/>
    <x v="1"/>
    <n v="5"/>
    <m/>
    <n v="4"/>
    <n v="2"/>
    <n v="6"/>
    <n v="4"/>
    <n v="2"/>
    <m/>
    <n v="2"/>
    <m/>
    <m/>
    <m/>
    <m/>
    <n v="2"/>
    <n v="5"/>
    <n v="5"/>
    <n v="4"/>
    <n v="2"/>
    <n v="2"/>
    <n v="5"/>
    <n v="5"/>
    <n v="5"/>
    <n v="5"/>
    <n v="5"/>
    <n v="5"/>
    <n v="5"/>
    <n v="1"/>
    <n v="5"/>
    <n v="5"/>
    <n v="1"/>
    <n v="5"/>
    <n v="0"/>
    <s v="anonymous"/>
    <s v="EN"/>
    <n v="7"/>
    <s v="All of the above"/>
    <n v="1"/>
    <n v="7"/>
    <s v="All of the above"/>
    <n v="2"/>
    <m/>
    <n v="2"/>
    <n v="2"/>
    <s v="1,2,3,4"/>
    <m/>
    <n v="1"/>
  </r>
  <r>
    <n v="247"/>
    <d v="2018-02-08T17:02:57"/>
    <d v="2018-02-08T17:07:55"/>
    <d v="2018-02-08T17:07:55"/>
    <x v="246"/>
    <s v="73.222.224.38"/>
    <n v="1"/>
    <n v="37.008193969727003"/>
    <n v="-121.87770080566"/>
    <n v="100"/>
    <n v="297"/>
    <x v="1"/>
    <x v="1"/>
    <x v="4"/>
    <n v="4"/>
    <s v="Different webinars"/>
    <n v="5"/>
    <n v="1"/>
    <n v="6"/>
    <n v="4"/>
    <n v="1"/>
    <s v="I work in a Catholic institution "/>
    <n v="2"/>
    <m/>
    <m/>
    <m/>
    <m/>
    <n v="1"/>
    <n v="4"/>
    <n v="5"/>
    <n v="2"/>
    <n v="1"/>
    <n v="5"/>
    <n v="5"/>
    <n v="5"/>
    <n v="5"/>
    <n v="5"/>
    <n v="5"/>
    <n v="5"/>
    <n v="5"/>
    <n v="1"/>
    <n v="5"/>
    <n v="4"/>
    <n v="1"/>
    <n v="5"/>
    <n v="0"/>
    <s v="anonymous"/>
    <s v="EN"/>
    <n v="2"/>
    <m/>
    <n v="1"/>
    <n v="1"/>
    <m/>
    <n v="2"/>
    <m/>
    <n v="1"/>
    <n v="2"/>
    <n v="5"/>
    <s v="Multidisciplinary "/>
    <n v="1"/>
  </r>
  <r>
    <n v="248"/>
    <d v="2018-02-08T10:51:59"/>
    <d v="2018-02-08T19:35:15"/>
    <d v="2018-02-08T19:35:15"/>
    <x v="247"/>
    <s v="24.4.89.226"/>
    <n v="1"/>
    <n v="37.895904541016002"/>
    <n v="-122.56629943848"/>
    <n v="100"/>
    <n v="31395"/>
    <x v="1"/>
    <x v="2"/>
    <x v="2"/>
    <n v="4"/>
    <s v="in a palliative care class"/>
    <n v="3"/>
    <n v="2"/>
    <n v="3"/>
    <n v="2"/>
    <n v="2"/>
    <m/>
    <n v="2"/>
    <m/>
    <m/>
    <m/>
    <m/>
    <n v="1"/>
    <n v="5"/>
    <n v="4"/>
    <n v="2"/>
    <n v="1"/>
    <n v="3"/>
    <n v="4"/>
    <n v="5"/>
    <n v="5"/>
    <n v="3"/>
    <n v="3"/>
    <n v="5"/>
    <n v="4"/>
    <n v="1"/>
    <n v="5"/>
    <n v="4"/>
    <n v="1"/>
    <n v="2"/>
    <n v="0"/>
    <s v="anonymous"/>
    <s v="EN"/>
    <n v="7"/>
    <s v="both nurses and chaplains/clergy"/>
    <n v="1"/>
    <n v="7"/>
    <s v="all of these EXCEPT the nursing care plan"/>
    <n v="2"/>
    <m/>
    <n v="1"/>
    <n v="2"/>
    <s v="1,2,4"/>
    <m/>
    <n v="1"/>
  </r>
  <r>
    <n v="249"/>
    <d v="2018-02-08T21:14:00"/>
    <d v="2018-02-08T21:18:48"/>
    <d v="2018-02-08T21:18:48"/>
    <x v="248"/>
    <s v="72.255.169.65"/>
    <n v="1"/>
    <n v="48.005004882812003"/>
    <n v="-110.08329772949"/>
    <n v="100"/>
    <n v="287"/>
    <x v="1"/>
    <x v="1"/>
    <x v="1"/>
    <n v="4"/>
    <s v="Hospice"/>
    <n v="5"/>
    <n v="2"/>
    <n v="6"/>
    <n v="5"/>
    <n v="1"/>
    <s v="Work only at faith based facility "/>
    <n v="1"/>
    <n v="1"/>
    <m/>
    <n v="1"/>
    <n v="1"/>
    <n v="1"/>
    <n v="5"/>
    <n v="5"/>
    <n v="4"/>
    <n v="1"/>
    <n v="3"/>
    <n v="4"/>
    <n v="4"/>
    <n v="4"/>
    <n v="4"/>
    <n v="4"/>
    <n v="4"/>
    <n v="4"/>
    <n v="1"/>
    <n v="5"/>
    <n v="4"/>
    <n v="1"/>
    <n v="4"/>
    <n v="0"/>
    <s v="anonymous"/>
    <s v="EN"/>
    <n v="5"/>
    <m/>
    <n v="1"/>
    <n v="6"/>
    <m/>
    <n v="2"/>
    <m/>
    <n v="1"/>
    <n v="2"/>
    <n v="4"/>
    <m/>
    <n v="1"/>
  </r>
  <r>
    <n v="250"/>
    <d v="2018-02-08T22:04:57"/>
    <d v="2018-02-08T22:12:26"/>
    <d v="2018-02-08T22:12:26"/>
    <x v="249"/>
    <s v="50.5.143.178"/>
    <n v="1"/>
    <n v="39.254898071288999"/>
    <n v="-84.239097595215"/>
    <n v="100"/>
    <n v="449"/>
    <x v="1"/>
    <x v="1"/>
    <x v="5"/>
    <n v="4"/>
    <s v="Orientation to hospice job included spirituality"/>
    <n v="4"/>
    <n v="2"/>
    <n v="6"/>
    <n v="1"/>
    <n v="2"/>
    <m/>
    <n v="1"/>
    <n v="1"/>
    <m/>
    <n v="1"/>
    <n v="1"/>
    <n v="1"/>
    <n v="5"/>
    <n v="5"/>
    <n v="5"/>
    <n v="1"/>
    <n v="1"/>
    <n v="5"/>
    <n v="5"/>
    <n v="5"/>
    <n v="5"/>
    <n v="5"/>
    <n v="5"/>
    <n v="5"/>
    <n v="1"/>
    <n v="5"/>
    <n v="5"/>
    <n v="1"/>
    <n v="5"/>
    <n v="0"/>
    <s v="anonymous"/>
    <s v="EN"/>
    <n v="7"/>
    <s v="All of the above"/>
    <n v="1"/>
    <n v="1"/>
    <m/>
    <n v="1"/>
    <s v="Allowing its and family to express their belief at end of life"/>
    <n v="1"/>
    <n v="2"/>
    <s v="1,2,3,4"/>
    <m/>
    <n v="1"/>
  </r>
  <r>
    <n v="251"/>
    <d v="2018-02-09T07:11:52"/>
    <d v="2018-02-09T07:15:16"/>
    <d v="2018-02-09T07:15:16"/>
    <x v="250"/>
    <s v="162.1.231.117"/>
    <n v="1"/>
    <n v="39.792999267577997"/>
    <n v="-86.285301208495994"/>
    <n v="100"/>
    <n v="204"/>
    <x v="1"/>
    <x v="3"/>
    <x v="2"/>
    <n v="6"/>
    <m/>
    <n v="5"/>
    <n v="2"/>
    <n v="3"/>
    <n v="2"/>
    <n v="2"/>
    <m/>
    <n v="1"/>
    <n v="1"/>
    <m/>
    <n v="1"/>
    <n v="1"/>
    <n v="1"/>
    <n v="5"/>
    <n v="5"/>
    <n v="2"/>
    <n v="1"/>
    <n v="2"/>
    <n v="2"/>
    <n v="5"/>
    <n v="3"/>
    <n v="4"/>
    <n v="3"/>
    <n v="5"/>
    <n v="4"/>
    <n v="1"/>
    <n v="4"/>
    <n v="4"/>
    <n v="2"/>
    <n v="2"/>
    <n v="0"/>
    <s v="anonymous"/>
    <s v="EN"/>
    <n v="7"/>
    <s v="I think all of the groups listed are responsible for spiritual care"/>
    <n v="1"/>
    <n v="1"/>
    <m/>
    <n v="2"/>
    <m/>
    <n v="1"/>
    <n v="2"/>
    <n v="1"/>
    <m/>
    <n v="1"/>
  </r>
  <r>
    <n v="252"/>
    <d v="2018-02-09T10:44:30"/>
    <d v="2018-02-09T10:49:11"/>
    <d v="2018-02-09T10:49:12"/>
    <x v="251"/>
    <s v="152.16.191.105"/>
    <n v="1"/>
    <n v="35.946594238281001"/>
    <n v="-78.797698974609006"/>
    <n v="100"/>
    <n v="281"/>
    <x v="1"/>
    <x v="1"/>
    <x v="2"/>
    <n v="5"/>
    <m/>
    <n v="5"/>
    <n v="2"/>
    <n v="6"/>
    <n v="4"/>
    <n v="1"/>
    <s v="yes- btter understanding of different faiths, belief systems and assessment methods"/>
    <n v="1"/>
    <n v="1"/>
    <m/>
    <n v="1"/>
    <n v="1"/>
    <n v="1"/>
    <n v="5"/>
    <n v="4"/>
    <m/>
    <n v="5"/>
    <n v="5"/>
    <n v="5"/>
    <n v="5"/>
    <n v="5"/>
    <n v="3"/>
    <n v="5"/>
    <n v="5"/>
    <n v="1"/>
    <n v="1"/>
    <n v="5"/>
    <n v="3"/>
    <n v="1"/>
    <n v="4"/>
    <n v="0"/>
    <s v="anonymous"/>
    <s v="EN"/>
    <n v="1"/>
    <m/>
    <n v="1"/>
    <n v="1"/>
    <m/>
    <m/>
    <s v="listening"/>
    <n v="1"/>
    <n v="2"/>
    <n v="3"/>
    <m/>
    <n v="1"/>
  </r>
  <r>
    <n v="253"/>
    <d v="2018-02-09T11:36:52"/>
    <d v="2018-02-09T11:41:11"/>
    <d v="2018-02-09T11:41:11"/>
    <x v="252"/>
    <s v="144.121.102.245"/>
    <n v="1"/>
    <n v="40.84489440918"/>
    <n v="-73.843399047852003"/>
    <n v="100"/>
    <n v="258"/>
    <x v="1"/>
    <x v="3"/>
    <x v="1"/>
    <n v="5"/>
    <m/>
    <n v="5"/>
    <n v="2"/>
    <n v="6"/>
    <n v="5"/>
    <n v="2"/>
    <m/>
    <n v="1"/>
    <n v="1"/>
    <m/>
    <n v="1"/>
    <n v="2"/>
    <n v="1"/>
    <n v="5"/>
    <n v="5"/>
    <n v="5"/>
    <n v="4"/>
    <n v="2"/>
    <n v="4"/>
    <n v="5"/>
    <n v="5"/>
    <n v="4"/>
    <n v="4"/>
    <n v="5"/>
    <n v="4"/>
    <n v="2"/>
    <n v="5"/>
    <n v="4"/>
    <n v="2"/>
    <n v="4"/>
    <n v="0"/>
    <s v="anonymous"/>
    <s v="EN"/>
    <n v="7"/>
    <s v="All of the above"/>
    <n v="1"/>
    <n v="1"/>
    <m/>
    <n v="1"/>
    <s v="Offering to pray with patient/family"/>
    <n v="2"/>
    <n v="2"/>
    <n v="3"/>
    <m/>
    <n v="1"/>
  </r>
  <r>
    <n v="254"/>
    <d v="2018-02-09T11:59:21"/>
    <d v="2018-02-09T12:04:12"/>
    <d v="2018-02-09T12:04:13"/>
    <x v="253"/>
    <s v="206.248.207.178"/>
    <n v="1"/>
    <n v="38.304794311522997"/>
    <n v="-81.757698059082003"/>
    <n v="100"/>
    <n v="290"/>
    <x v="1"/>
    <x v="1"/>
    <x v="5"/>
    <n v="5"/>
    <m/>
    <n v="5"/>
    <n v="2"/>
    <n v="6"/>
    <n v="4"/>
    <n v="2"/>
    <m/>
    <n v="1"/>
    <n v="1"/>
    <m/>
    <n v="1"/>
    <n v="1"/>
    <n v="1"/>
    <n v="5"/>
    <n v="5"/>
    <m/>
    <n v="1"/>
    <n v="1"/>
    <n v="5"/>
    <n v="5"/>
    <n v="5"/>
    <n v="5"/>
    <n v="5"/>
    <n v="5"/>
    <n v="5"/>
    <n v="2"/>
    <n v="5"/>
    <n v="5"/>
    <n v="5"/>
    <n v="5"/>
    <n v="0"/>
    <s v="anonymous"/>
    <s v="EN"/>
    <n v="7"/>
    <s v="Everyone involved in the patients care"/>
    <n v="1"/>
    <n v="1"/>
    <m/>
    <n v="1"/>
    <s v="Open about my faith and theyre interested prayer and listening to their needs"/>
    <n v="1"/>
    <m/>
    <s v="3,4"/>
    <m/>
    <n v="1"/>
  </r>
  <r>
    <n v="255"/>
    <d v="2018-02-10T06:17:06"/>
    <d v="2018-02-10T06:23:58"/>
    <d v="2018-02-10T06:23:58"/>
    <x v="254"/>
    <s v="98.192.231.98"/>
    <n v="1"/>
    <n v="38.350997924805"/>
    <n v="-75.54460144043"/>
    <n v="100"/>
    <n v="412"/>
    <x v="1"/>
    <x v="1"/>
    <x v="1"/>
    <n v="4"/>
    <s v="End of Life undergraduate nursing elective"/>
    <n v="5"/>
    <n v="2"/>
    <n v="6"/>
    <n v="5"/>
    <n v="1"/>
    <s v="yes palliative care certified"/>
    <n v="2"/>
    <m/>
    <m/>
    <m/>
    <m/>
    <n v="1"/>
    <n v="4"/>
    <n v="4"/>
    <n v="3"/>
    <n v="2"/>
    <n v="3"/>
    <n v="3"/>
    <n v="3"/>
    <n v="3"/>
    <n v="3"/>
    <n v="3"/>
    <n v="4"/>
    <n v="3"/>
    <n v="2"/>
    <n v="5"/>
    <n v="3"/>
    <n v="2"/>
    <n v="3"/>
    <n v="0"/>
    <s v="anonymous"/>
    <s v="EN"/>
    <n v="7"/>
    <s v="all together collaborating"/>
    <n v="1"/>
    <n v="7"/>
    <s v="assessment"/>
    <n v="1"/>
    <s v="interdisciplinary collaborative care"/>
    <n v="1"/>
    <n v="2"/>
    <n v="5"/>
    <s v="Nursing Education, Employment training, Self directed learning"/>
    <n v="1"/>
  </r>
  <r>
    <n v="256"/>
    <d v="2018-02-10T10:34:56"/>
    <d v="2018-02-10T10:48:45"/>
    <d v="2018-02-10T10:48:45"/>
    <x v="255"/>
    <s v="76.126.241.21"/>
    <n v="1"/>
    <n v="37.368804931641002"/>
    <n v="-122.03630065918"/>
    <n v="100"/>
    <n v="829"/>
    <x v="1"/>
    <x v="1"/>
    <x v="2"/>
    <n v="4"/>
    <s v="as part of a cultural care and spirutual sensitivity required course"/>
    <n v="3"/>
    <n v="1"/>
    <n v="3"/>
    <n v="3"/>
    <n v="1"/>
    <s v="ministerial training program through the center for sacred studies"/>
    <n v="2"/>
    <m/>
    <m/>
    <m/>
    <m/>
    <n v="1"/>
    <n v="5"/>
    <n v="5"/>
    <n v="2"/>
    <n v="2"/>
    <n v="4"/>
    <n v="4"/>
    <n v="5"/>
    <n v="5"/>
    <n v="5"/>
    <n v="4"/>
    <n v="5"/>
    <n v="5"/>
    <n v="1"/>
    <n v="5"/>
    <n v="5"/>
    <n v="1"/>
    <n v="3"/>
    <n v="0"/>
    <s v="anonymous"/>
    <s v="EN"/>
    <n v="7"/>
    <s v="could be all those people, or none. anyone can provide spiritual care if they are able and willing. "/>
    <n v="1"/>
    <n v="6"/>
    <m/>
    <n v="1"/>
    <s v="showing up in their experience, being an authentic presence, listening, maintaining diginity, providing safe sacred space, being respectful and non judgmental, staying open to possibility, not objectifyig, sering the person behind the task, holding a belief that we are all one, etc etc etcy"/>
    <n v="1"/>
    <n v="2"/>
    <s v="1,2,3"/>
    <m/>
    <n v="1"/>
  </r>
  <r>
    <n v="257"/>
    <d v="2018-02-10T10:39:10"/>
    <d v="2018-02-10T10:51:38"/>
    <d v="2018-02-10T10:51:38"/>
    <x v="256"/>
    <s v="65.185.185.90"/>
    <n v="1"/>
    <n v="39.274795532227003"/>
    <n v="-84.398597717285"/>
    <n v="100"/>
    <n v="747"/>
    <x v="1"/>
    <x v="1"/>
    <x v="4"/>
    <n v="5"/>
    <m/>
    <n v="5"/>
    <n v="1"/>
    <n v="6"/>
    <n v="2"/>
    <n v="2"/>
    <m/>
    <n v="1"/>
    <n v="1"/>
    <m/>
    <n v="1"/>
    <n v="1"/>
    <n v="1"/>
    <n v="5"/>
    <n v="4"/>
    <n v="4"/>
    <n v="1"/>
    <n v="2"/>
    <n v="3"/>
    <n v="4"/>
    <n v="3"/>
    <n v="3"/>
    <n v="4"/>
    <n v="5"/>
    <n v="4"/>
    <n v="3"/>
    <n v="5"/>
    <n v="3"/>
    <n v="1"/>
    <n v="4"/>
    <n v="0"/>
    <s v="anonymous"/>
    <s v="EN"/>
    <n v="7"/>
    <s v="All listed"/>
    <n v="1"/>
    <n v="1"/>
    <m/>
    <n v="1"/>
    <s v="I ask, I listen, I am present, I support"/>
    <n v="1"/>
    <n v="2"/>
    <s v="1,2,3,4"/>
    <m/>
    <n v="1"/>
  </r>
  <r>
    <n v="258"/>
    <d v="2018-02-10T13:36:55"/>
    <d v="2018-02-10T13:48:16"/>
    <d v="2018-02-10T13:48:16"/>
    <x v="257"/>
    <s v="104.54.210.119"/>
    <n v="1"/>
    <n v="30.542297363281001"/>
    <n v="-97.917602539062003"/>
    <n v="100"/>
    <n v="680"/>
    <x v="1"/>
    <x v="4"/>
    <x v="1"/>
    <n v="5"/>
    <m/>
    <n v="5"/>
    <m/>
    <n v="6"/>
    <n v="5"/>
    <n v="1"/>
    <s v="Attended a number of workshops, talked with spritual leaders, etc, have given workshops. All contribute to my practice"/>
    <n v="2"/>
    <m/>
    <m/>
    <m/>
    <m/>
    <m/>
    <n v="3"/>
    <n v="4"/>
    <n v="4"/>
    <n v="1"/>
    <m/>
    <n v="2"/>
    <n v="4"/>
    <n v="5"/>
    <n v="4"/>
    <n v="5"/>
    <n v="4"/>
    <n v="4"/>
    <n v="1"/>
    <n v="4"/>
    <n v="4"/>
    <n v="2"/>
    <n v="4"/>
    <n v="0"/>
    <s v="anonymous"/>
    <s v="EN"/>
    <n v="7"/>
    <s v="I disagree with the way the question is worded, so can't answer.  We are responsible for facilitating holistic health and wellness; that includes faciitating people in multiple ways. The word provide suggests we give or force something (like a task), not that we facilitate individuals within the context of their own life, their own experiences. When we approach people from a holistic perspective, we always include their spirtual well-being and understand that it is a much a part of the whole person as is their physical, psychological and other dimensions. "/>
    <n v="1"/>
    <n v="7"/>
    <s v="All of the above, not just one versus the other. "/>
    <n v="2"/>
    <s v="I don't meet them, I facilitate to meet their needs. I don't try to fix or direct people, I help them or facilitate them to find meaning, etc. "/>
    <n v="1"/>
    <n v="2"/>
    <n v="1"/>
    <s v="This is one of the things that AHNCC has tried to do with the new Curricular Guidelines for Holistic Nursing"/>
    <m/>
  </r>
  <r>
    <n v="259"/>
    <d v="2018-02-10T16:19:35"/>
    <d v="2018-02-10T16:25:52"/>
    <d v="2018-02-10T16:25:52"/>
    <x v="258"/>
    <s v="73.20.112.97"/>
    <n v="1"/>
    <n v="40.717407226562003"/>
    <n v="-111.55339813232"/>
    <n v="100"/>
    <n v="377"/>
    <x v="1"/>
    <x v="1"/>
    <x v="1"/>
    <n v="5"/>
    <m/>
    <n v="5"/>
    <n v="2"/>
    <n v="6"/>
    <n v="5"/>
    <n v="1"/>
    <s v="Attending and reading lectures on End of Life Care and working with a Chaplain in Palliative Care and the ED helped educate me related to spiritual care of the patient. "/>
    <n v="2"/>
    <m/>
    <m/>
    <m/>
    <m/>
    <n v="1"/>
    <n v="5"/>
    <n v="5"/>
    <n v="3"/>
    <n v="1"/>
    <n v="4"/>
    <n v="2"/>
    <n v="5"/>
    <n v="4"/>
    <n v="4"/>
    <n v="5"/>
    <n v="4"/>
    <n v="4"/>
    <n v="1"/>
    <n v="5"/>
    <n v="5"/>
    <n v="1"/>
    <n v="4"/>
    <n v="0"/>
    <s v="anonymous"/>
    <s v="EN"/>
    <n v="7"/>
    <s v="All should participate based on the patient's wishes "/>
    <n v="1"/>
    <n v="6"/>
    <m/>
    <n v="2"/>
    <m/>
    <n v="1"/>
    <n v="2"/>
    <s v="1,3"/>
    <m/>
    <n v="1"/>
  </r>
  <r>
    <n v="260"/>
    <d v="2018-02-10T22:42:45"/>
    <d v="2018-02-10T22:47:02"/>
    <d v="2018-02-10T22:47:02"/>
    <x v="259"/>
    <s v="71.83.179.74"/>
    <n v="1"/>
    <n v="33.894195556641002"/>
    <n v="-117.32460021973"/>
    <n v="100"/>
    <n v="257"/>
    <x v="1"/>
    <x v="3"/>
    <x v="4"/>
    <n v="4"/>
    <s v="Education on assessing spiritual care and needs"/>
    <n v="5"/>
    <n v="2"/>
    <n v="6"/>
    <n v="2"/>
    <n v="2"/>
    <m/>
    <n v="2"/>
    <m/>
    <m/>
    <m/>
    <m/>
    <n v="2"/>
    <n v="5"/>
    <n v="5"/>
    <n v="3"/>
    <n v="2"/>
    <n v="4"/>
    <n v="4"/>
    <n v="4"/>
    <n v="4"/>
    <n v="4"/>
    <n v="4"/>
    <n v="4"/>
    <n v="4"/>
    <n v="2"/>
    <n v="4"/>
    <n v="4"/>
    <n v="1"/>
    <n v="4"/>
    <n v="0"/>
    <s v="anonymous"/>
    <s v="EN"/>
    <n v="2"/>
    <m/>
    <n v="1"/>
    <n v="6"/>
    <m/>
    <n v="2"/>
    <m/>
    <n v="1"/>
    <n v="1"/>
    <n v="1"/>
    <m/>
    <n v="1"/>
  </r>
  <r>
    <n v="261"/>
    <d v="2018-02-04T00:00:31"/>
    <d v="2018-02-04T00:02:49"/>
    <d v="2018-02-11T00:03:17"/>
    <x v="260"/>
    <s v="67.188.105.194"/>
    <n v="0"/>
    <m/>
    <m/>
    <n v="43"/>
    <n v="137"/>
    <x v="0"/>
    <x v="0"/>
    <x v="0"/>
    <m/>
    <m/>
    <m/>
    <m/>
    <m/>
    <m/>
    <m/>
    <m/>
    <m/>
    <m/>
    <m/>
    <m/>
    <m/>
    <m/>
    <m/>
    <m/>
    <m/>
    <m/>
    <m/>
    <m/>
    <m/>
    <m/>
    <m/>
    <m/>
    <m/>
    <m/>
    <m/>
    <m/>
    <m/>
    <m/>
    <m/>
    <n v="0"/>
    <s v="anonymous"/>
    <s v="EN"/>
    <m/>
    <m/>
    <m/>
    <m/>
    <m/>
    <m/>
    <m/>
    <m/>
    <m/>
    <m/>
    <m/>
    <m/>
  </r>
  <r>
    <n v="262"/>
    <d v="2018-02-11T07:11:38"/>
    <d v="2018-02-11T07:22:20"/>
    <d v="2018-02-11T07:22:20"/>
    <x v="261"/>
    <s v="67.142.112.238"/>
    <n v="1"/>
    <n v="38.57829284668"/>
    <n v="-90.666603088379006"/>
    <n v="100"/>
    <n v="642"/>
    <x v="1"/>
    <x v="1"/>
    <x v="2"/>
    <n v="5"/>
    <m/>
    <n v="5"/>
    <n v="2"/>
    <n v="1"/>
    <n v="2"/>
    <n v="2"/>
    <m/>
    <n v="2"/>
    <m/>
    <m/>
    <m/>
    <m/>
    <n v="2"/>
    <n v="5"/>
    <n v="5"/>
    <n v="1"/>
    <n v="1"/>
    <n v="3"/>
    <n v="5"/>
    <n v="5"/>
    <n v="3"/>
    <n v="3"/>
    <n v="5"/>
    <n v="5"/>
    <n v="5"/>
    <n v="1"/>
    <n v="5"/>
    <n v="3"/>
    <n v="1"/>
    <n v="5"/>
    <n v="0"/>
    <s v="anonymous"/>
    <s v="EN"/>
    <n v="5"/>
    <s v="Spirituality is individual and all of the options above may apply. It is individual  and can be provided in many ways and settings by many different people."/>
    <n v="1"/>
    <n v="1"/>
    <m/>
    <n v="2"/>
    <m/>
    <n v="2"/>
    <n v="2"/>
    <n v="1"/>
    <m/>
    <n v="1"/>
  </r>
  <r>
    <n v="263"/>
    <d v="2018-02-11T09:05:45"/>
    <d v="2018-02-11T09:11:48"/>
    <d v="2018-02-11T09:11:49"/>
    <x v="262"/>
    <s v="98.103.170.114"/>
    <n v="1"/>
    <n v="39.717102050781001"/>
    <n v="-84.133102416992003"/>
    <n v="100"/>
    <n v="363"/>
    <x v="1"/>
    <x v="4"/>
    <x v="2"/>
    <n v="5"/>
    <m/>
    <n v="5"/>
    <n v="2"/>
    <n v="6"/>
    <n v="5"/>
    <n v="1"/>
    <s v="in Hospice care this is a priorty and we not only have classes but we have a chaplain on our team."/>
    <n v="2"/>
    <m/>
    <m/>
    <m/>
    <m/>
    <n v="1"/>
    <n v="4"/>
    <n v="2"/>
    <n v="1"/>
    <n v="1"/>
    <n v="3"/>
    <n v="4"/>
    <n v="4"/>
    <n v="4"/>
    <n v="4"/>
    <n v="4"/>
    <n v="4"/>
    <n v="4"/>
    <n v="2"/>
    <n v="4"/>
    <n v="4"/>
    <n v="2"/>
    <n v="4"/>
    <n v="0"/>
    <s v="anonymous"/>
    <s v="EN"/>
    <n v="7"/>
    <s v="all of the above that apply to the situation"/>
    <n v="1"/>
    <n v="1"/>
    <m/>
    <n v="2"/>
    <m/>
    <n v="1"/>
    <n v="2"/>
    <s v="1,2,3,4"/>
    <m/>
    <n v="1"/>
  </r>
  <r>
    <n v="264"/>
    <d v="2018-02-11T10:38:53"/>
    <d v="2018-02-11T10:46:50"/>
    <d v="2018-02-11T10:46:51"/>
    <x v="263"/>
    <s v="69.132.48.234"/>
    <n v="1"/>
    <n v="35.493392944336001"/>
    <n v="-80.56909942627"/>
    <n v="100"/>
    <n v="477"/>
    <x v="1"/>
    <x v="1"/>
    <x v="2"/>
    <n v="5"/>
    <m/>
    <n v="5"/>
    <n v="2"/>
    <n v="6"/>
    <n v="4"/>
    <n v="1"/>
    <s v="I have taken part in presentations and lectures and yes it has enhanced my understanding and grasping the importance of this aspect of whole person care."/>
    <n v="1"/>
    <n v="1"/>
    <m/>
    <n v="1"/>
    <n v="1"/>
    <n v="1"/>
    <n v="4"/>
    <n v="5"/>
    <n v="4"/>
    <n v="1"/>
    <n v="2"/>
    <n v="4"/>
    <n v="4"/>
    <n v="4"/>
    <n v="3"/>
    <n v="3"/>
    <n v="4"/>
    <n v="4"/>
    <n v="2"/>
    <n v="4"/>
    <n v="4"/>
    <n v="2"/>
    <n v="4"/>
    <n v="0"/>
    <s v="anonymous"/>
    <s v="EN"/>
    <n v="7"/>
    <s v="All of the above"/>
    <n v="1"/>
    <n v="7"/>
    <s v="all of the above"/>
    <n v="1"/>
    <s v="Identify those needs and reflect with the patient and then look to who can aid with meeting these needs"/>
    <n v="1"/>
    <n v="2"/>
    <s v="1,2,3,4"/>
    <m/>
    <n v="1"/>
  </r>
  <r>
    <n v="265"/>
    <d v="2018-02-12T06:00:19"/>
    <d v="2018-02-12T06:07:16"/>
    <d v="2018-02-12T06:07:16"/>
    <x v="264"/>
    <s v="66.165.19.89"/>
    <n v="1"/>
    <n v="48.017501831055"/>
    <n v="-122.470703125"/>
    <n v="100"/>
    <n v="416"/>
    <x v="1"/>
    <x v="1"/>
    <x v="2"/>
    <n v="5"/>
    <s v=" "/>
    <n v="5"/>
    <n v="2"/>
    <n v="6"/>
    <n v="5"/>
    <n v="1"/>
    <s v="Palliative Care Specialty key component lots of conference support"/>
    <n v="1"/>
    <n v="1"/>
    <m/>
    <n v="1"/>
    <n v="2"/>
    <n v="1"/>
    <n v="5"/>
    <n v="5"/>
    <n v="2"/>
    <n v="1"/>
    <n v="2"/>
    <n v="5"/>
    <n v="4"/>
    <n v="5"/>
    <n v="4"/>
    <n v="4"/>
    <n v="5"/>
    <n v="4"/>
    <n v="1"/>
    <n v="5"/>
    <n v="5"/>
    <n v="1"/>
    <n v="3"/>
    <n v="0"/>
    <s v="anonymous"/>
    <s v="EN"/>
    <n v="7"/>
    <s v="no one person"/>
    <n v="1"/>
    <n v="7"/>
    <s v="many of the above"/>
    <n v="1"/>
    <s v="explore what brings them comfort/concens"/>
    <n v="1"/>
    <n v="2"/>
    <s v="1,2,3"/>
    <m/>
    <n v="1"/>
  </r>
  <r>
    <n v="266"/>
    <d v="2018-02-12T09:22:21"/>
    <d v="2018-02-12T09:55:19"/>
    <d v="2018-02-12T09:55:19"/>
    <x v="265"/>
    <s v="162.228.255.1"/>
    <n v="1"/>
    <n v="39.061294555663999"/>
    <n v="-95.729301452637003"/>
    <n v="100"/>
    <n v="1977"/>
    <x v="1"/>
    <x v="1"/>
    <x v="2"/>
    <n v="4"/>
    <s v="there was a small amount about honoring people's religious views"/>
    <n v="5"/>
    <n v="2"/>
    <n v="6"/>
    <n v="5"/>
    <n v="1"/>
    <s v="This is an area of strong interest for me, and I've attended too many classes, and read too many books to count. Very few were part of nursing education. I had to look elsewhere."/>
    <n v="2"/>
    <m/>
    <m/>
    <m/>
    <m/>
    <n v="1"/>
    <n v="5"/>
    <n v="5"/>
    <n v="5"/>
    <n v="1"/>
    <n v="3"/>
    <n v="5"/>
    <n v="5"/>
    <n v="5"/>
    <n v="5"/>
    <n v="5"/>
    <n v="5"/>
    <n v="5"/>
    <n v="1"/>
    <n v="5"/>
    <n v="5"/>
    <n v="1"/>
    <n v="5"/>
    <n v="0"/>
    <s v="anonymous"/>
    <s v="EN"/>
    <n v="7"/>
    <s v="It varies according to the patient, his/her needs, and who's available when the needs occur. Ideally there would be many people available to help the person meet his/her spiritual needs."/>
    <n v="1"/>
    <n v="7"/>
    <s v="all the above"/>
    <n v="2"/>
    <m/>
    <n v="1"/>
    <n v="2"/>
    <s v="1,2,3,4,5"/>
    <s v="non-religious spiritual leaders and also people who've been patients themselves"/>
    <n v="1"/>
  </r>
  <r>
    <n v="267"/>
    <d v="2018-02-12T11:50:03"/>
    <d v="2018-02-12T11:59:59"/>
    <d v="2018-02-12T11:59:59"/>
    <x v="266"/>
    <s v="50.91.136.194"/>
    <n v="1"/>
    <n v="35.438003540038999"/>
    <n v="-118.831199646"/>
    <n v="100"/>
    <n v="595"/>
    <x v="1"/>
    <x v="5"/>
    <x v="4"/>
    <n v="4"/>
    <s v="Session of class devoted to spiritual assessment"/>
    <n v="2"/>
    <n v="2"/>
    <n v="6"/>
    <n v="1"/>
    <n v="2"/>
    <m/>
    <n v="2"/>
    <m/>
    <m/>
    <m/>
    <m/>
    <n v="1"/>
    <n v="4"/>
    <n v="5"/>
    <n v="2"/>
    <n v="1"/>
    <n v="5"/>
    <n v="4"/>
    <n v="5"/>
    <n v="5"/>
    <n v="5"/>
    <n v="4"/>
    <n v="5"/>
    <n v="5"/>
    <n v="2"/>
    <n v="4"/>
    <n v="4"/>
    <n v="1"/>
    <n v="2"/>
    <n v="0"/>
    <s v="anonymous"/>
    <s v="EN"/>
    <n v="1"/>
    <m/>
    <n v="1"/>
    <n v="1"/>
    <m/>
    <n v="1"/>
    <s v="Spend time discussing spiritual needs, connect pt with chaplain or priest as needed"/>
    <n v="1"/>
    <n v="2"/>
    <s v="1,2,3,4"/>
    <m/>
    <n v="2"/>
  </r>
  <r>
    <n v="268"/>
    <d v="2018-02-05T13:38:00"/>
    <d v="2018-02-05T13:39:12"/>
    <d v="2018-02-12T13:54:23"/>
    <x v="267"/>
    <s v="146.203.126.241"/>
    <n v="0"/>
    <m/>
    <m/>
    <n v="6"/>
    <n v="71"/>
    <x v="0"/>
    <x v="0"/>
    <x v="0"/>
    <m/>
    <m/>
    <m/>
    <m/>
    <m/>
    <m/>
    <m/>
    <m/>
    <m/>
    <m/>
    <m/>
    <m/>
    <m/>
    <m/>
    <m/>
    <m/>
    <m/>
    <m/>
    <m/>
    <m/>
    <m/>
    <m/>
    <m/>
    <m/>
    <m/>
    <m/>
    <m/>
    <m/>
    <m/>
    <m/>
    <m/>
    <n v="0"/>
    <s v="anonymous"/>
    <s v="EN"/>
    <m/>
    <m/>
    <m/>
    <m/>
    <m/>
    <m/>
    <m/>
    <m/>
    <m/>
    <m/>
    <m/>
    <m/>
  </r>
  <r>
    <n v="269"/>
    <d v="2018-02-06T18:37:43"/>
    <d v="2018-02-06T18:38:27"/>
    <d v="2018-02-13T18:38:45"/>
    <x v="268"/>
    <s v="50.4.154.56"/>
    <n v="0"/>
    <m/>
    <m/>
    <n v="6"/>
    <n v="44"/>
    <x v="0"/>
    <x v="0"/>
    <x v="0"/>
    <m/>
    <m/>
    <m/>
    <m/>
    <m/>
    <m/>
    <m/>
    <m/>
    <m/>
    <m/>
    <m/>
    <m/>
    <m/>
    <m/>
    <m/>
    <m/>
    <m/>
    <m/>
    <m/>
    <m/>
    <m/>
    <m/>
    <m/>
    <m/>
    <m/>
    <m/>
    <m/>
    <m/>
    <m/>
    <m/>
    <m/>
    <n v="0"/>
    <s v="anonymous"/>
    <s v="EN"/>
    <m/>
    <m/>
    <m/>
    <m/>
    <m/>
    <m/>
    <m/>
    <m/>
    <m/>
    <m/>
    <m/>
    <m/>
  </r>
  <r>
    <n v="270"/>
    <d v="2018-02-13T18:35:34"/>
    <d v="2018-02-13T18:47:49"/>
    <d v="2018-02-13T18:47:50"/>
    <x v="269"/>
    <s v="76.126.116.225"/>
    <n v="1"/>
    <n v="37.503799438477003"/>
    <n v="-121.52529907227"/>
    <n v="100"/>
    <n v="735"/>
    <x v="1"/>
    <x v="1"/>
    <x v="5"/>
    <n v="5"/>
    <m/>
    <n v="4"/>
    <n v="2"/>
    <n v="6"/>
    <n v="2"/>
    <n v="2"/>
    <m/>
    <n v="1"/>
    <n v="1"/>
    <m/>
    <n v="1"/>
    <n v="2"/>
    <n v="1"/>
    <n v="5"/>
    <n v="5"/>
    <n v="5"/>
    <n v="1"/>
    <n v="2"/>
    <n v="3"/>
    <n v="5"/>
    <n v="4"/>
    <n v="4"/>
    <n v="4"/>
    <n v="4"/>
    <n v="4"/>
    <n v="4"/>
    <n v="5"/>
    <n v="4"/>
    <n v="4"/>
    <n v="4"/>
    <n v="0"/>
    <s v="anonymous"/>
    <s v="EN"/>
    <n v="7"/>
    <s v="All can provide spiritual care"/>
    <n v="1"/>
    <n v="1"/>
    <m/>
    <n v="1"/>
    <s v="Being Present- caring"/>
    <n v="1"/>
    <n v="1"/>
    <n v="3"/>
    <m/>
    <n v="1"/>
  </r>
  <r>
    <n v="271"/>
    <d v="2018-02-07T08:21:57"/>
    <d v="2018-02-07T08:22:23"/>
    <d v="2018-02-14T08:22:55"/>
    <x v="270"/>
    <s v="64.132.125.132"/>
    <n v="0"/>
    <m/>
    <m/>
    <n v="6"/>
    <n v="26"/>
    <x v="0"/>
    <x v="0"/>
    <x v="0"/>
    <m/>
    <m/>
    <m/>
    <m/>
    <m/>
    <m/>
    <m/>
    <m/>
    <m/>
    <m/>
    <m/>
    <m/>
    <m/>
    <m/>
    <m/>
    <m/>
    <m/>
    <m/>
    <m/>
    <m/>
    <m/>
    <m/>
    <m/>
    <m/>
    <m/>
    <m/>
    <m/>
    <m/>
    <m/>
    <m/>
    <m/>
    <n v="0"/>
    <s v="anonymous"/>
    <s v="EN"/>
    <m/>
    <m/>
    <m/>
    <m/>
    <m/>
    <m/>
    <m/>
    <m/>
    <m/>
    <m/>
    <m/>
    <m/>
  </r>
  <r>
    <n v="272"/>
    <d v="2018-02-07T08:28:32"/>
    <d v="2018-02-07T08:28:48"/>
    <d v="2018-02-14T08:29:14"/>
    <x v="271"/>
    <s v="174.229.7.211"/>
    <n v="0"/>
    <m/>
    <m/>
    <n v="6"/>
    <n v="16"/>
    <x v="0"/>
    <x v="0"/>
    <x v="0"/>
    <m/>
    <m/>
    <m/>
    <m/>
    <m/>
    <m/>
    <m/>
    <m/>
    <m/>
    <m/>
    <m/>
    <m/>
    <m/>
    <m/>
    <m/>
    <m/>
    <m/>
    <m/>
    <m/>
    <m/>
    <m/>
    <m/>
    <m/>
    <m/>
    <m/>
    <m/>
    <m/>
    <m/>
    <m/>
    <m/>
    <m/>
    <n v="0"/>
    <s v="anonymous"/>
    <s v="EN"/>
    <m/>
    <m/>
    <m/>
    <m/>
    <m/>
    <m/>
    <m/>
    <m/>
    <m/>
    <m/>
    <m/>
    <m/>
  </r>
  <r>
    <n v="273"/>
    <d v="2018-02-07T08:48:31"/>
    <d v="2018-02-07T08:49:32"/>
    <d v="2018-02-14T08:49:45"/>
    <x v="272"/>
    <s v="66.87.84.186"/>
    <n v="0"/>
    <m/>
    <m/>
    <n v="43"/>
    <n v="60"/>
    <x v="1"/>
    <x v="5"/>
    <x v="5"/>
    <n v="5"/>
    <m/>
    <n v="2"/>
    <n v="2"/>
    <n v="6"/>
    <n v="2"/>
    <n v="2"/>
    <m/>
    <n v="1"/>
    <m/>
    <m/>
    <m/>
    <m/>
    <m/>
    <m/>
    <m/>
    <m/>
    <m/>
    <m/>
    <m/>
    <m/>
    <m/>
    <m/>
    <m/>
    <m/>
    <m/>
    <m/>
    <m/>
    <m/>
    <m/>
    <m/>
    <n v="0"/>
    <s v="anonymous"/>
    <s v="EN"/>
    <m/>
    <m/>
    <m/>
    <m/>
    <m/>
    <m/>
    <m/>
    <m/>
    <m/>
    <m/>
    <m/>
    <m/>
  </r>
  <r>
    <n v="274"/>
    <d v="2018-02-07T09:30:01"/>
    <d v="2018-02-07T09:30:49"/>
    <d v="2018-02-14T09:31:03"/>
    <x v="273"/>
    <s v="99.9.113.199"/>
    <n v="0"/>
    <m/>
    <m/>
    <n v="6"/>
    <n v="48"/>
    <x v="0"/>
    <x v="0"/>
    <x v="0"/>
    <m/>
    <m/>
    <m/>
    <m/>
    <m/>
    <m/>
    <m/>
    <m/>
    <m/>
    <m/>
    <m/>
    <m/>
    <m/>
    <m/>
    <m/>
    <m/>
    <m/>
    <m/>
    <m/>
    <m/>
    <m/>
    <m/>
    <m/>
    <m/>
    <m/>
    <m/>
    <m/>
    <m/>
    <m/>
    <m/>
    <m/>
    <n v="0"/>
    <s v="anonymous"/>
    <s v="EN"/>
    <m/>
    <m/>
    <m/>
    <m/>
    <m/>
    <m/>
    <m/>
    <m/>
    <m/>
    <m/>
    <m/>
    <m/>
  </r>
  <r>
    <n v="275"/>
    <d v="2018-02-07T12:15:10"/>
    <d v="2018-02-07T12:17:15"/>
    <d v="2018-02-14T12:17:44"/>
    <x v="274"/>
    <s v="146.203.130.213"/>
    <n v="0"/>
    <m/>
    <m/>
    <n v="43"/>
    <n v="125"/>
    <x v="2"/>
    <x v="1"/>
    <x v="1"/>
    <n v="4"/>
    <s v="specific course"/>
    <n v="5"/>
    <n v="2"/>
    <n v="5"/>
    <n v="5"/>
    <n v="2"/>
    <m/>
    <n v="1"/>
    <m/>
    <m/>
    <m/>
    <m/>
    <m/>
    <m/>
    <m/>
    <m/>
    <m/>
    <m/>
    <m/>
    <m/>
    <m/>
    <m/>
    <m/>
    <m/>
    <m/>
    <m/>
    <m/>
    <m/>
    <m/>
    <m/>
    <n v="0"/>
    <s v="anonymous"/>
    <s v="EN"/>
    <m/>
    <m/>
    <m/>
    <m/>
    <m/>
    <m/>
    <m/>
    <m/>
    <m/>
    <m/>
    <m/>
    <m/>
  </r>
  <r>
    <n v="276"/>
    <d v="2018-02-07T13:09:17"/>
    <d v="2018-02-07T13:09:36"/>
    <d v="2018-02-14T13:10:10"/>
    <x v="275"/>
    <s v="170.77.127.10"/>
    <n v="0"/>
    <m/>
    <m/>
    <n v="3"/>
    <n v="19"/>
    <x v="0"/>
    <x v="0"/>
    <x v="0"/>
    <m/>
    <m/>
    <m/>
    <m/>
    <m/>
    <m/>
    <m/>
    <m/>
    <m/>
    <m/>
    <m/>
    <m/>
    <m/>
    <m/>
    <m/>
    <m/>
    <m/>
    <m/>
    <m/>
    <m/>
    <m/>
    <m/>
    <m/>
    <m/>
    <m/>
    <m/>
    <m/>
    <m/>
    <m/>
    <m/>
    <m/>
    <n v="0"/>
    <s v="anonymous"/>
    <s v="EN"/>
    <m/>
    <m/>
    <m/>
    <m/>
    <m/>
    <m/>
    <m/>
    <m/>
    <m/>
    <m/>
    <m/>
    <m/>
  </r>
  <r>
    <n v="277"/>
    <d v="2018-02-07T13:36:49"/>
    <d v="2018-02-07T13:39:30"/>
    <d v="2018-02-14T13:39:40"/>
    <x v="276"/>
    <s v="99.7.80.206"/>
    <n v="0"/>
    <m/>
    <m/>
    <n v="43"/>
    <n v="161"/>
    <x v="1"/>
    <x v="1"/>
    <x v="2"/>
    <n v="4"/>
    <s v="included in introductory nursing content"/>
    <n v="5"/>
    <n v="2"/>
    <n v="5"/>
    <n v="5"/>
    <n v="1"/>
    <s v="multiple presentations at national and regional conferences as well as through ELNEC training"/>
    <n v="2"/>
    <m/>
    <m/>
    <m/>
    <m/>
    <m/>
    <m/>
    <m/>
    <m/>
    <m/>
    <m/>
    <m/>
    <m/>
    <m/>
    <m/>
    <m/>
    <m/>
    <m/>
    <m/>
    <m/>
    <m/>
    <m/>
    <m/>
    <n v="0"/>
    <s v="anonymous"/>
    <s v="EN"/>
    <m/>
    <m/>
    <m/>
    <m/>
    <m/>
    <m/>
    <m/>
    <m/>
    <m/>
    <m/>
    <m/>
    <m/>
  </r>
  <r>
    <n v="278"/>
    <d v="2018-02-07T15:36:26"/>
    <d v="2018-02-07T15:38:34"/>
    <d v="2018-02-14T15:38:44"/>
    <x v="277"/>
    <s v="137.216.44.196"/>
    <n v="0"/>
    <m/>
    <m/>
    <n v="43"/>
    <n v="128"/>
    <x v="1"/>
    <x v="1"/>
    <x v="1"/>
    <n v="5"/>
    <m/>
    <n v="5"/>
    <n v="2"/>
    <n v="6"/>
    <n v="3"/>
    <n v="1"/>
    <s v="Parish Nurse training, Duke University Workshop"/>
    <n v="1"/>
    <m/>
    <m/>
    <m/>
    <m/>
    <m/>
    <m/>
    <m/>
    <m/>
    <m/>
    <m/>
    <m/>
    <m/>
    <m/>
    <m/>
    <m/>
    <m/>
    <m/>
    <m/>
    <m/>
    <m/>
    <m/>
    <m/>
    <n v="0"/>
    <s v="anonymous"/>
    <s v="EN"/>
    <m/>
    <m/>
    <m/>
    <m/>
    <m/>
    <m/>
    <m/>
    <m/>
    <m/>
    <m/>
    <m/>
    <m/>
  </r>
  <r>
    <n v="279"/>
    <d v="2018-02-07T16:38:57"/>
    <d v="2018-02-07T16:39:41"/>
    <d v="2018-02-14T16:40:36"/>
    <x v="278"/>
    <s v="174.227.36.229"/>
    <n v="0"/>
    <m/>
    <m/>
    <n v="3"/>
    <n v="43"/>
    <x v="0"/>
    <x v="0"/>
    <x v="0"/>
    <m/>
    <m/>
    <m/>
    <m/>
    <m/>
    <m/>
    <m/>
    <m/>
    <m/>
    <m/>
    <m/>
    <m/>
    <m/>
    <m/>
    <m/>
    <m/>
    <m/>
    <m/>
    <m/>
    <m/>
    <m/>
    <m/>
    <m/>
    <m/>
    <m/>
    <m/>
    <m/>
    <m/>
    <m/>
    <m/>
    <m/>
    <n v="0"/>
    <s v="anonymous"/>
    <s v="EN"/>
    <m/>
    <m/>
    <m/>
    <m/>
    <m/>
    <m/>
    <m/>
    <m/>
    <m/>
    <m/>
    <m/>
    <m/>
  </r>
  <r>
    <n v="280"/>
    <d v="2018-02-15T07:36:50"/>
    <d v="2018-02-15T07:44:50"/>
    <d v="2018-02-15T07:44:51"/>
    <x v="279"/>
    <s v="65.28.237.165"/>
    <n v="1"/>
    <n v="39.597503662108998"/>
    <n v="-84.15599822998"/>
    <n v="100"/>
    <n v="479"/>
    <x v="1"/>
    <x v="1"/>
    <x v="2"/>
    <n v="5"/>
    <m/>
    <n v="5"/>
    <n v="2"/>
    <n v="6"/>
    <n v="3"/>
    <n v="1"/>
    <s v="HPNA cert yes I do feel it was beneficial "/>
    <n v="2"/>
    <m/>
    <m/>
    <m/>
    <m/>
    <n v="1"/>
    <n v="5"/>
    <n v="5"/>
    <n v="5"/>
    <n v="1"/>
    <n v="1"/>
    <n v="2"/>
    <n v="5"/>
    <n v="3"/>
    <n v="2"/>
    <n v="4"/>
    <n v="5"/>
    <n v="5"/>
    <n v="1"/>
    <n v="5"/>
    <n v="4"/>
    <n v="3"/>
    <n v="4"/>
    <n v="0"/>
    <s v="anonymous"/>
    <s v="EN"/>
    <n v="7"/>
    <s v="All the above"/>
    <n v="1"/>
    <n v="1"/>
    <m/>
    <n v="2"/>
    <m/>
    <n v="1"/>
    <n v="2"/>
    <n v="4"/>
    <m/>
    <n v="1"/>
  </r>
  <r>
    <n v="281"/>
    <d v="2018-02-15T17:24:51"/>
    <d v="2018-02-15T17:39:59"/>
    <d v="2018-02-15T17:40:00"/>
    <x v="280"/>
    <s v="97.126.6.46"/>
    <n v="1"/>
    <n v="47.131607055663999"/>
    <n v="-122.40679931641"/>
    <n v="100"/>
    <n v="908"/>
    <x v="1"/>
    <x v="1"/>
    <x v="2"/>
    <n v="4"/>
    <s v="Address in cultural sensitivity class for BSN"/>
    <n v="4"/>
    <n v="2"/>
    <n v="6"/>
    <n v="2"/>
    <n v="1"/>
    <s v="Helped me see how my pts approach life and death."/>
    <n v="1"/>
    <n v="1"/>
    <m/>
    <n v="1"/>
    <n v="1"/>
    <n v="1"/>
    <n v="5"/>
    <n v="4"/>
    <n v="4"/>
    <n v="2"/>
    <n v="2"/>
    <n v="4"/>
    <n v="4"/>
    <n v="4"/>
    <n v="4"/>
    <n v="2"/>
    <n v="5"/>
    <n v="3"/>
    <n v="1"/>
    <n v="4"/>
    <n v="4"/>
    <n v="1"/>
    <n v="4"/>
    <n v="0"/>
    <s v="anonymous"/>
    <s v="EN"/>
    <n v="7"/>
    <s v="all of the above--depends on the pt"/>
    <n v="1"/>
    <n v="7"/>
    <s v="again, all of the above except for nursing care plan"/>
    <n v="1"/>
    <s v="listening ear and calling in chaplain, clergy as needed"/>
    <n v="1"/>
    <n v="2"/>
    <n v="5"/>
    <s v="It needs to be discussed on all levels--and not banned by organizations/employers"/>
    <n v="1"/>
  </r>
  <r>
    <n v="282"/>
    <d v="2018-02-09T07:16:42"/>
    <d v="2018-02-09T07:16:55"/>
    <d v="2018-02-16T07:17:05"/>
    <x v="281"/>
    <s v="129.176.151.10"/>
    <n v="0"/>
    <m/>
    <m/>
    <n v="6"/>
    <n v="13"/>
    <x v="0"/>
    <x v="0"/>
    <x v="0"/>
    <m/>
    <m/>
    <m/>
    <m/>
    <m/>
    <m/>
    <m/>
    <m/>
    <m/>
    <m/>
    <m/>
    <m/>
    <m/>
    <m/>
    <m/>
    <m/>
    <m/>
    <m/>
    <m/>
    <m/>
    <m/>
    <m/>
    <m/>
    <m/>
    <m/>
    <m/>
    <m/>
    <m/>
    <m/>
    <m/>
    <m/>
    <n v="0"/>
    <s v="anonymous"/>
    <s v="EN"/>
    <m/>
    <m/>
    <m/>
    <m/>
    <m/>
    <m/>
    <m/>
    <m/>
    <m/>
    <m/>
    <m/>
    <m/>
  </r>
  <r>
    <n v="283"/>
    <d v="2018-02-16T07:59:26"/>
    <d v="2018-02-16T08:15:03"/>
    <d v="2018-02-16T08:15:03"/>
    <x v="282"/>
    <s v="24.33.84.89"/>
    <n v="1"/>
    <n v="39.203903198242003"/>
    <n v="-84.722503662109006"/>
    <n v="100"/>
    <n v="937"/>
    <x v="1"/>
    <x v="1"/>
    <x v="4"/>
    <n v="4"/>
    <s v="nursing content--holistic care of the patient "/>
    <n v="5"/>
    <n v="1"/>
    <n v="6"/>
    <n v="4"/>
    <n v="1"/>
    <s v="live and web based CE offerings"/>
    <n v="1"/>
    <n v="1"/>
    <m/>
    <n v="1"/>
    <n v="1"/>
    <n v="1"/>
    <n v="4"/>
    <n v="5"/>
    <n v="5"/>
    <n v="1"/>
    <n v="4"/>
    <n v="3"/>
    <n v="4"/>
    <n v="4"/>
    <n v="4"/>
    <n v="4"/>
    <n v="4"/>
    <n v="4"/>
    <n v="3"/>
    <n v="5"/>
    <n v="4"/>
    <n v="2"/>
    <n v="5"/>
    <n v="0"/>
    <s v="anonymous"/>
    <s v="EN"/>
    <n v="7"/>
    <s v="combination of the above"/>
    <n v="1"/>
    <n v="7"/>
    <s v="combination of the above"/>
    <n v="1"/>
    <s v="identifying if there is a need and acting appropriately"/>
    <n v="1"/>
    <n v="2"/>
    <s v="1,2,3,4"/>
    <m/>
    <n v="1"/>
  </r>
  <r>
    <n v="284"/>
    <d v="2018-02-09T10:09:51"/>
    <d v="2018-02-09T10:10:49"/>
    <d v="2018-02-16T10:11:08"/>
    <x v="283"/>
    <s v="173.227.245.44"/>
    <n v="0"/>
    <m/>
    <m/>
    <n v="6"/>
    <n v="57"/>
    <x v="0"/>
    <x v="0"/>
    <x v="0"/>
    <m/>
    <m/>
    <m/>
    <m/>
    <m/>
    <m/>
    <m/>
    <m/>
    <m/>
    <m/>
    <m/>
    <m/>
    <m/>
    <m/>
    <m/>
    <m/>
    <m/>
    <m/>
    <m/>
    <m/>
    <m/>
    <m/>
    <m/>
    <m/>
    <m/>
    <m/>
    <m/>
    <m/>
    <m/>
    <m/>
    <m/>
    <n v="0"/>
    <s v="anonymous"/>
    <s v="EN"/>
    <m/>
    <m/>
    <m/>
    <m/>
    <m/>
    <m/>
    <m/>
    <m/>
    <m/>
    <m/>
    <m/>
    <m/>
  </r>
  <r>
    <n v="285"/>
    <d v="2018-02-17T10:17:48"/>
    <d v="2018-02-17T10:23:24"/>
    <d v="2018-02-17T10:23:24"/>
    <x v="284"/>
    <s v="174.198.11.148"/>
    <n v="1"/>
    <n v="42.280395507812003"/>
    <n v="-88.20189666748"/>
    <n v="100"/>
    <n v="335"/>
    <x v="1"/>
    <x v="1"/>
    <x v="2"/>
    <n v="5"/>
    <m/>
    <n v="5"/>
    <n v="2"/>
    <n v="1"/>
    <n v="5"/>
    <n v="1"/>
    <s v="Yes, as well as being Catholic "/>
    <n v="1"/>
    <n v="1"/>
    <s v="Roman Catholic"/>
    <n v="1"/>
    <n v="1"/>
    <n v="1"/>
    <n v="4"/>
    <n v="5"/>
    <n v="5"/>
    <n v="1"/>
    <n v="1"/>
    <n v="5"/>
    <n v="5"/>
    <n v="5"/>
    <n v="5"/>
    <n v="5"/>
    <n v="5"/>
    <n v="5"/>
    <n v="1"/>
    <n v="5"/>
    <n v="5"/>
    <n v="3"/>
    <n v="5"/>
    <n v="0"/>
    <s v="anonymous"/>
    <s v="EN"/>
    <n v="2"/>
    <m/>
    <n v="1"/>
    <n v="1"/>
    <m/>
    <n v="1"/>
    <s v="Allowing/giving permission for prayer and forgiveness  "/>
    <n v="1"/>
    <n v="2"/>
    <s v="1,2,3,4"/>
    <m/>
    <n v="1"/>
  </r>
  <r>
    <n v="286"/>
    <d v="2018-02-18T21:50:59"/>
    <d v="2018-02-18T22:34:35"/>
    <d v="2018-02-18T22:34:35"/>
    <x v="285"/>
    <s v="174.27.114.150"/>
    <n v="1"/>
    <n v="43.599197387695"/>
    <n v="-116.42340087891"/>
    <n v="100"/>
    <n v="2616"/>
    <x v="1"/>
    <x v="1"/>
    <x v="1"/>
    <n v="4"/>
    <s v="My undergraduate nursing program was in a Catholic college and taught spirituality in nursing 1972-75 plus I attended several cont. ed courses on spirituality in nursing and, as a Holistic Nurse, I am very aware of th Spiritual aspect of nursing"/>
    <n v="5"/>
    <n v="2"/>
    <n v="6"/>
    <n v="5"/>
    <n v="1"/>
    <s v="Yes, Faith Community Nursing has given me many many opportunities! and provide spiritual care to clients, families, and the community."/>
    <n v="1"/>
    <n v="1"/>
    <m/>
    <n v="1"/>
    <n v="1"/>
    <n v="1"/>
    <n v="5"/>
    <n v="5"/>
    <n v="4"/>
    <n v="2"/>
    <n v="1"/>
    <n v="5"/>
    <n v="5"/>
    <n v="5"/>
    <n v="5"/>
    <n v="4"/>
    <n v="5"/>
    <n v="5"/>
    <n v="1"/>
    <n v="5"/>
    <n v="5"/>
    <n v="2"/>
    <n v="3"/>
    <n v="0"/>
    <s v="anonymous"/>
    <s v="EN"/>
    <n v="7"/>
    <s v="All of the above! All of the above! This should be a &quot;select all that applies&quot; because there is more than one response to this question."/>
    <n v="1"/>
    <n v="6"/>
    <m/>
    <n v="1"/>
    <s v="Many patients request me to provide spiritual care through prayer. I have prayed with  many patients across the lifespan and especially for a new dia end of life. I have many stories of prayer with patients and families. Also allowing patients to practice and their spiritual needs. "/>
    <n v="1"/>
    <n v="1"/>
    <s v="1,2,3,4"/>
    <m/>
    <n v="1"/>
  </r>
  <r>
    <n v="287"/>
    <d v="2018-02-12T08:48:10"/>
    <d v="2018-02-12T08:48:19"/>
    <d v="2018-02-19T08:48:21"/>
    <x v="286"/>
    <s v="71.234.166.102"/>
    <n v="0"/>
    <m/>
    <m/>
    <n v="6"/>
    <n v="8"/>
    <x v="0"/>
    <x v="0"/>
    <x v="0"/>
    <m/>
    <m/>
    <m/>
    <m/>
    <m/>
    <m/>
    <m/>
    <m/>
    <m/>
    <m/>
    <m/>
    <m/>
    <m/>
    <m/>
    <m/>
    <m/>
    <m/>
    <m/>
    <m/>
    <m/>
    <m/>
    <m/>
    <m/>
    <m/>
    <m/>
    <m/>
    <m/>
    <m/>
    <m/>
    <m/>
    <m/>
    <n v="0"/>
    <s v="anonymous"/>
    <s v="EN"/>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 applyNumberFormats="0" applyBorderFormats="0" applyFontFormats="0" applyPatternFormats="0" applyAlignmentFormats="0" applyWidthHeightFormats="1" dataCaption="Values" missingCaption="0" updatedVersion="5" minRefreshableVersion="3" itemPrintTitles="1" createdVersion="5" indent="0" compact="0" compactData="0" gridDropZones="1" multipleFieldFilters="0">
  <location ref="A5:R11" firstHeaderRow="1" firstDataRow="2" firstDataCol="1" rowPageCount="2" colPageCount="1"/>
  <pivotFields count="60">
    <pivotField compact="0" outline="0" showAll="0" defaultSubtotal="0"/>
    <pivotField compact="0" numFmtId="164" outline="0" showAll="0" defaultSubtotal="0"/>
    <pivotField compact="0" numFmtId="164" outline="0" showAll="0" defaultSubtotal="0"/>
    <pivotField compact="0" numFmtId="164" outline="0" showAll="0" defaultSubtotal="0"/>
    <pivotField compact="0" outline="0" showAll="0" defaultSubtotal="0">
      <items count="287">
        <item x="284"/>
        <item x="224"/>
        <item x="39"/>
        <item x="92"/>
        <item x="238"/>
        <item x="37"/>
        <item x="110"/>
        <item x="9"/>
        <item x="191"/>
        <item x="206"/>
        <item x="228"/>
        <item x="5"/>
        <item x="266"/>
        <item x="259"/>
        <item x="111"/>
        <item x="209"/>
        <item x="141"/>
        <item x="207"/>
        <item x="264"/>
        <item x="30"/>
        <item x="21"/>
        <item x="274"/>
        <item x="222"/>
        <item x="128"/>
        <item x="78"/>
        <item x="249"/>
        <item x="204"/>
        <item x="123"/>
        <item x="76"/>
        <item x="48"/>
        <item x="10"/>
        <item x="77"/>
        <item x="187"/>
        <item x="42"/>
        <item x="262"/>
        <item x="104"/>
        <item x="242"/>
        <item x="168"/>
        <item x="164"/>
        <item x="256"/>
        <item x="56"/>
        <item x="239"/>
        <item x="102"/>
        <item x="254"/>
        <item x="231"/>
        <item x="49"/>
        <item x="220"/>
        <item x="148"/>
        <item x="112"/>
        <item x="137"/>
        <item x="73"/>
        <item x="267"/>
        <item x="87"/>
        <item x="46"/>
        <item x="154"/>
        <item x="68"/>
        <item x="97"/>
        <item x="58"/>
        <item x="109"/>
        <item x="131"/>
        <item x="247"/>
        <item x="106"/>
        <item x="40"/>
        <item x="66"/>
        <item x="96"/>
        <item x="125"/>
        <item x="89"/>
        <item x="130"/>
        <item x="134"/>
        <item x="263"/>
        <item x="286"/>
        <item x="132"/>
        <item x="79"/>
        <item x="199"/>
        <item x="162"/>
        <item x="217"/>
        <item x="20"/>
        <item x="149"/>
        <item x="155"/>
        <item x="275"/>
        <item x="36"/>
        <item x="192"/>
        <item x="119"/>
        <item x="198"/>
        <item x="210"/>
        <item x="136"/>
        <item x="82"/>
        <item x="227"/>
        <item x="243"/>
        <item x="156"/>
        <item x="65"/>
        <item x="250"/>
        <item x="25"/>
        <item x="83"/>
        <item x="216"/>
        <item x="181"/>
        <item x="175"/>
        <item x="108"/>
        <item x="63"/>
        <item x="213"/>
        <item x="133"/>
        <item x="150"/>
        <item x="0"/>
        <item x="84"/>
        <item x="114"/>
        <item x="260"/>
        <item x="143"/>
        <item x="103"/>
        <item x="146"/>
        <item x="70"/>
        <item x="24"/>
        <item x="98"/>
        <item x="35"/>
        <item x="177"/>
        <item x="257"/>
        <item x="81"/>
        <item x="85"/>
        <item x="178"/>
        <item x="122"/>
        <item x="218"/>
        <item x="166"/>
        <item x="135"/>
        <item x="1"/>
        <item x="144"/>
        <item x="75"/>
        <item x="69"/>
        <item x="169"/>
        <item x="145"/>
        <item x="161"/>
        <item x="197"/>
        <item x="188"/>
        <item x="203"/>
        <item x="67"/>
        <item x="32"/>
        <item x="189"/>
        <item x="229"/>
        <item x="182"/>
        <item x="8"/>
        <item x="285"/>
        <item x="225"/>
        <item x="278"/>
        <item x="23"/>
        <item x="221"/>
        <item x="158"/>
        <item x="59"/>
        <item x="165"/>
        <item x="118"/>
        <item x="193"/>
        <item x="268"/>
        <item x="64"/>
        <item x="6"/>
        <item x="235"/>
        <item x="94"/>
        <item x="212"/>
        <item x="179"/>
        <item x="271"/>
        <item x="244"/>
        <item x="99"/>
        <item x="265"/>
        <item x="190"/>
        <item x="151"/>
        <item x="45"/>
        <item x="124"/>
        <item x="252"/>
        <item x="80"/>
        <item x="27"/>
        <item x="194"/>
        <item x="246"/>
        <item x="43"/>
        <item x="280"/>
        <item x="277"/>
        <item x="129"/>
        <item x="230"/>
        <item x="273"/>
        <item x="251"/>
        <item x="117"/>
        <item x="196"/>
        <item x="14"/>
        <item x="139"/>
        <item x="186"/>
        <item x="233"/>
        <item x="61"/>
        <item x="279"/>
        <item x="34"/>
        <item x="269"/>
        <item x="245"/>
        <item x="93"/>
        <item x="283"/>
        <item x="172"/>
        <item x="281"/>
        <item x="52"/>
        <item x="272"/>
        <item x="50"/>
        <item x="121"/>
        <item x="38"/>
        <item x="248"/>
        <item x="12"/>
        <item x="140"/>
        <item x="101"/>
        <item x="13"/>
        <item x="236"/>
        <item x="113"/>
        <item x="3"/>
        <item x="282"/>
        <item x="107"/>
        <item x="157"/>
        <item x="15"/>
        <item x="261"/>
        <item x="208"/>
        <item x="86"/>
        <item x="19"/>
        <item x="62"/>
        <item x="152"/>
        <item x="167"/>
        <item x="214"/>
        <item x="174"/>
        <item x="171"/>
        <item x="183"/>
        <item x="127"/>
        <item x="184"/>
        <item x="95"/>
        <item x="100"/>
        <item x="44"/>
        <item x="55"/>
        <item x="88"/>
        <item x="215"/>
        <item x="31"/>
        <item x="170"/>
        <item x="173"/>
        <item x="47"/>
        <item x="195"/>
        <item x="115"/>
        <item x="223"/>
        <item x="7"/>
        <item x="232"/>
        <item x="153"/>
        <item x="255"/>
        <item x="4"/>
        <item x="116"/>
        <item x="180"/>
        <item x="54"/>
        <item x="57"/>
        <item x="29"/>
        <item x="202"/>
        <item x="72"/>
        <item x="163"/>
        <item x="159"/>
        <item x="74"/>
        <item x="91"/>
        <item x="90"/>
        <item x="234"/>
        <item x="200"/>
        <item x="11"/>
        <item x="160"/>
        <item x="185"/>
        <item x="201"/>
        <item x="219"/>
        <item x="176"/>
        <item x="120"/>
        <item x="53"/>
        <item x="16"/>
        <item x="270"/>
        <item x="138"/>
        <item x="18"/>
        <item x="241"/>
        <item x="226"/>
        <item x="142"/>
        <item x="276"/>
        <item x="33"/>
        <item x="258"/>
        <item x="26"/>
        <item x="28"/>
        <item x="240"/>
        <item x="51"/>
        <item x="60"/>
        <item x="237"/>
        <item x="205"/>
        <item x="17"/>
        <item x="22"/>
        <item x="211"/>
        <item x="253"/>
        <item x="71"/>
        <item x="147"/>
        <item x="41"/>
        <item x="126"/>
        <item x="105"/>
        <item x="2"/>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6" outline="0" showAll="0" defaultSubtotal="0"/>
    <pivotField axis="axisRow" compact="0" outline="0" showAll="0" defaultSubtotal="0">
      <items count="4">
        <item x="2"/>
        <item x="1"/>
        <item x="3"/>
        <item x="0"/>
      </items>
    </pivotField>
    <pivotField axis="axisPage" compact="0" outline="0" showAll="0" defaultSubtotal="0">
      <items count="6">
        <item x="2"/>
        <item x="5"/>
        <item x="3"/>
        <item x="1"/>
        <item x="4"/>
        <item x="0"/>
      </items>
    </pivotField>
    <pivotField axis="axisPage" compact="0" outline="0" showAll="0" defaultSubtotal="0">
      <items count="6">
        <item x="5"/>
        <item x="3"/>
        <item x="4"/>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1"/>
  </rowFields>
  <rowItems count="5">
    <i>
      <x/>
    </i>
    <i>
      <x v="1"/>
    </i>
    <i>
      <x v="2"/>
    </i>
    <i>
      <x v="3"/>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2">
    <pageField fld="12" hier="-1"/>
    <pageField fld="13" hier="-1"/>
  </pageFields>
  <dataFields count="17">
    <dataField name="Count of PartB_a" fld="28" subtotal="count" baseField="0" baseItem="0"/>
    <dataField name="Count of PartB_b" fld="29" subtotal="count" baseField="0" baseItem="0"/>
    <dataField name="Count of PartB_c" fld="30" subtotal="count" baseField="0" baseItem="0"/>
    <dataField name="Count of PartB_d" fld="31" subtotal="count" baseField="0" baseItem="0"/>
    <dataField name="Count of PartB_e" fld="32" subtotal="count" baseField="0" baseItem="0"/>
    <dataField name="Count of PartB_f" fld="33" subtotal="count" baseField="0" baseItem="0"/>
    <dataField name="Count of PartB_g" fld="34" subtotal="count" baseField="0" baseItem="0"/>
    <dataField name="Count of PartB_h" fld="35" subtotal="count" baseField="0" baseItem="0"/>
    <dataField name="Count of PartB_i" fld="36" subtotal="count" baseField="0" baseItem="0"/>
    <dataField name="Count of PartB_j" fld="37" subtotal="count" baseField="0" baseItem="0"/>
    <dataField name="Count of PartB_k" fld="38" subtotal="count" baseField="0" baseItem="0"/>
    <dataField name="Count of PartB_l" fld="39" subtotal="count" baseField="0" baseItem="0"/>
    <dataField name="Count of PartB_m" fld="40" subtotal="count" baseField="0" baseItem="0"/>
    <dataField name="Count of PartB_n" fld="41" subtotal="count" baseField="0" baseItem="0"/>
    <dataField name="Count of PartB_o" fld="42" subtotal="count" baseField="0" baseItem="0"/>
    <dataField name="Count of PartB_p" fld="43" subtotal="count" baseField="0" baseItem="0"/>
    <dataField name="Count of PartB_q" fld="44" subtotal="count" baseField="0" baseItem="0"/>
  </dataFields>
  <formats count="4">
    <format dxfId="3">
      <pivotArea dataOnly="0" labelOnly="1" grandRow="1" outline="0" fieldPosition="0"/>
    </format>
    <format dxfId="2">
      <pivotArea dataOnly="0" labelOnly="1" outline="0" fieldPosition="0">
        <references count="1">
          <reference field="4294967294" count="7">
            <x v="0"/>
            <x v="1"/>
            <x v="2"/>
            <x v="3"/>
            <x v="4"/>
            <x v="5"/>
            <x v="6"/>
          </reference>
        </references>
      </pivotArea>
    </format>
    <format dxfId="1">
      <pivotArea dataOnly="0" labelOnly="1" outline="0" fieldPosition="0">
        <references count="1">
          <reference field="4294967294" count="7">
            <x v="0"/>
            <x v="1"/>
            <x v="2"/>
            <x v="3"/>
            <x v="4"/>
            <x v="5"/>
            <x v="6"/>
          </reference>
        </references>
      </pivotArea>
    </format>
    <format dxfId="0">
      <pivotArea dataOnly="0" labelOnly="1" outline="0" fieldPosition="0">
        <references count="1">
          <reference field="4294967294" count="10">
            <x v="7"/>
            <x v="8"/>
            <x v="9"/>
            <x v="10"/>
            <x v="11"/>
            <x v="12"/>
            <x v="13"/>
            <x v="14"/>
            <x v="15"/>
            <x v="16"/>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BH295" totalsRowShown="0" headerRowDxfId="64">
  <autoFilter ref="A8:BH295" xr:uid="{00000000-0009-0000-0100-000001000000}"/>
  <tableColumns count="60">
    <tableColumn id="1" xr3:uid="{00000000-0010-0000-0000-000001000000}" name="Observation" dataDxfId="63"/>
    <tableColumn id="2" xr3:uid="{00000000-0010-0000-0000-000002000000}" name="Start Date" dataDxfId="62"/>
    <tableColumn id="10" xr3:uid="{00000000-0010-0000-0000-00000A000000}" name="End Date" dataDxfId="61"/>
    <tableColumn id="12" xr3:uid="{00000000-0010-0000-0000-00000C000000}" name="Recorded Date" dataDxfId="60"/>
    <tableColumn id="31" xr3:uid="{00000000-0010-0000-0000-00001F000000}" name="text field1" dataDxfId="59"/>
    <tableColumn id="16" xr3:uid="{00000000-0010-0000-0000-000010000000}" name="text field2" dataDxfId="58"/>
    <tableColumn id="32" xr3:uid="{00000000-0010-0000-0000-000020000000}" name="binary field" dataDxfId="57"/>
    <tableColumn id="3" xr3:uid="{00000000-0010-0000-0000-000003000000}" name="Latitude" dataDxfId="56"/>
    <tableColumn id="4" xr3:uid="{00000000-0010-0000-0000-000004000000}" name="Longitude" dataDxfId="55"/>
    <tableColumn id="26" xr3:uid="{00000000-0010-0000-0000-00001A000000}" name="num field1" dataDxfId="54"/>
    <tableColumn id="25" xr3:uid="{00000000-0010-0000-0000-000019000000}" name="num field2" dataDxfId="53"/>
    <tableColumn id="24" xr3:uid="{00000000-0010-0000-0000-000018000000}" name="cat1" dataDxfId="52"/>
    <tableColumn id="23" xr3:uid="{00000000-0010-0000-0000-000017000000}" name="cat2" dataDxfId="51"/>
    <tableColumn id="15" xr3:uid="{00000000-0010-0000-0000-00000F000000}" name="cat3" dataDxfId="50"/>
    <tableColumn id="14" xr3:uid="{00000000-0010-0000-0000-00000E000000}" name="cat4" dataDxfId="49"/>
    <tableColumn id="51" xr3:uid="{00000000-0010-0000-0000-000033000000}" name="text field33" dataDxfId="48"/>
    <tableColumn id="22" xr3:uid="{00000000-0010-0000-0000-000016000000}" name="cat5" dataDxfId="47"/>
    <tableColumn id="21" xr3:uid="{00000000-0010-0000-0000-000015000000}" name="cat6" dataDxfId="46"/>
    <tableColumn id="13" xr3:uid="{00000000-0010-0000-0000-00000D000000}" name="cat7" dataDxfId="45"/>
    <tableColumn id="20" xr3:uid="{00000000-0010-0000-0000-000014000000}" name="cat8" dataDxfId="44"/>
    <tableColumn id="28" xr3:uid="{00000000-0010-0000-0000-00001C000000}" name="cat9" dataDxfId="43"/>
    <tableColumn id="29" xr3:uid="{00000000-0010-0000-0000-00001D000000}" name="text field4" dataDxfId="42"/>
    <tableColumn id="30" xr3:uid="{00000000-0010-0000-0000-00001E000000}" name="Q10" dataDxfId="41"/>
    <tableColumn id="34" xr3:uid="{00000000-0010-0000-0000-000022000000}" name="Q11" dataDxfId="40"/>
    <tableColumn id="35" xr3:uid="{00000000-0010-0000-0000-000023000000}" name="Q11a" dataDxfId="39"/>
    <tableColumn id="36" xr3:uid="{00000000-0010-0000-0000-000024000000}" name="Q12" dataDxfId="38"/>
    <tableColumn id="37" xr3:uid="{00000000-0010-0000-0000-000025000000}" name="Q13" dataDxfId="37"/>
    <tableColumn id="38" xr3:uid="{00000000-0010-0000-0000-000026000000}" name="Q14" dataDxfId="36"/>
    <tableColumn id="39" xr3:uid="{00000000-0010-0000-0000-000027000000}" name="PartB_a" dataDxfId="35"/>
    <tableColumn id="40" xr3:uid="{00000000-0010-0000-0000-000028000000}" name="PartB_b" dataDxfId="34"/>
    <tableColumn id="41" xr3:uid="{00000000-0010-0000-0000-000029000000}" name="PartB_c" dataDxfId="33"/>
    <tableColumn id="42" xr3:uid="{00000000-0010-0000-0000-00002A000000}" name="PartB_d" dataDxfId="32"/>
    <tableColumn id="43" xr3:uid="{00000000-0010-0000-0000-00002B000000}" name="PartB_e" dataDxfId="31"/>
    <tableColumn id="44" xr3:uid="{00000000-0010-0000-0000-00002C000000}" name="PartB_f" dataDxfId="30"/>
    <tableColumn id="45" xr3:uid="{00000000-0010-0000-0000-00002D000000}" name="PartB_g" dataDxfId="29"/>
    <tableColumn id="46" xr3:uid="{00000000-0010-0000-0000-00002E000000}" name="PartB_h" dataDxfId="28"/>
    <tableColumn id="27" xr3:uid="{00000000-0010-0000-0000-00001B000000}" name="PartB_i" dataDxfId="27"/>
    <tableColumn id="33" xr3:uid="{00000000-0010-0000-0000-000021000000}" name="PartB_j" dataDxfId="26"/>
    <tableColumn id="47" xr3:uid="{00000000-0010-0000-0000-00002F000000}" name="PartB_k" dataDxfId="25"/>
    <tableColumn id="48" xr3:uid="{00000000-0010-0000-0000-000030000000}" name="PartB_l" dataDxfId="24"/>
    <tableColumn id="49" xr3:uid="{00000000-0010-0000-0000-000031000000}" name="PartB_m" dataDxfId="23"/>
    <tableColumn id="54" xr3:uid="{00000000-0010-0000-0000-000036000000}" name="PartB_n" dataDxfId="22"/>
    <tableColumn id="53" xr3:uid="{00000000-0010-0000-0000-000035000000}" name="PartB_o" dataDxfId="21"/>
    <tableColumn id="52" xr3:uid="{00000000-0010-0000-0000-000034000000}" name="PartB_p" dataDxfId="20"/>
    <tableColumn id="50" xr3:uid="{00000000-0010-0000-0000-000032000000}" name="PartB_q" dataDxfId="19"/>
    <tableColumn id="18" xr3:uid="{00000000-0010-0000-0000-000012000000}" name="Response Type" dataDxfId="18"/>
    <tableColumn id="17" xr3:uid="{00000000-0010-0000-0000-000011000000}" name="Distribution Channel" dataDxfId="17"/>
    <tableColumn id="9" xr3:uid="{00000000-0010-0000-0000-000009000000}" name="User Language" dataDxfId="16"/>
    <tableColumn id="6" xr3:uid="{00000000-0010-0000-0000-000006000000}" name="PartC_1" dataDxfId="15"/>
    <tableColumn id="7" xr3:uid="{00000000-0010-0000-0000-000007000000}" name="PartC_1a" dataDxfId="14"/>
    <tableColumn id="63" xr3:uid="{00000000-0010-0000-0000-00003F000000}" name="PartC_2" dataDxfId="13"/>
    <tableColumn id="62" xr3:uid="{00000000-0010-0000-0000-00003E000000}" name="PartC_3" dataDxfId="12"/>
    <tableColumn id="61" xr3:uid="{00000000-0010-0000-0000-00003D000000}" name="PartC_3a" dataDxfId="11"/>
    <tableColumn id="60" xr3:uid="{00000000-0010-0000-0000-00003C000000}" name="PartC_4" dataDxfId="10"/>
    <tableColumn id="59" xr3:uid="{00000000-0010-0000-0000-00003B000000}" name="PartC_4a" dataDxfId="9"/>
    <tableColumn id="58" xr3:uid="{00000000-0010-0000-0000-00003A000000}" name="PartC_5" dataDxfId="8"/>
    <tableColumn id="57" xr3:uid="{00000000-0010-0000-0000-000039000000}" name="PartC_6" dataDxfId="7"/>
    <tableColumn id="56" xr3:uid="{00000000-0010-0000-0000-000038000000}" name="PartC_7" dataDxfId="6"/>
    <tableColumn id="55" xr3:uid="{00000000-0010-0000-0000-000037000000}" name="PartC_7a" dataDxfId="5"/>
    <tableColumn id="8" xr3:uid="{00000000-0010-0000-0000-000008000000}" name="PartC_8" dataDxfId="4"/>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llen.baumgarten@shcr.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C76"/>
  <sheetViews>
    <sheetView showGridLines="0" zoomScaleNormal="100" workbookViewId="0">
      <selection activeCell="Q12" sqref="Q12"/>
    </sheetView>
  </sheetViews>
  <sheetFormatPr defaultRowHeight="15" x14ac:dyDescent="0.25"/>
  <cols>
    <col min="1" max="2" width="3.7109375" customWidth="1"/>
  </cols>
  <sheetData>
    <row r="1" spans="1:2" ht="21" x14ac:dyDescent="0.35">
      <c r="A1" s="22" t="s">
        <v>68</v>
      </c>
    </row>
    <row r="4" spans="1:2" x14ac:dyDescent="0.25">
      <c r="A4" s="21"/>
      <c r="B4" t="s">
        <v>112</v>
      </c>
    </row>
    <row r="5" spans="1:2" x14ac:dyDescent="0.25">
      <c r="B5" t="s">
        <v>113</v>
      </c>
    </row>
    <row r="6" spans="1:2" x14ac:dyDescent="0.25">
      <c r="B6" t="s">
        <v>54</v>
      </c>
    </row>
    <row r="8" spans="1:2" x14ac:dyDescent="0.25">
      <c r="A8" s="17" t="s">
        <v>55</v>
      </c>
    </row>
    <row r="9" spans="1:2" x14ac:dyDescent="0.25">
      <c r="A9" s="21" t="str">
        <f>"1."</f>
        <v>1.</v>
      </c>
      <c r="B9" t="s">
        <v>98</v>
      </c>
    </row>
    <row r="10" spans="1:2" x14ac:dyDescent="0.25">
      <c r="A10" s="21" t="str">
        <f>"2."</f>
        <v>2.</v>
      </c>
      <c r="B10" t="s">
        <v>99</v>
      </c>
    </row>
    <row r="11" spans="1:2" x14ac:dyDescent="0.25">
      <c r="A11" s="21" t="str">
        <f>"3."</f>
        <v>3.</v>
      </c>
      <c r="B11" t="s">
        <v>100</v>
      </c>
    </row>
    <row r="12" spans="1:2" x14ac:dyDescent="0.25">
      <c r="A12" s="21" t="str">
        <f>"4."</f>
        <v>4.</v>
      </c>
      <c r="B12" t="s">
        <v>101</v>
      </c>
    </row>
    <row r="13" spans="1:2" x14ac:dyDescent="0.25">
      <c r="B13" t="s">
        <v>56</v>
      </c>
    </row>
    <row r="16" spans="1:2" x14ac:dyDescent="0.25">
      <c r="A16" s="17" t="s">
        <v>91</v>
      </c>
    </row>
    <row r="17" spans="2:3" x14ac:dyDescent="0.25">
      <c r="B17" t="s">
        <v>58</v>
      </c>
      <c r="C17" t="s">
        <v>85</v>
      </c>
    </row>
    <row r="18" spans="2:3" x14ac:dyDescent="0.25">
      <c r="C18" t="s">
        <v>102</v>
      </c>
    </row>
    <row r="19" spans="2:3" x14ac:dyDescent="0.25">
      <c r="B19" t="s">
        <v>59</v>
      </c>
      <c r="C19" t="s">
        <v>83</v>
      </c>
    </row>
    <row r="20" spans="2:3" x14ac:dyDescent="0.25">
      <c r="C20" t="s">
        <v>84</v>
      </c>
    </row>
    <row r="21" spans="2:3" x14ac:dyDescent="0.25">
      <c r="B21" t="s">
        <v>63</v>
      </c>
      <c r="C21" t="s">
        <v>103</v>
      </c>
    </row>
    <row r="22" spans="2:3" x14ac:dyDescent="0.25">
      <c r="B22" t="s">
        <v>66</v>
      </c>
      <c r="C22" t="s">
        <v>115</v>
      </c>
    </row>
    <row r="23" spans="2:3" x14ac:dyDescent="0.25">
      <c r="C23" t="s">
        <v>60</v>
      </c>
    </row>
    <row r="24" spans="2:3" x14ac:dyDescent="0.25">
      <c r="C24" t="s">
        <v>61</v>
      </c>
    </row>
    <row r="25" spans="2:3" x14ac:dyDescent="0.25">
      <c r="C25" t="s">
        <v>104</v>
      </c>
    </row>
    <row r="26" spans="2:3" x14ac:dyDescent="0.25">
      <c r="C26" t="s">
        <v>105</v>
      </c>
    </row>
    <row r="27" spans="2:3" x14ac:dyDescent="0.25">
      <c r="C27" t="s">
        <v>114</v>
      </c>
    </row>
    <row r="28" spans="2:3" x14ac:dyDescent="0.25">
      <c r="B28" t="s">
        <v>82</v>
      </c>
      <c r="C28" t="s">
        <v>116</v>
      </c>
    </row>
    <row r="29" spans="2:3" x14ac:dyDescent="0.25">
      <c r="C29" t="s">
        <v>106</v>
      </c>
    </row>
    <row r="30" spans="2:3" x14ac:dyDescent="0.25">
      <c r="C30" t="s">
        <v>107</v>
      </c>
    </row>
    <row r="31" spans="2:3" x14ac:dyDescent="0.25">
      <c r="C31" t="s">
        <v>62</v>
      </c>
    </row>
    <row r="32" spans="2:3" x14ac:dyDescent="0.25">
      <c r="B32" t="s">
        <v>86</v>
      </c>
      <c r="C32" t="s">
        <v>117</v>
      </c>
    </row>
    <row r="33" spans="2:3" x14ac:dyDescent="0.25">
      <c r="C33" t="s">
        <v>69</v>
      </c>
    </row>
    <row r="34" spans="2:3" x14ac:dyDescent="0.25">
      <c r="C34" t="s">
        <v>70</v>
      </c>
    </row>
    <row r="35" spans="2:3" x14ac:dyDescent="0.25">
      <c r="C35" t="s">
        <v>108</v>
      </c>
    </row>
    <row r="36" spans="2:3" x14ac:dyDescent="0.25">
      <c r="B36" t="s">
        <v>87</v>
      </c>
      <c r="C36" t="s">
        <v>118</v>
      </c>
    </row>
    <row r="37" spans="2:3" x14ac:dyDescent="0.25">
      <c r="C37" t="s">
        <v>67</v>
      </c>
    </row>
    <row r="38" spans="2:3" x14ac:dyDescent="0.25">
      <c r="C38" t="s">
        <v>74</v>
      </c>
    </row>
    <row r="39" spans="2:3" x14ac:dyDescent="0.25">
      <c r="C39" t="s">
        <v>71</v>
      </c>
    </row>
    <row r="40" spans="2:3" x14ac:dyDescent="0.25">
      <c r="C40" t="s">
        <v>72</v>
      </c>
    </row>
    <row r="41" spans="2:3" x14ac:dyDescent="0.25">
      <c r="C41" t="s">
        <v>73</v>
      </c>
    </row>
    <row r="42" spans="2:3" x14ac:dyDescent="0.25">
      <c r="C42" t="s">
        <v>75</v>
      </c>
    </row>
    <row r="43" spans="2:3" x14ac:dyDescent="0.25">
      <c r="C43" t="s">
        <v>76</v>
      </c>
    </row>
    <row r="44" spans="2:3" x14ac:dyDescent="0.25">
      <c r="C44" t="s">
        <v>77</v>
      </c>
    </row>
    <row r="45" spans="2:3" x14ac:dyDescent="0.25">
      <c r="C45" t="s">
        <v>119</v>
      </c>
    </row>
    <row r="46" spans="2:3" x14ac:dyDescent="0.25">
      <c r="C46" t="s">
        <v>78</v>
      </c>
    </row>
    <row r="47" spans="2:3" x14ac:dyDescent="0.25">
      <c r="B47" t="s">
        <v>88</v>
      </c>
      <c r="C47" t="s">
        <v>120</v>
      </c>
    </row>
    <row r="48" spans="2:3" x14ac:dyDescent="0.25">
      <c r="C48" t="s">
        <v>79</v>
      </c>
    </row>
    <row r="49" spans="2:3" x14ac:dyDescent="0.25">
      <c r="C49" t="s">
        <v>80</v>
      </c>
    </row>
    <row r="50" spans="2:3" x14ac:dyDescent="0.25">
      <c r="C50" t="s">
        <v>81</v>
      </c>
    </row>
    <row r="51" spans="2:3" x14ac:dyDescent="0.25">
      <c r="B51" t="s">
        <v>89</v>
      </c>
      <c r="C51" t="s">
        <v>90</v>
      </c>
    </row>
    <row r="52" spans="2:3" x14ac:dyDescent="0.25">
      <c r="C52" t="s">
        <v>121</v>
      </c>
    </row>
    <row r="53" spans="2:3" x14ac:dyDescent="0.25">
      <c r="C53" t="s">
        <v>92</v>
      </c>
    </row>
    <row r="54" spans="2:3" x14ac:dyDescent="0.25">
      <c r="C54" t="s">
        <v>65</v>
      </c>
    </row>
    <row r="55" spans="2:3" x14ac:dyDescent="0.25">
      <c r="C55" t="s">
        <v>64</v>
      </c>
    </row>
    <row r="56" spans="2:3" x14ac:dyDescent="0.25">
      <c r="B56" t="s">
        <v>93</v>
      </c>
      <c r="C56" t="s">
        <v>94</v>
      </c>
    </row>
    <row r="57" spans="2:3" x14ac:dyDescent="0.25">
      <c r="B57" t="s">
        <v>95</v>
      </c>
      <c r="C57" t="s">
        <v>96</v>
      </c>
    </row>
    <row r="58" spans="2:3" x14ac:dyDescent="0.25">
      <c r="C58" t="s">
        <v>97</v>
      </c>
    </row>
    <row r="75" spans="2:3" x14ac:dyDescent="0.25">
      <c r="B75" t="s">
        <v>109</v>
      </c>
      <c r="C75" t="s">
        <v>110</v>
      </c>
    </row>
    <row r="76" spans="2:3" x14ac:dyDescent="0.25">
      <c r="C76" s="36" t="s">
        <v>111</v>
      </c>
    </row>
  </sheetData>
  <hyperlinks>
    <hyperlink ref="C76" r:id="rId1" xr:uid="{00000000-0004-0000-0000-000000000000}"/>
  </hyperlinks>
  <pageMargins left="0.7" right="0.7" top="0.75" bottom="0.5" header="0.3" footer="0.3"/>
  <pageSetup orientation="portrait" r:id="rId2"/>
  <headerFooter>
    <oddFooter>&amp;RPage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BH298"/>
  <sheetViews>
    <sheetView showGridLines="0" tabSelected="1" zoomScale="90" zoomScaleNormal="90" workbookViewId="0">
      <pane ySplit="8" topLeftCell="A9" activePane="bottomLeft" state="frozen"/>
      <selection pane="bottomLeft" activeCell="G1" sqref="G1"/>
    </sheetView>
  </sheetViews>
  <sheetFormatPr defaultRowHeight="15" x14ac:dyDescent="0.25"/>
  <cols>
    <col min="1" max="1" width="14.5703125" style="1" customWidth="1"/>
    <col min="2" max="4" width="12.5703125" style="1" customWidth="1"/>
    <col min="5" max="6" width="15.42578125" style="1" customWidth="1"/>
    <col min="7" max="7" width="12.5703125" style="1" customWidth="1"/>
    <col min="8" max="9" width="14.140625" customWidth="1"/>
    <col min="10" max="10" width="11.28515625" customWidth="1"/>
    <col min="11" max="11" width="12.7109375" customWidth="1"/>
    <col min="12" max="15" width="12.85546875" customWidth="1"/>
    <col min="16" max="16" width="12.7109375" customWidth="1"/>
    <col min="17" max="45" width="12.85546875" customWidth="1"/>
    <col min="46" max="46" width="11.7109375" customWidth="1"/>
    <col min="47" max="47" width="16.28515625" customWidth="1"/>
    <col min="48" max="48" width="12.7109375" customWidth="1"/>
    <col min="49" max="60" width="11.7109375" customWidth="1"/>
  </cols>
  <sheetData>
    <row r="1" spans="1:60" ht="15" customHeight="1" thickBot="1" x14ac:dyDescent="0.3"/>
    <row r="2" spans="1:60" ht="46.5" customHeight="1" thickTop="1" thickBot="1" x14ac:dyDescent="0.3">
      <c r="A2" s="39" t="s">
        <v>26</v>
      </c>
      <c r="B2" s="12"/>
      <c r="C2" s="12"/>
      <c r="D2" s="12"/>
      <c r="E2" s="12"/>
      <c r="F2" s="12"/>
      <c r="G2" s="48"/>
      <c r="H2" s="12"/>
      <c r="I2" s="12"/>
      <c r="J2" s="13"/>
      <c r="K2" s="13"/>
      <c r="L2" s="48"/>
      <c r="M2" s="48"/>
      <c r="N2" s="48"/>
      <c r="O2" s="48"/>
      <c r="P2" s="48"/>
      <c r="Q2" s="42"/>
      <c r="R2" s="42"/>
      <c r="S2" s="42"/>
      <c r="T2" s="42"/>
      <c r="U2" s="42"/>
      <c r="V2" s="42"/>
      <c r="W2" s="42"/>
      <c r="X2" s="42"/>
      <c r="Y2" s="42"/>
      <c r="Z2" s="42"/>
      <c r="AA2" s="42"/>
      <c r="AB2" s="42"/>
      <c r="AC2" s="42" t="s">
        <v>200</v>
      </c>
      <c r="AD2" s="42"/>
      <c r="AE2" s="42"/>
      <c r="AF2" s="42"/>
      <c r="AG2" s="42"/>
      <c r="AH2" s="42"/>
      <c r="AI2" s="42"/>
      <c r="AJ2" s="42"/>
      <c r="AK2" s="42"/>
      <c r="AL2" s="42"/>
      <c r="AM2" s="42"/>
      <c r="AN2" s="42"/>
      <c r="AO2" s="42"/>
      <c r="AP2" s="42"/>
      <c r="AQ2" s="42"/>
      <c r="AR2" s="42"/>
      <c r="AS2" s="42"/>
      <c r="AT2" s="13"/>
      <c r="AU2" s="13"/>
      <c r="AV2" s="13"/>
      <c r="AW2" s="13"/>
      <c r="AX2" s="13"/>
      <c r="AY2" s="13"/>
      <c r="AZ2" s="13"/>
      <c r="BA2" s="13"/>
      <c r="BB2" s="13"/>
      <c r="BC2" s="13"/>
      <c r="BD2" s="13"/>
      <c r="BE2" s="13"/>
      <c r="BF2" s="13"/>
      <c r="BG2" s="13"/>
      <c r="BH2" s="13"/>
    </row>
    <row r="3" spans="1:60" ht="15.75" customHeight="1" thickTop="1" thickBot="1" x14ac:dyDescent="0.3">
      <c r="A3" s="14"/>
      <c r="B3" s="23"/>
      <c r="C3" s="23"/>
      <c r="D3" s="23"/>
      <c r="E3" s="23"/>
      <c r="F3" s="23"/>
      <c r="G3" s="23"/>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row>
    <row r="4" spans="1:60" ht="20.25" customHeight="1" thickBot="1" x14ac:dyDescent="0.3">
      <c r="A4" s="25" t="s">
        <v>217</v>
      </c>
      <c r="B4" s="26" t="s">
        <v>4</v>
      </c>
      <c r="C4" s="43" t="s">
        <v>4</v>
      </c>
      <c r="D4" s="27" t="s">
        <v>4</v>
      </c>
      <c r="E4" s="54" t="s">
        <v>150</v>
      </c>
      <c r="F4" s="54" t="s">
        <v>150</v>
      </c>
      <c r="G4" s="29" t="s">
        <v>2</v>
      </c>
      <c r="H4" s="49" t="s">
        <v>138</v>
      </c>
      <c r="I4" s="50" t="s">
        <v>138</v>
      </c>
      <c r="J4" s="28" t="s">
        <v>40</v>
      </c>
      <c r="K4" s="28" t="s">
        <v>40</v>
      </c>
      <c r="L4" s="31" t="s">
        <v>41</v>
      </c>
      <c r="M4" s="31" t="s">
        <v>41</v>
      </c>
      <c r="N4" s="31" t="s">
        <v>41</v>
      </c>
      <c r="O4" s="31" t="s">
        <v>41</v>
      </c>
      <c r="P4" s="54" t="s">
        <v>150</v>
      </c>
      <c r="Q4" s="31" t="s">
        <v>41</v>
      </c>
      <c r="R4" s="31" t="s">
        <v>41</v>
      </c>
      <c r="S4" s="31" t="s">
        <v>41</v>
      </c>
      <c r="T4" s="31" t="s">
        <v>41</v>
      </c>
      <c r="U4" s="31" t="s">
        <v>41</v>
      </c>
      <c r="V4" s="54" t="s">
        <v>150</v>
      </c>
      <c r="W4" s="31" t="s">
        <v>41</v>
      </c>
      <c r="X4" s="31" t="s">
        <v>41</v>
      </c>
      <c r="Y4" s="54" t="s">
        <v>150</v>
      </c>
      <c r="Z4" s="31" t="s">
        <v>41</v>
      </c>
      <c r="AA4" s="31" t="s">
        <v>41</v>
      </c>
      <c r="AB4" s="31" t="s">
        <v>41</v>
      </c>
      <c r="AC4" s="55" t="s">
        <v>132</v>
      </c>
      <c r="AD4" s="56" t="s">
        <v>132</v>
      </c>
      <c r="AE4" s="56" t="s">
        <v>132</v>
      </c>
      <c r="AF4" s="56" t="s">
        <v>132</v>
      </c>
      <c r="AG4" s="56" t="s">
        <v>132</v>
      </c>
      <c r="AH4" s="56" t="s">
        <v>132</v>
      </c>
      <c r="AI4" s="56" t="s">
        <v>132</v>
      </c>
      <c r="AJ4" s="56" t="s">
        <v>132</v>
      </c>
      <c r="AK4" s="56" t="s">
        <v>132</v>
      </c>
      <c r="AL4" s="56" t="s">
        <v>132</v>
      </c>
      <c r="AM4" s="56" t="s">
        <v>132</v>
      </c>
      <c r="AN4" s="56" t="s">
        <v>132</v>
      </c>
      <c r="AO4" s="56" t="s">
        <v>132</v>
      </c>
      <c r="AP4" s="56" t="s">
        <v>132</v>
      </c>
      <c r="AQ4" s="56" t="s">
        <v>132</v>
      </c>
      <c r="AR4" s="56" t="s">
        <v>132</v>
      </c>
      <c r="AS4" s="57" t="s">
        <v>132</v>
      </c>
      <c r="AT4" s="30" t="s">
        <v>41</v>
      </c>
      <c r="AU4" s="31" t="s">
        <v>41</v>
      </c>
      <c r="AV4" s="31" t="s">
        <v>41</v>
      </c>
      <c r="AW4" s="31" t="s">
        <v>41</v>
      </c>
      <c r="AX4" s="54" t="s">
        <v>150</v>
      </c>
      <c r="AY4" s="31" t="s">
        <v>41</v>
      </c>
      <c r="AZ4" s="31" t="s">
        <v>41</v>
      </c>
      <c r="BA4" s="54" t="s">
        <v>150</v>
      </c>
      <c r="BB4" s="31" t="s">
        <v>41</v>
      </c>
      <c r="BC4" s="54" t="s">
        <v>150</v>
      </c>
      <c r="BD4" s="31" t="s">
        <v>41</v>
      </c>
      <c r="BE4" s="31" t="s">
        <v>41</v>
      </c>
      <c r="BF4" s="54" t="s">
        <v>150</v>
      </c>
      <c r="BG4" s="54" t="s">
        <v>150</v>
      </c>
      <c r="BH4" s="32" t="s">
        <v>41</v>
      </c>
    </row>
    <row r="5" spans="1:60" x14ac:dyDescent="0.25">
      <c r="A5" s="25"/>
      <c r="B5" s="68"/>
      <c r="C5" s="68"/>
      <c r="D5" s="68"/>
      <c r="E5" s="69"/>
      <c r="F5" s="69"/>
      <c r="G5" s="70"/>
      <c r="H5" s="71"/>
      <c r="I5" s="71"/>
      <c r="J5" s="72"/>
      <c r="K5" s="72"/>
      <c r="L5" s="73"/>
      <c r="M5" s="73"/>
      <c r="N5" s="73"/>
      <c r="O5" s="73"/>
      <c r="P5" s="69"/>
      <c r="Q5" s="73"/>
      <c r="R5" s="73"/>
      <c r="S5" s="73"/>
      <c r="T5" s="73"/>
      <c r="U5" s="73"/>
      <c r="V5" s="69"/>
      <c r="W5" s="73"/>
      <c r="X5" s="73"/>
      <c r="Y5" s="69"/>
      <c r="Z5" s="73"/>
      <c r="AA5" s="73"/>
      <c r="AB5" s="73"/>
      <c r="AC5" s="74"/>
      <c r="AD5" s="74"/>
      <c r="AE5" s="74"/>
      <c r="AF5" s="74"/>
      <c r="AG5" s="74"/>
      <c r="AH5" s="74"/>
      <c r="AI5" s="74"/>
      <c r="AJ5" s="74"/>
      <c r="AK5" s="74"/>
      <c r="AL5" s="74"/>
      <c r="AM5" s="74"/>
      <c r="AN5" s="74"/>
      <c r="AO5" s="74"/>
      <c r="AP5" s="74"/>
      <c r="AQ5" s="74"/>
      <c r="AR5" s="74"/>
      <c r="AS5" s="74"/>
      <c r="AT5" s="73"/>
      <c r="AU5" s="73"/>
      <c r="AV5" s="73"/>
      <c r="AW5" s="73"/>
      <c r="AX5" s="69"/>
      <c r="AY5" s="73"/>
      <c r="AZ5" s="73"/>
      <c r="BA5" s="69"/>
      <c r="BB5" s="73"/>
      <c r="BC5" s="69"/>
      <c r="BD5" s="73"/>
      <c r="BE5" s="73"/>
      <c r="BF5" s="69"/>
      <c r="BG5" s="69"/>
      <c r="BH5" s="73"/>
    </row>
    <row r="6" spans="1:60" x14ac:dyDescent="0.25">
      <c r="A6" s="75" t="s">
        <v>218</v>
      </c>
      <c r="B6" s="68"/>
      <c r="C6" s="68"/>
      <c r="D6" s="68"/>
      <c r="E6" s="69"/>
      <c r="F6" s="69"/>
      <c r="G6" s="70"/>
      <c r="H6" s="71"/>
      <c r="I6" s="71"/>
      <c r="J6" s="72"/>
      <c r="K6" s="72"/>
      <c r="L6" s="73"/>
      <c r="M6" s="73"/>
      <c r="N6" s="73"/>
      <c r="O6" s="73"/>
      <c r="P6" s="69"/>
      <c r="Q6" s="73"/>
      <c r="R6" s="73"/>
      <c r="S6" s="73"/>
      <c r="T6" s="73"/>
      <c r="U6" s="73"/>
      <c r="V6" s="69"/>
      <c r="W6" s="73"/>
      <c r="X6" s="73"/>
      <c r="Y6" s="69"/>
      <c r="Z6" s="73"/>
      <c r="AA6" s="73"/>
      <c r="AB6" s="73"/>
      <c r="AC6" s="74"/>
      <c r="AD6" s="74"/>
      <c r="AE6" s="74"/>
      <c r="AF6" s="74"/>
      <c r="AG6" s="74"/>
      <c r="AH6" s="74"/>
      <c r="AI6" s="74"/>
      <c r="AJ6" s="74"/>
      <c r="AK6" s="74"/>
      <c r="AL6" s="74"/>
      <c r="AM6" s="74"/>
      <c r="AN6" s="74"/>
      <c r="AO6" s="74"/>
      <c r="AP6" s="74"/>
      <c r="AQ6" s="74"/>
      <c r="AR6" s="74"/>
      <c r="AS6" s="74"/>
      <c r="AT6" s="73"/>
      <c r="AU6" s="73"/>
      <c r="AV6" s="73"/>
      <c r="AW6" s="73"/>
      <c r="AX6" s="69"/>
      <c r="AY6" s="73"/>
      <c r="AZ6" s="73"/>
      <c r="BA6" s="69"/>
      <c r="BB6" s="73"/>
      <c r="BC6" s="69"/>
      <c r="BD6" s="73"/>
      <c r="BE6" s="73"/>
      <c r="BF6" s="69"/>
      <c r="BG6" s="69"/>
      <c r="BH6" s="73"/>
    </row>
    <row r="7" spans="1:60" ht="6.75" customHeight="1" x14ac:dyDescent="0.25">
      <c r="A7" s="2"/>
      <c r="B7" s="3"/>
      <c r="C7" s="3"/>
      <c r="D7" s="3"/>
      <c r="E7" s="3"/>
      <c r="F7" s="3"/>
      <c r="G7" s="3"/>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7"/>
      <c r="AU7" s="7"/>
      <c r="AV7" s="5"/>
      <c r="AW7" s="5"/>
      <c r="AX7" s="5"/>
      <c r="AY7" s="5"/>
      <c r="AZ7" s="5"/>
      <c r="BA7" s="5"/>
      <c r="BB7" s="5"/>
      <c r="BC7" s="5"/>
      <c r="BD7" s="5"/>
      <c r="BE7" s="5"/>
      <c r="BF7" s="5"/>
      <c r="BG7" s="5"/>
      <c r="BH7" s="5"/>
    </row>
    <row r="8" spans="1:60" ht="33.75" customHeight="1" x14ac:dyDescent="0.25">
      <c r="A8" s="38" t="s">
        <v>131</v>
      </c>
      <c r="B8" s="38" t="s">
        <v>133</v>
      </c>
      <c r="C8" s="38" t="s">
        <v>134</v>
      </c>
      <c r="D8" s="38" t="s">
        <v>135</v>
      </c>
      <c r="E8" s="38" t="s">
        <v>209</v>
      </c>
      <c r="F8" s="38" t="s">
        <v>210</v>
      </c>
      <c r="G8" s="38" t="s">
        <v>201</v>
      </c>
      <c r="H8" s="38" t="s">
        <v>136</v>
      </c>
      <c r="I8" s="38" t="s">
        <v>137</v>
      </c>
      <c r="J8" s="38" t="s">
        <v>202</v>
      </c>
      <c r="K8" s="38" t="s">
        <v>203</v>
      </c>
      <c r="L8" s="38" t="s">
        <v>204</v>
      </c>
      <c r="M8" s="38" t="s">
        <v>205</v>
      </c>
      <c r="N8" s="38" t="s">
        <v>206</v>
      </c>
      <c r="O8" s="38" t="s">
        <v>207</v>
      </c>
      <c r="P8" s="38" t="s">
        <v>208</v>
      </c>
      <c r="Q8" s="38" t="s">
        <v>211</v>
      </c>
      <c r="R8" s="38" t="s">
        <v>212</v>
      </c>
      <c r="S8" s="38" t="s">
        <v>213</v>
      </c>
      <c r="T8" s="38" t="s">
        <v>214</v>
      </c>
      <c r="U8" s="38" t="s">
        <v>215</v>
      </c>
      <c r="V8" s="38" t="s">
        <v>216</v>
      </c>
      <c r="W8" s="38" t="s">
        <v>145</v>
      </c>
      <c r="X8" s="38" t="s">
        <v>146</v>
      </c>
      <c r="Y8" s="38" t="s">
        <v>151</v>
      </c>
      <c r="Z8" s="38" t="s">
        <v>147</v>
      </c>
      <c r="AA8" s="38" t="s">
        <v>148</v>
      </c>
      <c r="AB8" s="38" t="s">
        <v>149</v>
      </c>
      <c r="AC8" s="38" t="s">
        <v>152</v>
      </c>
      <c r="AD8" s="38" t="s">
        <v>153</v>
      </c>
      <c r="AE8" s="38" t="s">
        <v>154</v>
      </c>
      <c r="AF8" s="38" t="s">
        <v>155</v>
      </c>
      <c r="AG8" s="38" t="s">
        <v>156</v>
      </c>
      <c r="AH8" s="38" t="s">
        <v>157</v>
      </c>
      <c r="AI8" s="38" t="s">
        <v>158</v>
      </c>
      <c r="AJ8" s="38" t="s">
        <v>159</v>
      </c>
      <c r="AK8" s="38" t="s">
        <v>160</v>
      </c>
      <c r="AL8" s="38" t="s">
        <v>161</v>
      </c>
      <c r="AM8" s="38" t="s">
        <v>162</v>
      </c>
      <c r="AN8" s="38" t="s">
        <v>163</v>
      </c>
      <c r="AO8" s="38" t="s">
        <v>164</v>
      </c>
      <c r="AP8" s="38" t="s">
        <v>165</v>
      </c>
      <c r="AQ8" s="38" t="s">
        <v>166</v>
      </c>
      <c r="AR8" s="38" t="s">
        <v>167</v>
      </c>
      <c r="AS8" s="38" t="s">
        <v>168</v>
      </c>
      <c r="AT8" s="38" t="s">
        <v>139</v>
      </c>
      <c r="AU8" s="38" t="s">
        <v>140</v>
      </c>
      <c r="AV8" s="38" t="s">
        <v>141</v>
      </c>
      <c r="AW8" s="38" t="s">
        <v>169</v>
      </c>
      <c r="AX8" s="38" t="s">
        <v>174</v>
      </c>
      <c r="AY8" s="38" t="s">
        <v>170</v>
      </c>
      <c r="AZ8" s="38" t="s">
        <v>171</v>
      </c>
      <c r="BA8" s="38" t="s">
        <v>172</v>
      </c>
      <c r="BB8" s="38" t="s">
        <v>173</v>
      </c>
      <c r="BC8" s="38" t="s">
        <v>175</v>
      </c>
      <c r="BD8" s="38" t="s">
        <v>176</v>
      </c>
      <c r="BE8" s="38" t="s">
        <v>177</v>
      </c>
      <c r="BF8" s="38" t="s">
        <v>179</v>
      </c>
      <c r="BG8" s="38" t="s">
        <v>180</v>
      </c>
      <c r="BH8" s="38" t="s">
        <v>178</v>
      </c>
    </row>
    <row r="9" spans="1:60" x14ac:dyDescent="0.25">
      <c r="A9" s="1">
        <v>1</v>
      </c>
      <c r="B9" s="8">
        <v>42944.287858796299</v>
      </c>
      <c r="C9" s="8">
        <v>42944.28802083333</v>
      </c>
      <c r="D9" s="8">
        <v>42944.28802083333</v>
      </c>
      <c r="E9" s="45"/>
      <c r="F9" s="45"/>
      <c r="G9" s="47"/>
      <c r="H9" s="46"/>
      <c r="I9" s="46"/>
      <c r="J9" s="53"/>
      <c r="K9" s="53"/>
      <c r="L9" s="53"/>
      <c r="M9" s="53"/>
      <c r="N9" s="53"/>
      <c r="O9" s="53"/>
      <c r="P9" s="53"/>
      <c r="Q9" s="53"/>
      <c r="R9" s="53"/>
      <c r="S9" s="53"/>
      <c r="T9" s="53"/>
      <c r="U9" s="53"/>
      <c r="V9" s="33"/>
      <c r="W9" s="53"/>
      <c r="X9" s="53"/>
      <c r="Y9" s="53"/>
      <c r="Z9" s="53"/>
      <c r="AA9" s="53"/>
      <c r="AB9" s="53"/>
      <c r="AC9" s="53"/>
      <c r="AD9" s="53"/>
      <c r="AE9" s="53"/>
      <c r="AF9" s="53"/>
      <c r="AG9" s="53"/>
      <c r="AH9" s="53"/>
      <c r="AI9" s="53"/>
      <c r="AJ9" s="53"/>
      <c r="AK9" s="53"/>
      <c r="AL9" s="53"/>
      <c r="AM9" s="53"/>
      <c r="AN9" s="53"/>
      <c r="AO9" s="53"/>
      <c r="AP9" s="53"/>
      <c r="AQ9" s="53"/>
      <c r="AR9" s="53"/>
      <c r="AS9" s="53"/>
      <c r="AT9" s="1"/>
      <c r="AU9" s="1"/>
      <c r="AV9" s="1"/>
      <c r="AW9" s="1"/>
      <c r="AX9" s="1"/>
      <c r="AY9" s="1"/>
      <c r="AZ9" s="1"/>
      <c r="BA9" s="1"/>
      <c r="BB9" s="1"/>
      <c r="BC9" s="1"/>
      <c r="BD9" s="1"/>
      <c r="BE9" s="1"/>
      <c r="BF9" s="1"/>
      <c r="BG9" s="1"/>
      <c r="BH9" s="1"/>
    </row>
    <row r="10" spans="1:60" x14ac:dyDescent="0.25">
      <c r="A10" s="1">
        <f>A9+1</f>
        <v>2</v>
      </c>
      <c r="B10" s="8">
        <v>42944.421805555554</v>
      </c>
      <c r="C10" s="8">
        <v>42944.422546296293</v>
      </c>
      <c r="D10" s="8">
        <v>42944.42255787037</v>
      </c>
      <c r="E10" s="45"/>
      <c r="F10" s="45"/>
      <c r="G10" s="47"/>
      <c r="H10" s="46"/>
      <c r="I10" s="46"/>
      <c r="J10" s="53"/>
      <c r="K10" s="53"/>
      <c r="L10" s="53"/>
      <c r="M10" s="53"/>
      <c r="N10" s="53"/>
      <c r="O10" s="53"/>
      <c r="P10" s="53"/>
      <c r="Q10" s="53"/>
      <c r="R10" s="53"/>
      <c r="S10" s="53"/>
      <c r="T10" s="53"/>
      <c r="U10" s="53"/>
      <c r="V10" s="3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1"/>
      <c r="AU10" s="1"/>
      <c r="AV10" s="1"/>
      <c r="AW10" s="1"/>
      <c r="AX10" s="1"/>
      <c r="AY10" s="1"/>
      <c r="AZ10" s="1"/>
      <c r="BA10" s="1"/>
      <c r="BB10" s="1"/>
      <c r="BC10" s="1"/>
      <c r="BD10" s="1"/>
      <c r="BE10" s="1"/>
      <c r="BF10" s="1"/>
      <c r="BG10" s="1"/>
      <c r="BH10" s="1"/>
    </row>
    <row r="11" spans="1:60" x14ac:dyDescent="0.25">
      <c r="A11" s="1">
        <f t="shared" ref="A11:A74" si="0">A10+1</f>
        <v>3</v>
      </c>
      <c r="B11" s="8">
        <v>42944.437893518516</v>
      </c>
      <c r="C11" s="8">
        <v>42944.439479166664</v>
      </c>
      <c r="D11" s="8">
        <v>42944.439479166664</v>
      </c>
      <c r="E11" s="45"/>
      <c r="F11" s="45"/>
      <c r="G11" s="47"/>
      <c r="H11" s="46"/>
      <c r="I11" s="46"/>
      <c r="J11" s="53"/>
      <c r="K11" s="53"/>
      <c r="L11" s="53"/>
      <c r="M11" s="53"/>
      <c r="N11" s="53"/>
      <c r="O11" s="53"/>
      <c r="P11" s="53"/>
      <c r="Q11" s="53"/>
      <c r="R11" s="53"/>
      <c r="S11" s="53"/>
      <c r="T11" s="53"/>
      <c r="U11" s="53"/>
      <c r="V11" s="3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1"/>
      <c r="AU11" s="1"/>
      <c r="AV11" s="1"/>
      <c r="AW11" s="1"/>
      <c r="AX11" s="1"/>
      <c r="AY11" s="1"/>
      <c r="AZ11" s="1"/>
      <c r="BA11" s="1"/>
      <c r="BB11" s="1"/>
      <c r="BC11" s="1"/>
      <c r="BD11" s="1"/>
      <c r="BE11" s="1"/>
      <c r="BF11" s="1"/>
      <c r="BG11" s="1"/>
      <c r="BH11" s="1"/>
    </row>
    <row r="12" spans="1:60" x14ac:dyDescent="0.25">
      <c r="A12" s="1">
        <f t="shared" si="0"/>
        <v>4</v>
      </c>
      <c r="B12" s="8">
        <v>42944.443159722221</v>
      </c>
      <c r="C12" s="8">
        <v>42944.443784722222</v>
      </c>
      <c r="D12" s="8">
        <v>42944.443796296298</v>
      </c>
      <c r="E12" s="45"/>
      <c r="F12" s="45"/>
      <c r="G12" s="47"/>
      <c r="H12" s="46"/>
      <c r="I12" s="46"/>
      <c r="J12" s="53"/>
      <c r="K12" s="53"/>
      <c r="L12" s="53"/>
      <c r="M12" s="53"/>
      <c r="N12" s="53"/>
      <c r="O12" s="53"/>
      <c r="P12" s="53"/>
      <c r="Q12" s="53"/>
      <c r="R12" s="53"/>
      <c r="S12" s="53"/>
      <c r="T12" s="53"/>
      <c r="U12" s="53"/>
      <c r="V12" s="3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1"/>
      <c r="AU12" s="1"/>
      <c r="AV12" s="1"/>
      <c r="AW12" s="1"/>
      <c r="AX12" s="1"/>
      <c r="AY12" s="1"/>
      <c r="AZ12" s="1"/>
      <c r="BA12" s="1"/>
      <c r="BB12" s="1"/>
      <c r="BC12" s="1"/>
      <c r="BD12" s="1"/>
      <c r="BE12" s="1"/>
      <c r="BF12" s="1"/>
      <c r="BG12" s="1"/>
      <c r="BH12" s="1"/>
    </row>
    <row r="13" spans="1:60" x14ac:dyDescent="0.25">
      <c r="A13" s="1">
        <f t="shared" si="0"/>
        <v>5</v>
      </c>
      <c r="B13" s="8">
        <v>42945.031689814816</v>
      </c>
      <c r="C13" s="8">
        <v>42945.049976851849</v>
      </c>
      <c r="D13" s="8">
        <v>42945.049976851849</v>
      </c>
      <c r="E13" s="45"/>
      <c r="F13" s="45"/>
      <c r="G13" s="47"/>
      <c r="H13" s="46"/>
      <c r="I13" s="46"/>
      <c r="J13" s="53"/>
      <c r="K13" s="53"/>
      <c r="L13" s="53"/>
      <c r="M13" s="53"/>
      <c r="N13" s="53"/>
      <c r="O13" s="53"/>
      <c r="P13" s="53"/>
      <c r="Q13" s="53"/>
      <c r="R13" s="53"/>
      <c r="S13" s="53"/>
      <c r="T13" s="53"/>
      <c r="U13" s="53"/>
      <c r="V13" s="3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1"/>
      <c r="AU13" s="1"/>
      <c r="AV13" s="1"/>
      <c r="AW13" s="1"/>
      <c r="AX13" s="1"/>
      <c r="AY13" s="1"/>
      <c r="AZ13" s="1"/>
      <c r="BA13" s="1"/>
      <c r="BB13" s="1"/>
      <c r="BC13" s="1"/>
      <c r="BD13" s="1"/>
      <c r="BE13" s="1"/>
      <c r="BF13" s="1"/>
      <c r="BG13" s="1"/>
      <c r="BH13" s="1"/>
    </row>
    <row r="14" spans="1:60" x14ac:dyDescent="0.25">
      <c r="A14" s="1">
        <f t="shared" si="0"/>
        <v>6</v>
      </c>
      <c r="B14" s="8">
        <v>42945.249965277777</v>
      </c>
      <c r="C14" s="8">
        <v>42945.252141203702</v>
      </c>
      <c r="D14" s="8">
        <v>42945.252141203702</v>
      </c>
      <c r="E14" s="45"/>
      <c r="F14" s="45"/>
      <c r="G14" s="47"/>
      <c r="H14" s="46"/>
      <c r="I14" s="46"/>
      <c r="J14" s="53"/>
      <c r="K14" s="53"/>
      <c r="L14" s="53"/>
      <c r="M14" s="53"/>
      <c r="N14" s="53"/>
      <c r="O14" s="53"/>
      <c r="P14" s="53"/>
      <c r="Q14" s="53"/>
      <c r="R14" s="53"/>
      <c r="S14" s="53"/>
      <c r="T14" s="53"/>
      <c r="U14" s="53"/>
      <c r="V14" s="3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1"/>
      <c r="AU14" s="1"/>
      <c r="AV14" s="1"/>
      <c r="AW14" s="1"/>
      <c r="AX14" s="1"/>
      <c r="AY14" s="1"/>
      <c r="AZ14" s="1"/>
      <c r="BA14" s="1"/>
      <c r="BB14" s="1"/>
      <c r="BC14" s="1"/>
      <c r="BD14" s="1"/>
      <c r="BE14" s="1"/>
      <c r="BF14" s="1"/>
      <c r="BG14" s="1"/>
      <c r="BH14" s="1"/>
    </row>
    <row r="15" spans="1:60" x14ac:dyDescent="0.25">
      <c r="A15" s="1">
        <f t="shared" si="0"/>
        <v>7</v>
      </c>
      <c r="B15" s="8">
        <v>42949.845821759256</v>
      </c>
      <c r="C15" s="8">
        <v>42949.846145833333</v>
      </c>
      <c r="D15" s="8">
        <v>42949.846145833333</v>
      </c>
      <c r="E15" s="45"/>
      <c r="F15" s="45"/>
      <c r="G15" s="47"/>
      <c r="H15" s="46"/>
      <c r="I15" s="46"/>
      <c r="J15" s="53"/>
      <c r="K15" s="53"/>
      <c r="L15" s="53"/>
      <c r="M15" s="53"/>
      <c r="N15" s="53"/>
      <c r="O15" s="53"/>
      <c r="P15" s="53"/>
      <c r="Q15" s="53"/>
      <c r="R15" s="53"/>
      <c r="S15" s="53"/>
      <c r="T15" s="53"/>
      <c r="U15" s="53"/>
      <c r="V15" s="3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1"/>
      <c r="AU15" s="1"/>
      <c r="AV15" s="1"/>
      <c r="AW15" s="1"/>
      <c r="AX15" s="1"/>
      <c r="AY15" s="1"/>
      <c r="AZ15" s="1"/>
      <c r="BA15" s="1"/>
      <c r="BB15" s="1"/>
      <c r="BC15" s="1"/>
      <c r="BD15" s="1"/>
      <c r="BE15" s="1"/>
      <c r="BF15" s="1"/>
      <c r="BG15" s="1"/>
      <c r="BH15" s="1"/>
    </row>
    <row r="16" spans="1:60" x14ac:dyDescent="0.25">
      <c r="A16" s="1">
        <f t="shared" si="0"/>
        <v>8</v>
      </c>
      <c r="B16" s="8">
        <v>42949.846817129626</v>
      </c>
      <c r="C16" s="8">
        <v>42949.847210648149</v>
      </c>
      <c r="D16" s="8">
        <v>42949.847222222219</v>
      </c>
      <c r="E16" s="45"/>
      <c r="F16" s="45"/>
      <c r="G16" s="47"/>
      <c r="H16" s="46"/>
      <c r="I16" s="46"/>
      <c r="J16" s="53"/>
      <c r="K16" s="53"/>
      <c r="L16" s="53"/>
      <c r="M16" s="53"/>
      <c r="N16" s="53"/>
      <c r="O16" s="53"/>
      <c r="P16" s="53"/>
      <c r="Q16" s="53"/>
      <c r="R16" s="53"/>
      <c r="S16" s="53"/>
      <c r="T16" s="53"/>
      <c r="U16" s="53"/>
      <c r="V16" s="3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1"/>
      <c r="AU16" s="1"/>
      <c r="AV16" s="1"/>
      <c r="AW16" s="1"/>
      <c r="AX16" s="1"/>
      <c r="AY16" s="1"/>
      <c r="AZ16" s="1"/>
      <c r="BA16" s="1"/>
      <c r="BB16" s="1"/>
      <c r="BC16" s="1"/>
      <c r="BD16" s="1"/>
      <c r="BE16" s="1"/>
      <c r="BF16" s="1"/>
      <c r="BG16" s="1"/>
      <c r="BH16" s="1"/>
    </row>
    <row r="17" spans="1:60" x14ac:dyDescent="0.25">
      <c r="A17" s="1">
        <f t="shared" si="0"/>
        <v>9</v>
      </c>
      <c r="B17" s="8">
        <v>42944.447164351855</v>
      </c>
      <c r="C17" s="8">
        <v>42944.447604166664</v>
      </c>
      <c r="D17" s="8">
        <v>42951.44771990741</v>
      </c>
      <c r="E17" s="45"/>
      <c r="F17" s="45"/>
      <c r="G17" s="47"/>
      <c r="H17" s="46"/>
      <c r="I17" s="46"/>
      <c r="J17" s="53"/>
      <c r="K17" s="53"/>
      <c r="L17" s="53"/>
      <c r="M17" s="53"/>
      <c r="N17" s="53"/>
      <c r="O17" s="53"/>
      <c r="P17" s="53"/>
      <c r="Q17" s="53"/>
      <c r="R17" s="53"/>
      <c r="S17" s="53"/>
      <c r="T17" s="53"/>
      <c r="U17" s="53"/>
      <c r="V17" s="3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1"/>
      <c r="AU17" s="1"/>
      <c r="AV17" s="1"/>
      <c r="AW17" s="1"/>
      <c r="AX17" s="1"/>
      <c r="AY17" s="1"/>
      <c r="AZ17" s="1"/>
      <c r="BA17" s="1"/>
      <c r="BB17" s="1"/>
      <c r="BC17" s="1"/>
      <c r="BD17" s="1"/>
      <c r="BE17" s="1"/>
      <c r="BF17" s="1"/>
      <c r="BG17" s="1"/>
      <c r="BH17" s="1"/>
    </row>
    <row r="18" spans="1:60" x14ac:dyDescent="0.25">
      <c r="A18" s="1">
        <f t="shared" si="0"/>
        <v>10</v>
      </c>
      <c r="B18" s="8">
        <v>42948.57608796296</v>
      </c>
      <c r="C18" s="8">
        <v>42948.576516203706</v>
      </c>
      <c r="D18" s="8">
        <v>42955.576574074075</v>
      </c>
      <c r="E18" s="45"/>
      <c r="F18" s="45"/>
      <c r="G18" s="47"/>
      <c r="H18" s="46"/>
      <c r="I18" s="46"/>
      <c r="J18" s="53"/>
      <c r="K18" s="53"/>
      <c r="L18" s="53"/>
      <c r="M18" s="53"/>
      <c r="N18" s="53"/>
      <c r="O18" s="53"/>
      <c r="P18" s="53"/>
      <c r="Q18" s="53"/>
      <c r="R18" s="53"/>
      <c r="S18" s="53"/>
      <c r="T18" s="53"/>
      <c r="U18" s="53"/>
      <c r="V18" s="3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1"/>
      <c r="AU18" s="1"/>
      <c r="AV18" s="1"/>
      <c r="AW18" s="1"/>
      <c r="AX18" s="1"/>
      <c r="AY18" s="1"/>
      <c r="AZ18" s="1"/>
      <c r="BA18" s="1"/>
      <c r="BB18" s="1"/>
      <c r="BC18" s="1"/>
      <c r="BD18" s="1"/>
      <c r="BE18" s="1"/>
      <c r="BF18" s="1"/>
      <c r="BG18" s="1"/>
      <c r="BH18" s="1"/>
    </row>
    <row r="19" spans="1:60" x14ac:dyDescent="0.25">
      <c r="A19" s="1">
        <f t="shared" si="0"/>
        <v>11</v>
      </c>
      <c r="B19" s="8">
        <v>42949.812210648146</v>
      </c>
      <c r="C19" s="8">
        <v>42949.812303240738</v>
      </c>
      <c r="D19" s="8">
        <v>42956.813981481479</v>
      </c>
      <c r="E19" s="45"/>
      <c r="F19" s="45"/>
      <c r="G19" s="47"/>
      <c r="H19" s="46"/>
      <c r="I19" s="46"/>
      <c r="J19" s="53"/>
      <c r="K19" s="53"/>
      <c r="L19" s="53"/>
      <c r="M19" s="53"/>
      <c r="N19" s="53"/>
      <c r="O19" s="53"/>
      <c r="P19" s="53"/>
      <c r="Q19" s="53"/>
      <c r="R19" s="53"/>
      <c r="S19" s="53"/>
      <c r="T19" s="53"/>
      <c r="U19" s="53"/>
      <c r="V19" s="3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1"/>
      <c r="AU19" s="1"/>
      <c r="AV19" s="1"/>
      <c r="AW19" s="1"/>
      <c r="AX19" s="1"/>
      <c r="AY19" s="1"/>
      <c r="AZ19" s="1"/>
      <c r="BA19" s="1"/>
      <c r="BB19" s="1"/>
      <c r="BC19" s="1"/>
      <c r="BD19" s="1"/>
      <c r="BE19" s="1"/>
      <c r="BF19" s="1"/>
      <c r="BG19" s="1"/>
      <c r="BH19" s="1"/>
    </row>
    <row r="20" spans="1:60" x14ac:dyDescent="0.25">
      <c r="A20" s="1">
        <f t="shared" si="0"/>
        <v>12</v>
      </c>
      <c r="B20" s="8">
        <v>42950.456319444442</v>
      </c>
      <c r="C20" s="8">
        <v>42950.456759259258</v>
      </c>
      <c r="D20" s="8">
        <v>42957.457002314812</v>
      </c>
      <c r="E20" s="45"/>
      <c r="F20" s="45"/>
      <c r="G20" s="47"/>
      <c r="H20" s="46"/>
      <c r="I20" s="46"/>
      <c r="J20" s="53"/>
      <c r="K20" s="53"/>
      <c r="L20" s="53"/>
      <c r="M20" s="53"/>
      <c r="N20" s="53"/>
      <c r="O20" s="53"/>
      <c r="P20" s="53"/>
      <c r="Q20" s="53"/>
      <c r="R20" s="53"/>
      <c r="S20" s="53"/>
      <c r="T20" s="53"/>
      <c r="U20" s="53"/>
      <c r="V20" s="3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1"/>
      <c r="AU20" s="1"/>
      <c r="AV20" s="1"/>
      <c r="AW20" s="1"/>
      <c r="AX20" s="1"/>
      <c r="AY20" s="1"/>
      <c r="AZ20" s="1"/>
      <c r="BA20" s="1"/>
      <c r="BB20" s="1"/>
      <c r="BC20" s="1"/>
      <c r="BD20" s="1"/>
      <c r="BE20" s="1"/>
      <c r="BF20" s="1"/>
      <c r="BG20" s="1"/>
      <c r="BH20" s="1"/>
    </row>
    <row r="21" spans="1:60" x14ac:dyDescent="0.25">
      <c r="A21" s="1">
        <f t="shared" si="0"/>
        <v>13</v>
      </c>
      <c r="B21" s="8">
        <v>42950.559814814813</v>
      </c>
      <c r="C21" s="8">
        <v>42950.561030092591</v>
      </c>
      <c r="D21" s="8">
        <v>42957.561238425929</v>
      </c>
      <c r="E21" s="45"/>
      <c r="F21" s="45"/>
      <c r="G21" s="47"/>
      <c r="H21" s="46"/>
      <c r="I21" s="46"/>
      <c r="J21" s="53"/>
      <c r="K21" s="53"/>
      <c r="L21" s="53"/>
      <c r="M21" s="53"/>
      <c r="N21" s="53"/>
      <c r="O21" s="53"/>
      <c r="P21" s="53"/>
      <c r="Q21" s="53"/>
      <c r="R21" s="53"/>
      <c r="S21" s="53"/>
      <c r="T21" s="53"/>
      <c r="U21" s="53"/>
      <c r="V21" s="3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1"/>
      <c r="AU21" s="1"/>
      <c r="AV21" s="1"/>
      <c r="AW21" s="1"/>
      <c r="AX21" s="1"/>
      <c r="AY21" s="1"/>
      <c r="AZ21" s="1"/>
      <c r="BA21" s="1"/>
      <c r="BB21" s="1"/>
      <c r="BC21" s="1"/>
      <c r="BD21" s="1"/>
      <c r="BE21" s="1"/>
      <c r="BF21" s="1"/>
      <c r="BG21" s="1"/>
      <c r="BH21" s="1"/>
    </row>
    <row r="22" spans="1:60" x14ac:dyDescent="0.25">
      <c r="A22" s="1">
        <f t="shared" si="0"/>
        <v>14</v>
      </c>
      <c r="B22" s="8">
        <v>42950.754479166666</v>
      </c>
      <c r="C22" s="8">
        <v>42950.754606481481</v>
      </c>
      <c r="D22" s="8">
        <v>42957.754745370374</v>
      </c>
      <c r="E22" s="45"/>
      <c r="F22" s="45"/>
      <c r="G22" s="47"/>
      <c r="H22" s="46"/>
      <c r="I22" s="46"/>
      <c r="J22" s="53"/>
      <c r="K22" s="53"/>
      <c r="L22" s="53"/>
      <c r="M22" s="53"/>
      <c r="N22" s="53"/>
      <c r="O22" s="53"/>
      <c r="P22" s="53"/>
      <c r="Q22" s="53"/>
      <c r="R22" s="53"/>
      <c r="S22" s="53"/>
      <c r="T22" s="53"/>
      <c r="U22" s="53"/>
      <c r="V22" s="3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1"/>
      <c r="AU22" s="1"/>
      <c r="AV22" s="1"/>
      <c r="AW22" s="1"/>
      <c r="AX22" s="1"/>
      <c r="AY22" s="1"/>
      <c r="AZ22" s="1"/>
      <c r="BA22" s="1"/>
      <c r="BB22" s="1"/>
      <c r="BC22" s="1"/>
      <c r="BD22" s="1"/>
      <c r="BE22" s="1"/>
      <c r="BF22" s="1"/>
      <c r="BG22" s="1"/>
      <c r="BH22" s="1"/>
    </row>
    <row r="23" spans="1:60" x14ac:dyDescent="0.25">
      <c r="A23" s="1">
        <f t="shared" si="0"/>
        <v>15</v>
      </c>
      <c r="B23" s="8">
        <v>43111.092534722222</v>
      </c>
      <c r="C23" s="8">
        <v>43111.093217592592</v>
      </c>
      <c r="D23" s="8">
        <v>43111.093217592592</v>
      </c>
      <c r="E23" s="45"/>
      <c r="F23" s="45"/>
      <c r="G23" s="47"/>
      <c r="H23" s="46"/>
      <c r="I23" s="46"/>
      <c r="J23" s="53"/>
      <c r="K23" s="53"/>
      <c r="L23" s="53"/>
      <c r="M23" s="53"/>
      <c r="N23" s="53"/>
      <c r="O23" s="53"/>
      <c r="P23" s="53"/>
      <c r="Q23" s="53"/>
      <c r="R23" s="53"/>
      <c r="S23" s="53"/>
      <c r="T23" s="53"/>
      <c r="U23" s="53"/>
      <c r="V23" s="3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1"/>
      <c r="AU23" s="1"/>
      <c r="AV23" s="1"/>
      <c r="AW23" s="1"/>
      <c r="AX23" s="1"/>
      <c r="AY23" s="1"/>
      <c r="AZ23" s="1"/>
      <c r="BA23" s="1"/>
      <c r="BB23" s="1"/>
      <c r="BC23" s="1"/>
      <c r="BD23" s="1"/>
      <c r="BE23" s="1"/>
      <c r="BF23" s="1"/>
      <c r="BG23" s="1"/>
      <c r="BH23" s="1"/>
    </row>
    <row r="24" spans="1:60" x14ac:dyDescent="0.25">
      <c r="A24" s="1">
        <f t="shared" si="0"/>
        <v>16</v>
      </c>
      <c r="B24" s="8">
        <v>43112.509525462963</v>
      </c>
      <c r="C24" s="8">
        <v>43112.521817129629</v>
      </c>
      <c r="D24" s="8">
        <v>43112.521828703706</v>
      </c>
      <c r="E24" s="45"/>
      <c r="F24" s="45"/>
      <c r="G24" s="47"/>
      <c r="H24" s="46"/>
      <c r="I24" s="46"/>
      <c r="J24" s="53"/>
      <c r="K24" s="53"/>
      <c r="L24" s="53"/>
      <c r="M24" s="53"/>
      <c r="N24" s="53"/>
      <c r="O24" s="53"/>
      <c r="P24" s="53"/>
      <c r="Q24" s="53"/>
      <c r="R24" s="53"/>
      <c r="S24" s="53"/>
      <c r="T24" s="53"/>
      <c r="U24" s="53"/>
      <c r="V24" s="3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1"/>
      <c r="AU24" s="1"/>
      <c r="AV24" s="1"/>
      <c r="AW24" s="1"/>
      <c r="AX24" s="1"/>
      <c r="AY24" s="1"/>
      <c r="AZ24" s="1"/>
      <c r="BA24" s="1"/>
      <c r="BB24" s="1"/>
      <c r="BC24" s="1"/>
      <c r="BD24" s="1"/>
      <c r="BE24" s="1"/>
      <c r="BF24" s="1"/>
      <c r="BG24" s="1"/>
      <c r="BH24" s="1"/>
    </row>
    <row r="25" spans="1:60" x14ac:dyDescent="0.25">
      <c r="A25" s="1">
        <f t="shared" si="0"/>
        <v>17</v>
      </c>
      <c r="B25" s="8">
        <v>43112.521921296298</v>
      </c>
      <c r="C25" s="8">
        <v>43112.524317129632</v>
      </c>
      <c r="D25" s="8">
        <v>43112.524328703701</v>
      </c>
      <c r="E25" s="45"/>
      <c r="F25" s="45"/>
      <c r="G25" s="47"/>
      <c r="H25" s="46"/>
      <c r="I25" s="46"/>
      <c r="J25" s="53"/>
      <c r="K25" s="53"/>
      <c r="L25" s="53"/>
      <c r="M25" s="53"/>
      <c r="N25" s="53"/>
      <c r="O25" s="53"/>
      <c r="P25" s="53"/>
      <c r="Q25" s="53"/>
      <c r="R25" s="53"/>
      <c r="S25" s="53"/>
      <c r="T25" s="53"/>
      <c r="U25" s="53"/>
      <c r="V25" s="3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1"/>
      <c r="AU25" s="1"/>
      <c r="AV25" s="1"/>
      <c r="AW25" s="1"/>
      <c r="AX25" s="1"/>
      <c r="AY25" s="1"/>
      <c r="AZ25" s="1"/>
      <c r="BA25" s="1"/>
      <c r="BB25" s="1"/>
      <c r="BC25" s="1"/>
      <c r="BD25" s="1"/>
      <c r="BE25" s="1"/>
      <c r="BF25" s="1"/>
      <c r="BG25" s="1"/>
      <c r="BH25" s="1"/>
    </row>
    <row r="26" spans="1:60" x14ac:dyDescent="0.25">
      <c r="A26" s="1">
        <f t="shared" si="0"/>
        <v>18</v>
      </c>
      <c r="B26" s="8">
        <v>43112.862071759257</v>
      </c>
      <c r="C26" s="8">
        <v>43112.897141203706</v>
      </c>
      <c r="D26" s="8">
        <v>43112.897141203706</v>
      </c>
      <c r="E26" s="45"/>
      <c r="F26" s="45"/>
      <c r="G26" s="47"/>
      <c r="H26" s="46"/>
      <c r="I26" s="46"/>
      <c r="J26" s="53"/>
      <c r="K26" s="53"/>
      <c r="L26" s="53"/>
      <c r="M26" s="53"/>
      <c r="N26" s="53"/>
      <c r="O26" s="53"/>
      <c r="P26" s="53"/>
      <c r="Q26" s="53"/>
      <c r="R26" s="53"/>
      <c r="S26" s="53"/>
      <c r="T26" s="53"/>
      <c r="U26" s="53"/>
      <c r="V26" s="3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1"/>
      <c r="AU26" s="1"/>
      <c r="AV26" s="1"/>
      <c r="AW26" s="1"/>
      <c r="AX26" s="1"/>
      <c r="AY26" s="1"/>
      <c r="AZ26" s="1"/>
      <c r="BA26" s="1"/>
      <c r="BB26" s="1"/>
      <c r="BC26" s="1"/>
      <c r="BD26" s="1"/>
      <c r="BE26" s="1"/>
      <c r="BF26" s="1"/>
      <c r="BG26" s="1"/>
      <c r="BH26" s="1"/>
    </row>
    <row r="27" spans="1:60" x14ac:dyDescent="0.25">
      <c r="A27" s="1">
        <f t="shared" si="0"/>
        <v>19</v>
      </c>
      <c r="B27" s="8">
        <v>43112.867222222223</v>
      </c>
      <c r="C27" s="8">
        <v>43112.898460648146</v>
      </c>
      <c r="D27" s="8">
        <v>43112.898460648146</v>
      </c>
      <c r="E27" s="45"/>
      <c r="F27" s="45"/>
      <c r="G27" s="47"/>
      <c r="H27" s="46"/>
      <c r="I27" s="46"/>
      <c r="J27" s="53"/>
      <c r="K27" s="53"/>
      <c r="L27" s="53"/>
      <c r="M27" s="53"/>
      <c r="N27" s="53"/>
      <c r="O27" s="53"/>
      <c r="P27" s="53"/>
      <c r="Q27" s="53"/>
      <c r="R27" s="53"/>
      <c r="S27" s="53"/>
      <c r="T27" s="53"/>
      <c r="U27" s="53"/>
      <c r="V27" s="3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1"/>
      <c r="AU27" s="1"/>
      <c r="AV27" s="1"/>
      <c r="AW27" s="1"/>
      <c r="AX27" s="1"/>
      <c r="AY27" s="1"/>
      <c r="AZ27" s="1"/>
      <c r="BA27" s="1"/>
      <c r="BB27" s="1"/>
      <c r="BC27" s="1"/>
      <c r="BD27" s="1"/>
      <c r="BE27" s="1"/>
      <c r="BF27" s="1"/>
      <c r="BG27" s="1"/>
      <c r="BH27" s="1"/>
    </row>
    <row r="28" spans="1:60" x14ac:dyDescent="0.25">
      <c r="A28" s="1">
        <f t="shared" si="0"/>
        <v>20</v>
      </c>
      <c r="B28" s="8">
        <v>43117.329143518517</v>
      </c>
      <c r="C28" s="8">
        <v>43117.336030092592</v>
      </c>
      <c r="D28" s="8">
        <v>43117.336041666669</v>
      </c>
      <c r="E28" s="45"/>
      <c r="F28" s="45"/>
      <c r="G28" s="47"/>
      <c r="H28" s="46"/>
      <c r="I28" s="46"/>
      <c r="J28" s="53"/>
      <c r="K28" s="53"/>
      <c r="L28" s="53"/>
      <c r="M28" s="53"/>
      <c r="N28" s="53"/>
      <c r="O28" s="53"/>
      <c r="P28" s="53"/>
      <c r="Q28" s="53"/>
      <c r="R28" s="53"/>
      <c r="S28" s="53"/>
      <c r="T28" s="53"/>
      <c r="U28" s="53"/>
      <c r="V28" s="33"/>
      <c r="W28" s="53"/>
      <c r="X28" s="53"/>
      <c r="Y28" s="53"/>
      <c r="Z28" s="53"/>
      <c r="AA28" s="53"/>
      <c r="AB28" s="53"/>
      <c r="AC28" s="53">
        <v>5</v>
      </c>
      <c r="AD28" s="53">
        <v>5</v>
      </c>
      <c r="AE28" s="53">
        <v>2</v>
      </c>
      <c r="AF28" s="53">
        <v>1</v>
      </c>
      <c r="AG28" s="53">
        <v>4</v>
      </c>
      <c r="AH28" s="53">
        <v>4</v>
      </c>
      <c r="AI28" s="53">
        <v>4</v>
      </c>
      <c r="AJ28" s="53">
        <v>4</v>
      </c>
      <c r="AK28" s="53">
        <v>4</v>
      </c>
      <c r="AL28" s="53">
        <v>4</v>
      </c>
      <c r="AM28" s="53">
        <v>4</v>
      </c>
      <c r="AN28" s="53">
        <v>4</v>
      </c>
      <c r="AO28" s="53">
        <v>1</v>
      </c>
      <c r="AP28" s="53">
        <v>4</v>
      </c>
      <c r="AQ28" s="53">
        <v>4</v>
      </c>
      <c r="AR28" s="53">
        <v>1</v>
      </c>
      <c r="AS28" s="53">
        <v>4</v>
      </c>
      <c r="AT28" s="1">
        <v>0</v>
      </c>
      <c r="AU28" s="1"/>
      <c r="AV28" s="1"/>
      <c r="AW28" s="1"/>
      <c r="AX28" s="1"/>
      <c r="AY28" s="1"/>
      <c r="AZ28" s="1"/>
      <c r="BA28" s="1"/>
      <c r="BB28" s="1"/>
      <c r="BC28" s="1"/>
      <c r="BD28" s="1"/>
      <c r="BE28" s="1"/>
      <c r="BF28" s="1"/>
      <c r="BG28" s="1"/>
      <c r="BH28" s="1"/>
    </row>
    <row r="29" spans="1:60" x14ac:dyDescent="0.25">
      <c r="A29" s="1">
        <f t="shared" si="0"/>
        <v>21</v>
      </c>
      <c r="B29" s="8">
        <v>43117.334340277775</v>
      </c>
      <c r="C29" s="8">
        <v>43117.33865740741</v>
      </c>
      <c r="D29" s="8">
        <v>43117.33865740741</v>
      </c>
      <c r="E29" s="45"/>
      <c r="F29" s="45"/>
      <c r="G29" s="47"/>
      <c r="H29" s="46"/>
      <c r="I29" s="46"/>
      <c r="J29" s="53"/>
      <c r="K29" s="53"/>
      <c r="L29" s="53"/>
      <c r="M29" s="53"/>
      <c r="N29" s="53"/>
      <c r="O29" s="53"/>
      <c r="P29" s="53"/>
      <c r="Q29" s="53"/>
      <c r="R29" s="53"/>
      <c r="S29" s="53"/>
      <c r="T29" s="53"/>
      <c r="U29" s="53"/>
      <c r="V29" s="33"/>
      <c r="W29" s="53"/>
      <c r="X29" s="53"/>
      <c r="Y29" s="53"/>
      <c r="Z29" s="53"/>
      <c r="AA29" s="53"/>
      <c r="AB29" s="53"/>
      <c r="AC29" s="53">
        <v>5</v>
      </c>
      <c r="AD29" s="53">
        <v>5</v>
      </c>
      <c r="AE29" s="53">
        <v>5</v>
      </c>
      <c r="AF29" s="53">
        <v>1</v>
      </c>
      <c r="AG29" s="53">
        <v>4</v>
      </c>
      <c r="AH29" s="53">
        <v>4</v>
      </c>
      <c r="AI29" s="53">
        <v>5</v>
      </c>
      <c r="AJ29" s="53">
        <v>5</v>
      </c>
      <c r="AK29" s="53">
        <v>5</v>
      </c>
      <c r="AL29" s="53">
        <v>2</v>
      </c>
      <c r="AM29" s="53">
        <v>5</v>
      </c>
      <c r="AN29" s="53">
        <v>4</v>
      </c>
      <c r="AO29" s="53">
        <v>1</v>
      </c>
      <c r="AP29" s="53">
        <v>5</v>
      </c>
      <c r="AQ29" s="53">
        <v>5</v>
      </c>
      <c r="AR29" s="53">
        <v>1</v>
      </c>
      <c r="AS29" s="53">
        <v>4</v>
      </c>
      <c r="AT29" s="1">
        <v>0</v>
      </c>
      <c r="AU29" s="1"/>
      <c r="AV29" s="1"/>
      <c r="AW29" s="1"/>
      <c r="AX29" s="1"/>
      <c r="AY29" s="1"/>
      <c r="AZ29" s="1"/>
      <c r="BA29" s="1"/>
      <c r="BB29" s="1"/>
      <c r="BC29" s="1"/>
      <c r="BD29" s="1"/>
      <c r="BE29" s="1"/>
      <c r="BF29" s="1"/>
      <c r="BG29" s="1"/>
      <c r="BH29" s="1"/>
    </row>
    <row r="30" spans="1:60" x14ac:dyDescent="0.25">
      <c r="A30" s="1">
        <f t="shared" si="0"/>
        <v>22</v>
      </c>
      <c r="B30" s="8">
        <v>43117.334386574075</v>
      </c>
      <c r="C30" s="8">
        <v>43117.338680555556</v>
      </c>
      <c r="D30" s="8">
        <v>43117.338680555556</v>
      </c>
      <c r="E30" s="45"/>
      <c r="F30" s="45"/>
      <c r="G30" s="47"/>
      <c r="H30" s="46"/>
      <c r="I30" s="46"/>
      <c r="J30" s="53"/>
      <c r="K30" s="53"/>
      <c r="L30" s="53"/>
      <c r="M30" s="53"/>
      <c r="N30" s="53"/>
      <c r="O30" s="53"/>
      <c r="P30" s="53"/>
      <c r="Q30" s="53"/>
      <c r="R30" s="53"/>
      <c r="S30" s="53"/>
      <c r="T30" s="53"/>
      <c r="U30" s="53"/>
      <c r="V30" s="33"/>
      <c r="W30" s="53"/>
      <c r="X30" s="53"/>
      <c r="Y30" s="53"/>
      <c r="Z30" s="53"/>
      <c r="AA30" s="53"/>
      <c r="AB30" s="53"/>
      <c r="AC30" s="53">
        <v>5</v>
      </c>
      <c r="AD30" s="53">
        <v>5</v>
      </c>
      <c r="AE30" s="53">
        <v>5</v>
      </c>
      <c r="AF30" s="53">
        <v>5</v>
      </c>
      <c r="AG30" s="53">
        <v>5</v>
      </c>
      <c r="AH30" s="53">
        <v>5</v>
      </c>
      <c r="AI30" s="53">
        <v>5</v>
      </c>
      <c r="AJ30" s="53">
        <v>5</v>
      </c>
      <c r="AK30" s="53">
        <v>5</v>
      </c>
      <c r="AL30" s="53">
        <v>5</v>
      </c>
      <c r="AM30" s="53">
        <v>5</v>
      </c>
      <c r="AN30" s="53">
        <v>5</v>
      </c>
      <c r="AO30" s="53">
        <v>1</v>
      </c>
      <c r="AP30" s="53">
        <v>5</v>
      </c>
      <c r="AQ30" s="53">
        <v>5</v>
      </c>
      <c r="AR30" s="53">
        <v>1</v>
      </c>
      <c r="AS30" s="53">
        <v>5</v>
      </c>
      <c r="AT30" s="1">
        <v>0</v>
      </c>
      <c r="AU30" s="1"/>
      <c r="AV30" s="1"/>
      <c r="AW30" s="1"/>
      <c r="AX30" s="1"/>
      <c r="AY30" s="1"/>
      <c r="AZ30" s="1"/>
      <c r="BA30" s="1"/>
      <c r="BB30" s="1"/>
      <c r="BC30" s="1"/>
      <c r="BD30" s="1"/>
      <c r="BE30" s="1"/>
      <c r="BF30" s="1"/>
      <c r="BG30" s="1"/>
      <c r="BH30" s="1"/>
    </row>
    <row r="31" spans="1:60" x14ac:dyDescent="0.25">
      <c r="A31" s="1">
        <f t="shared" si="0"/>
        <v>23</v>
      </c>
      <c r="B31" s="8">
        <v>43117.336342592593</v>
      </c>
      <c r="C31" s="8">
        <v>43117.339386574073</v>
      </c>
      <c r="D31" s="8">
        <v>43117.339398148149</v>
      </c>
      <c r="E31" s="45"/>
      <c r="F31" s="45"/>
      <c r="G31" s="47"/>
      <c r="H31" s="46"/>
      <c r="I31" s="46"/>
      <c r="J31" s="53"/>
      <c r="K31" s="53"/>
      <c r="L31" s="53"/>
      <c r="M31" s="53"/>
      <c r="N31" s="53"/>
      <c r="O31" s="53"/>
      <c r="P31" s="53"/>
      <c r="Q31" s="53"/>
      <c r="R31" s="53"/>
      <c r="S31" s="53"/>
      <c r="T31" s="53"/>
      <c r="U31" s="53"/>
      <c r="V31" s="33"/>
      <c r="W31" s="53"/>
      <c r="X31" s="53"/>
      <c r="Y31" s="53"/>
      <c r="Z31" s="53"/>
      <c r="AA31" s="53"/>
      <c r="AB31" s="53"/>
      <c r="AC31" s="53">
        <v>4</v>
      </c>
      <c r="AD31" s="53">
        <v>4</v>
      </c>
      <c r="AE31" s="53">
        <v>4</v>
      </c>
      <c r="AF31" s="53">
        <v>2</v>
      </c>
      <c r="AG31" s="53">
        <v>2</v>
      </c>
      <c r="AH31" s="53">
        <v>3</v>
      </c>
      <c r="AI31" s="53">
        <v>4</v>
      </c>
      <c r="AJ31" s="53">
        <v>4</v>
      </c>
      <c r="AK31" s="53">
        <v>4</v>
      </c>
      <c r="AL31" s="53">
        <v>4</v>
      </c>
      <c r="AM31" s="53">
        <v>4</v>
      </c>
      <c r="AN31" s="53">
        <v>3</v>
      </c>
      <c r="AO31" s="53">
        <v>2</v>
      </c>
      <c r="AP31" s="53">
        <v>4</v>
      </c>
      <c r="AQ31" s="53">
        <v>3</v>
      </c>
      <c r="AR31" s="53">
        <v>3</v>
      </c>
      <c r="AS31" s="53">
        <v>4</v>
      </c>
      <c r="AT31" s="1">
        <v>0</v>
      </c>
      <c r="AU31" s="1"/>
      <c r="AV31" s="1"/>
      <c r="AW31" s="1"/>
      <c r="AX31" s="1"/>
      <c r="AY31" s="1"/>
      <c r="AZ31" s="1"/>
      <c r="BA31" s="1"/>
      <c r="BB31" s="1"/>
      <c r="BC31" s="1"/>
      <c r="BD31" s="1"/>
      <c r="BE31" s="1"/>
      <c r="BF31" s="1"/>
      <c r="BG31" s="1"/>
      <c r="BH31" s="1"/>
    </row>
    <row r="32" spans="1:60" x14ac:dyDescent="0.25">
      <c r="A32" s="1">
        <f t="shared" si="0"/>
        <v>24</v>
      </c>
      <c r="B32" s="8">
        <v>43117.335856481484</v>
      </c>
      <c r="C32" s="8">
        <v>43117.341145833336</v>
      </c>
      <c r="D32" s="8">
        <v>43117.341145833336</v>
      </c>
      <c r="E32" s="45"/>
      <c r="F32" s="45"/>
      <c r="G32" s="47"/>
      <c r="H32" s="46"/>
      <c r="I32" s="46"/>
      <c r="J32" s="53"/>
      <c r="K32" s="53"/>
      <c r="L32" s="53"/>
      <c r="M32" s="53"/>
      <c r="N32" s="53"/>
      <c r="O32" s="53"/>
      <c r="P32" s="53"/>
      <c r="Q32" s="53"/>
      <c r="R32" s="53"/>
      <c r="S32" s="53"/>
      <c r="T32" s="53"/>
      <c r="U32" s="53"/>
      <c r="V32" s="33"/>
      <c r="W32" s="53"/>
      <c r="X32" s="53"/>
      <c r="Y32" s="53"/>
      <c r="Z32" s="53"/>
      <c r="AA32" s="53"/>
      <c r="AB32" s="53"/>
      <c r="AC32" s="53">
        <v>5</v>
      </c>
      <c r="AD32" s="53">
        <v>5</v>
      </c>
      <c r="AE32" s="53">
        <v>3</v>
      </c>
      <c r="AF32" s="53">
        <v>5</v>
      </c>
      <c r="AG32" s="53">
        <v>3</v>
      </c>
      <c r="AH32" s="53">
        <v>5</v>
      </c>
      <c r="AI32" s="53">
        <v>5</v>
      </c>
      <c r="AJ32" s="53">
        <v>5</v>
      </c>
      <c r="AK32" s="53">
        <v>5</v>
      </c>
      <c r="AL32" s="53">
        <v>5</v>
      </c>
      <c r="AM32" s="53">
        <v>5</v>
      </c>
      <c r="AN32" s="53">
        <v>5</v>
      </c>
      <c r="AO32" s="53">
        <v>1</v>
      </c>
      <c r="AP32" s="53">
        <v>5</v>
      </c>
      <c r="AQ32" s="53">
        <v>5</v>
      </c>
      <c r="AR32" s="53">
        <v>1</v>
      </c>
      <c r="AS32" s="53">
        <v>2</v>
      </c>
      <c r="AT32" s="1">
        <v>0</v>
      </c>
      <c r="AU32" s="1"/>
      <c r="AV32" s="1"/>
      <c r="AW32" s="1"/>
      <c r="AX32" s="1"/>
      <c r="AY32" s="1"/>
      <c r="AZ32" s="1"/>
      <c r="BA32" s="1"/>
      <c r="BB32" s="1"/>
      <c r="BC32" s="1"/>
      <c r="BD32" s="1"/>
      <c r="BE32" s="1"/>
      <c r="BF32" s="1"/>
      <c r="BG32" s="1"/>
      <c r="BH32" s="1"/>
    </row>
    <row r="33" spans="1:60" x14ac:dyDescent="0.25">
      <c r="A33" s="1">
        <f t="shared" si="0"/>
        <v>25</v>
      </c>
      <c r="B33" s="8">
        <v>43117.338553240741</v>
      </c>
      <c r="C33" s="8">
        <v>43117.341157407405</v>
      </c>
      <c r="D33" s="8">
        <v>43117.341157407405</v>
      </c>
      <c r="E33" s="45"/>
      <c r="F33" s="45"/>
      <c r="G33" s="47"/>
      <c r="H33" s="46"/>
      <c r="I33" s="46"/>
      <c r="J33" s="53"/>
      <c r="K33" s="53"/>
      <c r="L33" s="53"/>
      <c r="M33" s="53"/>
      <c r="N33" s="53"/>
      <c r="O33" s="53"/>
      <c r="P33" s="53"/>
      <c r="Q33" s="53"/>
      <c r="R33" s="53"/>
      <c r="S33" s="53"/>
      <c r="T33" s="53"/>
      <c r="U33" s="53"/>
      <c r="V33" s="33"/>
      <c r="W33" s="53"/>
      <c r="X33" s="53"/>
      <c r="Y33" s="53"/>
      <c r="Z33" s="53"/>
      <c r="AA33" s="53"/>
      <c r="AB33" s="53"/>
      <c r="AC33" s="53">
        <v>5</v>
      </c>
      <c r="AD33" s="53">
        <v>3</v>
      </c>
      <c r="AE33" s="53">
        <v>3</v>
      </c>
      <c r="AF33" s="53">
        <v>1</v>
      </c>
      <c r="AG33" s="53">
        <v>4</v>
      </c>
      <c r="AH33" s="53">
        <v>4</v>
      </c>
      <c r="AI33" s="53">
        <v>4</v>
      </c>
      <c r="AJ33" s="53">
        <v>4</v>
      </c>
      <c r="AK33" s="53">
        <v>3</v>
      </c>
      <c r="AL33" s="53">
        <v>5</v>
      </c>
      <c r="AM33" s="53">
        <v>5</v>
      </c>
      <c r="AN33" s="53">
        <v>4</v>
      </c>
      <c r="AO33" s="53">
        <v>2</v>
      </c>
      <c r="AP33" s="53">
        <v>5</v>
      </c>
      <c r="AQ33" s="53">
        <v>4</v>
      </c>
      <c r="AR33" s="53">
        <v>2</v>
      </c>
      <c r="AS33" s="53">
        <v>4</v>
      </c>
      <c r="AT33" s="1">
        <v>0</v>
      </c>
      <c r="AU33" s="1"/>
      <c r="AV33" s="1"/>
      <c r="AW33" s="1"/>
      <c r="AX33" s="1"/>
      <c r="AY33" s="1"/>
      <c r="AZ33" s="1"/>
      <c r="BA33" s="1"/>
      <c r="BB33" s="1"/>
      <c r="BC33" s="1"/>
      <c r="BD33" s="1"/>
      <c r="BE33" s="1"/>
      <c r="BF33" s="1"/>
      <c r="BG33" s="1"/>
      <c r="BH33" s="1"/>
    </row>
    <row r="34" spans="1:60" x14ac:dyDescent="0.25">
      <c r="A34" s="1">
        <f t="shared" si="0"/>
        <v>26</v>
      </c>
      <c r="B34" s="8">
        <v>43117.340462962966</v>
      </c>
      <c r="C34" s="8">
        <v>43117.343773148146</v>
      </c>
      <c r="D34" s="8">
        <v>43117.343773148146</v>
      </c>
      <c r="E34" s="45"/>
      <c r="F34" s="45"/>
      <c r="G34" s="47"/>
      <c r="H34" s="46"/>
      <c r="I34" s="46"/>
      <c r="J34" s="53"/>
      <c r="K34" s="53"/>
      <c r="L34" s="53"/>
      <c r="M34" s="53"/>
      <c r="N34" s="53"/>
      <c r="O34" s="53"/>
      <c r="P34" s="53"/>
      <c r="Q34" s="53"/>
      <c r="R34" s="53"/>
      <c r="S34" s="53"/>
      <c r="T34" s="53"/>
      <c r="U34" s="53"/>
      <c r="V34" s="33"/>
      <c r="W34" s="53"/>
      <c r="X34" s="53"/>
      <c r="Y34" s="53"/>
      <c r="Z34" s="53"/>
      <c r="AA34" s="53"/>
      <c r="AB34" s="53"/>
      <c r="AC34" s="53">
        <v>5</v>
      </c>
      <c r="AD34" s="53">
        <v>4</v>
      </c>
      <c r="AE34" s="53">
        <v>3</v>
      </c>
      <c r="AF34" s="53">
        <v>1</v>
      </c>
      <c r="AG34" s="53">
        <v>3</v>
      </c>
      <c r="AH34" s="53">
        <v>4</v>
      </c>
      <c r="AI34" s="53">
        <v>5</v>
      </c>
      <c r="AJ34" s="53">
        <v>5</v>
      </c>
      <c r="AK34" s="53">
        <v>4</v>
      </c>
      <c r="AL34" s="53">
        <v>5</v>
      </c>
      <c r="AM34" s="53">
        <v>5</v>
      </c>
      <c r="AN34" s="53">
        <v>5</v>
      </c>
      <c r="AO34" s="53">
        <v>1</v>
      </c>
      <c r="AP34" s="53">
        <v>5</v>
      </c>
      <c r="AQ34" s="53">
        <v>4</v>
      </c>
      <c r="AR34" s="53">
        <v>2</v>
      </c>
      <c r="AS34" s="53">
        <v>3</v>
      </c>
      <c r="AT34" s="1">
        <v>0</v>
      </c>
      <c r="AU34" s="1"/>
      <c r="AV34" s="1"/>
      <c r="AW34" s="1"/>
      <c r="AX34" s="1"/>
      <c r="AY34" s="1"/>
      <c r="AZ34" s="1"/>
      <c r="BA34" s="1"/>
      <c r="BB34" s="1"/>
      <c r="BC34" s="1"/>
      <c r="BD34" s="1"/>
      <c r="BE34" s="1"/>
      <c r="BF34" s="1"/>
      <c r="BG34" s="1"/>
      <c r="BH34" s="1"/>
    </row>
    <row r="35" spans="1:60" x14ac:dyDescent="0.25">
      <c r="A35" s="1">
        <f t="shared" si="0"/>
        <v>27</v>
      </c>
      <c r="B35" s="8">
        <v>43117.343032407407</v>
      </c>
      <c r="C35" s="8">
        <v>43117.346377314818</v>
      </c>
      <c r="D35" s="8">
        <v>43117.346377314818</v>
      </c>
      <c r="E35" s="45"/>
      <c r="F35" s="45"/>
      <c r="G35" s="47"/>
      <c r="H35" s="46"/>
      <c r="I35" s="46"/>
      <c r="J35" s="53"/>
      <c r="K35" s="53"/>
      <c r="L35" s="53"/>
      <c r="M35" s="53"/>
      <c r="N35" s="53"/>
      <c r="O35" s="53"/>
      <c r="P35" s="53"/>
      <c r="Q35" s="53"/>
      <c r="R35" s="53"/>
      <c r="S35" s="53"/>
      <c r="T35" s="53"/>
      <c r="U35" s="53"/>
      <c r="V35" s="33"/>
      <c r="W35" s="53"/>
      <c r="X35" s="53"/>
      <c r="Y35" s="53"/>
      <c r="Z35" s="53"/>
      <c r="AA35" s="53"/>
      <c r="AB35" s="53"/>
      <c r="AC35" s="53">
        <v>4</v>
      </c>
      <c r="AD35" s="53">
        <v>3</v>
      </c>
      <c r="AE35" s="53">
        <v>1</v>
      </c>
      <c r="AF35" s="53"/>
      <c r="AG35" s="53">
        <v>4</v>
      </c>
      <c r="AH35" s="53">
        <v>4</v>
      </c>
      <c r="AI35" s="53">
        <v>4</v>
      </c>
      <c r="AJ35" s="53">
        <v>3</v>
      </c>
      <c r="AK35" s="53">
        <v>2</v>
      </c>
      <c r="AL35" s="53">
        <v>3</v>
      </c>
      <c r="AM35" s="53">
        <v>4</v>
      </c>
      <c r="AN35" s="53">
        <v>4</v>
      </c>
      <c r="AO35" s="53">
        <v>1</v>
      </c>
      <c r="AP35" s="53">
        <v>5</v>
      </c>
      <c r="AQ35" s="53">
        <v>4</v>
      </c>
      <c r="AR35" s="53">
        <v>1</v>
      </c>
      <c r="AS35" s="53">
        <v>4</v>
      </c>
      <c r="AT35" s="1">
        <v>0</v>
      </c>
      <c r="AU35" s="1"/>
      <c r="AV35" s="1"/>
      <c r="AW35" s="1"/>
      <c r="AX35" s="1"/>
      <c r="AY35" s="1"/>
      <c r="AZ35" s="1"/>
      <c r="BA35" s="1"/>
      <c r="BB35" s="1"/>
      <c r="BC35" s="1"/>
      <c r="BD35" s="1"/>
      <c r="BE35" s="1"/>
      <c r="BF35" s="1"/>
      <c r="BG35" s="1"/>
      <c r="BH35" s="1"/>
    </row>
    <row r="36" spans="1:60" x14ac:dyDescent="0.25">
      <c r="A36" s="1">
        <f t="shared" si="0"/>
        <v>28</v>
      </c>
      <c r="B36" s="8">
        <v>43117.342824074076</v>
      </c>
      <c r="C36" s="8">
        <v>43117.346562500003</v>
      </c>
      <c r="D36" s="8">
        <v>43117.346562500003</v>
      </c>
      <c r="E36" s="45"/>
      <c r="F36" s="45"/>
      <c r="G36" s="47"/>
      <c r="H36" s="46"/>
      <c r="I36" s="46"/>
      <c r="J36" s="53"/>
      <c r="K36" s="53"/>
      <c r="L36" s="53"/>
      <c r="M36" s="53"/>
      <c r="N36" s="53"/>
      <c r="O36" s="53"/>
      <c r="P36" s="53"/>
      <c r="Q36" s="53"/>
      <c r="R36" s="53"/>
      <c r="S36" s="53"/>
      <c r="T36" s="53"/>
      <c r="U36" s="53"/>
      <c r="V36" s="33"/>
      <c r="W36" s="53"/>
      <c r="X36" s="53"/>
      <c r="Y36" s="53"/>
      <c r="Z36" s="53"/>
      <c r="AA36" s="53"/>
      <c r="AB36" s="53"/>
      <c r="AC36" s="53">
        <v>5</v>
      </c>
      <c r="AD36" s="53">
        <v>5</v>
      </c>
      <c r="AE36" s="53">
        <v>5</v>
      </c>
      <c r="AF36" s="53">
        <v>1</v>
      </c>
      <c r="AG36" s="53">
        <v>4</v>
      </c>
      <c r="AH36" s="53">
        <v>5</v>
      </c>
      <c r="AI36" s="53">
        <v>5</v>
      </c>
      <c r="AJ36" s="53">
        <v>5</v>
      </c>
      <c r="AK36" s="53">
        <v>5</v>
      </c>
      <c r="AL36" s="53">
        <v>5</v>
      </c>
      <c r="AM36" s="53">
        <v>5</v>
      </c>
      <c r="AN36" s="53">
        <v>5</v>
      </c>
      <c r="AO36" s="53">
        <v>1</v>
      </c>
      <c r="AP36" s="53">
        <v>5</v>
      </c>
      <c r="AQ36" s="53">
        <v>5</v>
      </c>
      <c r="AR36" s="53">
        <v>1</v>
      </c>
      <c r="AS36" s="53">
        <v>2</v>
      </c>
      <c r="AT36" s="1">
        <v>0</v>
      </c>
      <c r="AU36" s="1"/>
      <c r="AV36" s="1"/>
      <c r="AW36" s="1"/>
      <c r="AX36" s="1"/>
      <c r="AY36" s="1"/>
      <c r="AZ36" s="1"/>
      <c r="BA36" s="1"/>
      <c r="BB36" s="1"/>
      <c r="BC36" s="1"/>
      <c r="BD36" s="1"/>
      <c r="BE36" s="1"/>
      <c r="BF36" s="1"/>
      <c r="BG36" s="1"/>
      <c r="BH36" s="1"/>
    </row>
    <row r="37" spans="1:60" x14ac:dyDescent="0.25">
      <c r="A37" s="1">
        <f t="shared" si="0"/>
        <v>29</v>
      </c>
      <c r="B37" s="8">
        <v>43117.343819444446</v>
      </c>
      <c r="C37" s="8">
        <v>43117.346643518518</v>
      </c>
      <c r="D37" s="8">
        <v>43117.346655092595</v>
      </c>
      <c r="E37" s="45"/>
      <c r="F37" s="45"/>
      <c r="G37" s="47"/>
      <c r="H37" s="46"/>
      <c r="I37" s="46"/>
      <c r="J37" s="53"/>
      <c r="K37" s="53"/>
      <c r="L37" s="53"/>
      <c r="M37" s="53"/>
      <c r="N37" s="53"/>
      <c r="O37" s="53"/>
      <c r="P37" s="53"/>
      <c r="Q37" s="53"/>
      <c r="R37" s="53"/>
      <c r="S37" s="53"/>
      <c r="T37" s="53"/>
      <c r="U37" s="53"/>
      <c r="V37" s="33"/>
      <c r="W37" s="53"/>
      <c r="X37" s="53"/>
      <c r="Y37" s="53"/>
      <c r="Z37" s="53"/>
      <c r="AA37" s="53"/>
      <c r="AB37" s="53"/>
      <c r="AC37" s="53">
        <v>5</v>
      </c>
      <c r="AD37" s="53">
        <v>5</v>
      </c>
      <c r="AE37" s="53">
        <v>4</v>
      </c>
      <c r="AF37" s="53">
        <v>1</v>
      </c>
      <c r="AG37" s="53">
        <v>4</v>
      </c>
      <c r="AH37" s="53">
        <v>4</v>
      </c>
      <c r="AI37" s="53">
        <v>5</v>
      </c>
      <c r="AJ37" s="53">
        <v>5</v>
      </c>
      <c r="AK37" s="53">
        <v>5</v>
      </c>
      <c r="AL37" s="53">
        <v>5</v>
      </c>
      <c r="AM37" s="53">
        <v>5</v>
      </c>
      <c r="AN37" s="53">
        <v>5</v>
      </c>
      <c r="AO37" s="53">
        <v>1</v>
      </c>
      <c r="AP37" s="53">
        <v>5</v>
      </c>
      <c r="AQ37" s="53">
        <v>4</v>
      </c>
      <c r="AR37" s="53">
        <v>1</v>
      </c>
      <c r="AS37" s="53">
        <v>4</v>
      </c>
      <c r="AT37" s="1">
        <v>0</v>
      </c>
      <c r="AU37" s="1"/>
      <c r="AV37" s="1"/>
      <c r="AW37" s="1"/>
      <c r="AX37" s="1"/>
      <c r="AY37" s="1"/>
      <c r="AZ37" s="1"/>
      <c r="BA37" s="1"/>
      <c r="BB37" s="1"/>
      <c r="BC37" s="1"/>
      <c r="BD37" s="1"/>
      <c r="BE37" s="1"/>
      <c r="BF37" s="1"/>
      <c r="BG37" s="1"/>
      <c r="BH37" s="1"/>
    </row>
    <row r="38" spans="1:60" x14ac:dyDescent="0.25">
      <c r="A38" s="1">
        <f t="shared" si="0"/>
        <v>30</v>
      </c>
      <c r="B38" s="8">
        <v>43117.342048611114</v>
      </c>
      <c r="C38" s="8">
        <v>43117.348530092589</v>
      </c>
      <c r="D38" s="8">
        <v>43117.348541666666</v>
      </c>
      <c r="E38" s="45"/>
      <c r="F38" s="45"/>
      <c r="G38" s="47"/>
      <c r="H38" s="46"/>
      <c r="I38" s="46"/>
      <c r="J38" s="53"/>
      <c r="K38" s="53"/>
      <c r="L38" s="53"/>
      <c r="M38" s="53"/>
      <c r="N38" s="53"/>
      <c r="O38" s="53"/>
      <c r="P38" s="53"/>
      <c r="Q38" s="53"/>
      <c r="R38" s="53"/>
      <c r="S38" s="53"/>
      <c r="T38" s="53"/>
      <c r="U38" s="53"/>
      <c r="V38" s="33"/>
      <c r="W38" s="53"/>
      <c r="X38" s="53"/>
      <c r="Y38" s="53"/>
      <c r="Z38" s="53"/>
      <c r="AA38" s="53"/>
      <c r="AB38" s="53"/>
      <c r="AC38" s="53">
        <v>5</v>
      </c>
      <c r="AD38" s="53">
        <v>5</v>
      </c>
      <c r="AE38" s="53">
        <v>5</v>
      </c>
      <c r="AF38" s="53">
        <v>1</v>
      </c>
      <c r="AG38" s="53">
        <v>5</v>
      </c>
      <c r="AH38" s="53">
        <v>4</v>
      </c>
      <c r="AI38" s="53">
        <v>5</v>
      </c>
      <c r="AJ38" s="53">
        <v>5</v>
      </c>
      <c r="AK38" s="53">
        <v>5</v>
      </c>
      <c r="AL38" s="53">
        <v>5</v>
      </c>
      <c r="AM38" s="53">
        <v>5</v>
      </c>
      <c r="AN38" s="53">
        <v>5</v>
      </c>
      <c r="AO38" s="53">
        <v>1</v>
      </c>
      <c r="AP38" s="53">
        <v>5</v>
      </c>
      <c r="AQ38" s="53">
        <v>5</v>
      </c>
      <c r="AR38" s="53">
        <v>1</v>
      </c>
      <c r="AS38" s="53">
        <v>5</v>
      </c>
      <c r="AT38" s="1">
        <v>0</v>
      </c>
      <c r="AU38" s="1"/>
      <c r="AV38" s="1"/>
      <c r="AW38" s="1"/>
      <c r="AX38" s="1"/>
      <c r="AY38" s="1"/>
      <c r="AZ38" s="1"/>
      <c r="BA38" s="1"/>
      <c r="BB38" s="1"/>
      <c r="BC38" s="1"/>
      <c r="BD38" s="1"/>
      <c r="BE38" s="1"/>
      <c r="BF38" s="1"/>
      <c r="BG38" s="1"/>
      <c r="BH38" s="1"/>
    </row>
    <row r="39" spans="1:60" x14ac:dyDescent="0.25">
      <c r="A39" s="1">
        <f t="shared" si="0"/>
        <v>31</v>
      </c>
      <c r="B39" s="8">
        <v>43117.338020833333</v>
      </c>
      <c r="C39" s="8">
        <v>43117.348541666666</v>
      </c>
      <c r="D39" s="8">
        <v>43117.348541666666</v>
      </c>
      <c r="E39" s="45"/>
      <c r="F39" s="45"/>
      <c r="G39" s="47"/>
      <c r="H39" s="46"/>
      <c r="I39" s="46"/>
      <c r="J39" s="53"/>
      <c r="K39" s="53"/>
      <c r="L39" s="53"/>
      <c r="M39" s="53"/>
      <c r="N39" s="53"/>
      <c r="O39" s="53"/>
      <c r="P39" s="53"/>
      <c r="Q39" s="53"/>
      <c r="R39" s="53"/>
      <c r="S39" s="53"/>
      <c r="T39" s="53"/>
      <c r="U39" s="53"/>
      <c r="V39" s="33"/>
      <c r="W39" s="53"/>
      <c r="X39" s="53"/>
      <c r="Y39" s="53"/>
      <c r="Z39" s="53"/>
      <c r="AA39" s="53"/>
      <c r="AB39" s="53"/>
      <c r="AC39" s="53">
        <v>5</v>
      </c>
      <c r="AD39" s="53">
        <v>4</v>
      </c>
      <c r="AE39" s="53">
        <v>5</v>
      </c>
      <c r="AF39" s="53">
        <v>1</v>
      </c>
      <c r="AG39" s="53">
        <v>2</v>
      </c>
      <c r="AH39" s="53">
        <v>5</v>
      </c>
      <c r="AI39" s="53">
        <v>5</v>
      </c>
      <c r="AJ39" s="53">
        <v>5</v>
      </c>
      <c r="AK39" s="53">
        <v>5</v>
      </c>
      <c r="AL39" s="53">
        <v>5</v>
      </c>
      <c r="AM39" s="53">
        <v>5</v>
      </c>
      <c r="AN39" s="53">
        <v>5</v>
      </c>
      <c r="AO39" s="53">
        <v>1</v>
      </c>
      <c r="AP39" s="53">
        <v>5</v>
      </c>
      <c r="AQ39" s="53">
        <v>5</v>
      </c>
      <c r="AR39" s="53">
        <v>1</v>
      </c>
      <c r="AS39" s="53">
        <v>4</v>
      </c>
      <c r="AT39" s="1">
        <v>0</v>
      </c>
      <c r="AU39" s="1"/>
      <c r="AV39" s="1"/>
      <c r="AW39" s="1"/>
      <c r="AX39" s="1"/>
      <c r="AY39" s="1"/>
      <c r="AZ39" s="1"/>
      <c r="BA39" s="1"/>
      <c r="BB39" s="1"/>
      <c r="BC39" s="1"/>
      <c r="BD39" s="1"/>
      <c r="BE39" s="1"/>
      <c r="BF39" s="1"/>
      <c r="BG39" s="1"/>
      <c r="BH39" s="1"/>
    </row>
    <row r="40" spans="1:60" x14ac:dyDescent="0.25">
      <c r="A40" s="1">
        <f t="shared" si="0"/>
        <v>32</v>
      </c>
      <c r="B40" s="8">
        <v>43117.340115740742</v>
      </c>
      <c r="C40" s="8">
        <v>43117.348657407405</v>
      </c>
      <c r="D40" s="8">
        <v>43117.348668981482</v>
      </c>
      <c r="E40" s="45"/>
      <c r="F40" s="45"/>
      <c r="G40" s="47"/>
      <c r="H40" s="46"/>
      <c r="I40" s="46"/>
      <c r="J40" s="53"/>
      <c r="K40" s="53"/>
      <c r="L40" s="53"/>
      <c r="M40" s="53"/>
      <c r="N40" s="53"/>
      <c r="O40" s="53"/>
      <c r="P40" s="53"/>
      <c r="Q40" s="53"/>
      <c r="R40" s="53"/>
      <c r="S40" s="53"/>
      <c r="T40" s="53"/>
      <c r="U40" s="53"/>
      <c r="V40" s="33"/>
      <c r="W40" s="53"/>
      <c r="X40" s="53"/>
      <c r="Y40" s="53"/>
      <c r="Z40" s="53"/>
      <c r="AA40" s="53"/>
      <c r="AB40" s="53"/>
      <c r="AC40" s="53">
        <v>4</v>
      </c>
      <c r="AD40" s="53">
        <v>5</v>
      </c>
      <c r="AE40" s="53">
        <v>3</v>
      </c>
      <c r="AF40" s="53">
        <v>1</v>
      </c>
      <c r="AG40" s="53">
        <v>4</v>
      </c>
      <c r="AH40" s="53">
        <v>5</v>
      </c>
      <c r="AI40" s="53">
        <v>4</v>
      </c>
      <c r="AJ40" s="53">
        <v>5</v>
      </c>
      <c r="AK40" s="53">
        <v>5</v>
      </c>
      <c r="AL40" s="53">
        <v>5</v>
      </c>
      <c r="AM40" s="53">
        <v>5</v>
      </c>
      <c r="AN40" s="53">
        <v>5</v>
      </c>
      <c r="AO40" s="53">
        <v>1</v>
      </c>
      <c r="AP40" s="53">
        <v>5</v>
      </c>
      <c r="AQ40" s="53">
        <v>5</v>
      </c>
      <c r="AR40" s="53">
        <v>1</v>
      </c>
      <c r="AS40" s="53">
        <v>5</v>
      </c>
      <c r="AT40" s="1">
        <v>0</v>
      </c>
      <c r="AU40" s="1"/>
      <c r="AV40" s="1"/>
      <c r="AW40" s="1"/>
      <c r="AX40" s="1"/>
      <c r="AY40" s="1"/>
      <c r="AZ40" s="1"/>
      <c r="BA40" s="1"/>
      <c r="BB40" s="1"/>
      <c r="BC40" s="1"/>
      <c r="BD40" s="1"/>
      <c r="BE40" s="1"/>
      <c r="BF40" s="1"/>
      <c r="BG40" s="1"/>
      <c r="BH40" s="1"/>
    </row>
    <row r="41" spans="1:60" x14ac:dyDescent="0.25">
      <c r="A41" s="1">
        <f t="shared" si="0"/>
        <v>33</v>
      </c>
      <c r="B41" s="8">
        <v>43117.345393518517</v>
      </c>
      <c r="C41" s="8">
        <v>43117.34878472222</v>
      </c>
      <c r="D41" s="8">
        <v>43117.34878472222</v>
      </c>
      <c r="E41" s="45"/>
      <c r="F41" s="45"/>
      <c r="G41" s="47"/>
      <c r="H41" s="46"/>
      <c r="I41" s="46"/>
      <c r="J41" s="53"/>
      <c r="K41" s="53"/>
      <c r="L41" s="53"/>
      <c r="M41" s="53"/>
      <c r="N41" s="53"/>
      <c r="O41" s="53"/>
      <c r="P41" s="53"/>
      <c r="Q41" s="53"/>
      <c r="R41" s="53"/>
      <c r="S41" s="53"/>
      <c r="T41" s="53"/>
      <c r="U41" s="53"/>
      <c r="V41" s="33"/>
      <c r="W41" s="53"/>
      <c r="X41" s="53"/>
      <c r="Y41" s="53"/>
      <c r="Z41" s="53"/>
      <c r="AA41" s="53"/>
      <c r="AB41" s="53"/>
      <c r="AC41" s="53">
        <v>4</v>
      </c>
      <c r="AD41" s="53">
        <v>4</v>
      </c>
      <c r="AE41" s="53">
        <v>4</v>
      </c>
      <c r="AF41" s="53">
        <v>1</v>
      </c>
      <c r="AG41" s="53">
        <v>1</v>
      </c>
      <c r="AH41" s="53">
        <v>5</v>
      </c>
      <c r="AI41" s="53">
        <v>5</v>
      </c>
      <c r="AJ41" s="53">
        <v>5</v>
      </c>
      <c r="AK41" s="53">
        <v>5</v>
      </c>
      <c r="AL41" s="53">
        <v>5</v>
      </c>
      <c r="AM41" s="53">
        <v>5</v>
      </c>
      <c r="AN41" s="53">
        <v>5</v>
      </c>
      <c r="AO41" s="53">
        <v>1</v>
      </c>
      <c r="AP41" s="53">
        <v>4</v>
      </c>
      <c r="AQ41" s="53">
        <v>4</v>
      </c>
      <c r="AR41" s="53">
        <v>1</v>
      </c>
      <c r="AS41" s="53">
        <v>1</v>
      </c>
      <c r="AT41" s="1">
        <v>0</v>
      </c>
      <c r="AU41" s="1"/>
      <c r="AV41" s="1"/>
      <c r="AW41" s="1"/>
      <c r="AX41" s="1"/>
      <c r="AY41" s="1"/>
      <c r="AZ41" s="1"/>
      <c r="BA41" s="1"/>
      <c r="BB41" s="1"/>
      <c r="BC41" s="1"/>
      <c r="BD41" s="1"/>
      <c r="BE41" s="1"/>
      <c r="BF41" s="1"/>
      <c r="BG41" s="1"/>
      <c r="BH41" s="1"/>
    </row>
    <row r="42" spans="1:60" x14ac:dyDescent="0.25">
      <c r="A42" s="1">
        <f t="shared" si="0"/>
        <v>34</v>
      </c>
      <c r="B42" s="8">
        <v>43117.346215277779</v>
      </c>
      <c r="C42" s="8">
        <v>43117.350046296298</v>
      </c>
      <c r="D42" s="8">
        <v>43117.350057870368</v>
      </c>
      <c r="E42" s="45"/>
      <c r="F42" s="45"/>
      <c r="G42" s="47"/>
      <c r="H42" s="46"/>
      <c r="I42" s="46"/>
      <c r="J42" s="53"/>
      <c r="K42" s="53"/>
      <c r="L42" s="53"/>
      <c r="M42" s="53"/>
      <c r="N42" s="53"/>
      <c r="O42" s="53"/>
      <c r="P42" s="53"/>
      <c r="Q42" s="53"/>
      <c r="R42" s="53"/>
      <c r="S42" s="53"/>
      <c r="T42" s="53"/>
      <c r="U42" s="53"/>
      <c r="V42" s="33"/>
      <c r="W42" s="53"/>
      <c r="X42" s="53"/>
      <c r="Y42" s="53"/>
      <c r="Z42" s="53"/>
      <c r="AA42" s="53"/>
      <c r="AB42" s="53"/>
      <c r="AC42" s="53">
        <v>5</v>
      </c>
      <c r="AD42" s="53">
        <v>3</v>
      </c>
      <c r="AE42" s="53">
        <v>2</v>
      </c>
      <c r="AF42" s="53">
        <v>2</v>
      </c>
      <c r="AG42" s="53">
        <v>3</v>
      </c>
      <c r="AH42" s="53">
        <v>4</v>
      </c>
      <c r="AI42" s="53">
        <v>2</v>
      </c>
      <c r="AJ42" s="53">
        <v>4</v>
      </c>
      <c r="AK42" s="53">
        <v>4</v>
      </c>
      <c r="AL42" s="53">
        <v>3</v>
      </c>
      <c r="AM42" s="53">
        <v>2</v>
      </c>
      <c r="AN42" s="53">
        <v>4</v>
      </c>
      <c r="AO42" s="53">
        <v>4</v>
      </c>
      <c r="AP42" s="53">
        <v>4</v>
      </c>
      <c r="AQ42" s="53">
        <v>2</v>
      </c>
      <c r="AR42" s="53">
        <v>2</v>
      </c>
      <c r="AS42" s="53">
        <v>3</v>
      </c>
      <c r="AT42" s="1">
        <v>0</v>
      </c>
      <c r="AU42" s="1"/>
      <c r="AV42" s="1"/>
      <c r="AW42" s="1"/>
      <c r="AX42" s="1"/>
      <c r="AY42" s="1"/>
      <c r="AZ42" s="1"/>
      <c r="BA42" s="1"/>
      <c r="BB42" s="1"/>
      <c r="BC42" s="1"/>
      <c r="BD42" s="1"/>
      <c r="BE42" s="1"/>
      <c r="BF42" s="1"/>
      <c r="BG42" s="1"/>
      <c r="BH42" s="1"/>
    </row>
    <row r="43" spans="1:60" x14ac:dyDescent="0.25">
      <c r="A43" s="1">
        <f t="shared" si="0"/>
        <v>35</v>
      </c>
      <c r="B43" s="8">
        <v>43117.344710648147</v>
      </c>
      <c r="C43" s="8">
        <v>43117.351898148147</v>
      </c>
      <c r="D43" s="8">
        <v>43117.351898148147</v>
      </c>
      <c r="E43" s="45"/>
      <c r="F43" s="45"/>
      <c r="G43" s="47"/>
      <c r="H43" s="46"/>
      <c r="I43" s="46"/>
      <c r="J43" s="53"/>
      <c r="K43" s="53"/>
      <c r="L43" s="53"/>
      <c r="M43" s="53"/>
      <c r="N43" s="53"/>
      <c r="O43" s="53"/>
      <c r="P43" s="53"/>
      <c r="Q43" s="53"/>
      <c r="R43" s="53"/>
      <c r="S43" s="53"/>
      <c r="T43" s="53"/>
      <c r="U43" s="53"/>
      <c r="V43" s="33"/>
      <c r="W43" s="53"/>
      <c r="X43" s="53"/>
      <c r="Y43" s="53"/>
      <c r="Z43" s="53"/>
      <c r="AA43" s="53"/>
      <c r="AB43" s="53"/>
      <c r="AC43" s="53">
        <v>5</v>
      </c>
      <c r="AD43" s="53">
        <v>5</v>
      </c>
      <c r="AE43" s="53">
        <v>3</v>
      </c>
      <c r="AF43" s="53">
        <v>1</v>
      </c>
      <c r="AG43" s="53">
        <v>5</v>
      </c>
      <c r="AH43" s="53">
        <v>5</v>
      </c>
      <c r="AI43" s="53">
        <v>5</v>
      </c>
      <c r="AJ43" s="53">
        <v>5</v>
      </c>
      <c r="AK43" s="53">
        <v>5</v>
      </c>
      <c r="AL43" s="53">
        <v>5</v>
      </c>
      <c r="AM43" s="53">
        <v>5</v>
      </c>
      <c r="AN43" s="53">
        <v>5</v>
      </c>
      <c r="AO43" s="53">
        <v>1</v>
      </c>
      <c r="AP43" s="53">
        <v>5</v>
      </c>
      <c r="AQ43" s="53">
        <v>5</v>
      </c>
      <c r="AR43" s="53">
        <v>1</v>
      </c>
      <c r="AS43" s="53">
        <v>4</v>
      </c>
      <c r="AT43" s="1">
        <v>0</v>
      </c>
      <c r="AU43" s="1"/>
      <c r="AV43" s="1"/>
      <c r="AW43" s="1"/>
      <c r="AX43" s="1"/>
      <c r="AY43" s="1"/>
      <c r="AZ43" s="1"/>
      <c r="BA43" s="1"/>
      <c r="BB43" s="1"/>
      <c r="BC43" s="1"/>
      <c r="BD43" s="1"/>
      <c r="BE43" s="1"/>
      <c r="BF43" s="1"/>
      <c r="BG43" s="1"/>
      <c r="BH43" s="1"/>
    </row>
    <row r="44" spans="1:60" x14ac:dyDescent="0.25">
      <c r="A44" s="1">
        <f t="shared" si="0"/>
        <v>36</v>
      </c>
      <c r="B44" s="8">
        <v>43117.349988425929</v>
      </c>
      <c r="C44" s="8">
        <v>43117.353715277779</v>
      </c>
      <c r="D44" s="8">
        <v>43117.353726851848</v>
      </c>
      <c r="E44" s="45"/>
      <c r="F44" s="45"/>
      <c r="G44" s="47"/>
      <c r="H44" s="46"/>
      <c r="I44" s="46"/>
      <c r="J44" s="53"/>
      <c r="K44" s="53"/>
      <c r="L44" s="53"/>
      <c r="M44" s="53"/>
      <c r="N44" s="53"/>
      <c r="O44" s="53"/>
      <c r="P44" s="53"/>
      <c r="Q44" s="53"/>
      <c r="R44" s="53"/>
      <c r="S44" s="53"/>
      <c r="T44" s="53"/>
      <c r="U44" s="53"/>
      <c r="V44" s="33"/>
      <c r="W44" s="53"/>
      <c r="X44" s="53"/>
      <c r="Y44" s="53"/>
      <c r="Z44" s="53"/>
      <c r="AA44" s="53"/>
      <c r="AB44" s="53"/>
      <c r="AC44" s="53">
        <v>4</v>
      </c>
      <c r="AD44" s="53">
        <v>4</v>
      </c>
      <c r="AE44" s="53">
        <v>2</v>
      </c>
      <c r="AF44" s="53">
        <v>1</v>
      </c>
      <c r="AG44" s="53">
        <v>1</v>
      </c>
      <c r="AH44" s="53">
        <v>4</v>
      </c>
      <c r="AI44" s="53">
        <v>5</v>
      </c>
      <c r="AJ44" s="53">
        <v>5</v>
      </c>
      <c r="AK44" s="53">
        <v>2</v>
      </c>
      <c r="AL44" s="53">
        <v>2</v>
      </c>
      <c r="AM44" s="53">
        <v>5</v>
      </c>
      <c r="AN44" s="53">
        <v>5</v>
      </c>
      <c r="AO44" s="53">
        <v>1</v>
      </c>
      <c r="AP44" s="53">
        <v>5</v>
      </c>
      <c r="AQ44" s="53">
        <v>4</v>
      </c>
      <c r="AR44" s="53">
        <v>1</v>
      </c>
      <c r="AS44" s="53">
        <v>4</v>
      </c>
      <c r="AT44" s="1">
        <v>0</v>
      </c>
      <c r="AU44" s="1"/>
      <c r="AV44" s="1"/>
      <c r="AW44" s="1"/>
      <c r="AX44" s="1"/>
      <c r="AY44" s="1"/>
      <c r="AZ44" s="1"/>
      <c r="BA44" s="1"/>
      <c r="BB44" s="1"/>
      <c r="BC44" s="1"/>
      <c r="BD44" s="1"/>
      <c r="BE44" s="1"/>
      <c r="BF44" s="1"/>
      <c r="BG44" s="1"/>
      <c r="BH44" s="1"/>
    </row>
    <row r="45" spans="1:60" x14ac:dyDescent="0.25">
      <c r="A45" s="1">
        <f t="shared" si="0"/>
        <v>37</v>
      </c>
      <c r="B45" s="8">
        <v>43117.352800925924</v>
      </c>
      <c r="C45" s="8">
        <v>43117.359340277777</v>
      </c>
      <c r="D45" s="8">
        <v>43117.359351851854</v>
      </c>
      <c r="E45" s="45"/>
      <c r="F45" s="45"/>
      <c r="G45" s="47"/>
      <c r="H45" s="46"/>
      <c r="I45" s="46"/>
      <c r="J45" s="53"/>
      <c r="K45" s="53"/>
      <c r="L45" s="53"/>
      <c r="M45" s="53"/>
      <c r="N45" s="53"/>
      <c r="O45" s="53"/>
      <c r="P45" s="53"/>
      <c r="Q45" s="53"/>
      <c r="R45" s="53"/>
      <c r="S45" s="53"/>
      <c r="T45" s="53"/>
      <c r="U45" s="53"/>
      <c r="V45" s="33"/>
      <c r="W45" s="53"/>
      <c r="X45" s="53"/>
      <c r="Y45" s="53"/>
      <c r="Z45" s="53"/>
      <c r="AA45" s="53"/>
      <c r="AB45" s="53"/>
      <c r="AC45" s="53">
        <v>5</v>
      </c>
      <c r="AD45" s="53">
        <v>5</v>
      </c>
      <c r="AE45" s="53">
        <v>5</v>
      </c>
      <c r="AF45" s="53">
        <v>1</v>
      </c>
      <c r="AG45" s="53">
        <v>4</v>
      </c>
      <c r="AH45" s="53">
        <v>2</v>
      </c>
      <c r="AI45" s="53">
        <v>5</v>
      </c>
      <c r="AJ45" s="53">
        <v>5</v>
      </c>
      <c r="AK45" s="53">
        <v>5</v>
      </c>
      <c r="AL45" s="53">
        <v>2</v>
      </c>
      <c r="AM45" s="53">
        <v>5</v>
      </c>
      <c r="AN45" s="53">
        <v>2</v>
      </c>
      <c r="AO45" s="53">
        <v>2</v>
      </c>
      <c r="AP45" s="53">
        <v>5</v>
      </c>
      <c r="AQ45" s="53">
        <v>4</v>
      </c>
      <c r="AR45" s="53">
        <v>2</v>
      </c>
      <c r="AS45" s="53">
        <v>4</v>
      </c>
      <c r="AT45" s="1">
        <v>0</v>
      </c>
      <c r="AU45" s="1"/>
      <c r="AV45" s="1"/>
      <c r="AW45" s="1"/>
      <c r="AX45" s="1"/>
      <c r="AY45" s="1"/>
      <c r="AZ45" s="1"/>
      <c r="BA45" s="1"/>
      <c r="BB45" s="1"/>
      <c r="BC45" s="1"/>
      <c r="BD45" s="1"/>
      <c r="BE45" s="1"/>
      <c r="BF45" s="1"/>
      <c r="BG45" s="1"/>
      <c r="BH45" s="1"/>
    </row>
    <row r="46" spans="1:60" x14ac:dyDescent="0.25">
      <c r="A46" s="1">
        <f t="shared" si="0"/>
        <v>38</v>
      </c>
      <c r="B46" s="8">
        <v>43117.355034722219</v>
      </c>
      <c r="C46" s="8">
        <v>43117.359814814816</v>
      </c>
      <c r="D46" s="8">
        <v>43117.359814814816</v>
      </c>
      <c r="E46" s="45"/>
      <c r="F46" s="45"/>
      <c r="G46" s="47"/>
      <c r="H46" s="46"/>
      <c r="I46" s="46"/>
      <c r="J46" s="53"/>
      <c r="K46" s="53"/>
      <c r="L46" s="53"/>
      <c r="M46" s="53"/>
      <c r="N46" s="53"/>
      <c r="O46" s="53"/>
      <c r="P46" s="53"/>
      <c r="Q46" s="53"/>
      <c r="R46" s="53"/>
      <c r="S46" s="53"/>
      <c r="T46" s="53"/>
      <c r="U46" s="53"/>
      <c r="V46" s="33"/>
      <c r="W46" s="53"/>
      <c r="X46" s="53"/>
      <c r="Y46" s="53"/>
      <c r="Z46" s="53"/>
      <c r="AA46" s="53"/>
      <c r="AB46" s="53"/>
      <c r="AC46" s="53">
        <v>4</v>
      </c>
      <c r="AD46" s="53">
        <v>4</v>
      </c>
      <c r="AE46" s="53">
        <v>3</v>
      </c>
      <c r="AF46" s="53">
        <v>1</v>
      </c>
      <c r="AG46" s="53">
        <v>5</v>
      </c>
      <c r="AH46" s="53">
        <v>4</v>
      </c>
      <c r="AI46" s="53">
        <v>4</v>
      </c>
      <c r="AJ46" s="53">
        <v>4</v>
      </c>
      <c r="AK46" s="53">
        <v>4</v>
      </c>
      <c r="AL46" s="53">
        <v>4</v>
      </c>
      <c r="AM46" s="53">
        <v>4</v>
      </c>
      <c r="AN46" s="53">
        <v>4</v>
      </c>
      <c r="AO46" s="53">
        <v>2</v>
      </c>
      <c r="AP46" s="53">
        <v>4</v>
      </c>
      <c r="AQ46" s="53">
        <v>4</v>
      </c>
      <c r="AR46" s="53">
        <v>1</v>
      </c>
      <c r="AS46" s="53">
        <v>4</v>
      </c>
      <c r="AT46" s="1">
        <v>0</v>
      </c>
      <c r="AU46" s="1"/>
      <c r="AV46" s="1"/>
      <c r="AW46" s="1"/>
      <c r="AX46" s="1"/>
      <c r="AY46" s="1"/>
      <c r="AZ46" s="1"/>
      <c r="BA46" s="1"/>
      <c r="BB46" s="1"/>
      <c r="BC46" s="1"/>
      <c r="BD46" s="1"/>
      <c r="BE46" s="1"/>
      <c r="BF46" s="1"/>
      <c r="BG46" s="1"/>
      <c r="BH46" s="1"/>
    </row>
    <row r="47" spans="1:60" x14ac:dyDescent="0.25">
      <c r="A47" s="1">
        <f t="shared" si="0"/>
        <v>39</v>
      </c>
      <c r="B47" s="8">
        <v>43117.35738425926</v>
      </c>
      <c r="C47" s="8">
        <v>43117.361446759256</v>
      </c>
      <c r="D47" s="8">
        <v>43117.361446759256</v>
      </c>
      <c r="E47" s="45"/>
      <c r="F47" s="45"/>
      <c r="G47" s="47"/>
      <c r="H47" s="46"/>
      <c r="I47" s="46"/>
      <c r="J47" s="53"/>
      <c r="K47" s="53"/>
      <c r="L47" s="53"/>
      <c r="M47" s="53"/>
      <c r="N47" s="53"/>
      <c r="O47" s="53"/>
      <c r="P47" s="53"/>
      <c r="Q47" s="53"/>
      <c r="R47" s="53"/>
      <c r="S47" s="53"/>
      <c r="T47" s="53"/>
      <c r="U47" s="53"/>
      <c r="V47" s="33"/>
      <c r="W47" s="53"/>
      <c r="X47" s="53"/>
      <c r="Y47" s="53"/>
      <c r="Z47" s="53"/>
      <c r="AA47" s="53"/>
      <c r="AB47" s="53"/>
      <c r="AC47" s="53">
        <v>5</v>
      </c>
      <c r="AD47" s="53">
        <v>5</v>
      </c>
      <c r="AE47" s="53">
        <v>5</v>
      </c>
      <c r="AF47" s="53">
        <v>1</v>
      </c>
      <c r="AG47" s="53">
        <v>2</v>
      </c>
      <c r="AH47" s="53">
        <v>5</v>
      </c>
      <c r="AI47" s="53">
        <v>5</v>
      </c>
      <c r="AJ47" s="53">
        <v>5</v>
      </c>
      <c r="AK47" s="53">
        <v>5</v>
      </c>
      <c r="AL47" s="53">
        <v>5</v>
      </c>
      <c r="AM47" s="53">
        <v>5</v>
      </c>
      <c r="AN47" s="53">
        <v>4</v>
      </c>
      <c r="AO47" s="53">
        <v>1</v>
      </c>
      <c r="AP47" s="53">
        <v>5</v>
      </c>
      <c r="AQ47" s="53">
        <v>5</v>
      </c>
      <c r="AR47" s="53">
        <v>1</v>
      </c>
      <c r="AS47" s="53">
        <v>5</v>
      </c>
      <c r="AT47" s="1">
        <v>0</v>
      </c>
      <c r="AU47" s="1"/>
      <c r="AV47" s="1"/>
      <c r="AW47" s="1"/>
      <c r="AX47" s="1"/>
      <c r="AY47" s="1"/>
      <c r="AZ47" s="1"/>
      <c r="BA47" s="1"/>
      <c r="BB47" s="1"/>
      <c r="BC47" s="1"/>
      <c r="BD47" s="1"/>
      <c r="BE47" s="1"/>
      <c r="BF47" s="1"/>
      <c r="BG47" s="1"/>
      <c r="BH47" s="1"/>
    </row>
    <row r="48" spans="1:60" x14ac:dyDescent="0.25">
      <c r="A48" s="1">
        <f t="shared" si="0"/>
        <v>40</v>
      </c>
      <c r="B48" s="8">
        <v>43117.356782407405</v>
      </c>
      <c r="C48" s="8">
        <v>43117.363391203704</v>
      </c>
      <c r="D48" s="8">
        <v>43117.363402777781</v>
      </c>
      <c r="E48" s="45"/>
      <c r="F48" s="45"/>
      <c r="G48" s="47"/>
      <c r="H48" s="46"/>
      <c r="I48" s="46"/>
      <c r="J48" s="53"/>
      <c r="K48" s="53"/>
      <c r="L48" s="53"/>
      <c r="M48" s="53"/>
      <c r="N48" s="53"/>
      <c r="O48" s="53"/>
      <c r="P48" s="53"/>
      <c r="Q48" s="53"/>
      <c r="R48" s="53"/>
      <c r="S48" s="53"/>
      <c r="T48" s="53"/>
      <c r="U48" s="53"/>
      <c r="V48" s="33"/>
      <c r="W48" s="53"/>
      <c r="X48" s="53"/>
      <c r="Y48" s="53"/>
      <c r="Z48" s="53"/>
      <c r="AA48" s="53"/>
      <c r="AB48" s="53"/>
      <c r="AC48" s="53">
        <v>4</v>
      </c>
      <c r="AD48" s="53">
        <v>4</v>
      </c>
      <c r="AE48" s="53">
        <v>4</v>
      </c>
      <c r="AF48" s="53">
        <v>2</v>
      </c>
      <c r="AG48" s="53">
        <v>4</v>
      </c>
      <c r="AH48" s="53">
        <v>4</v>
      </c>
      <c r="AI48" s="53">
        <v>5</v>
      </c>
      <c r="AJ48" s="53">
        <v>2</v>
      </c>
      <c r="AK48" s="53">
        <v>4</v>
      </c>
      <c r="AL48" s="53">
        <v>4</v>
      </c>
      <c r="AM48" s="53">
        <v>4</v>
      </c>
      <c r="AN48" s="53">
        <v>4</v>
      </c>
      <c r="AO48" s="53">
        <v>2</v>
      </c>
      <c r="AP48" s="53">
        <v>5</v>
      </c>
      <c r="AQ48" s="53">
        <v>4</v>
      </c>
      <c r="AR48" s="53">
        <v>1</v>
      </c>
      <c r="AS48" s="53">
        <v>4</v>
      </c>
      <c r="AT48" s="1">
        <v>0</v>
      </c>
      <c r="AU48" s="1"/>
      <c r="AV48" s="1"/>
      <c r="AW48" s="1"/>
      <c r="AX48" s="1"/>
      <c r="AY48" s="1"/>
      <c r="AZ48" s="1"/>
      <c r="BA48" s="1"/>
      <c r="BB48" s="1"/>
      <c r="BC48" s="1"/>
      <c r="BD48" s="1"/>
      <c r="BE48" s="1"/>
      <c r="BF48" s="1"/>
      <c r="BG48" s="1"/>
      <c r="BH48" s="1"/>
    </row>
    <row r="49" spans="1:60" x14ac:dyDescent="0.25">
      <c r="A49" s="1">
        <f t="shared" si="0"/>
        <v>41</v>
      </c>
      <c r="B49" s="8">
        <v>43117.363680555558</v>
      </c>
      <c r="C49" s="8">
        <v>43117.366203703707</v>
      </c>
      <c r="D49" s="8">
        <v>43117.366215277776</v>
      </c>
      <c r="E49" s="45"/>
      <c r="F49" s="45"/>
      <c r="G49" s="47"/>
      <c r="H49" s="46"/>
      <c r="I49" s="46"/>
      <c r="J49" s="53"/>
      <c r="K49" s="53"/>
      <c r="L49" s="53"/>
      <c r="M49" s="53"/>
      <c r="N49" s="53"/>
      <c r="O49" s="53"/>
      <c r="P49" s="53"/>
      <c r="Q49" s="53"/>
      <c r="R49" s="53"/>
      <c r="S49" s="53"/>
      <c r="T49" s="53"/>
      <c r="U49" s="53"/>
      <c r="V49" s="33"/>
      <c r="W49" s="53"/>
      <c r="X49" s="53"/>
      <c r="Y49" s="53"/>
      <c r="Z49" s="53"/>
      <c r="AA49" s="53"/>
      <c r="AB49" s="53"/>
      <c r="AC49" s="53">
        <v>5</v>
      </c>
      <c r="AD49" s="53">
        <v>5</v>
      </c>
      <c r="AE49" s="53">
        <v>5</v>
      </c>
      <c r="AF49" s="53">
        <v>5</v>
      </c>
      <c r="AG49" s="53">
        <v>5</v>
      </c>
      <c r="AH49" s="53">
        <v>5</v>
      </c>
      <c r="AI49" s="53">
        <v>5</v>
      </c>
      <c r="AJ49" s="53">
        <v>5</v>
      </c>
      <c r="AK49" s="53">
        <v>5</v>
      </c>
      <c r="AL49" s="53">
        <v>5</v>
      </c>
      <c r="AM49" s="53">
        <v>5</v>
      </c>
      <c r="AN49" s="53">
        <v>5</v>
      </c>
      <c r="AO49" s="53">
        <v>1</v>
      </c>
      <c r="AP49" s="53">
        <v>5</v>
      </c>
      <c r="AQ49" s="53">
        <v>5</v>
      </c>
      <c r="AR49" s="53">
        <v>1</v>
      </c>
      <c r="AS49" s="53">
        <v>5</v>
      </c>
      <c r="AT49" s="1">
        <v>0</v>
      </c>
      <c r="AU49" s="1"/>
      <c r="AV49" s="1"/>
      <c r="AW49" s="1"/>
      <c r="AX49" s="1"/>
      <c r="AY49" s="1"/>
      <c r="AZ49" s="1"/>
      <c r="BA49" s="1"/>
      <c r="BB49" s="1"/>
      <c r="BC49" s="1"/>
      <c r="BD49" s="1"/>
      <c r="BE49" s="1"/>
      <c r="BF49" s="1"/>
      <c r="BG49" s="1"/>
      <c r="BH49" s="1"/>
    </row>
    <row r="50" spans="1:60" x14ac:dyDescent="0.25">
      <c r="A50" s="1">
        <f t="shared" si="0"/>
        <v>42</v>
      </c>
      <c r="B50" s="8">
        <v>43117.355752314812</v>
      </c>
      <c r="C50" s="8">
        <v>43117.369456018518</v>
      </c>
      <c r="D50" s="8">
        <v>43117.369456018518</v>
      </c>
      <c r="E50" s="45"/>
      <c r="F50" s="45"/>
      <c r="G50" s="47"/>
      <c r="H50" s="46"/>
      <c r="I50" s="46"/>
      <c r="J50" s="53"/>
      <c r="K50" s="53"/>
      <c r="L50" s="53"/>
      <c r="M50" s="53"/>
      <c r="N50" s="53"/>
      <c r="O50" s="53"/>
      <c r="P50" s="53"/>
      <c r="Q50" s="53"/>
      <c r="R50" s="53"/>
      <c r="S50" s="53"/>
      <c r="T50" s="53"/>
      <c r="U50" s="53"/>
      <c r="V50" s="33"/>
      <c r="W50" s="53"/>
      <c r="X50" s="53"/>
      <c r="Y50" s="53"/>
      <c r="Z50" s="53"/>
      <c r="AA50" s="53"/>
      <c r="AB50" s="53"/>
      <c r="AC50" s="53">
        <v>5</v>
      </c>
      <c r="AD50" s="53">
        <v>5</v>
      </c>
      <c r="AE50" s="53">
        <v>2</v>
      </c>
      <c r="AF50" s="53">
        <v>1</v>
      </c>
      <c r="AG50" s="53">
        <v>3</v>
      </c>
      <c r="AH50" s="53">
        <v>1</v>
      </c>
      <c r="AI50" s="53">
        <v>5</v>
      </c>
      <c r="AJ50" s="53">
        <v>5</v>
      </c>
      <c r="AK50" s="53">
        <v>4</v>
      </c>
      <c r="AL50" s="53">
        <v>4</v>
      </c>
      <c r="AM50" s="53">
        <v>5</v>
      </c>
      <c r="AN50" s="53">
        <v>5</v>
      </c>
      <c r="AO50" s="53">
        <v>3</v>
      </c>
      <c r="AP50" s="53">
        <v>5</v>
      </c>
      <c r="AQ50" s="53">
        <v>5</v>
      </c>
      <c r="AR50" s="53">
        <v>2</v>
      </c>
      <c r="AS50" s="53">
        <v>4</v>
      </c>
      <c r="AT50" s="1">
        <v>0</v>
      </c>
      <c r="AU50" s="1"/>
      <c r="AV50" s="1"/>
      <c r="AW50" s="1"/>
      <c r="AX50" s="1"/>
      <c r="AY50" s="1"/>
      <c r="AZ50" s="1"/>
      <c r="BA50" s="1"/>
      <c r="BB50" s="1"/>
      <c r="BC50" s="1"/>
      <c r="BD50" s="1"/>
      <c r="BE50" s="1"/>
      <c r="BF50" s="1"/>
      <c r="BG50" s="1"/>
      <c r="BH50" s="1"/>
    </row>
    <row r="51" spans="1:60" x14ac:dyDescent="0.25">
      <c r="A51" s="1">
        <f t="shared" si="0"/>
        <v>43</v>
      </c>
      <c r="B51" s="8">
        <v>43117.358935185184</v>
      </c>
      <c r="C51" s="8">
        <v>43117.369814814818</v>
      </c>
      <c r="D51" s="8">
        <v>43117.369814814818</v>
      </c>
      <c r="E51" s="45"/>
      <c r="F51" s="45"/>
      <c r="G51" s="47"/>
      <c r="H51" s="46"/>
      <c r="I51" s="46"/>
      <c r="J51" s="53"/>
      <c r="K51" s="53"/>
      <c r="L51" s="53"/>
      <c r="M51" s="53"/>
      <c r="N51" s="53"/>
      <c r="O51" s="53"/>
      <c r="P51" s="53"/>
      <c r="Q51" s="53"/>
      <c r="R51" s="53"/>
      <c r="S51" s="53"/>
      <c r="T51" s="53"/>
      <c r="U51" s="53"/>
      <c r="V51" s="33"/>
      <c r="W51" s="53"/>
      <c r="X51" s="53"/>
      <c r="Y51" s="53"/>
      <c r="Z51" s="53"/>
      <c r="AA51" s="53"/>
      <c r="AB51" s="53"/>
      <c r="AC51" s="53">
        <v>5</v>
      </c>
      <c r="AD51" s="53">
        <v>2</v>
      </c>
      <c r="AE51" s="53">
        <v>2</v>
      </c>
      <c r="AF51" s="53">
        <v>1</v>
      </c>
      <c r="AG51" s="53">
        <v>2</v>
      </c>
      <c r="AH51" s="53">
        <v>5</v>
      </c>
      <c r="AI51" s="53">
        <v>5</v>
      </c>
      <c r="AJ51" s="53">
        <v>5</v>
      </c>
      <c r="AK51" s="53">
        <v>5</v>
      </c>
      <c r="AL51" s="53">
        <v>5</v>
      </c>
      <c r="AM51" s="53">
        <v>5</v>
      </c>
      <c r="AN51" s="53">
        <v>5</v>
      </c>
      <c r="AO51" s="53">
        <v>1</v>
      </c>
      <c r="AP51" s="53">
        <v>5</v>
      </c>
      <c r="AQ51" s="53">
        <v>3</v>
      </c>
      <c r="AR51" s="53">
        <v>1</v>
      </c>
      <c r="AS51" s="53">
        <v>1</v>
      </c>
      <c r="AT51" s="1">
        <v>0</v>
      </c>
      <c r="AU51" s="1"/>
      <c r="AV51" s="1"/>
      <c r="AW51" s="1"/>
      <c r="AX51" s="1"/>
      <c r="AY51" s="1"/>
      <c r="AZ51" s="1"/>
      <c r="BA51" s="1"/>
      <c r="BB51" s="1"/>
      <c r="BC51" s="1"/>
      <c r="BD51" s="1"/>
      <c r="BE51" s="1"/>
      <c r="BF51" s="1"/>
      <c r="BG51" s="1"/>
      <c r="BH51" s="1"/>
    </row>
    <row r="52" spans="1:60" x14ac:dyDescent="0.25">
      <c r="A52" s="1">
        <f t="shared" si="0"/>
        <v>44</v>
      </c>
      <c r="B52" s="8">
        <v>43117.366157407407</v>
      </c>
      <c r="C52" s="8">
        <v>43117.370162037034</v>
      </c>
      <c r="D52" s="8">
        <v>43117.370173611111</v>
      </c>
      <c r="E52" s="45"/>
      <c r="F52" s="45"/>
      <c r="G52" s="47"/>
      <c r="H52" s="46"/>
      <c r="I52" s="46"/>
      <c r="J52" s="53"/>
      <c r="K52" s="53"/>
      <c r="L52" s="53"/>
      <c r="M52" s="53"/>
      <c r="N52" s="53"/>
      <c r="O52" s="53"/>
      <c r="P52" s="53"/>
      <c r="Q52" s="53"/>
      <c r="R52" s="53"/>
      <c r="S52" s="53"/>
      <c r="T52" s="53"/>
      <c r="U52" s="53"/>
      <c r="V52" s="33"/>
      <c r="W52" s="53"/>
      <c r="X52" s="53"/>
      <c r="Y52" s="53"/>
      <c r="Z52" s="53"/>
      <c r="AA52" s="53"/>
      <c r="AB52" s="53"/>
      <c r="AC52" s="53">
        <v>5</v>
      </c>
      <c r="AD52" s="53">
        <v>5</v>
      </c>
      <c r="AE52" s="53">
        <v>5</v>
      </c>
      <c r="AF52" s="53">
        <v>1</v>
      </c>
      <c r="AG52" s="53">
        <v>3</v>
      </c>
      <c r="AH52" s="53">
        <v>4</v>
      </c>
      <c r="AI52" s="53">
        <v>5</v>
      </c>
      <c r="AJ52" s="53">
        <v>5</v>
      </c>
      <c r="AK52" s="53">
        <v>5</v>
      </c>
      <c r="AL52" s="53">
        <v>4</v>
      </c>
      <c r="AM52" s="53">
        <v>5</v>
      </c>
      <c r="AN52" s="53">
        <v>4</v>
      </c>
      <c r="AO52" s="53">
        <v>1</v>
      </c>
      <c r="AP52" s="53">
        <v>5</v>
      </c>
      <c r="AQ52" s="53">
        <v>3</v>
      </c>
      <c r="AR52" s="53">
        <v>1</v>
      </c>
      <c r="AS52" s="53">
        <v>3</v>
      </c>
      <c r="AT52" s="1">
        <v>0</v>
      </c>
      <c r="AU52" s="1"/>
      <c r="AV52" s="1"/>
      <c r="AW52" s="1"/>
      <c r="AX52" s="1"/>
      <c r="AY52" s="1"/>
      <c r="AZ52" s="1"/>
      <c r="BA52" s="1"/>
      <c r="BB52" s="1"/>
      <c r="BC52" s="1"/>
      <c r="BD52" s="1"/>
      <c r="BE52" s="1"/>
      <c r="BF52" s="1"/>
      <c r="BG52" s="1"/>
      <c r="BH52" s="1"/>
    </row>
    <row r="53" spans="1:60" x14ac:dyDescent="0.25">
      <c r="A53" s="1">
        <f t="shared" si="0"/>
        <v>45</v>
      </c>
      <c r="B53" s="8">
        <v>43117.369571759256</v>
      </c>
      <c r="C53" s="8">
        <v>43117.372557870367</v>
      </c>
      <c r="D53" s="8">
        <v>43117.372581018521</v>
      </c>
      <c r="E53" s="45"/>
      <c r="F53" s="45"/>
      <c r="G53" s="47"/>
      <c r="H53" s="46"/>
      <c r="I53" s="46"/>
      <c r="J53" s="53"/>
      <c r="K53" s="53"/>
      <c r="L53" s="53"/>
      <c r="M53" s="53"/>
      <c r="N53" s="53"/>
      <c r="O53" s="53"/>
      <c r="P53" s="53"/>
      <c r="Q53" s="53"/>
      <c r="R53" s="53"/>
      <c r="S53" s="53"/>
      <c r="T53" s="53"/>
      <c r="U53" s="53"/>
      <c r="V53" s="33"/>
      <c r="W53" s="53"/>
      <c r="X53" s="53"/>
      <c r="Y53" s="53"/>
      <c r="Z53" s="53"/>
      <c r="AA53" s="53"/>
      <c r="AB53" s="53"/>
      <c r="AC53" s="53">
        <v>5</v>
      </c>
      <c r="AD53" s="53">
        <v>5</v>
      </c>
      <c r="AE53" s="53">
        <v>5</v>
      </c>
      <c r="AF53" s="53">
        <v>1</v>
      </c>
      <c r="AG53" s="53">
        <v>2</v>
      </c>
      <c r="AH53" s="53">
        <v>5</v>
      </c>
      <c r="AI53" s="53">
        <v>5</v>
      </c>
      <c r="AJ53" s="53">
        <v>5</v>
      </c>
      <c r="AK53" s="53">
        <v>5</v>
      </c>
      <c r="AL53" s="53">
        <v>5</v>
      </c>
      <c r="AM53" s="53">
        <v>5</v>
      </c>
      <c r="AN53" s="53">
        <v>5</v>
      </c>
      <c r="AO53" s="53">
        <v>1</v>
      </c>
      <c r="AP53" s="53">
        <v>5</v>
      </c>
      <c r="AQ53" s="53">
        <v>5</v>
      </c>
      <c r="AR53" s="53">
        <v>1</v>
      </c>
      <c r="AS53" s="53">
        <v>5</v>
      </c>
      <c r="AT53" s="1">
        <v>0</v>
      </c>
      <c r="AU53" s="1"/>
      <c r="AV53" s="1"/>
      <c r="AW53" s="1"/>
      <c r="AX53" s="1"/>
      <c r="AY53" s="1"/>
      <c r="AZ53" s="1"/>
      <c r="BA53" s="1"/>
      <c r="BB53" s="1"/>
      <c r="BC53" s="1"/>
      <c r="BD53" s="1"/>
      <c r="BE53" s="1"/>
      <c r="BF53" s="1"/>
      <c r="BG53" s="1"/>
      <c r="BH53" s="1"/>
    </row>
    <row r="54" spans="1:60" x14ac:dyDescent="0.25">
      <c r="A54" s="1">
        <f t="shared" si="0"/>
        <v>46</v>
      </c>
      <c r="B54" s="8">
        <v>43117.366030092591</v>
      </c>
      <c r="C54" s="8">
        <v>43117.373807870368</v>
      </c>
      <c r="D54" s="8">
        <v>43117.373819444445</v>
      </c>
      <c r="E54" s="45"/>
      <c r="F54" s="45"/>
      <c r="G54" s="47"/>
      <c r="H54" s="46"/>
      <c r="I54" s="46"/>
      <c r="J54" s="53"/>
      <c r="K54" s="53"/>
      <c r="L54" s="53"/>
      <c r="M54" s="53"/>
      <c r="N54" s="53"/>
      <c r="O54" s="53"/>
      <c r="P54" s="53"/>
      <c r="Q54" s="53"/>
      <c r="R54" s="53"/>
      <c r="S54" s="53"/>
      <c r="T54" s="53"/>
      <c r="U54" s="53"/>
      <c r="V54" s="33"/>
      <c r="W54" s="53"/>
      <c r="X54" s="53"/>
      <c r="Y54" s="53"/>
      <c r="Z54" s="53"/>
      <c r="AA54" s="53"/>
      <c r="AB54" s="53"/>
      <c r="AC54" s="53">
        <v>5</v>
      </c>
      <c r="AD54" s="53">
        <v>5</v>
      </c>
      <c r="AE54" s="53">
        <v>5</v>
      </c>
      <c r="AF54" s="53">
        <v>1</v>
      </c>
      <c r="AG54" s="53">
        <v>1</v>
      </c>
      <c r="AH54" s="53">
        <v>1</v>
      </c>
      <c r="AI54" s="53">
        <v>5</v>
      </c>
      <c r="AJ54" s="53">
        <v>5</v>
      </c>
      <c r="AK54" s="53">
        <v>5</v>
      </c>
      <c r="AL54" s="53">
        <v>5</v>
      </c>
      <c r="AM54" s="53">
        <v>5</v>
      </c>
      <c r="AN54" s="53">
        <v>3</v>
      </c>
      <c r="AO54" s="53">
        <v>1</v>
      </c>
      <c r="AP54" s="53">
        <v>5</v>
      </c>
      <c r="AQ54" s="53">
        <v>5</v>
      </c>
      <c r="AR54" s="53">
        <v>5</v>
      </c>
      <c r="AS54" s="53">
        <v>5</v>
      </c>
      <c r="AT54" s="1">
        <v>0</v>
      </c>
      <c r="AU54" s="1"/>
      <c r="AV54" s="1"/>
      <c r="AW54" s="1"/>
      <c r="AX54" s="1"/>
      <c r="AY54" s="1"/>
      <c r="AZ54" s="1"/>
      <c r="BA54" s="1"/>
      <c r="BB54" s="1"/>
      <c r="BC54" s="1"/>
      <c r="BD54" s="1"/>
      <c r="BE54" s="1"/>
      <c r="BF54" s="1"/>
      <c r="BG54" s="1"/>
      <c r="BH54" s="1"/>
    </row>
    <row r="55" spans="1:60" x14ac:dyDescent="0.25">
      <c r="A55" s="1">
        <f t="shared" si="0"/>
        <v>47</v>
      </c>
      <c r="B55" s="8">
        <v>43117.374374999999</v>
      </c>
      <c r="C55" s="8">
        <v>43117.377592592595</v>
      </c>
      <c r="D55" s="8">
        <v>43117.377604166664</v>
      </c>
      <c r="E55" s="45"/>
      <c r="F55" s="45"/>
      <c r="G55" s="47"/>
      <c r="H55" s="46"/>
      <c r="I55" s="46"/>
      <c r="J55" s="53"/>
      <c r="K55" s="53"/>
      <c r="L55" s="53"/>
      <c r="M55" s="53"/>
      <c r="N55" s="53"/>
      <c r="O55" s="53"/>
      <c r="P55" s="53"/>
      <c r="Q55" s="53"/>
      <c r="R55" s="53"/>
      <c r="S55" s="53"/>
      <c r="T55" s="53"/>
      <c r="U55" s="53"/>
      <c r="V55" s="33"/>
      <c r="W55" s="53"/>
      <c r="X55" s="53"/>
      <c r="Y55" s="53"/>
      <c r="Z55" s="53"/>
      <c r="AA55" s="53"/>
      <c r="AB55" s="53"/>
      <c r="AC55" s="53">
        <v>5</v>
      </c>
      <c r="AD55" s="53">
        <v>4</v>
      </c>
      <c r="AE55" s="53">
        <v>3</v>
      </c>
      <c r="AF55" s="53">
        <v>1</v>
      </c>
      <c r="AG55" s="53">
        <v>3</v>
      </c>
      <c r="AH55" s="53">
        <v>3</v>
      </c>
      <c r="AI55" s="53">
        <v>4</v>
      </c>
      <c r="AJ55" s="53">
        <v>4</v>
      </c>
      <c r="AK55" s="53">
        <v>3</v>
      </c>
      <c r="AL55" s="53">
        <v>3</v>
      </c>
      <c r="AM55" s="53">
        <v>4</v>
      </c>
      <c r="AN55" s="53">
        <v>2</v>
      </c>
      <c r="AO55" s="53">
        <v>4</v>
      </c>
      <c r="AP55" s="53">
        <v>4</v>
      </c>
      <c r="AQ55" s="53">
        <v>3</v>
      </c>
      <c r="AR55" s="53">
        <v>2</v>
      </c>
      <c r="AS55" s="53">
        <v>4</v>
      </c>
      <c r="AT55" s="1">
        <v>0</v>
      </c>
      <c r="AU55" s="1"/>
      <c r="AV55" s="1"/>
      <c r="AW55" s="1"/>
      <c r="AX55" s="1"/>
      <c r="AY55" s="1"/>
      <c r="AZ55" s="1"/>
      <c r="BA55" s="1"/>
      <c r="BB55" s="1"/>
      <c r="BC55" s="1"/>
      <c r="BD55" s="1"/>
      <c r="BE55" s="1"/>
      <c r="BF55" s="1"/>
      <c r="BG55" s="1"/>
      <c r="BH55" s="1"/>
    </row>
    <row r="56" spans="1:60" x14ac:dyDescent="0.25">
      <c r="A56" s="1">
        <f t="shared" si="0"/>
        <v>48</v>
      </c>
      <c r="B56" s="8">
        <v>43117.365810185183</v>
      </c>
      <c r="C56" s="8">
        <v>43117.378796296296</v>
      </c>
      <c r="D56" s="8">
        <v>43117.378807870373</v>
      </c>
      <c r="E56" s="45"/>
      <c r="F56" s="45"/>
      <c r="G56" s="47"/>
      <c r="H56" s="46"/>
      <c r="I56" s="46"/>
      <c r="J56" s="53"/>
      <c r="K56" s="53"/>
      <c r="L56" s="53"/>
      <c r="M56" s="53"/>
      <c r="N56" s="53"/>
      <c r="O56" s="53"/>
      <c r="P56" s="53"/>
      <c r="Q56" s="53"/>
      <c r="R56" s="53"/>
      <c r="S56" s="53"/>
      <c r="T56" s="53"/>
      <c r="U56" s="53"/>
      <c r="V56" s="33"/>
      <c r="W56" s="53"/>
      <c r="X56" s="53"/>
      <c r="Y56" s="53"/>
      <c r="Z56" s="53"/>
      <c r="AA56" s="53"/>
      <c r="AB56" s="53"/>
      <c r="AC56" s="53">
        <v>4</v>
      </c>
      <c r="AD56" s="53">
        <v>5</v>
      </c>
      <c r="AE56" s="53">
        <v>2</v>
      </c>
      <c r="AF56" s="53">
        <v>1</v>
      </c>
      <c r="AG56" s="53">
        <v>4</v>
      </c>
      <c r="AH56" s="53">
        <v>4</v>
      </c>
      <c r="AI56" s="53">
        <v>4</v>
      </c>
      <c r="AJ56" s="53">
        <v>3</v>
      </c>
      <c r="AK56" s="53">
        <v>4</v>
      </c>
      <c r="AL56" s="53">
        <v>4</v>
      </c>
      <c r="AM56" s="53">
        <v>4</v>
      </c>
      <c r="AN56" s="53">
        <v>4</v>
      </c>
      <c r="AO56" s="53">
        <v>2</v>
      </c>
      <c r="AP56" s="53">
        <v>4</v>
      </c>
      <c r="AQ56" s="53">
        <v>3</v>
      </c>
      <c r="AR56" s="53">
        <v>1</v>
      </c>
      <c r="AS56" s="53">
        <v>4</v>
      </c>
      <c r="AT56" s="1">
        <v>0</v>
      </c>
      <c r="AU56" s="1"/>
      <c r="AV56" s="1"/>
      <c r="AW56" s="1"/>
      <c r="AX56" s="1"/>
      <c r="AY56" s="1"/>
      <c r="AZ56" s="1"/>
      <c r="BA56" s="1"/>
      <c r="BB56" s="1"/>
      <c r="BC56" s="1"/>
      <c r="BD56" s="1"/>
      <c r="BE56" s="1"/>
      <c r="BF56" s="1"/>
      <c r="BG56" s="1"/>
      <c r="BH56" s="1"/>
    </row>
    <row r="57" spans="1:60" x14ac:dyDescent="0.25">
      <c r="A57" s="1">
        <f t="shared" si="0"/>
        <v>49</v>
      </c>
      <c r="B57" s="8">
        <v>43117.375833333332</v>
      </c>
      <c r="C57" s="8">
        <v>43117.38354166667</v>
      </c>
      <c r="D57" s="8">
        <v>43117.383553240739</v>
      </c>
      <c r="E57" s="45"/>
      <c r="F57" s="45"/>
      <c r="G57" s="47"/>
      <c r="H57" s="46"/>
      <c r="I57" s="46"/>
      <c r="J57" s="53"/>
      <c r="K57" s="53"/>
      <c r="L57" s="53"/>
      <c r="M57" s="53"/>
      <c r="N57" s="53"/>
      <c r="O57" s="53"/>
      <c r="P57" s="53"/>
      <c r="Q57" s="53"/>
      <c r="R57" s="53"/>
      <c r="S57" s="53"/>
      <c r="T57" s="53"/>
      <c r="U57" s="53"/>
      <c r="V57" s="33"/>
      <c r="W57" s="53"/>
      <c r="X57" s="53"/>
      <c r="Y57" s="53"/>
      <c r="Z57" s="53"/>
      <c r="AA57" s="53"/>
      <c r="AB57" s="53"/>
      <c r="AC57" s="53">
        <v>5</v>
      </c>
      <c r="AD57" s="53">
        <v>5</v>
      </c>
      <c r="AE57" s="53">
        <v>5</v>
      </c>
      <c r="AF57" s="53">
        <v>2</v>
      </c>
      <c r="AG57" s="53">
        <v>2</v>
      </c>
      <c r="AH57" s="53">
        <v>2</v>
      </c>
      <c r="AI57" s="53">
        <v>5</v>
      </c>
      <c r="AJ57" s="53">
        <v>5</v>
      </c>
      <c r="AK57" s="53">
        <v>5</v>
      </c>
      <c r="AL57" s="53">
        <v>5</v>
      </c>
      <c r="AM57" s="53">
        <v>5</v>
      </c>
      <c r="AN57" s="53">
        <v>2</v>
      </c>
      <c r="AO57" s="53">
        <v>2</v>
      </c>
      <c r="AP57" s="53">
        <v>5</v>
      </c>
      <c r="AQ57" s="53">
        <v>2</v>
      </c>
      <c r="AR57" s="53">
        <v>2</v>
      </c>
      <c r="AS57" s="53">
        <v>5</v>
      </c>
      <c r="AT57" s="1">
        <v>0</v>
      </c>
      <c r="AU57" s="1"/>
      <c r="AV57" s="1"/>
      <c r="AW57" s="1"/>
      <c r="AX57" s="1"/>
      <c r="AY57" s="1"/>
      <c r="AZ57" s="1"/>
      <c r="BA57" s="1"/>
      <c r="BB57" s="1"/>
      <c r="BC57" s="1"/>
      <c r="BD57" s="1"/>
      <c r="BE57" s="1"/>
      <c r="BF57" s="1"/>
      <c r="BG57" s="1"/>
      <c r="BH57" s="1"/>
    </row>
    <row r="58" spans="1:60" x14ac:dyDescent="0.25">
      <c r="A58" s="1">
        <f t="shared" si="0"/>
        <v>50</v>
      </c>
      <c r="B58" s="8">
        <v>43117.3903587963</v>
      </c>
      <c r="C58" s="8">
        <v>43117.39503472222</v>
      </c>
      <c r="D58" s="8">
        <v>43117.39503472222</v>
      </c>
      <c r="E58" s="45"/>
      <c r="F58" s="45"/>
      <c r="G58" s="47"/>
      <c r="H58" s="46"/>
      <c r="I58" s="46"/>
      <c r="J58" s="53"/>
      <c r="K58" s="53"/>
      <c r="L58" s="53"/>
      <c r="M58" s="53"/>
      <c r="N58" s="53"/>
      <c r="O58" s="53"/>
      <c r="P58" s="53"/>
      <c r="Q58" s="53"/>
      <c r="R58" s="53"/>
      <c r="S58" s="53"/>
      <c r="T58" s="53"/>
      <c r="U58" s="53"/>
      <c r="V58" s="33"/>
      <c r="W58" s="53"/>
      <c r="X58" s="53"/>
      <c r="Y58" s="53"/>
      <c r="Z58" s="53"/>
      <c r="AA58" s="53"/>
      <c r="AB58" s="53"/>
      <c r="AC58" s="53">
        <v>5</v>
      </c>
      <c r="AD58" s="53">
        <v>2</v>
      </c>
      <c r="AE58" s="53">
        <v>4</v>
      </c>
      <c r="AF58" s="53">
        <v>1</v>
      </c>
      <c r="AG58" s="53">
        <v>1</v>
      </c>
      <c r="AH58" s="53">
        <v>4</v>
      </c>
      <c r="AI58" s="53">
        <v>3</v>
      </c>
      <c r="AJ58" s="53">
        <v>5</v>
      </c>
      <c r="AK58" s="53">
        <v>5</v>
      </c>
      <c r="AL58" s="53">
        <v>4</v>
      </c>
      <c r="AM58" s="53">
        <v>5</v>
      </c>
      <c r="AN58" s="53">
        <v>4</v>
      </c>
      <c r="AO58" s="53">
        <v>1</v>
      </c>
      <c r="AP58" s="53">
        <v>5</v>
      </c>
      <c r="AQ58" s="53">
        <v>3</v>
      </c>
      <c r="AR58" s="53">
        <v>1</v>
      </c>
      <c r="AS58" s="53">
        <v>5</v>
      </c>
      <c r="AT58" s="1">
        <v>0</v>
      </c>
      <c r="AU58" s="1"/>
      <c r="AV58" s="1"/>
      <c r="AW58" s="1"/>
      <c r="AX58" s="1"/>
      <c r="AY58" s="1"/>
      <c r="AZ58" s="1"/>
      <c r="BA58" s="1"/>
      <c r="BB58" s="1"/>
      <c r="BC58" s="1"/>
      <c r="BD58" s="1"/>
      <c r="BE58" s="1"/>
      <c r="BF58" s="1"/>
      <c r="BG58" s="1"/>
      <c r="BH58" s="1"/>
    </row>
    <row r="59" spans="1:60" x14ac:dyDescent="0.25">
      <c r="A59" s="1">
        <f t="shared" si="0"/>
        <v>51</v>
      </c>
      <c r="B59" s="8">
        <v>43117.389849537038</v>
      </c>
      <c r="C59" s="8">
        <v>43117.399224537039</v>
      </c>
      <c r="D59" s="8">
        <v>43117.399236111109</v>
      </c>
      <c r="E59" s="45"/>
      <c r="F59" s="45"/>
      <c r="G59" s="47"/>
      <c r="H59" s="46"/>
      <c r="I59" s="46"/>
      <c r="J59" s="53"/>
      <c r="K59" s="53"/>
      <c r="L59" s="53"/>
      <c r="M59" s="53"/>
      <c r="N59" s="53"/>
      <c r="O59" s="53"/>
      <c r="P59" s="53"/>
      <c r="Q59" s="53"/>
      <c r="R59" s="53"/>
      <c r="S59" s="53"/>
      <c r="T59" s="53"/>
      <c r="U59" s="53"/>
      <c r="V59" s="33"/>
      <c r="W59" s="53"/>
      <c r="X59" s="53"/>
      <c r="Y59" s="53"/>
      <c r="Z59" s="53"/>
      <c r="AA59" s="53"/>
      <c r="AB59" s="53"/>
      <c r="AC59" s="53">
        <v>5</v>
      </c>
      <c r="AD59" s="53">
        <v>5</v>
      </c>
      <c r="AE59" s="53">
        <v>3</v>
      </c>
      <c r="AF59" s="53">
        <v>2</v>
      </c>
      <c r="AG59" s="53">
        <v>4</v>
      </c>
      <c r="AH59" s="53">
        <v>5</v>
      </c>
      <c r="AI59" s="53">
        <v>5</v>
      </c>
      <c r="AJ59" s="53">
        <v>4</v>
      </c>
      <c r="AK59" s="53">
        <v>4</v>
      </c>
      <c r="AL59" s="53">
        <v>4</v>
      </c>
      <c r="AM59" s="53">
        <v>5</v>
      </c>
      <c r="AN59" s="53">
        <v>5</v>
      </c>
      <c r="AO59" s="53">
        <v>2</v>
      </c>
      <c r="AP59" s="53">
        <v>4</v>
      </c>
      <c r="AQ59" s="53">
        <v>5</v>
      </c>
      <c r="AR59" s="53">
        <v>2</v>
      </c>
      <c r="AS59" s="53">
        <v>4</v>
      </c>
      <c r="AT59" s="1">
        <v>0</v>
      </c>
      <c r="AU59" s="1"/>
      <c r="AV59" s="1"/>
      <c r="AW59" s="1"/>
      <c r="AX59" s="1"/>
      <c r="AY59" s="1"/>
      <c r="AZ59" s="1"/>
      <c r="BA59" s="1"/>
      <c r="BB59" s="1"/>
      <c r="BC59" s="1"/>
      <c r="BD59" s="1"/>
      <c r="BE59" s="1"/>
      <c r="BF59" s="1"/>
      <c r="BG59" s="1"/>
      <c r="BH59" s="1"/>
    </row>
    <row r="60" spans="1:60" x14ac:dyDescent="0.25">
      <c r="A60" s="1">
        <f t="shared" si="0"/>
        <v>52</v>
      </c>
      <c r="B60" s="8">
        <v>43117.393171296295</v>
      </c>
      <c r="C60" s="8">
        <v>43117.401273148149</v>
      </c>
      <c r="D60" s="8">
        <v>43117.401273148149</v>
      </c>
      <c r="E60" s="45"/>
      <c r="F60" s="45"/>
      <c r="G60" s="47"/>
      <c r="H60" s="46"/>
      <c r="I60" s="46"/>
      <c r="J60" s="53"/>
      <c r="K60" s="53"/>
      <c r="L60" s="53"/>
      <c r="M60" s="53"/>
      <c r="N60" s="53"/>
      <c r="O60" s="53"/>
      <c r="P60" s="53"/>
      <c r="Q60" s="53"/>
      <c r="R60" s="53"/>
      <c r="S60" s="53"/>
      <c r="T60" s="53"/>
      <c r="U60" s="53"/>
      <c r="V60" s="33"/>
      <c r="W60" s="53"/>
      <c r="X60" s="53"/>
      <c r="Y60" s="53"/>
      <c r="Z60" s="53"/>
      <c r="AA60" s="53"/>
      <c r="AB60" s="53"/>
      <c r="AC60" s="53">
        <v>4</v>
      </c>
      <c r="AD60" s="53">
        <v>4</v>
      </c>
      <c r="AE60" s="53">
        <v>4</v>
      </c>
      <c r="AF60" s="53">
        <v>1</v>
      </c>
      <c r="AG60" s="53">
        <v>2</v>
      </c>
      <c r="AH60" s="53">
        <v>5</v>
      </c>
      <c r="AI60" s="53">
        <v>4</v>
      </c>
      <c r="AJ60" s="53">
        <v>5</v>
      </c>
      <c r="AK60" s="53">
        <v>4</v>
      </c>
      <c r="AL60" s="53">
        <v>4</v>
      </c>
      <c r="AM60" s="53">
        <v>5</v>
      </c>
      <c r="AN60" s="53">
        <v>5</v>
      </c>
      <c r="AO60" s="53">
        <v>1</v>
      </c>
      <c r="AP60" s="53">
        <v>5</v>
      </c>
      <c r="AQ60" s="53">
        <v>4</v>
      </c>
      <c r="AR60" s="53">
        <v>1</v>
      </c>
      <c r="AS60" s="53">
        <v>4</v>
      </c>
      <c r="AT60" s="1">
        <v>0</v>
      </c>
      <c r="AU60" s="1"/>
      <c r="AV60" s="1"/>
      <c r="AW60" s="1"/>
      <c r="AX60" s="1"/>
      <c r="AY60" s="1"/>
      <c r="AZ60" s="1"/>
      <c r="BA60" s="1"/>
      <c r="BB60" s="1"/>
      <c r="BC60" s="1"/>
      <c r="BD60" s="1"/>
      <c r="BE60" s="1"/>
      <c r="BF60" s="1"/>
      <c r="BG60" s="1"/>
      <c r="BH60" s="1"/>
    </row>
    <row r="61" spans="1:60" x14ac:dyDescent="0.25">
      <c r="A61" s="1">
        <f t="shared" si="0"/>
        <v>53</v>
      </c>
      <c r="B61" s="8">
        <v>43117.396643518521</v>
      </c>
      <c r="C61" s="8">
        <v>43117.404918981483</v>
      </c>
      <c r="D61" s="8">
        <v>43117.404930555553</v>
      </c>
      <c r="E61" s="45"/>
      <c r="F61" s="45"/>
      <c r="G61" s="47"/>
      <c r="H61" s="46"/>
      <c r="I61" s="46"/>
      <c r="J61" s="53"/>
      <c r="K61" s="53"/>
      <c r="L61" s="53"/>
      <c r="M61" s="53"/>
      <c r="N61" s="53"/>
      <c r="O61" s="53"/>
      <c r="P61" s="53"/>
      <c r="Q61" s="53"/>
      <c r="R61" s="53"/>
      <c r="S61" s="53"/>
      <c r="T61" s="53"/>
      <c r="U61" s="53"/>
      <c r="V61" s="33"/>
      <c r="W61" s="53"/>
      <c r="X61" s="53"/>
      <c r="Y61" s="53"/>
      <c r="Z61" s="53"/>
      <c r="AA61" s="53"/>
      <c r="AB61" s="53"/>
      <c r="AC61" s="53">
        <v>5</v>
      </c>
      <c r="AD61" s="53">
        <v>5</v>
      </c>
      <c r="AE61" s="53">
        <v>3</v>
      </c>
      <c r="AF61" s="53">
        <v>1</v>
      </c>
      <c r="AG61" s="53"/>
      <c r="AH61" s="53">
        <v>2</v>
      </c>
      <c r="AI61" s="53">
        <v>5</v>
      </c>
      <c r="AJ61" s="53">
        <v>5</v>
      </c>
      <c r="AK61" s="53">
        <v>5</v>
      </c>
      <c r="AL61" s="53">
        <v>5</v>
      </c>
      <c r="AM61" s="53">
        <v>5</v>
      </c>
      <c r="AN61" s="53">
        <v>5</v>
      </c>
      <c r="AO61" s="53">
        <v>1</v>
      </c>
      <c r="AP61" s="53">
        <v>5</v>
      </c>
      <c r="AQ61" s="53">
        <v>5</v>
      </c>
      <c r="AR61" s="53">
        <v>1</v>
      </c>
      <c r="AS61" s="53">
        <v>5</v>
      </c>
      <c r="AT61" s="1">
        <v>0</v>
      </c>
      <c r="AU61" s="1"/>
      <c r="AV61" s="1"/>
      <c r="AW61" s="1"/>
      <c r="AX61" s="1"/>
      <c r="AY61" s="1"/>
      <c r="AZ61" s="1"/>
      <c r="BA61" s="1"/>
      <c r="BB61" s="1"/>
      <c r="BC61" s="1"/>
      <c r="BD61" s="1"/>
      <c r="BE61" s="1"/>
      <c r="BF61" s="1"/>
      <c r="BG61" s="1"/>
      <c r="BH61" s="1"/>
    </row>
    <row r="62" spans="1:60" x14ac:dyDescent="0.25">
      <c r="A62" s="1">
        <f t="shared" si="0"/>
        <v>54</v>
      </c>
      <c r="B62" s="8">
        <v>43117.401365740741</v>
      </c>
      <c r="C62" s="8">
        <v>43117.404965277776</v>
      </c>
      <c r="D62" s="8">
        <v>43117.404976851853</v>
      </c>
      <c r="E62" s="45"/>
      <c r="F62" s="45"/>
      <c r="G62" s="47"/>
      <c r="H62" s="46"/>
      <c r="I62" s="46"/>
      <c r="J62" s="53"/>
      <c r="K62" s="53"/>
      <c r="L62" s="53"/>
      <c r="M62" s="53"/>
      <c r="N62" s="53"/>
      <c r="O62" s="53"/>
      <c r="P62" s="53"/>
      <c r="Q62" s="53"/>
      <c r="R62" s="53"/>
      <c r="S62" s="53"/>
      <c r="T62" s="53"/>
      <c r="U62" s="53"/>
      <c r="V62" s="33"/>
      <c r="W62" s="53"/>
      <c r="X62" s="53"/>
      <c r="Y62" s="53"/>
      <c r="Z62" s="53"/>
      <c r="AA62" s="53"/>
      <c r="AB62" s="53"/>
      <c r="AC62" s="53">
        <v>5</v>
      </c>
      <c r="AD62" s="53">
        <v>5</v>
      </c>
      <c r="AE62" s="53">
        <v>3</v>
      </c>
      <c r="AF62" s="53">
        <v>1</v>
      </c>
      <c r="AG62" s="53">
        <v>2</v>
      </c>
      <c r="AH62" s="53">
        <v>4</v>
      </c>
      <c r="AI62" s="53">
        <v>5</v>
      </c>
      <c r="AJ62" s="53">
        <v>5</v>
      </c>
      <c r="AK62" s="53">
        <v>5</v>
      </c>
      <c r="AL62" s="53">
        <v>4</v>
      </c>
      <c r="AM62" s="53">
        <v>5</v>
      </c>
      <c r="AN62" s="53">
        <v>5</v>
      </c>
      <c r="AO62" s="53">
        <v>1</v>
      </c>
      <c r="AP62" s="53">
        <v>5</v>
      </c>
      <c r="AQ62" s="53">
        <v>5</v>
      </c>
      <c r="AR62" s="53">
        <v>1</v>
      </c>
      <c r="AS62" s="53">
        <v>4</v>
      </c>
      <c r="AT62" s="1">
        <v>0</v>
      </c>
      <c r="AU62" s="1"/>
      <c r="AV62" s="1"/>
      <c r="AW62" s="1"/>
      <c r="AX62" s="1"/>
      <c r="AY62" s="1"/>
      <c r="AZ62" s="1"/>
      <c r="BA62" s="1"/>
      <c r="BB62" s="1"/>
      <c r="BC62" s="1"/>
      <c r="BD62" s="1"/>
      <c r="BE62" s="1"/>
      <c r="BF62" s="1"/>
      <c r="BG62" s="1"/>
      <c r="BH62" s="1"/>
    </row>
    <row r="63" spans="1:60" x14ac:dyDescent="0.25">
      <c r="A63" s="1">
        <f t="shared" si="0"/>
        <v>55</v>
      </c>
      <c r="B63" s="8">
        <v>43117.405532407407</v>
      </c>
      <c r="C63" s="8">
        <v>43117.410497685189</v>
      </c>
      <c r="D63" s="8">
        <v>43117.410497685189</v>
      </c>
      <c r="E63" s="45"/>
      <c r="F63" s="45"/>
      <c r="G63" s="47"/>
      <c r="H63" s="46"/>
      <c r="I63" s="46"/>
      <c r="J63" s="53"/>
      <c r="K63" s="53"/>
      <c r="L63" s="53"/>
      <c r="M63" s="53"/>
      <c r="N63" s="53"/>
      <c r="O63" s="53"/>
      <c r="P63" s="53"/>
      <c r="Q63" s="53"/>
      <c r="R63" s="53"/>
      <c r="S63" s="53"/>
      <c r="T63" s="53"/>
      <c r="U63" s="53"/>
      <c r="V63" s="33"/>
      <c r="W63" s="53"/>
      <c r="X63" s="53"/>
      <c r="Y63" s="53"/>
      <c r="Z63" s="53"/>
      <c r="AA63" s="53"/>
      <c r="AB63" s="53"/>
      <c r="AC63" s="53">
        <v>4</v>
      </c>
      <c r="AD63" s="53">
        <v>4</v>
      </c>
      <c r="AE63" s="53">
        <v>4</v>
      </c>
      <c r="AF63" s="53">
        <v>1</v>
      </c>
      <c r="AG63" s="53">
        <v>2</v>
      </c>
      <c r="AH63" s="53">
        <v>3</v>
      </c>
      <c r="AI63" s="53">
        <v>4</v>
      </c>
      <c r="AJ63" s="53">
        <v>5</v>
      </c>
      <c r="AK63" s="53">
        <v>5</v>
      </c>
      <c r="AL63" s="53">
        <v>4</v>
      </c>
      <c r="AM63" s="53">
        <v>4</v>
      </c>
      <c r="AN63" s="53">
        <v>4</v>
      </c>
      <c r="AO63" s="53">
        <v>4</v>
      </c>
      <c r="AP63" s="53">
        <v>4</v>
      </c>
      <c r="AQ63" s="53">
        <v>4</v>
      </c>
      <c r="AR63" s="53">
        <v>1</v>
      </c>
      <c r="AS63" s="53">
        <v>4</v>
      </c>
      <c r="AT63" s="1">
        <v>0</v>
      </c>
      <c r="AU63" s="1"/>
      <c r="AV63" s="1"/>
      <c r="AW63" s="1"/>
      <c r="AX63" s="1"/>
      <c r="AY63" s="1"/>
      <c r="AZ63" s="1"/>
      <c r="BA63" s="1"/>
      <c r="BB63" s="1"/>
      <c r="BC63" s="1"/>
      <c r="BD63" s="1"/>
      <c r="BE63" s="1"/>
      <c r="BF63" s="1"/>
      <c r="BG63" s="1"/>
      <c r="BH63" s="1"/>
    </row>
    <row r="64" spans="1:60" x14ac:dyDescent="0.25">
      <c r="A64" s="1">
        <f t="shared" si="0"/>
        <v>56</v>
      </c>
      <c r="B64" s="8">
        <v>43117.405532407407</v>
      </c>
      <c r="C64" s="8">
        <v>43117.413819444446</v>
      </c>
      <c r="D64" s="8">
        <v>43117.413819444446</v>
      </c>
      <c r="E64" s="45"/>
      <c r="F64" s="45"/>
      <c r="G64" s="47"/>
      <c r="H64" s="46"/>
      <c r="I64" s="46"/>
      <c r="J64" s="53"/>
      <c r="K64" s="53"/>
      <c r="L64" s="53"/>
      <c r="M64" s="53"/>
      <c r="N64" s="53"/>
      <c r="O64" s="53"/>
      <c r="P64" s="53"/>
      <c r="Q64" s="53"/>
      <c r="R64" s="53"/>
      <c r="S64" s="53"/>
      <c r="T64" s="53"/>
      <c r="U64" s="53"/>
      <c r="V64" s="33"/>
      <c r="W64" s="53"/>
      <c r="X64" s="53"/>
      <c r="Y64" s="53"/>
      <c r="Z64" s="53"/>
      <c r="AA64" s="53"/>
      <c r="AB64" s="53"/>
      <c r="AC64" s="53">
        <v>5</v>
      </c>
      <c r="AD64" s="53">
        <v>2</v>
      </c>
      <c r="AE64" s="53">
        <v>4</v>
      </c>
      <c r="AF64" s="53">
        <v>1</v>
      </c>
      <c r="AG64" s="53">
        <v>4</v>
      </c>
      <c r="AH64" s="53">
        <v>4</v>
      </c>
      <c r="AI64" s="53">
        <v>4</v>
      </c>
      <c r="AJ64" s="53">
        <v>4</v>
      </c>
      <c r="AK64" s="53">
        <v>4</v>
      </c>
      <c r="AL64" s="53">
        <v>4</v>
      </c>
      <c r="AM64" s="53">
        <v>4</v>
      </c>
      <c r="AN64" s="53">
        <v>4</v>
      </c>
      <c r="AO64" s="53">
        <v>2</v>
      </c>
      <c r="AP64" s="53">
        <v>4</v>
      </c>
      <c r="AQ64" s="53">
        <v>4</v>
      </c>
      <c r="AR64" s="53">
        <v>1</v>
      </c>
      <c r="AS64" s="53">
        <v>3</v>
      </c>
      <c r="AT64" s="1">
        <v>0</v>
      </c>
      <c r="AU64" s="1"/>
      <c r="AV64" s="1"/>
      <c r="AW64" s="1"/>
      <c r="AX64" s="1"/>
      <c r="AY64" s="1"/>
      <c r="AZ64" s="1"/>
      <c r="BA64" s="1"/>
      <c r="BB64" s="1"/>
      <c r="BC64" s="1"/>
      <c r="BD64" s="1"/>
      <c r="BE64" s="1"/>
      <c r="BF64" s="1"/>
      <c r="BG64" s="1"/>
      <c r="BH64" s="1"/>
    </row>
    <row r="65" spans="1:60" x14ac:dyDescent="0.25">
      <c r="A65" s="1">
        <f t="shared" si="0"/>
        <v>57</v>
      </c>
      <c r="B65" s="8">
        <v>43117.416145833333</v>
      </c>
      <c r="C65" s="8">
        <v>43117.420104166667</v>
      </c>
      <c r="D65" s="8">
        <v>43117.420104166667</v>
      </c>
      <c r="E65" s="45"/>
      <c r="F65" s="45"/>
      <c r="G65" s="47"/>
      <c r="H65" s="46"/>
      <c r="I65" s="46"/>
      <c r="J65" s="53"/>
      <c r="K65" s="53"/>
      <c r="L65" s="53"/>
      <c r="M65" s="53"/>
      <c r="N65" s="53"/>
      <c r="O65" s="53"/>
      <c r="P65" s="53"/>
      <c r="Q65" s="53"/>
      <c r="R65" s="53"/>
      <c r="S65" s="53"/>
      <c r="T65" s="53"/>
      <c r="U65" s="53"/>
      <c r="V65" s="33"/>
      <c r="W65" s="53"/>
      <c r="X65" s="53"/>
      <c r="Y65" s="53"/>
      <c r="Z65" s="53"/>
      <c r="AA65" s="53"/>
      <c r="AB65" s="53"/>
      <c r="AC65" s="53">
        <v>3</v>
      </c>
      <c r="AD65" s="53">
        <v>5</v>
      </c>
      <c r="AE65" s="53">
        <v>2</v>
      </c>
      <c r="AF65" s="53">
        <v>1</v>
      </c>
      <c r="AG65" s="53">
        <v>3</v>
      </c>
      <c r="AH65" s="53">
        <v>4</v>
      </c>
      <c r="AI65" s="53">
        <v>5</v>
      </c>
      <c r="AJ65" s="53">
        <v>4</v>
      </c>
      <c r="AK65" s="53">
        <v>4</v>
      </c>
      <c r="AL65" s="53">
        <v>4</v>
      </c>
      <c r="AM65" s="53">
        <v>4</v>
      </c>
      <c r="AN65" s="53">
        <v>4</v>
      </c>
      <c r="AO65" s="53">
        <v>2</v>
      </c>
      <c r="AP65" s="53">
        <v>4</v>
      </c>
      <c r="AQ65" s="53">
        <v>4</v>
      </c>
      <c r="AR65" s="53">
        <v>2</v>
      </c>
      <c r="AS65" s="53">
        <v>4</v>
      </c>
      <c r="AT65" s="1">
        <v>0</v>
      </c>
      <c r="AU65" s="1"/>
      <c r="AV65" s="1"/>
      <c r="AW65" s="1"/>
      <c r="AX65" s="1"/>
      <c r="AY65" s="1"/>
      <c r="AZ65" s="1"/>
      <c r="BA65" s="1"/>
      <c r="BB65" s="1"/>
      <c r="BC65" s="1"/>
      <c r="BD65" s="1"/>
      <c r="BE65" s="1"/>
      <c r="BF65" s="1"/>
      <c r="BG65" s="1"/>
      <c r="BH65" s="1"/>
    </row>
    <row r="66" spans="1:60" x14ac:dyDescent="0.25">
      <c r="A66" s="1">
        <f t="shared" si="0"/>
        <v>58</v>
      </c>
      <c r="B66" s="8">
        <v>43117.412395833337</v>
      </c>
      <c r="C66" s="8">
        <v>43117.422025462962</v>
      </c>
      <c r="D66" s="8">
        <v>43117.422025462962</v>
      </c>
      <c r="E66" s="45"/>
      <c r="F66" s="45"/>
      <c r="G66" s="47"/>
      <c r="H66" s="46"/>
      <c r="I66" s="46"/>
      <c r="J66" s="53"/>
      <c r="K66" s="53"/>
      <c r="L66" s="53"/>
      <c r="M66" s="53"/>
      <c r="N66" s="53"/>
      <c r="O66" s="53"/>
      <c r="P66" s="53"/>
      <c r="Q66" s="53"/>
      <c r="R66" s="53"/>
      <c r="S66" s="53"/>
      <c r="T66" s="53"/>
      <c r="U66" s="53"/>
      <c r="V66" s="33"/>
      <c r="W66" s="53"/>
      <c r="X66" s="53"/>
      <c r="Y66" s="53"/>
      <c r="Z66" s="53"/>
      <c r="AA66" s="53"/>
      <c r="AB66" s="53"/>
      <c r="AC66" s="53">
        <v>5</v>
      </c>
      <c r="AD66" s="53">
        <v>5</v>
      </c>
      <c r="AE66" s="53">
        <v>4</v>
      </c>
      <c r="AF66" s="53">
        <v>1</v>
      </c>
      <c r="AG66" s="53">
        <v>1</v>
      </c>
      <c r="AH66" s="53">
        <v>1</v>
      </c>
      <c r="AI66" s="53">
        <v>4</v>
      </c>
      <c r="AJ66" s="53">
        <v>3</v>
      </c>
      <c r="AK66" s="53">
        <v>4</v>
      </c>
      <c r="AL66" s="53">
        <v>4</v>
      </c>
      <c r="AM66" s="53">
        <v>4</v>
      </c>
      <c r="AN66" s="53">
        <v>1</v>
      </c>
      <c r="AO66" s="53">
        <v>2</v>
      </c>
      <c r="AP66" s="53">
        <v>5</v>
      </c>
      <c r="AQ66" s="53">
        <v>4</v>
      </c>
      <c r="AR66" s="53">
        <v>4</v>
      </c>
      <c r="AS66" s="53">
        <v>4</v>
      </c>
      <c r="AT66" s="1">
        <v>0</v>
      </c>
      <c r="AU66" s="1"/>
      <c r="AV66" s="1"/>
      <c r="AW66" s="1"/>
      <c r="AX66" s="1"/>
      <c r="AY66" s="1"/>
      <c r="AZ66" s="1"/>
      <c r="BA66" s="1"/>
      <c r="BB66" s="1"/>
      <c r="BC66" s="1"/>
      <c r="BD66" s="1"/>
      <c r="BE66" s="1"/>
      <c r="BF66" s="1"/>
      <c r="BG66" s="1"/>
      <c r="BH66" s="1"/>
    </row>
    <row r="67" spans="1:60" x14ac:dyDescent="0.25">
      <c r="A67" s="1">
        <f t="shared" si="0"/>
        <v>59</v>
      </c>
      <c r="B67" s="8">
        <v>43117.417314814818</v>
      </c>
      <c r="C67" s="8">
        <v>43117.426261574074</v>
      </c>
      <c r="D67" s="8">
        <v>43117.42627314815</v>
      </c>
      <c r="E67" s="45"/>
      <c r="F67" s="45"/>
      <c r="G67" s="47"/>
      <c r="H67" s="46"/>
      <c r="I67" s="46"/>
      <c r="J67" s="53"/>
      <c r="K67" s="53"/>
      <c r="L67" s="53"/>
      <c r="M67" s="53"/>
      <c r="N67" s="53"/>
      <c r="O67" s="53"/>
      <c r="P67" s="53"/>
      <c r="Q67" s="53"/>
      <c r="R67" s="53"/>
      <c r="S67" s="53"/>
      <c r="T67" s="53"/>
      <c r="U67" s="53"/>
      <c r="V67" s="33"/>
      <c r="W67" s="53"/>
      <c r="X67" s="53"/>
      <c r="Y67" s="53"/>
      <c r="Z67" s="53"/>
      <c r="AA67" s="53"/>
      <c r="AB67" s="53"/>
      <c r="AC67" s="53">
        <v>1</v>
      </c>
      <c r="AD67" s="53">
        <v>4</v>
      </c>
      <c r="AE67" s="53">
        <v>4</v>
      </c>
      <c r="AF67" s="53">
        <v>2</v>
      </c>
      <c r="AG67" s="53">
        <v>4</v>
      </c>
      <c r="AH67" s="53">
        <v>4</v>
      </c>
      <c r="AI67" s="53">
        <v>4</v>
      </c>
      <c r="AJ67" s="53">
        <v>4</v>
      </c>
      <c r="AK67" s="53">
        <v>4</v>
      </c>
      <c r="AL67" s="53">
        <v>4</v>
      </c>
      <c r="AM67" s="53">
        <v>4</v>
      </c>
      <c r="AN67" s="53">
        <v>4</v>
      </c>
      <c r="AO67" s="53">
        <v>2</v>
      </c>
      <c r="AP67" s="53">
        <v>4</v>
      </c>
      <c r="AQ67" s="53">
        <v>4</v>
      </c>
      <c r="AR67" s="53">
        <v>2</v>
      </c>
      <c r="AS67" s="53">
        <v>4</v>
      </c>
      <c r="AT67" s="1">
        <v>0</v>
      </c>
      <c r="AU67" s="1"/>
      <c r="AV67" s="1"/>
      <c r="AW67" s="1"/>
      <c r="AX67" s="1"/>
      <c r="AY67" s="1"/>
      <c r="AZ67" s="1"/>
      <c r="BA67" s="1"/>
      <c r="BB67" s="1"/>
      <c r="BC67" s="1"/>
      <c r="BD67" s="1"/>
      <c r="BE67" s="1"/>
      <c r="BF67" s="1"/>
      <c r="BG67" s="1"/>
      <c r="BH67" s="1"/>
    </row>
    <row r="68" spans="1:60" x14ac:dyDescent="0.25">
      <c r="A68" s="1">
        <f t="shared" si="0"/>
        <v>60</v>
      </c>
      <c r="B68" s="8">
        <v>43117.43546296296</v>
      </c>
      <c r="C68" s="8">
        <v>43117.44159722222</v>
      </c>
      <c r="D68" s="8">
        <v>43117.441608796296</v>
      </c>
      <c r="E68" s="45"/>
      <c r="F68" s="45"/>
      <c r="G68" s="47"/>
      <c r="H68" s="46"/>
      <c r="I68" s="46"/>
      <c r="J68" s="53"/>
      <c r="K68" s="53"/>
      <c r="L68" s="53"/>
      <c r="M68" s="53"/>
      <c r="N68" s="53"/>
      <c r="O68" s="53"/>
      <c r="P68" s="53"/>
      <c r="Q68" s="53"/>
      <c r="R68" s="53"/>
      <c r="S68" s="53"/>
      <c r="T68" s="53"/>
      <c r="U68" s="53"/>
      <c r="V68" s="33"/>
      <c r="W68" s="53"/>
      <c r="X68" s="53"/>
      <c r="Y68" s="53"/>
      <c r="Z68" s="53"/>
      <c r="AA68" s="53"/>
      <c r="AB68" s="53"/>
      <c r="AC68" s="53">
        <v>5</v>
      </c>
      <c r="AD68" s="53">
        <v>4</v>
      </c>
      <c r="AE68" s="53">
        <v>2</v>
      </c>
      <c r="AF68" s="53">
        <v>1</v>
      </c>
      <c r="AG68" s="53">
        <v>5</v>
      </c>
      <c r="AH68" s="53">
        <v>4</v>
      </c>
      <c r="AI68" s="53">
        <v>4</v>
      </c>
      <c r="AJ68" s="53">
        <v>4</v>
      </c>
      <c r="AK68" s="53">
        <v>4</v>
      </c>
      <c r="AL68" s="53">
        <v>4</v>
      </c>
      <c r="AM68" s="53">
        <v>4</v>
      </c>
      <c r="AN68" s="53">
        <v>4</v>
      </c>
      <c r="AO68" s="53">
        <v>2</v>
      </c>
      <c r="AP68" s="53">
        <v>5</v>
      </c>
      <c r="AQ68" s="53">
        <v>4</v>
      </c>
      <c r="AR68" s="53">
        <v>1</v>
      </c>
      <c r="AS68" s="53">
        <v>2</v>
      </c>
      <c r="AT68" s="1">
        <v>0</v>
      </c>
      <c r="AU68" s="1"/>
      <c r="AV68" s="1"/>
      <c r="AW68" s="1"/>
      <c r="AX68" s="1"/>
      <c r="AY68" s="1"/>
      <c r="AZ68" s="1"/>
      <c r="BA68" s="1"/>
      <c r="BB68" s="1"/>
      <c r="BC68" s="1"/>
      <c r="BD68" s="1"/>
      <c r="BE68" s="1"/>
      <c r="BF68" s="1"/>
      <c r="BG68" s="1"/>
      <c r="BH68" s="1"/>
    </row>
    <row r="69" spans="1:60" x14ac:dyDescent="0.25">
      <c r="A69" s="1">
        <f t="shared" si="0"/>
        <v>61</v>
      </c>
      <c r="B69" s="8">
        <v>43117.454189814816</v>
      </c>
      <c r="C69" s="8">
        <v>43117.457314814812</v>
      </c>
      <c r="D69" s="8">
        <v>43117.457314814812</v>
      </c>
      <c r="E69" s="45"/>
      <c r="F69" s="45"/>
      <c r="G69" s="47"/>
      <c r="H69" s="46"/>
      <c r="I69" s="46"/>
      <c r="J69" s="53"/>
      <c r="K69" s="53"/>
      <c r="L69" s="53"/>
      <c r="M69" s="53"/>
      <c r="N69" s="53"/>
      <c r="O69" s="53"/>
      <c r="P69" s="53"/>
      <c r="Q69" s="53"/>
      <c r="R69" s="53"/>
      <c r="S69" s="53"/>
      <c r="T69" s="53"/>
      <c r="U69" s="53"/>
      <c r="V69" s="33"/>
      <c r="W69" s="53"/>
      <c r="X69" s="53"/>
      <c r="Y69" s="53"/>
      <c r="Z69" s="53"/>
      <c r="AA69" s="53"/>
      <c r="AB69" s="53"/>
      <c r="AC69" s="53">
        <v>5</v>
      </c>
      <c r="AD69" s="53">
        <v>5</v>
      </c>
      <c r="AE69" s="53">
        <v>3</v>
      </c>
      <c r="AF69" s="53">
        <v>1</v>
      </c>
      <c r="AG69" s="53">
        <v>1</v>
      </c>
      <c r="AH69" s="53">
        <v>3</v>
      </c>
      <c r="AI69" s="53">
        <v>5</v>
      </c>
      <c r="AJ69" s="53">
        <v>5</v>
      </c>
      <c r="AK69" s="53">
        <v>3</v>
      </c>
      <c r="AL69" s="53">
        <v>2</v>
      </c>
      <c r="AM69" s="53">
        <v>5</v>
      </c>
      <c r="AN69" s="53">
        <v>3</v>
      </c>
      <c r="AO69" s="53">
        <v>3</v>
      </c>
      <c r="AP69" s="53">
        <v>5</v>
      </c>
      <c r="AQ69" s="53">
        <v>4</v>
      </c>
      <c r="AR69" s="53">
        <v>1</v>
      </c>
      <c r="AS69" s="53">
        <v>4</v>
      </c>
      <c r="AT69" s="1">
        <v>0</v>
      </c>
      <c r="AU69" s="1"/>
      <c r="AV69" s="1"/>
      <c r="AW69" s="1"/>
      <c r="AX69" s="1"/>
      <c r="AY69" s="1"/>
      <c r="AZ69" s="1"/>
      <c r="BA69" s="1"/>
      <c r="BB69" s="1"/>
      <c r="BC69" s="1"/>
      <c r="BD69" s="1"/>
      <c r="BE69" s="1"/>
      <c r="BF69" s="1"/>
      <c r="BG69" s="1"/>
      <c r="BH69" s="1"/>
    </row>
    <row r="70" spans="1:60" x14ac:dyDescent="0.25">
      <c r="A70" s="1">
        <f t="shared" si="0"/>
        <v>62</v>
      </c>
      <c r="B70" s="8">
        <v>43117.464166666665</v>
      </c>
      <c r="C70" s="8">
        <v>43117.477488425924</v>
      </c>
      <c r="D70" s="8">
        <v>43117.477488425924</v>
      </c>
      <c r="E70" s="45"/>
      <c r="F70" s="45"/>
      <c r="G70" s="47"/>
      <c r="H70" s="46"/>
      <c r="I70" s="46"/>
      <c r="J70" s="53"/>
      <c r="K70" s="53"/>
      <c r="L70" s="53"/>
      <c r="M70" s="53"/>
      <c r="N70" s="53"/>
      <c r="O70" s="53"/>
      <c r="P70" s="53"/>
      <c r="Q70" s="53"/>
      <c r="R70" s="53"/>
      <c r="S70" s="53"/>
      <c r="T70" s="53"/>
      <c r="U70" s="53"/>
      <c r="V70" s="33"/>
      <c r="W70" s="53"/>
      <c r="X70" s="53"/>
      <c r="Y70" s="53"/>
      <c r="Z70" s="53"/>
      <c r="AA70" s="53"/>
      <c r="AB70" s="53"/>
      <c r="AC70" s="53">
        <v>4</v>
      </c>
      <c r="AD70" s="53">
        <v>4</v>
      </c>
      <c r="AE70" s="53">
        <v>3</v>
      </c>
      <c r="AF70" s="53">
        <v>2</v>
      </c>
      <c r="AG70" s="53">
        <v>4</v>
      </c>
      <c r="AH70" s="53">
        <v>5</v>
      </c>
      <c r="AI70" s="53">
        <v>5</v>
      </c>
      <c r="AJ70" s="53">
        <v>4</v>
      </c>
      <c r="AK70" s="53">
        <v>3</v>
      </c>
      <c r="AL70" s="53">
        <v>4</v>
      </c>
      <c r="AM70" s="53">
        <v>5</v>
      </c>
      <c r="AN70" s="53">
        <v>4</v>
      </c>
      <c r="AO70" s="53">
        <v>2</v>
      </c>
      <c r="AP70" s="53">
        <v>5</v>
      </c>
      <c r="AQ70" s="53">
        <v>4</v>
      </c>
      <c r="AR70" s="53">
        <v>2</v>
      </c>
      <c r="AS70" s="53">
        <v>4</v>
      </c>
      <c r="AT70" s="1">
        <v>0</v>
      </c>
      <c r="AU70" s="1"/>
      <c r="AV70" s="1"/>
      <c r="AW70" s="1"/>
      <c r="AX70" s="1"/>
      <c r="AY70" s="1"/>
      <c r="AZ70" s="1"/>
      <c r="BA70" s="1"/>
      <c r="BB70" s="1"/>
      <c r="BC70" s="1"/>
      <c r="BD70" s="1"/>
      <c r="BE70" s="1"/>
      <c r="BF70" s="1"/>
      <c r="BG70" s="1"/>
      <c r="BH70" s="1"/>
    </row>
    <row r="71" spans="1:60" x14ac:dyDescent="0.25">
      <c r="A71" s="1">
        <f t="shared" si="0"/>
        <v>63</v>
      </c>
      <c r="B71" s="8">
        <v>43117.388460648152</v>
      </c>
      <c r="C71" s="8">
        <v>43117.484571759262</v>
      </c>
      <c r="D71" s="8">
        <v>43117.484571759262</v>
      </c>
      <c r="E71" s="45"/>
      <c r="F71" s="45"/>
      <c r="G71" s="47"/>
      <c r="H71" s="46"/>
      <c r="I71" s="46"/>
      <c r="J71" s="53"/>
      <c r="K71" s="53"/>
      <c r="L71" s="53"/>
      <c r="M71" s="53"/>
      <c r="N71" s="53"/>
      <c r="O71" s="53"/>
      <c r="P71" s="53"/>
      <c r="Q71" s="53"/>
      <c r="R71" s="53"/>
      <c r="S71" s="53"/>
      <c r="T71" s="53"/>
      <c r="U71" s="53"/>
      <c r="V71" s="33"/>
      <c r="W71" s="53"/>
      <c r="X71" s="53"/>
      <c r="Y71" s="53"/>
      <c r="Z71" s="53"/>
      <c r="AA71" s="53"/>
      <c r="AB71" s="53"/>
      <c r="AC71" s="53">
        <v>2</v>
      </c>
      <c r="AD71" s="53">
        <v>4</v>
      </c>
      <c r="AE71" s="53">
        <v>2</v>
      </c>
      <c r="AF71" s="53">
        <v>1</v>
      </c>
      <c r="AG71" s="53">
        <v>4</v>
      </c>
      <c r="AH71" s="53">
        <v>4</v>
      </c>
      <c r="AI71" s="53">
        <v>5</v>
      </c>
      <c r="AJ71" s="53">
        <v>5</v>
      </c>
      <c r="AK71" s="53">
        <v>4</v>
      </c>
      <c r="AL71" s="53">
        <v>4</v>
      </c>
      <c r="AM71" s="53">
        <v>5</v>
      </c>
      <c r="AN71" s="53">
        <v>4</v>
      </c>
      <c r="AO71" s="53">
        <v>1</v>
      </c>
      <c r="AP71" s="53">
        <v>5</v>
      </c>
      <c r="AQ71" s="53">
        <v>4</v>
      </c>
      <c r="AR71" s="53">
        <v>1</v>
      </c>
      <c r="AS71" s="53">
        <v>4</v>
      </c>
      <c r="AT71" s="1">
        <v>0</v>
      </c>
      <c r="AU71" s="1"/>
      <c r="AV71" s="1"/>
      <c r="AW71" s="1"/>
      <c r="AX71" s="1"/>
      <c r="AY71" s="1"/>
      <c r="AZ71" s="1"/>
      <c r="BA71" s="1"/>
      <c r="BB71" s="1"/>
      <c r="BC71" s="1"/>
      <c r="BD71" s="1"/>
      <c r="BE71" s="1"/>
      <c r="BF71" s="1"/>
      <c r="BG71" s="1"/>
      <c r="BH71" s="1"/>
    </row>
    <row r="72" spans="1:60" x14ac:dyDescent="0.25">
      <c r="A72" s="1">
        <f t="shared" si="0"/>
        <v>64</v>
      </c>
      <c r="B72" s="8">
        <v>43117.477881944447</v>
      </c>
      <c r="C72" s="8">
        <v>43117.485254629632</v>
      </c>
      <c r="D72" s="8">
        <v>43117.485266203701</v>
      </c>
      <c r="E72" s="45"/>
      <c r="F72" s="45"/>
      <c r="G72" s="47"/>
      <c r="H72" s="46"/>
      <c r="I72" s="46"/>
      <c r="J72" s="53"/>
      <c r="K72" s="53"/>
      <c r="L72" s="53"/>
      <c r="M72" s="53"/>
      <c r="N72" s="53"/>
      <c r="O72" s="53"/>
      <c r="P72" s="53"/>
      <c r="Q72" s="53"/>
      <c r="R72" s="53"/>
      <c r="S72" s="53"/>
      <c r="T72" s="53"/>
      <c r="U72" s="53"/>
      <c r="V72" s="33"/>
      <c r="W72" s="53"/>
      <c r="X72" s="53"/>
      <c r="Y72" s="53"/>
      <c r="Z72" s="53"/>
      <c r="AA72" s="53"/>
      <c r="AB72" s="53"/>
      <c r="AC72" s="53">
        <v>5</v>
      </c>
      <c r="AD72" s="53">
        <v>5</v>
      </c>
      <c r="AE72" s="53">
        <v>5</v>
      </c>
      <c r="AF72" s="53">
        <v>2</v>
      </c>
      <c r="AG72" s="53">
        <v>2</v>
      </c>
      <c r="AH72" s="53">
        <v>4</v>
      </c>
      <c r="AI72" s="53">
        <v>4</v>
      </c>
      <c r="AJ72" s="53">
        <v>4</v>
      </c>
      <c r="AK72" s="53">
        <v>4</v>
      </c>
      <c r="AL72" s="53">
        <v>4</v>
      </c>
      <c r="AM72" s="53">
        <v>5</v>
      </c>
      <c r="AN72" s="53">
        <v>5</v>
      </c>
      <c r="AO72" s="53">
        <v>2</v>
      </c>
      <c r="AP72" s="53">
        <v>5</v>
      </c>
      <c r="AQ72" s="53">
        <v>4</v>
      </c>
      <c r="AR72" s="53">
        <v>3</v>
      </c>
      <c r="AS72" s="53">
        <v>4</v>
      </c>
      <c r="AT72" s="1">
        <v>0</v>
      </c>
      <c r="AU72" s="1"/>
      <c r="AV72" s="1"/>
      <c r="AW72" s="1"/>
      <c r="AX72" s="1"/>
      <c r="AY72" s="1"/>
      <c r="AZ72" s="1"/>
      <c r="BA72" s="1"/>
      <c r="BB72" s="1"/>
      <c r="BC72" s="1"/>
      <c r="BD72" s="1"/>
      <c r="BE72" s="1"/>
      <c r="BF72" s="1"/>
      <c r="BG72" s="1"/>
      <c r="BH72" s="1"/>
    </row>
    <row r="73" spans="1:60" x14ac:dyDescent="0.25">
      <c r="A73" s="1">
        <f t="shared" si="0"/>
        <v>65</v>
      </c>
      <c r="B73" s="8">
        <v>43117.478055555555</v>
      </c>
      <c r="C73" s="8">
        <v>43117.490069444444</v>
      </c>
      <c r="D73" s="8">
        <v>43117.490069444444</v>
      </c>
      <c r="E73" s="45"/>
      <c r="F73" s="45"/>
      <c r="G73" s="47"/>
      <c r="H73" s="46"/>
      <c r="I73" s="46"/>
      <c r="J73" s="53"/>
      <c r="K73" s="53"/>
      <c r="L73" s="53"/>
      <c r="M73" s="53"/>
      <c r="N73" s="53"/>
      <c r="O73" s="53"/>
      <c r="P73" s="53"/>
      <c r="Q73" s="53"/>
      <c r="R73" s="53"/>
      <c r="S73" s="53"/>
      <c r="T73" s="53"/>
      <c r="U73" s="53"/>
      <c r="V73" s="33"/>
      <c r="W73" s="53"/>
      <c r="X73" s="53"/>
      <c r="Y73" s="53"/>
      <c r="Z73" s="53"/>
      <c r="AA73" s="53"/>
      <c r="AB73" s="53"/>
      <c r="AC73" s="53">
        <v>5</v>
      </c>
      <c r="AD73" s="53">
        <v>4</v>
      </c>
      <c r="AE73" s="53">
        <v>4</v>
      </c>
      <c r="AF73" s="53">
        <v>1</v>
      </c>
      <c r="AG73" s="53">
        <v>3</v>
      </c>
      <c r="AH73" s="53">
        <v>5</v>
      </c>
      <c r="AI73" s="53">
        <v>5</v>
      </c>
      <c r="AJ73" s="53">
        <v>1</v>
      </c>
      <c r="AK73" s="53">
        <v>5</v>
      </c>
      <c r="AL73" s="53">
        <v>5</v>
      </c>
      <c r="AM73" s="53">
        <v>5</v>
      </c>
      <c r="AN73" s="53">
        <v>5</v>
      </c>
      <c r="AO73" s="53">
        <v>1</v>
      </c>
      <c r="AP73" s="53">
        <v>5</v>
      </c>
      <c r="AQ73" s="53">
        <v>5</v>
      </c>
      <c r="AR73" s="53">
        <v>1</v>
      </c>
      <c r="AS73" s="53">
        <v>1</v>
      </c>
      <c r="AT73" s="1">
        <v>0</v>
      </c>
      <c r="AU73" s="1"/>
      <c r="AV73" s="1"/>
      <c r="AW73" s="1"/>
      <c r="AX73" s="1"/>
      <c r="AY73" s="1"/>
      <c r="AZ73" s="1"/>
      <c r="BA73" s="1"/>
      <c r="BB73" s="1"/>
      <c r="BC73" s="1"/>
      <c r="BD73" s="1"/>
      <c r="BE73" s="1"/>
      <c r="BF73" s="1"/>
      <c r="BG73" s="1"/>
      <c r="BH73" s="1"/>
    </row>
    <row r="74" spans="1:60" x14ac:dyDescent="0.25">
      <c r="A74" s="1">
        <f t="shared" si="0"/>
        <v>66</v>
      </c>
      <c r="B74" s="8">
        <v>43117.485081018516</v>
      </c>
      <c r="C74" s="8">
        <v>43117.492754629631</v>
      </c>
      <c r="D74" s="8">
        <v>43117.492754629631</v>
      </c>
      <c r="E74" s="45"/>
      <c r="F74" s="45"/>
      <c r="G74" s="47"/>
      <c r="H74" s="46"/>
      <c r="I74" s="46"/>
      <c r="J74" s="53"/>
      <c r="K74" s="53"/>
      <c r="L74" s="53"/>
      <c r="M74" s="53"/>
      <c r="N74" s="53"/>
      <c r="O74" s="53"/>
      <c r="P74" s="53"/>
      <c r="Q74" s="53"/>
      <c r="R74" s="53"/>
      <c r="S74" s="53"/>
      <c r="T74" s="53"/>
      <c r="U74" s="53"/>
      <c r="V74" s="33"/>
      <c r="W74" s="53"/>
      <c r="X74" s="53"/>
      <c r="Y74" s="53"/>
      <c r="Z74" s="53"/>
      <c r="AA74" s="53"/>
      <c r="AB74" s="53"/>
      <c r="AC74" s="53">
        <v>4</v>
      </c>
      <c r="AD74" s="53">
        <v>2</v>
      </c>
      <c r="AE74" s="53">
        <v>4</v>
      </c>
      <c r="AF74" s="53">
        <v>1</v>
      </c>
      <c r="AG74" s="53">
        <v>3</v>
      </c>
      <c r="AH74" s="53">
        <v>4</v>
      </c>
      <c r="AI74" s="53">
        <v>3</v>
      </c>
      <c r="AJ74" s="53">
        <v>4</v>
      </c>
      <c r="AK74" s="53">
        <v>4</v>
      </c>
      <c r="AL74" s="53">
        <v>3</v>
      </c>
      <c r="AM74" s="53">
        <v>4</v>
      </c>
      <c r="AN74" s="53">
        <v>4</v>
      </c>
      <c r="AO74" s="53">
        <v>2</v>
      </c>
      <c r="AP74" s="53">
        <v>4</v>
      </c>
      <c r="AQ74" s="53">
        <v>3</v>
      </c>
      <c r="AR74" s="53">
        <v>1</v>
      </c>
      <c r="AS74" s="53">
        <v>3</v>
      </c>
      <c r="AT74" s="1">
        <v>0</v>
      </c>
      <c r="AU74" s="1"/>
      <c r="AV74" s="1"/>
      <c r="AW74" s="1"/>
      <c r="AX74" s="1"/>
      <c r="AY74" s="1"/>
      <c r="AZ74" s="1"/>
      <c r="BA74" s="1"/>
      <c r="BB74" s="1"/>
      <c r="BC74" s="1"/>
      <c r="BD74" s="1"/>
      <c r="BE74" s="1"/>
      <c r="BF74" s="1"/>
      <c r="BG74" s="1"/>
      <c r="BH74" s="1"/>
    </row>
    <row r="75" spans="1:60" x14ac:dyDescent="0.25">
      <c r="A75" s="1">
        <f t="shared" ref="A75:A138" si="1">A74+1</f>
        <v>67</v>
      </c>
      <c r="B75" s="8">
        <v>43117.572870370372</v>
      </c>
      <c r="C75" s="8">
        <v>43117.58084490741</v>
      </c>
      <c r="D75" s="8">
        <v>43117.58085648148</v>
      </c>
      <c r="E75" s="45"/>
      <c r="F75" s="45"/>
      <c r="G75" s="47"/>
      <c r="H75" s="46"/>
      <c r="I75" s="46"/>
      <c r="J75" s="53"/>
      <c r="K75" s="53"/>
      <c r="L75" s="53"/>
      <c r="M75" s="53"/>
      <c r="N75" s="53"/>
      <c r="O75" s="53"/>
      <c r="P75" s="53"/>
      <c r="Q75" s="53"/>
      <c r="R75" s="53"/>
      <c r="S75" s="53"/>
      <c r="T75" s="53"/>
      <c r="U75" s="53"/>
      <c r="V75" s="33"/>
      <c r="W75" s="53"/>
      <c r="X75" s="53"/>
      <c r="Y75" s="53"/>
      <c r="Z75" s="53"/>
      <c r="AA75" s="53"/>
      <c r="AB75" s="53"/>
      <c r="AC75" s="53">
        <v>5</v>
      </c>
      <c r="AD75" s="53">
        <v>5</v>
      </c>
      <c r="AE75" s="53">
        <v>2</v>
      </c>
      <c r="AF75" s="53">
        <v>1</v>
      </c>
      <c r="AG75" s="53">
        <v>4</v>
      </c>
      <c r="AH75" s="53">
        <v>5</v>
      </c>
      <c r="AI75" s="53">
        <v>5</v>
      </c>
      <c r="AJ75" s="53">
        <v>5</v>
      </c>
      <c r="AK75" s="53">
        <v>2</v>
      </c>
      <c r="AL75" s="53">
        <v>4</v>
      </c>
      <c r="AM75" s="53">
        <v>5</v>
      </c>
      <c r="AN75" s="53">
        <v>4</v>
      </c>
      <c r="AO75" s="53">
        <v>1</v>
      </c>
      <c r="AP75" s="53">
        <v>5</v>
      </c>
      <c r="AQ75" s="53">
        <v>4</v>
      </c>
      <c r="AR75" s="53">
        <v>1</v>
      </c>
      <c r="AS75" s="53">
        <v>3</v>
      </c>
      <c r="AT75" s="1">
        <v>0</v>
      </c>
      <c r="AU75" s="1"/>
      <c r="AV75" s="1"/>
      <c r="AW75" s="1"/>
      <c r="AX75" s="1"/>
      <c r="AY75" s="1"/>
      <c r="AZ75" s="1"/>
      <c r="BA75" s="1"/>
      <c r="BB75" s="1"/>
      <c r="BC75" s="1"/>
      <c r="BD75" s="1"/>
      <c r="BE75" s="1"/>
      <c r="BF75" s="1"/>
      <c r="BG75" s="1"/>
      <c r="BH75" s="1"/>
    </row>
    <row r="76" spans="1:60" x14ac:dyDescent="0.25">
      <c r="A76" s="1">
        <f t="shared" si="1"/>
        <v>68</v>
      </c>
      <c r="B76" s="8">
        <v>43117.615324074075</v>
      </c>
      <c r="C76" s="8">
        <v>43117.617939814816</v>
      </c>
      <c r="D76" s="8">
        <v>43117.617939814816</v>
      </c>
      <c r="E76" s="45"/>
      <c r="F76" s="45"/>
      <c r="G76" s="47"/>
      <c r="H76" s="46"/>
      <c r="I76" s="46"/>
      <c r="J76" s="53"/>
      <c r="K76" s="53"/>
      <c r="L76" s="53"/>
      <c r="M76" s="53"/>
      <c r="N76" s="53"/>
      <c r="O76" s="53"/>
      <c r="P76" s="53"/>
      <c r="Q76" s="53"/>
      <c r="R76" s="53"/>
      <c r="S76" s="53"/>
      <c r="T76" s="53"/>
      <c r="U76" s="53"/>
      <c r="V76" s="33"/>
      <c r="W76" s="53"/>
      <c r="X76" s="53"/>
      <c r="Y76" s="53"/>
      <c r="Z76" s="53"/>
      <c r="AA76" s="53"/>
      <c r="AB76" s="53"/>
      <c r="AC76" s="53">
        <v>5</v>
      </c>
      <c r="AD76" s="53">
        <v>5</v>
      </c>
      <c r="AE76" s="53">
        <v>4</v>
      </c>
      <c r="AF76" s="53">
        <v>1</v>
      </c>
      <c r="AG76" s="53">
        <v>3</v>
      </c>
      <c r="AH76" s="53">
        <v>3</v>
      </c>
      <c r="AI76" s="53">
        <v>5</v>
      </c>
      <c r="AJ76" s="53">
        <v>5</v>
      </c>
      <c r="AK76" s="53">
        <v>4</v>
      </c>
      <c r="AL76" s="53">
        <v>3</v>
      </c>
      <c r="AM76" s="53">
        <v>5</v>
      </c>
      <c r="AN76" s="53">
        <v>4</v>
      </c>
      <c r="AO76" s="53">
        <v>1</v>
      </c>
      <c r="AP76" s="53">
        <v>5</v>
      </c>
      <c r="AQ76" s="53">
        <v>5</v>
      </c>
      <c r="AR76" s="53">
        <v>1</v>
      </c>
      <c r="AS76" s="53">
        <v>4</v>
      </c>
      <c r="AT76" s="1">
        <v>0</v>
      </c>
      <c r="AU76" s="1"/>
      <c r="AV76" s="1"/>
      <c r="AW76" s="1"/>
      <c r="AX76" s="1"/>
      <c r="AY76" s="1"/>
      <c r="AZ76" s="1"/>
      <c r="BA76" s="1"/>
      <c r="BB76" s="1"/>
      <c r="BC76" s="1"/>
      <c r="BD76" s="1"/>
      <c r="BE76" s="1"/>
      <c r="BF76" s="1"/>
      <c r="BG76" s="1"/>
      <c r="BH76" s="1"/>
    </row>
    <row r="77" spans="1:60" x14ac:dyDescent="0.25">
      <c r="A77" s="1">
        <f t="shared" si="1"/>
        <v>69</v>
      </c>
      <c r="B77" s="8">
        <v>43117.630555555559</v>
      </c>
      <c r="C77" s="8">
        <v>43117.633472222224</v>
      </c>
      <c r="D77" s="8">
        <v>43117.633472222224</v>
      </c>
      <c r="E77" s="45"/>
      <c r="F77" s="45"/>
      <c r="G77" s="47"/>
      <c r="H77" s="46"/>
      <c r="I77" s="46"/>
      <c r="J77" s="53"/>
      <c r="K77" s="53"/>
      <c r="L77" s="53"/>
      <c r="M77" s="53"/>
      <c r="N77" s="53"/>
      <c r="O77" s="53"/>
      <c r="P77" s="53"/>
      <c r="Q77" s="53"/>
      <c r="R77" s="53"/>
      <c r="S77" s="53"/>
      <c r="T77" s="53"/>
      <c r="U77" s="53"/>
      <c r="V77" s="33"/>
      <c r="W77" s="53"/>
      <c r="X77" s="53"/>
      <c r="Y77" s="53"/>
      <c r="Z77" s="53"/>
      <c r="AA77" s="53"/>
      <c r="AB77" s="53"/>
      <c r="AC77" s="53">
        <v>5</v>
      </c>
      <c r="AD77" s="53">
        <v>3</v>
      </c>
      <c r="AE77" s="53">
        <v>2</v>
      </c>
      <c r="AF77" s="53">
        <v>1</v>
      </c>
      <c r="AG77" s="53">
        <v>5</v>
      </c>
      <c r="AH77" s="53">
        <v>3</v>
      </c>
      <c r="AI77" s="53">
        <v>3</v>
      </c>
      <c r="AJ77" s="53">
        <v>2</v>
      </c>
      <c r="AK77" s="53">
        <v>2</v>
      </c>
      <c r="AL77" s="53">
        <v>3</v>
      </c>
      <c r="AM77" s="53">
        <v>3</v>
      </c>
      <c r="AN77" s="53">
        <v>2</v>
      </c>
      <c r="AO77" s="53">
        <v>2</v>
      </c>
      <c r="AP77" s="53">
        <v>3</v>
      </c>
      <c r="AQ77" s="53">
        <v>3</v>
      </c>
      <c r="AR77" s="53">
        <v>2</v>
      </c>
      <c r="AS77" s="53">
        <v>3</v>
      </c>
      <c r="AT77" s="1">
        <v>0</v>
      </c>
      <c r="AU77" s="1"/>
      <c r="AV77" s="1"/>
      <c r="AW77" s="1"/>
      <c r="AX77" s="1"/>
      <c r="AY77" s="1"/>
      <c r="AZ77" s="1"/>
      <c r="BA77" s="1"/>
      <c r="BB77" s="1"/>
      <c r="BC77" s="1"/>
      <c r="BD77" s="1"/>
      <c r="BE77" s="1"/>
      <c r="BF77" s="1"/>
      <c r="BG77" s="1"/>
      <c r="BH77" s="1"/>
    </row>
    <row r="78" spans="1:60" x14ac:dyDescent="0.25">
      <c r="A78" s="1">
        <f t="shared" si="1"/>
        <v>70</v>
      </c>
      <c r="B78" s="8">
        <v>43117.638148148151</v>
      </c>
      <c r="C78" s="8">
        <v>43117.643923611111</v>
      </c>
      <c r="D78" s="8">
        <v>43117.643935185188</v>
      </c>
      <c r="E78" s="45"/>
      <c r="F78" s="45"/>
      <c r="G78" s="47"/>
      <c r="H78" s="46"/>
      <c r="I78" s="46"/>
      <c r="J78" s="53"/>
      <c r="K78" s="53"/>
      <c r="L78" s="53"/>
      <c r="M78" s="53"/>
      <c r="N78" s="53"/>
      <c r="O78" s="53"/>
      <c r="P78" s="53"/>
      <c r="Q78" s="53"/>
      <c r="R78" s="53"/>
      <c r="S78" s="53"/>
      <c r="T78" s="53"/>
      <c r="U78" s="53"/>
      <c r="V78" s="33"/>
      <c r="W78" s="53"/>
      <c r="X78" s="53"/>
      <c r="Y78" s="53"/>
      <c r="Z78" s="53"/>
      <c r="AA78" s="53"/>
      <c r="AB78" s="53"/>
      <c r="AC78" s="53">
        <v>4</v>
      </c>
      <c r="AD78" s="53">
        <v>4</v>
      </c>
      <c r="AE78" s="53">
        <v>3</v>
      </c>
      <c r="AF78" s="53">
        <v>1</v>
      </c>
      <c r="AG78" s="53">
        <v>3</v>
      </c>
      <c r="AH78" s="53">
        <v>2</v>
      </c>
      <c r="AI78" s="53">
        <v>4</v>
      </c>
      <c r="AJ78" s="53">
        <v>2</v>
      </c>
      <c r="AK78" s="53">
        <v>2</v>
      </c>
      <c r="AL78" s="53">
        <v>2</v>
      </c>
      <c r="AM78" s="53">
        <v>5</v>
      </c>
      <c r="AN78" s="53">
        <v>4</v>
      </c>
      <c r="AO78" s="53">
        <v>2</v>
      </c>
      <c r="AP78" s="53">
        <v>5</v>
      </c>
      <c r="AQ78" s="53">
        <v>4</v>
      </c>
      <c r="AR78" s="53">
        <v>2</v>
      </c>
      <c r="AS78" s="53">
        <v>2</v>
      </c>
      <c r="AT78" s="1">
        <v>0</v>
      </c>
      <c r="AU78" s="1"/>
      <c r="AV78" s="1"/>
      <c r="AW78" s="1"/>
      <c r="AX78" s="1"/>
      <c r="AY78" s="1"/>
      <c r="AZ78" s="1"/>
      <c r="BA78" s="1"/>
      <c r="BB78" s="1"/>
      <c r="BC78" s="1"/>
      <c r="BD78" s="1"/>
      <c r="BE78" s="1"/>
      <c r="BF78" s="1"/>
      <c r="BG78" s="1"/>
      <c r="BH78" s="1"/>
    </row>
    <row r="79" spans="1:60" x14ac:dyDescent="0.25">
      <c r="A79" s="1">
        <f t="shared" si="1"/>
        <v>71</v>
      </c>
      <c r="B79" s="8">
        <v>43117.655902777777</v>
      </c>
      <c r="C79" s="8">
        <v>43117.65965277778</v>
      </c>
      <c r="D79" s="8">
        <v>43117.65965277778</v>
      </c>
      <c r="E79" s="45"/>
      <c r="F79" s="45"/>
      <c r="G79" s="47"/>
      <c r="H79" s="46"/>
      <c r="I79" s="46"/>
      <c r="J79" s="53"/>
      <c r="K79" s="53"/>
      <c r="L79" s="53"/>
      <c r="M79" s="53"/>
      <c r="N79" s="53"/>
      <c r="O79" s="53"/>
      <c r="P79" s="53"/>
      <c r="Q79" s="53"/>
      <c r="R79" s="53"/>
      <c r="S79" s="53"/>
      <c r="T79" s="53"/>
      <c r="U79" s="53"/>
      <c r="V79" s="33"/>
      <c r="W79" s="53"/>
      <c r="X79" s="53"/>
      <c r="Y79" s="53"/>
      <c r="Z79" s="53"/>
      <c r="AA79" s="53"/>
      <c r="AB79" s="53"/>
      <c r="AC79" s="53">
        <v>5</v>
      </c>
      <c r="AD79" s="53">
        <v>5</v>
      </c>
      <c r="AE79" s="53">
        <v>4</v>
      </c>
      <c r="AF79" s="53">
        <v>1</v>
      </c>
      <c r="AG79" s="53">
        <v>2</v>
      </c>
      <c r="AH79" s="53">
        <v>5</v>
      </c>
      <c r="AI79" s="53">
        <v>5</v>
      </c>
      <c r="AJ79" s="53">
        <v>5</v>
      </c>
      <c r="AK79" s="53">
        <v>5</v>
      </c>
      <c r="AL79" s="53">
        <v>4</v>
      </c>
      <c r="AM79" s="53">
        <v>5</v>
      </c>
      <c r="AN79" s="53">
        <v>5</v>
      </c>
      <c r="AO79" s="53">
        <v>1</v>
      </c>
      <c r="AP79" s="53">
        <v>5</v>
      </c>
      <c r="AQ79" s="53">
        <v>4</v>
      </c>
      <c r="AR79" s="53">
        <v>1</v>
      </c>
      <c r="AS79" s="53">
        <v>5</v>
      </c>
      <c r="AT79" s="1">
        <v>0</v>
      </c>
      <c r="AU79" s="1"/>
      <c r="AV79" s="1"/>
      <c r="AW79" s="1"/>
      <c r="AX79" s="1"/>
      <c r="AY79" s="1"/>
      <c r="AZ79" s="1"/>
      <c r="BA79" s="1"/>
      <c r="BB79" s="1"/>
      <c r="BC79" s="1"/>
      <c r="BD79" s="1"/>
      <c r="BE79" s="1"/>
      <c r="BF79" s="1"/>
      <c r="BG79" s="1"/>
      <c r="BH79" s="1"/>
    </row>
    <row r="80" spans="1:60" x14ac:dyDescent="0.25">
      <c r="A80" s="1">
        <f t="shared" si="1"/>
        <v>72</v>
      </c>
      <c r="B80" s="8">
        <v>43117.693981481483</v>
      </c>
      <c r="C80" s="8">
        <v>43117.701493055552</v>
      </c>
      <c r="D80" s="8">
        <v>43117.701504629629</v>
      </c>
      <c r="E80" s="45"/>
      <c r="F80" s="45"/>
      <c r="G80" s="47"/>
      <c r="H80" s="46"/>
      <c r="I80" s="46"/>
      <c r="J80" s="53"/>
      <c r="K80" s="53"/>
      <c r="L80" s="53"/>
      <c r="M80" s="53"/>
      <c r="N80" s="53"/>
      <c r="O80" s="53"/>
      <c r="P80" s="53"/>
      <c r="Q80" s="53"/>
      <c r="R80" s="53"/>
      <c r="S80" s="53"/>
      <c r="T80" s="53"/>
      <c r="U80" s="53"/>
      <c r="V80" s="33"/>
      <c r="W80" s="53"/>
      <c r="X80" s="53"/>
      <c r="Y80" s="53"/>
      <c r="Z80" s="53"/>
      <c r="AA80" s="53"/>
      <c r="AB80" s="53"/>
      <c r="AC80" s="53">
        <v>5</v>
      </c>
      <c r="AD80" s="53">
        <v>5</v>
      </c>
      <c r="AE80" s="53">
        <v>4</v>
      </c>
      <c r="AF80" s="53">
        <v>1</v>
      </c>
      <c r="AG80" s="53">
        <v>3</v>
      </c>
      <c r="AH80" s="53">
        <v>4</v>
      </c>
      <c r="AI80" s="53">
        <v>5</v>
      </c>
      <c r="AJ80" s="53">
        <v>5</v>
      </c>
      <c r="AK80" s="53">
        <v>5</v>
      </c>
      <c r="AL80" s="53">
        <v>5</v>
      </c>
      <c r="AM80" s="53">
        <v>5</v>
      </c>
      <c r="AN80" s="53">
        <v>5</v>
      </c>
      <c r="AO80" s="53">
        <v>1</v>
      </c>
      <c r="AP80" s="53">
        <v>5</v>
      </c>
      <c r="AQ80" s="53">
        <v>5</v>
      </c>
      <c r="AR80" s="53">
        <v>1</v>
      </c>
      <c r="AS80" s="53">
        <v>5</v>
      </c>
      <c r="AT80" s="1">
        <v>0</v>
      </c>
      <c r="AU80" s="1"/>
      <c r="AV80" s="1"/>
      <c r="AW80" s="1"/>
      <c r="AX80" s="1"/>
      <c r="AY80" s="1"/>
      <c r="AZ80" s="1"/>
      <c r="BA80" s="1"/>
      <c r="BB80" s="1"/>
      <c r="BC80" s="1"/>
      <c r="BD80" s="1"/>
      <c r="BE80" s="1"/>
      <c r="BF80" s="1"/>
      <c r="BG80" s="1"/>
      <c r="BH80" s="1"/>
    </row>
    <row r="81" spans="1:60" x14ac:dyDescent="0.25">
      <c r="A81" s="1">
        <f t="shared" si="1"/>
        <v>73</v>
      </c>
      <c r="B81" s="8">
        <v>43117.739606481482</v>
      </c>
      <c r="C81" s="8">
        <v>43117.745381944442</v>
      </c>
      <c r="D81" s="8">
        <v>43117.745393518519</v>
      </c>
      <c r="E81" s="45"/>
      <c r="F81" s="45"/>
      <c r="G81" s="47"/>
      <c r="H81" s="46"/>
      <c r="I81" s="46"/>
      <c r="J81" s="53"/>
      <c r="K81" s="53"/>
      <c r="L81" s="53"/>
      <c r="M81" s="53"/>
      <c r="N81" s="53"/>
      <c r="O81" s="53"/>
      <c r="P81" s="53"/>
      <c r="Q81" s="53"/>
      <c r="R81" s="53"/>
      <c r="S81" s="53"/>
      <c r="T81" s="53"/>
      <c r="U81" s="53"/>
      <c r="V81" s="33"/>
      <c r="W81" s="53"/>
      <c r="X81" s="53"/>
      <c r="Y81" s="53"/>
      <c r="Z81" s="53"/>
      <c r="AA81" s="53"/>
      <c r="AB81" s="53"/>
      <c r="AC81" s="53">
        <v>4</v>
      </c>
      <c r="AD81" s="53">
        <v>4</v>
      </c>
      <c r="AE81" s="53">
        <v>3</v>
      </c>
      <c r="AF81" s="53">
        <v>2</v>
      </c>
      <c r="AG81" s="53">
        <v>2</v>
      </c>
      <c r="AH81" s="53">
        <v>4</v>
      </c>
      <c r="AI81" s="53">
        <v>4</v>
      </c>
      <c r="AJ81" s="53">
        <v>4</v>
      </c>
      <c r="AK81" s="53">
        <v>4</v>
      </c>
      <c r="AL81" s="53">
        <v>4</v>
      </c>
      <c r="AM81" s="53">
        <v>4</v>
      </c>
      <c r="AN81" s="53">
        <v>3</v>
      </c>
      <c r="AO81" s="53">
        <v>2</v>
      </c>
      <c r="AP81" s="53">
        <v>4</v>
      </c>
      <c r="AQ81" s="53">
        <v>4</v>
      </c>
      <c r="AR81" s="53">
        <v>2</v>
      </c>
      <c r="AS81" s="53">
        <v>3</v>
      </c>
      <c r="AT81" s="1">
        <v>0</v>
      </c>
      <c r="AU81" s="1"/>
      <c r="AV81" s="1"/>
      <c r="AW81" s="1"/>
      <c r="AX81" s="1"/>
      <c r="AY81" s="1"/>
      <c r="AZ81" s="1"/>
      <c r="BA81" s="1"/>
      <c r="BB81" s="1"/>
      <c r="BC81" s="1"/>
      <c r="BD81" s="1"/>
      <c r="BE81" s="1"/>
      <c r="BF81" s="1"/>
      <c r="BG81" s="1"/>
      <c r="BH81" s="1"/>
    </row>
    <row r="82" spans="1:60" x14ac:dyDescent="0.25">
      <c r="A82" s="1">
        <f t="shared" si="1"/>
        <v>74</v>
      </c>
      <c r="B82" s="8">
        <v>43117.752337962964</v>
      </c>
      <c r="C82" s="8">
        <v>43117.754930555559</v>
      </c>
      <c r="D82" s="8">
        <v>43117.754930555559</v>
      </c>
      <c r="E82" s="45"/>
      <c r="F82" s="45"/>
      <c r="G82" s="47"/>
      <c r="H82" s="46"/>
      <c r="I82" s="46"/>
      <c r="J82" s="53"/>
      <c r="K82" s="53"/>
      <c r="L82" s="53"/>
      <c r="M82" s="53"/>
      <c r="N82" s="53"/>
      <c r="O82" s="53"/>
      <c r="P82" s="53"/>
      <c r="Q82" s="53"/>
      <c r="R82" s="53"/>
      <c r="S82" s="53"/>
      <c r="T82" s="53"/>
      <c r="U82" s="53"/>
      <c r="V82" s="33"/>
      <c r="W82" s="53"/>
      <c r="X82" s="53"/>
      <c r="Y82" s="53"/>
      <c r="Z82" s="53"/>
      <c r="AA82" s="53"/>
      <c r="AB82" s="53"/>
      <c r="AC82" s="53">
        <v>4</v>
      </c>
      <c r="AD82" s="53">
        <v>5</v>
      </c>
      <c r="AE82" s="53">
        <v>5</v>
      </c>
      <c r="AF82" s="53">
        <v>1</v>
      </c>
      <c r="AG82" s="53">
        <v>2</v>
      </c>
      <c r="AH82" s="53">
        <v>5</v>
      </c>
      <c r="AI82" s="53">
        <v>5</v>
      </c>
      <c r="AJ82" s="53">
        <v>5</v>
      </c>
      <c r="AK82" s="53">
        <v>5</v>
      </c>
      <c r="AL82" s="53">
        <v>4</v>
      </c>
      <c r="AM82" s="53">
        <v>5</v>
      </c>
      <c r="AN82" s="53">
        <v>5</v>
      </c>
      <c r="AO82" s="53">
        <v>1</v>
      </c>
      <c r="AP82" s="53">
        <v>5</v>
      </c>
      <c r="AQ82" s="53">
        <v>5</v>
      </c>
      <c r="AR82" s="53">
        <v>1</v>
      </c>
      <c r="AS82" s="53">
        <v>4</v>
      </c>
      <c r="AT82" s="1">
        <v>0</v>
      </c>
      <c r="AU82" s="1"/>
      <c r="AV82" s="1"/>
      <c r="AW82" s="1"/>
      <c r="AX82" s="1"/>
      <c r="AY82" s="1"/>
      <c r="AZ82" s="1"/>
      <c r="BA82" s="1"/>
      <c r="BB82" s="1"/>
      <c r="BC82" s="1"/>
      <c r="BD82" s="1"/>
      <c r="BE82" s="1"/>
      <c r="BF82" s="1"/>
      <c r="BG82" s="1"/>
      <c r="BH82" s="1"/>
    </row>
    <row r="83" spans="1:60" x14ac:dyDescent="0.25">
      <c r="A83" s="1">
        <f t="shared" si="1"/>
        <v>75</v>
      </c>
      <c r="B83" s="8">
        <v>43117.760034722225</v>
      </c>
      <c r="C83" s="8">
        <v>43117.76425925926</v>
      </c>
      <c r="D83" s="8">
        <v>43117.76425925926</v>
      </c>
      <c r="E83" s="45"/>
      <c r="F83" s="45"/>
      <c r="G83" s="47"/>
      <c r="H83" s="46"/>
      <c r="I83" s="46"/>
      <c r="J83" s="53"/>
      <c r="K83" s="53"/>
      <c r="L83" s="53"/>
      <c r="M83" s="53"/>
      <c r="N83" s="53"/>
      <c r="O83" s="53"/>
      <c r="P83" s="53"/>
      <c r="Q83" s="53"/>
      <c r="R83" s="53"/>
      <c r="S83" s="53"/>
      <c r="T83" s="53"/>
      <c r="U83" s="53"/>
      <c r="V83" s="33"/>
      <c r="W83" s="53"/>
      <c r="X83" s="53"/>
      <c r="Y83" s="53"/>
      <c r="Z83" s="53"/>
      <c r="AA83" s="53"/>
      <c r="AB83" s="53"/>
      <c r="AC83" s="53">
        <v>5</v>
      </c>
      <c r="AD83" s="53">
        <v>5</v>
      </c>
      <c r="AE83" s="53">
        <v>5</v>
      </c>
      <c r="AF83" s="53">
        <v>1</v>
      </c>
      <c r="AG83" s="53">
        <v>1</v>
      </c>
      <c r="AH83" s="53">
        <v>5</v>
      </c>
      <c r="AI83" s="53">
        <v>5</v>
      </c>
      <c r="AJ83" s="53">
        <v>5</v>
      </c>
      <c r="AK83" s="53">
        <v>5</v>
      </c>
      <c r="AL83" s="53">
        <v>5</v>
      </c>
      <c r="AM83" s="53">
        <v>5</v>
      </c>
      <c r="AN83" s="53">
        <v>5</v>
      </c>
      <c r="AO83" s="53">
        <v>1</v>
      </c>
      <c r="AP83" s="53">
        <v>5</v>
      </c>
      <c r="AQ83" s="53">
        <v>5</v>
      </c>
      <c r="AR83" s="53">
        <v>3</v>
      </c>
      <c r="AS83" s="53">
        <v>3</v>
      </c>
      <c r="AT83" s="1">
        <v>0</v>
      </c>
      <c r="AU83" s="1"/>
      <c r="AV83" s="1"/>
      <c r="AW83" s="1"/>
      <c r="AX83" s="1"/>
      <c r="AY83" s="1"/>
      <c r="AZ83" s="1"/>
      <c r="BA83" s="1"/>
      <c r="BB83" s="1"/>
      <c r="BC83" s="1"/>
      <c r="BD83" s="1"/>
      <c r="BE83" s="1"/>
      <c r="BF83" s="1"/>
      <c r="BG83" s="1"/>
      <c r="BH83" s="1"/>
    </row>
    <row r="84" spans="1:60" x14ac:dyDescent="0.25">
      <c r="A84" s="1">
        <f t="shared" si="1"/>
        <v>76</v>
      </c>
      <c r="B84" s="8">
        <v>43117.778148148151</v>
      </c>
      <c r="C84" s="8">
        <v>43117.781423611108</v>
      </c>
      <c r="D84" s="8">
        <v>43117.781435185185</v>
      </c>
      <c r="E84" s="45"/>
      <c r="F84" s="45"/>
      <c r="G84" s="47"/>
      <c r="H84" s="46"/>
      <c r="I84" s="46"/>
      <c r="J84" s="53"/>
      <c r="K84" s="53"/>
      <c r="L84" s="53"/>
      <c r="M84" s="53"/>
      <c r="N84" s="53"/>
      <c r="O84" s="53"/>
      <c r="P84" s="53"/>
      <c r="Q84" s="53"/>
      <c r="R84" s="53"/>
      <c r="S84" s="53"/>
      <c r="T84" s="53"/>
      <c r="U84" s="53"/>
      <c r="V84" s="33"/>
      <c r="W84" s="53"/>
      <c r="X84" s="53"/>
      <c r="Y84" s="53"/>
      <c r="Z84" s="53"/>
      <c r="AA84" s="53"/>
      <c r="AB84" s="53"/>
      <c r="AC84" s="53">
        <v>5</v>
      </c>
      <c r="AD84" s="53">
        <v>5</v>
      </c>
      <c r="AE84" s="53">
        <v>3</v>
      </c>
      <c r="AF84" s="53">
        <v>1</v>
      </c>
      <c r="AG84" s="53">
        <v>5</v>
      </c>
      <c r="AH84" s="53">
        <v>5</v>
      </c>
      <c r="AI84" s="53">
        <v>5</v>
      </c>
      <c r="AJ84" s="53">
        <v>3</v>
      </c>
      <c r="AK84" s="53"/>
      <c r="AL84" s="53">
        <v>3</v>
      </c>
      <c r="AM84" s="53">
        <v>5</v>
      </c>
      <c r="AN84" s="53">
        <v>4</v>
      </c>
      <c r="AO84" s="53">
        <v>3</v>
      </c>
      <c r="AP84" s="53">
        <v>5</v>
      </c>
      <c r="AQ84" s="53">
        <v>4</v>
      </c>
      <c r="AR84" s="53">
        <v>1</v>
      </c>
      <c r="AS84" s="53">
        <v>5</v>
      </c>
      <c r="AT84" s="1">
        <v>0</v>
      </c>
      <c r="AU84" s="1"/>
      <c r="AV84" s="1"/>
      <c r="AW84" s="1"/>
      <c r="AX84" s="1"/>
      <c r="AY84" s="1"/>
      <c r="AZ84" s="1"/>
      <c r="BA84" s="1"/>
      <c r="BB84" s="1"/>
      <c r="BC84" s="1"/>
      <c r="BD84" s="1"/>
      <c r="BE84" s="1"/>
      <c r="BF84" s="1"/>
      <c r="BG84" s="1"/>
      <c r="BH84" s="1"/>
    </row>
    <row r="85" spans="1:60" x14ac:dyDescent="0.25">
      <c r="A85" s="1">
        <f t="shared" si="1"/>
        <v>77</v>
      </c>
      <c r="B85" s="8">
        <v>43117.805752314816</v>
      </c>
      <c r="C85" s="8">
        <v>43117.816412037035</v>
      </c>
      <c r="D85" s="8">
        <v>43117.816412037035</v>
      </c>
      <c r="E85" s="45"/>
      <c r="F85" s="45"/>
      <c r="G85" s="47"/>
      <c r="H85" s="46"/>
      <c r="I85" s="46"/>
      <c r="J85" s="53"/>
      <c r="K85" s="53"/>
      <c r="L85" s="53"/>
      <c r="M85" s="53"/>
      <c r="N85" s="53"/>
      <c r="O85" s="53"/>
      <c r="P85" s="53"/>
      <c r="Q85" s="53"/>
      <c r="R85" s="53"/>
      <c r="S85" s="53"/>
      <c r="T85" s="53"/>
      <c r="U85" s="53"/>
      <c r="V85" s="33"/>
      <c r="W85" s="53"/>
      <c r="X85" s="53"/>
      <c r="Y85" s="53"/>
      <c r="Z85" s="53"/>
      <c r="AA85" s="53"/>
      <c r="AB85" s="53"/>
      <c r="AC85" s="53">
        <v>4</v>
      </c>
      <c r="AD85" s="53">
        <v>5</v>
      </c>
      <c r="AE85" s="53">
        <v>4</v>
      </c>
      <c r="AF85" s="53">
        <v>1</v>
      </c>
      <c r="AG85" s="53">
        <v>5</v>
      </c>
      <c r="AH85" s="53">
        <v>5</v>
      </c>
      <c r="AI85" s="53">
        <v>5</v>
      </c>
      <c r="AJ85" s="53">
        <v>5</v>
      </c>
      <c r="AK85" s="53">
        <v>5</v>
      </c>
      <c r="AL85" s="53">
        <v>5</v>
      </c>
      <c r="AM85" s="53">
        <v>5</v>
      </c>
      <c r="AN85" s="53">
        <v>5</v>
      </c>
      <c r="AO85" s="53">
        <v>1</v>
      </c>
      <c r="AP85" s="53">
        <v>4</v>
      </c>
      <c r="AQ85" s="53">
        <v>4</v>
      </c>
      <c r="AR85" s="53">
        <v>1</v>
      </c>
      <c r="AS85" s="53">
        <v>5</v>
      </c>
      <c r="AT85" s="1">
        <v>0</v>
      </c>
      <c r="AU85" s="1"/>
      <c r="AV85" s="1"/>
      <c r="AW85" s="1"/>
      <c r="AX85" s="1"/>
      <c r="AY85" s="1"/>
      <c r="AZ85" s="1"/>
      <c r="BA85" s="1"/>
      <c r="BB85" s="1"/>
      <c r="BC85" s="1"/>
      <c r="BD85" s="1"/>
      <c r="BE85" s="1"/>
      <c r="BF85" s="1"/>
      <c r="BG85" s="1"/>
      <c r="BH85" s="1"/>
    </row>
    <row r="86" spans="1:60" x14ac:dyDescent="0.25">
      <c r="A86" s="1">
        <f t="shared" si="1"/>
        <v>78</v>
      </c>
      <c r="B86" s="8">
        <v>43117.813576388886</v>
      </c>
      <c r="C86" s="8">
        <v>43117.817025462966</v>
      </c>
      <c r="D86" s="8">
        <v>43117.817025462966</v>
      </c>
      <c r="E86" s="45"/>
      <c r="F86" s="45"/>
      <c r="G86" s="47"/>
      <c r="H86" s="46"/>
      <c r="I86" s="46"/>
      <c r="J86" s="53"/>
      <c r="K86" s="53"/>
      <c r="L86" s="53"/>
      <c r="M86" s="53"/>
      <c r="N86" s="53"/>
      <c r="O86" s="53"/>
      <c r="P86" s="53"/>
      <c r="Q86" s="53"/>
      <c r="R86" s="53"/>
      <c r="S86" s="53"/>
      <c r="T86" s="53"/>
      <c r="U86" s="53"/>
      <c r="V86" s="33"/>
      <c r="W86" s="53"/>
      <c r="X86" s="53"/>
      <c r="Y86" s="53"/>
      <c r="Z86" s="53"/>
      <c r="AA86" s="53"/>
      <c r="AB86" s="53"/>
      <c r="AC86" s="53">
        <v>5</v>
      </c>
      <c r="AD86" s="53">
        <v>5</v>
      </c>
      <c r="AE86" s="53">
        <v>1</v>
      </c>
      <c r="AF86" s="53">
        <v>1</v>
      </c>
      <c r="AG86" s="53">
        <v>3</v>
      </c>
      <c r="AH86" s="53">
        <v>5</v>
      </c>
      <c r="AI86" s="53">
        <v>4</v>
      </c>
      <c r="AJ86" s="53">
        <v>5</v>
      </c>
      <c r="AK86" s="53">
        <v>5</v>
      </c>
      <c r="AL86" s="53">
        <v>4</v>
      </c>
      <c r="AM86" s="53">
        <v>5</v>
      </c>
      <c r="AN86" s="53">
        <v>5</v>
      </c>
      <c r="AO86" s="53">
        <v>1</v>
      </c>
      <c r="AP86" s="53">
        <v>5</v>
      </c>
      <c r="AQ86" s="53">
        <v>5</v>
      </c>
      <c r="AR86" s="53">
        <v>1</v>
      </c>
      <c r="AS86" s="53">
        <v>1</v>
      </c>
      <c r="AT86" s="1">
        <v>0</v>
      </c>
      <c r="AU86" s="1"/>
      <c r="AV86" s="1"/>
      <c r="AW86" s="1"/>
      <c r="AX86" s="1"/>
      <c r="AY86" s="1"/>
      <c r="AZ86" s="1"/>
      <c r="BA86" s="1"/>
      <c r="BB86" s="1"/>
      <c r="BC86" s="1"/>
      <c r="BD86" s="1"/>
      <c r="BE86" s="1"/>
      <c r="BF86" s="1"/>
      <c r="BG86" s="1"/>
      <c r="BH86" s="1"/>
    </row>
    <row r="87" spans="1:60" x14ac:dyDescent="0.25">
      <c r="A87" s="1">
        <f t="shared" si="1"/>
        <v>79</v>
      </c>
      <c r="B87" s="8">
        <v>43117.814097222225</v>
      </c>
      <c r="C87" s="8">
        <v>43117.819016203706</v>
      </c>
      <c r="D87" s="8">
        <v>43117.819016203706</v>
      </c>
      <c r="E87" s="45"/>
      <c r="F87" s="45"/>
      <c r="G87" s="47"/>
      <c r="H87" s="46"/>
      <c r="I87" s="46"/>
      <c r="J87" s="53"/>
      <c r="K87" s="53"/>
      <c r="L87" s="53"/>
      <c r="M87" s="53"/>
      <c r="N87" s="53"/>
      <c r="O87" s="53"/>
      <c r="P87" s="53"/>
      <c r="Q87" s="53"/>
      <c r="R87" s="53"/>
      <c r="S87" s="53"/>
      <c r="T87" s="53"/>
      <c r="U87" s="53"/>
      <c r="V87" s="33"/>
      <c r="W87" s="53"/>
      <c r="X87" s="53"/>
      <c r="Y87" s="53"/>
      <c r="Z87" s="53"/>
      <c r="AA87" s="53"/>
      <c r="AB87" s="53"/>
      <c r="AC87" s="53">
        <v>5</v>
      </c>
      <c r="AD87" s="53">
        <v>4</v>
      </c>
      <c r="AE87" s="53">
        <v>2</v>
      </c>
      <c r="AF87" s="53">
        <v>1</v>
      </c>
      <c r="AG87" s="53">
        <v>2</v>
      </c>
      <c r="AH87" s="53">
        <v>4</v>
      </c>
      <c r="AI87" s="53">
        <v>5</v>
      </c>
      <c r="AJ87" s="53">
        <v>4</v>
      </c>
      <c r="AK87" s="53">
        <v>2</v>
      </c>
      <c r="AL87" s="53">
        <v>2</v>
      </c>
      <c r="AM87" s="53">
        <v>4</v>
      </c>
      <c r="AN87" s="53">
        <v>4</v>
      </c>
      <c r="AO87" s="53">
        <v>1</v>
      </c>
      <c r="AP87" s="53">
        <v>4</v>
      </c>
      <c r="AQ87" s="53">
        <v>4</v>
      </c>
      <c r="AR87" s="53">
        <v>1</v>
      </c>
      <c r="AS87" s="53">
        <v>5</v>
      </c>
      <c r="AT87" s="1">
        <v>0</v>
      </c>
      <c r="AU87" s="1"/>
      <c r="AV87" s="1"/>
      <c r="AW87" s="1"/>
      <c r="AX87" s="1"/>
      <c r="AY87" s="1"/>
      <c r="AZ87" s="1"/>
      <c r="BA87" s="1"/>
      <c r="BB87" s="1"/>
      <c r="BC87" s="1"/>
      <c r="BD87" s="1"/>
      <c r="BE87" s="1"/>
      <c r="BF87" s="1"/>
      <c r="BG87" s="1"/>
      <c r="BH87" s="1"/>
    </row>
    <row r="88" spans="1:60" x14ac:dyDescent="0.25">
      <c r="A88" s="1">
        <f t="shared" si="1"/>
        <v>80</v>
      </c>
      <c r="B88" s="8">
        <v>43117.819699074076</v>
      </c>
      <c r="C88" s="8">
        <v>43117.822928240741</v>
      </c>
      <c r="D88" s="8">
        <v>43117.822928240741</v>
      </c>
      <c r="E88" s="45"/>
      <c r="F88" s="45"/>
      <c r="G88" s="47"/>
      <c r="H88" s="46"/>
      <c r="I88" s="46"/>
      <c r="J88" s="53"/>
      <c r="K88" s="53"/>
      <c r="L88" s="53"/>
      <c r="M88" s="53"/>
      <c r="N88" s="53"/>
      <c r="O88" s="53"/>
      <c r="P88" s="53"/>
      <c r="Q88" s="53"/>
      <c r="R88" s="53"/>
      <c r="S88" s="53"/>
      <c r="T88" s="53"/>
      <c r="U88" s="53"/>
      <c r="V88" s="33"/>
      <c r="W88" s="53"/>
      <c r="X88" s="53"/>
      <c r="Y88" s="53"/>
      <c r="Z88" s="53"/>
      <c r="AA88" s="53"/>
      <c r="AB88" s="53"/>
      <c r="AC88" s="53">
        <v>4</v>
      </c>
      <c r="AD88" s="53">
        <v>5</v>
      </c>
      <c r="AE88" s="53">
        <v>3</v>
      </c>
      <c r="AF88" s="53">
        <v>2</v>
      </c>
      <c r="AG88" s="53">
        <v>3</v>
      </c>
      <c r="AH88" s="53">
        <v>4</v>
      </c>
      <c r="AI88" s="53">
        <v>4</v>
      </c>
      <c r="AJ88" s="53">
        <v>4</v>
      </c>
      <c r="AK88" s="53">
        <v>4</v>
      </c>
      <c r="AL88" s="53">
        <v>4</v>
      </c>
      <c r="AM88" s="53">
        <v>4</v>
      </c>
      <c r="AN88" s="53">
        <v>4</v>
      </c>
      <c r="AO88" s="53">
        <v>4</v>
      </c>
      <c r="AP88" s="53">
        <v>4</v>
      </c>
      <c r="AQ88" s="53">
        <v>4</v>
      </c>
      <c r="AR88" s="53">
        <v>2</v>
      </c>
      <c r="AS88" s="53">
        <v>5</v>
      </c>
      <c r="AT88" s="1">
        <v>0</v>
      </c>
      <c r="AU88" s="1"/>
      <c r="AV88" s="1"/>
      <c r="AW88" s="1"/>
      <c r="AX88" s="1"/>
      <c r="AY88" s="1"/>
      <c r="AZ88" s="1"/>
      <c r="BA88" s="1"/>
      <c r="BB88" s="1"/>
      <c r="BC88" s="1"/>
      <c r="BD88" s="1"/>
      <c r="BE88" s="1"/>
      <c r="BF88" s="1"/>
      <c r="BG88" s="1"/>
      <c r="BH88" s="1"/>
    </row>
    <row r="89" spans="1:60" x14ac:dyDescent="0.25">
      <c r="A89" s="1">
        <f t="shared" si="1"/>
        <v>81</v>
      </c>
      <c r="B89" s="8">
        <v>43117.817928240744</v>
      </c>
      <c r="C89" s="8">
        <v>43117.823495370372</v>
      </c>
      <c r="D89" s="8">
        <v>43117.823506944442</v>
      </c>
      <c r="E89" s="45"/>
      <c r="F89" s="45"/>
      <c r="G89" s="47"/>
      <c r="H89" s="46"/>
      <c r="I89" s="46"/>
      <c r="J89" s="53"/>
      <c r="K89" s="53"/>
      <c r="L89" s="53"/>
      <c r="M89" s="53"/>
      <c r="N89" s="53"/>
      <c r="O89" s="53"/>
      <c r="P89" s="53"/>
      <c r="Q89" s="53"/>
      <c r="R89" s="53"/>
      <c r="S89" s="53"/>
      <c r="T89" s="53"/>
      <c r="U89" s="53"/>
      <c r="V89" s="33"/>
      <c r="W89" s="53"/>
      <c r="X89" s="53"/>
      <c r="Y89" s="53"/>
      <c r="Z89" s="53"/>
      <c r="AA89" s="53"/>
      <c r="AB89" s="53"/>
      <c r="AC89" s="53">
        <v>4</v>
      </c>
      <c r="AD89" s="53">
        <v>4</v>
      </c>
      <c r="AE89" s="53">
        <v>4</v>
      </c>
      <c r="AF89" s="53">
        <v>2</v>
      </c>
      <c r="AG89" s="53">
        <v>1</v>
      </c>
      <c r="AH89" s="53">
        <v>4</v>
      </c>
      <c r="AI89" s="53">
        <v>4</v>
      </c>
      <c r="AJ89" s="53">
        <v>4</v>
      </c>
      <c r="AK89" s="53">
        <v>4</v>
      </c>
      <c r="AL89" s="53">
        <v>4</v>
      </c>
      <c r="AM89" s="53">
        <v>4</v>
      </c>
      <c r="AN89" s="53">
        <v>4</v>
      </c>
      <c r="AO89" s="53">
        <v>2</v>
      </c>
      <c r="AP89" s="53">
        <v>4</v>
      </c>
      <c r="AQ89" s="53">
        <v>4</v>
      </c>
      <c r="AR89" s="53">
        <v>2</v>
      </c>
      <c r="AS89" s="53">
        <v>4</v>
      </c>
      <c r="AT89" s="1">
        <v>0</v>
      </c>
      <c r="AU89" s="1"/>
      <c r="AV89" s="1"/>
      <c r="AW89" s="1"/>
      <c r="AX89" s="1"/>
      <c r="AY89" s="1"/>
      <c r="AZ89" s="1"/>
      <c r="BA89" s="1"/>
      <c r="BB89" s="1"/>
      <c r="BC89" s="1"/>
      <c r="BD89" s="1"/>
      <c r="BE89" s="1"/>
      <c r="BF89" s="1"/>
      <c r="BG89" s="1"/>
      <c r="BH89" s="1"/>
    </row>
    <row r="90" spans="1:60" x14ac:dyDescent="0.25">
      <c r="A90" s="1">
        <f t="shared" si="1"/>
        <v>82</v>
      </c>
      <c r="B90" s="8">
        <v>43117.843206018515</v>
      </c>
      <c r="C90" s="8">
        <v>43117.847430555557</v>
      </c>
      <c r="D90" s="8">
        <v>43117.847442129627</v>
      </c>
      <c r="E90" s="45"/>
      <c r="F90" s="45"/>
      <c r="G90" s="47"/>
      <c r="H90" s="46"/>
      <c r="I90" s="46"/>
      <c r="J90" s="53"/>
      <c r="K90" s="53"/>
      <c r="L90" s="53"/>
      <c r="M90" s="53"/>
      <c r="N90" s="53"/>
      <c r="O90" s="53"/>
      <c r="P90" s="53"/>
      <c r="Q90" s="53"/>
      <c r="R90" s="53"/>
      <c r="S90" s="53"/>
      <c r="T90" s="53"/>
      <c r="U90" s="53"/>
      <c r="V90" s="33"/>
      <c r="W90" s="53"/>
      <c r="X90" s="53"/>
      <c r="Y90" s="53"/>
      <c r="Z90" s="53"/>
      <c r="AA90" s="53"/>
      <c r="AB90" s="53"/>
      <c r="AC90" s="53">
        <v>5</v>
      </c>
      <c r="AD90" s="53">
        <v>5</v>
      </c>
      <c r="AE90" s="53">
        <v>4</v>
      </c>
      <c r="AF90" s="53">
        <v>1</v>
      </c>
      <c r="AG90" s="53">
        <v>1</v>
      </c>
      <c r="AH90" s="53">
        <v>4</v>
      </c>
      <c r="AI90" s="53">
        <v>5</v>
      </c>
      <c r="AJ90" s="53">
        <v>5</v>
      </c>
      <c r="AK90" s="53">
        <v>5</v>
      </c>
      <c r="AL90" s="53">
        <v>4</v>
      </c>
      <c r="AM90" s="53">
        <v>5</v>
      </c>
      <c r="AN90" s="53">
        <v>4</v>
      </c>
      <c r="AO90" s="53">
        <v>1</v>
      </c>
      <c r="AP90" s="53">
        <v>5</v>
      </c>
      <c r="AQ90" s="53">
        <v>2</v>
      </c>
      <c r="AR90" s="53">
        <v>2</v>
      </c>
      <c r="AS90" s="53">
        <v>5</v>
      </c>
      <c r="AT90" s="1">
        <v>0</v>
      </c>
      <c r="AU90" s="1"/>
      <c r="AV90" s="1"/>
      <c r="AW90" s="1"/>
      <c r="AX90" s="1"/>
      <c r="AY90" s="1"/>
      <c r="AZ90" s="1"/>
      <c r="BA90" s="1"/>
      <c r="BB90" s="1"/>
      <c r="BC90" s="1"/>
      <c r="BD90" s="1"/>
      <c r="BE90" s="1"/>
      <c r="BF90" s="1"/>
      <c r="BG90" s="1"/>
      <c r="BH90" s="1"/>
    </row>
    <row r="91" spans="1:60" x14ac:dyDescent="0.25">
      <c r="A91" s="1">
        <f t="shared" si="1"/>
        <v>83</v>
      </c>
      <c r="B91" s="8">
        <v>43117.862824074073</v>
      </c>
      <c r="C91" s="8">
        <v>43117.869259259256</v>
      </c>
      <c r="D91" s="8">
        <v>43117.869259259256</v>
      </c>
      <c r="E91" s="45"/>
      <c r="F91" s="45"/>
      <c r="G91" s="47"/>
      <c r="H91" s="46"/>
      <c r="I91" s="46"/>
      <c r="J91" s="53"/>
      <c r="K91" s="53"/>
      <c r="L91" s="53"/>
      <c r="M91" s="53"/>
      <c r="N91" s="53"/>
      <c r="O91" s="53"/>
      <c r="P91" s="53"/>
      <c r="Q91" s="53"/>
      <c r="R91" s="53"/>
      <c r="S91" s="53"/>
      <c r="T91" s="53"/>
      <c r="U91" s="53"/>
      <c r="V91" s="33"/>
      <c r="W91" s="53"/>
      <c r="X91" s="53"/>
      <c r="Y91" s="53"/>
      <c r="Z91" s="53"/>
      <c r="AA91" s="53"/>
      <c r="AB91" s="53"/>
      <c r="AC91" s="53">
        <v>4</v>
      </c>
      <c r="AD91" s="53">
        <v>4</v>
      </c>
      <c r="AE91" s="53">
        <v>2</v>
      </c>
      <c r="AF91" s="53">
        <v>2</v>
      </c>
      <c r="AG91" s="53">
        <v>4</v>
      </c>
      <c r="AH91" s="53">
        <v>4</v>
      </c>
      <c r="AI91" s="53">
        <v>2</v>
      </c>
      <c r="AJ91" s="53">
        <v>4</v>
      </c>
      <c r="AK91" s="53">
        <v>4</v>
      </c>
      <c r="AL91" s="53">
        <v>2</v>
      </c>
      <c r="AM91" s="53">
        <v>4</v>
      </c>
      <c r="AN91" s="53">
        <v>2</v>
      </c>
      <c r="AO91" s="53">
        <v>2</v>
      </c>
      <c r="AP91" s="53">
        <v>4</v>
      </c>
      <c r="AQ91" s="53">
        <v>4</v>
      </c>
      <c r="AR91" s="53">
        <v>2</v>
      </c>
      <c r="AS91" s="53">
        <v>4</v>
      </c>
      <c r="AT91" s="1">
        <v>0</v>
      </c>
      <c r="AU91" s="1"/>
      <c r="AV91" s="1"/>
      <c r="AW91" s="1"/>
      <c r="AX91" s="1"/>
      <c r="AY91" s="1"/>
      <c r="AZ91" s="1"/>
      <c r="BA91" s="1"/>
      <c r="BB91" s="1"/>
      <c r="BC91" s="1"/>
      <c r="BD91" s="1"/>
      <c r="BE91" s="1"/>
      <c r="BF91" s="1"/>
      <c r="BG91" s="1"/>
      <c r="BH91" s="1"/>
    </row>
    <row r="92" spans="1:60" x14ac:dyDescent="0.25">
      <c r="A92" s="1">
        <f t="shared" si="1"/>
        <v>84</v>
      </c>
      <c r="B92" s="8">
        <v>43117.865486111114</v>
      </c>
      <c r="C92" s="8">
        <v>43117.869409722225</v>
      </c>
      <c r="D92" s="8">
        <v>43117.869421296295</v>
      </c>
      <c r="E92" s="45"/>
      <c r="F92" s="45"/>
      <c r="G92" s="47"/>
      <c r="H92" s="46"/>
      <c r="I92" s="46"/>
      <c r="J92" s="53"/>
      <c r="K92" s="53"/>
      <c r="L92" s="53"/>
      <c r="M92" s="53"/>
      <c r="N92" s="53"/>
      <c r="O92" s="53"/>
      <c r="P92" s="53"/>
      <c r="Q92" s="53"/>
      <c r="R92" s="53"/>
      <c r="S92" s="53"/>
      <c r="T92" s="53"/>
      <c r="U92" s="53"/>
      <c r="V92" s="33"/>
      <c r="W92" s="53"/>
      <c r="X92" s="53"/>
      <c r="Y92" s="53"/>
      <c r="Z92" s="53"/>
      <c r="AA92" s="53"/>
      <c r="AB92" s="53"/>
      <c r="AC92" s="53">
        <v>5</v>
      </c>
      <c r="AD92" s="53">
        <v>5</v>
      </c>
      <c r="AE92" s="53">
        <v>4</v>
      </c>
      <c r="AF92" s="53">
        <v>1</v>
      </c>
      <c r="AG92" s="53">
        <v>2</v>
      </c>
      <c r="AH92" s="53">
        <v>5</v>
      </c>
      <c r="AI92" s="53">
        <v>5</v>
      </c>
      <c r="AJ92" s="53">
        <v>5</v>
      </c>
      <c r="AK92" s="53">
        <v>5</v>
      </c>
      <c r="AL92" s="53">
        <v>5</v>
      </c>
      <c r="AM92" s="53">
        <v>5</v>
      </c>
      <c r="AN92" s="53">
        <v>5</v>
      </c>
      <c r="AO92" s="53">
        <v>1</v>
      </c>
      <c r="AP92" s="53">
        <v>5</v>
      </c>
      <c r="AQ92" s="53">
        <v>5</v>
      </c>
      <c r="AR92" s="53">
        <v>1</v>
      </c>
      <c r="AS92" s="53">
        <v>5</v>
      </c>
      <c r="AT92" s="1">
        <v>0</v>
      </c>
      <c r="AU92" s="1"/>
      <c r="AV92" s="1"/>
      <c r="AW92" s="1"/>
      <c r="AX92" s="1"/>
      <c r="AY92" s="1"/>
      <c r="AZ92" s="1"/>
      <c r="BA92" s="1"/>
      <c r="BB92" s="1"/>
      <c r="BC92" s="1"/>
      <c r="BD92" s="1"/>
      <c r="BE92" s="1"/>
      <c r="BF92" s="1"/>
      <c r="BG92" s="1"/>
      <c r="BH92" s="1"/>
    </row>
    <row r="93" spans="1:60" x14ac:dyDescent="0.25">
      <c r="A93" s="1">
        <f t="shared" si="1"/>
        <v>85</v>
      </c>
      <c r="B93" s="8">
        <v>43118.169965277775</v>
      </c>
      <c r="C93" s="8">
        <v>43118.175995370373</v>
      </c>
      <c r="D93" s="8">
        <v>43118.176006944443</v>
      </c>
      <c r="E93" s="45"/>
      <c r="F93" s="45"/>
      <c r="G93" s="47"/>
      <c r="H93" s="46"/>
      <c r="I93" s="46"/>
      <c r="J93" s="53"/>
      <c r="K93" s="53"/>
      <c r="L93" s="53"/>
      <c r="M93" s="53"/>
      <c r="N93" s="53"/>
      <c r="O93" s="53"/>
      <c r="P93" s="53"/>
      <c r="Q93" s="53"/>
      <c r="R93" s="53"/>
      <c r="S93" s="53"/>
      <c r="T93" s="53"/>
      <c r="U93" s="53"/>
      <c r="V93" s="33"/>
      <c r="W93" s="53"/>
      <c r="X93" s="53"/>
      <c r="Y93" s="53"/>
      <c r="Z93" s="53"/>
      <c r="AA93" s="53"/>
      <c r="AB93" s="53"/>
      <c r="AC93" s="53">
        <v>5</v>
      </c>
      <c r="AD93" s="53">
        <v>5</v>
      </c>
      <c r="AE93" s="53">
        <v>4</v>
      </c>
      <c r="AF93" s="53">
        <v>1</v>
      </c>
      <c r="AG93" s="53">
        <v>4</v>
      </c>
      <c r="AH93" s="53">
        <v>5</v>
      </c>
      <c r="AI93" s="53">
        <v>5</v>
      </c>
      <c r="AJ93" s="53">
        <v>5</v>
      </c>
      <c r="AK93" s="53">
        <v>5</v>
      </c>
      <c r="AL93" s="53">
        <v>5</v>
      </c>
      <c r="AM93" s="53">
        <v>5</v>
      </c>
      <c r="AN93" s="53">
        <v>5</v>
      </c>
      <c r="AO93" s="53">
        <v>2</v>
      </c>
      <c r="AP93" s="53">
        <v>5</v>
      </c>
      <c r="AQ93" s="53">
        <v>5</v>
      </c>
      <c r="AR93" s="53">
        <v>2</v>
      </c>
      <c r="AS93" s="53">
        <v>5</v>
      </c>
      <c r="AT93" s="1">
        <v>0</v>
      </c>
      <c r="AU93" s="1"/>
      <c r="AV93" s="1"/>
      <c r="AW93" s="1"/>
      <c r="AX93" s="1"/>
      <c r="AY93" s="1"/>
      <c r="AZ93" s="1"/>
      <c r="BA93" s="1"/>
      <c r="BB93" s="1"/>
      <c r="BC93" s="1"/>
      <c r="BD93" s="1"/>
      <c r="BE93" s="1"/>
      <c r="BF93" s="1"/>
      <c r="BG93" s="1"/>
      <c r="BH93" s="1"/>
    </row>
    <row r="94" spans="1:60" x14ac:dyDescent="0.25">
      <c r="A94" s="1">
        <f t="shared" si="1"/>
        <v>86</v>
      </c>
      <c r="B94" s="8">
        <v>43117.344305555554</v>
      </c>
      <c r="C94" s="8">
        <v>43118.245717592596</v>
      </c>
      <c r="D94" s="8">
        <v>43118.245717592596</v>
      </c>
      <c r="E94" s="45"/>
      <c r="F94" s="45"/>
      <c r="G94" s="47"/>
      <c r="H94" s="46"/>
      <c r="I94" s="46"/>
      <c r="J94" s="53"/>
      <c r="K94" s="53"/>
      <c r="L94" s="53"/>
      <c r="M94" s="53"/>
      <c r="N94" s="53"/>
      <c r="O94" s="53"/>
      <c r="P94" s="53"/>
      <c r="Q94" s="53"/>
      <c r="R94" s="53"/>
      <c r="S94" s="53"/>
      <c r="T94" s="53"/>
      <c r="U94" s="53"/>
      <c r="V94" s="33"/>
      <c r="W94" s="53"/>
      <c r="X94" s="53"/>
      <c r="Y94" s="53"/>
      <c r="Z94" s="53"/>
      <c r="AA94" s="53"/>
      <c r="AB94" s="53"/>
      <c r="AC94" s="53">
        <v>5</v>
      </c>
      <c r="AD94" s="53">
        <v>5</v>
      </c>
      <c r="AE94" s="53">
        <v>5</v>
      </c>
      <c r="AF94" s="53"/>
      <c r="AG94" s="53">
        <v>1</v>
      </c>
      <c r="AH94" s="53">
        <v>2</v>
      </c>
      <c r="AI94" s="53">
        <v>5</v>
      </c>
      <c r="AJ94" s="53">
        <v>4</v>
      </c>
      <c r="AK94" s="53">
        <v>4</v>
      </c>
      <c r="AL94" s="53">
        <v>2</v>
      </c>
      <c r="AM94" s="53">
        <v>5</v>
      </c>
      <c r="AN94" s="53">
        <v>4</v>
      </c>
      <c r="AO94" s="53">
        <v>1</v>
      </c>
      <c r="AP94" s="53">
        <v>5</v>
      </c>
      <c r="AQ94" s="53">
        <v>4</v>
      </c>
      <c r="AR94" s="53">
        <v>1</v>
      </c>
      <c r="AS94" s="53">
        <v>4</v>
      </c>
      <c r="AT94" s="1">
        <v>0</v>
      </c>
      <c r="AU94" s="1"/>
      <c r="AV94" s="1"/>
      <c r="AW94" s="1"/>
      <c r="AX94" s="1"/>
      <c r="AY94" s="1"/>
      <c r="AZ94" s="1"/>
      <c r="BA94" s="1"/>
      <c r="BB94" s="1"/>
      <c r="BC94" s="1"/>
      <c r="BD94" s="1"/>
      <c r="BE94" s="1"/>
      <c r="BF94" s="1"/>
      <c r="BG94" s="1"/>
      <c r="BH94" s="1"/>
    </row>
    <row r="95" spans="1:60" x14ac:dyDescent="0.25">
      <c r="A95" s="1">
        <f t="shared" si="1"/>
        <v>87</v>
      </c>
      <c r="B95" s="8">
        <v>43118.285358796296</v>
      </c>
      <c r="C95" s="8">
        <v>43118.291585648149</v>
      </c>
      <c r="D95" s="8">
        <v>43118.291608796295</v>
      </c>
      <c r="E95" s="45"/>
      <c r="F95" s="45"/>
      <c r="G95" s="47"/>
      <c r="H95" s="46"/>
      <c r="I95" s="46"/>
      <c r="J95" s="53"/>
      <c r="K95" s="53"/>
      <c r="L95" s="53"/>
      <c r="M95" s="53"/>
      <c r="N95" s="53"/>
      <c r="O95" s="53"/>
      <c r="P95" s="53"/>
      <c r="Q95" s="53"/>
      <c r="R95" s="53"/>
      <c r="S95" s="53"/>
      <c r="T95" s="53"/>
      <c r="U95" s="53"/>
      <c r="V95" s="33"/>
      <c r="W95" s="53"/>
      <c r="X95" s="53"/>
      <c r="Y95" s="53"/>
      <c r="Z95" s="53"/>
      <c r="AA95" s="53"/>
      <c r="AB95" s="53"/>
      <c r="AC95" s="53">
        <v>5</v>
      </c>
      <c r="AD95" s="53">
        <v>4</v>
      </c>
      <c r="AE95" s="53">
        <v>2</v>
      </c>
      <c r="AF95" s="53">
        <v>1</v>
      </c>
      <c r="AG95" s="53">
        <v>3</v>
      </c>
      <c r="AH95" s="53">
        <v>4</v>
      </c>
      <c r="AI95" s="53">
        <v>4</v>
      </c>
      <c r="AJ95" s="53">
        <v>3</v>
      </c>
      <c r="AK95" s="53">
        <v>4</v>
      </c>
      <c r="AL95" s="53">
        <v>4</v>
      </c>
      <c r="AM95" s="53">
        <v>5</v>
      </c>
      <c r="AN95" s="53">
        <v>4</v>
      </c>
      <c r="AO95" s="53">
        <v>2</v>
      </c>
      <c r="AP95" s="53">
        <v>5</v>
      </c>
      <c r="AQ95" s="53">
        <v>4</v>
      </c>
      <c r="AR95" s="53">
        <v>2</v>
      </c>
      <c r="AS95" s="53">
        <v>2</v>
      </c>
      <c r="AT95" s="1">
        <v>0</v>
      </c>
      <c r="AU95" s="1"/>
      <c r="AV95" s="1"/>
      <c r="AW95" s="1"/>
      <c r="AX95" s="1"/>
      <c r="AY95" s="1"/>
      <c r="AZ95" s="1"/>
      <c r="BA95" s="1"/>
      <c r="BB95" s="1"/>
      <c r="BC95" s="1"/>
      <c r="BD95" s="1"/>
      <c r="BE95" s="1"/>
      <c r="BF95" s="1"/>
      <c r="BG95" s="1"/>
      <c r="BH95" s="1"/>
    </row>
    <row r="96" spans="1:60" x14ac:dyDescent="0.25">
      <c r="A96" s="1">
        <f t="shared" si="1"/>
        <v>88</v>
      </c>
      <c r="B96" s="8">
        <v>43118.319537037038</v>
      </c>
      <c r="C96" s="8">
        <v>43118.329814814817</v>
      </c>
      <c r="D96" s="8">
        <v>43118.329826388886</v>
      </c>
      <c r="E96" s="45"/>
      <c r="F96" s="45"/>
      <c r="G96" s="47"/>
      <c r="H96" s="46"/>
      <c r="I96" s="46"/>
      <c r="J96" s="53"/>
      <c r="K96" s="53"/>
      <c r="L96" s="53"/>
      <c r="M96" s="53"/>
      <c r="N96" s="53"/>
      <c r="O96" s="53"/>
      <c r="P96" s="53"/>
      <c r="Q96" s="53"/>
      <c r="R96" s="53"/>
      <c r="S96" s="53"/>
      <c r="T96" s="53"/>
      <c r="U96" s="53"/>
      <c r="V96" s="33"/>
      <c r="W96" s="53"/>
      <c r="X96" s="53"/>
      <c r="Y96" s="53"/>
      <c r="Z96" s="53"/>
      <c r="AA96" s="53"/>
      <c r="AB96" s="53"/>
      <c r="AC96" s="53">
        <v>5</v>
      </c>
      <c r="AD96" s="53">
        <v>4</v>
      </c>
      <c r="AE96" s="53">
        <v>5</v>
      </c>
      <c r="AF96" s="53">
        <v>1</v>
      </c>
      <c r="AG96" s="53">
        <v>1</v>
      </c>
      <c r="AH96" s="53">
        <v>5</v>
      </c>
      <c r="AI96" s="53">
        <v>5</v>
      </c>
      <c r="AJ96" s="53">
        <v>3</v>
      </c>
      <c r="AK96" s="53">
        <v>4</v>
      </c>
      <c r="AL96" s="53">
        <v>5</v>
      </c>
      <c r="AM96" s="53">
        <v>5</v>
      </c>
      <c r="AN96" s="53">
        <v>5</v>
      </c>
      <c r="AO96" s="53">
        <v>1</v>
      </c>
      <c r="AP96" s="53">
        <v>5</v>
      </c>
      <c r="AQ96" s="53">
        <v>5</v>
      </c>
      <c r="AR96" s="53">
        <v>4</v>
      </c>
      <c r="AS96" s="53">
        <v>5</v>
      </c>
      <c r="AT96" s="1">
        <v>0</v>
      </c>
      <c r="AU96" s="1"/>
      <c r="AV96" s="1"/>
      <c r="AW96" s="1"/>
      <c r="AX96" s="1"/>
      <c r="AY96" s="1"/>
      <c r="AZ96" s="1"/>
      <c r="BA96" s="1"/>
      <c r="BB96" s="1"/>
      <c r="BC96" s="1"/>
      <c r="BD96" s="1"/>
      <c r="BE96" s="1"/>
      <c r="BF96" s="1"/>
      <c r="BG96" s="1"/>
      <c r="BH96" s="1"/>
    </row>
    <row r="97" spans="1:60" x14ac:dyDescent="0.25">
      <c r="A97" s="1">
        <f t="shared" si="1"/>
        <v>89</v>
      </c>
      <c r="B97" s="8">
        <v>43118.362430555557</v>
      </c>
      <c r="C97" s="8">
        <v>43118.366226851853</v>
      </c>
      <c r="D97" s="8">
        <v>43118.366238425922</v>
      </c>
      <c r="E97" s="45"/>
      <c r="F97" s="45"/>
      <c r="G97" s="47"/>
      <c r="H97" s="46"/>
      <c r="I97" s="46"/>
      <c r="J97" s="53"/>
      <c r="K97" s="53"/>
      <c r="L97" s="53"/>
      <c r="M97" s="53"/>
      <c r="N97" s="53"/>
      <c r="O97" s="53"/>
      <c r="P97" s="53"/>
      <c r="Q97" s="53"/>
      <c r="R97" s="53"/>
      <c r="S97" s="53"/>
      <c r="T97" s="53"/>
      <c r="U97" s="53"/>
      <c r="V97" s="33"/>
      <c r="W97" s="53"/>
      <c r="X97" s="53"/>
      <c r="Y97" s="53"/>
      <c r="Z97" s="53"/>
      <c r="AA97" s="53"/>
      <c r="AB97" s="53"/>
      <c r="AC97" s="53">
        <v>4</v>
      </c>
      <c r="AD97" s="53">
        <v>4</v>
      </c>
      <c r="AE97" s="53">
        <v>2</v>
      </c>
      <c r="AF97" s="53">
        <v>1</v>
      </c>
      <c r="AG97" s="53">
        <v>4</v>
      </c>
      <c r="AH97" s="53">
        <v>3</v>
      </c>
      <c r="AI97" s="53">
        <v>5</v>
      </c>
      <c r="AJ97" s="53">
        <v>5</v>
      </c>
      <c r="AK97" s="53">
        <v>5</v>
      </c>
      <c r="AL97" s="53">
        <v>3</v>
      </c>
      <c r="AM97" s="53">
        <v>5</v>
      </c>
      <c r="AN97" s="53">
        <v>5</v>
      </c>
      <c r="AO97" s="53">
        <v>1</v>
      </c>
      <c r="AP97" s="53">
        <v>5</v>
      </c>
      <c r="AQ97" s="53">
        <v>5</v>
      </c>
      <c r="AR97" s="53">
        <v>1</v>
      </c>
      <c r="AS97" s="53">
        <v>4</v>
      </c>
      <c r="AT97" s="1">
        <v>0</v>
      </c>
      <c r="AU97" s="1"/>
      <c r="AV97" s="1"/>
      <c r="AW97" s="1"/>
      <c r="AX97" s="1"/>
      <c r="AY97" s="1"/>
      <c r="AZ97" s="1"/>
      <c r="BA97" s="1"/>
      <c r="BB97" s="1"/>
      <c r="BC97" s="1"/>
      <c r="BD97" s="1"/>
      <c r="BE97" s="1"/>
      <c r="BF97" s="1"/>
      <c r="BG97" s="1"/>
      <c r="BH97" s="1"/>
    </row>
    <row r="98" spans="1:60" x14ac:dyDescent="0.25">
      <c r="A98" s="1">
        <f t="shared" si="1"/>
        <v>90</v>
      </c>
      <c r="B98" s="8">
        <v>43118.402453703704</v>
      </c>
      <c r="C98" s="8">
        <v>43118.407233796293</v>
      </c>
      <c r="D98" s="8">
        <v>43118.407233796293</v>
      </c>
      <c r="E98" s="45"/>
      <c r="F98" s="45"/>
      <c r="G98" s="47"/>
      <c r="H98" s="46"/>
      <c r="I98" s="46"/>
      <c r="J98" s="53"/>
      <c r="K98" s="53"/>
      <c r="L98" s="53"/>
      <c r="M98" s="53"/>
      <c r="N98" s="53"/>
      <c r="O98" s="53"/>
      <c r="P98" s="53"/>
      <c r="Q98" s="53"/>
      <c r="R98" s="53"/>
      <c r="S98" s="53"/>
      <c r="T98" s="53"/>
      <c r="U98" s="53"/>
      <c r="V98" s="33"/>
      <c r="W98" s="53"/>
      <c r="X98" s="53"/>
      <c r="Y98" s="53"/>
      <c r="Z98" s="53"/>
      <c r="AA98" s="53"/>
      <c r="AB98" s="53"/>
      <c r="AC98" s="53">
        <v>5</v>
      </c>
      <c r="AD98" s="53">
        <v>5</v>
      </c>
      <c r="AE98" s="53">
        <v>4</v>
      </c>
      <c r="AF98" s="53">
        <v>1</v>
      </c>
      <c r="AG98" s="53">
        <v>3</v>
      </c>
      <c r="AH98" s="53">
        <v>4</v>
      </c>
      <c r="AI98" s="53">
        <v>5</v>
      </c>
      <c r="AJ98" s="53">
        <v>5</v>
      </c>
      <c r="AK98" s="53">
        <v>5</v>
      </c>
      <c r="AL98" s="53">
        <v>5</v>
      </c>
      <c r="AM98" s="53">
        <v>4</v>
      </c>
      <c r="AN98" s="53">
        <v>5</v>
      </c>
      <c r="AO98" s="53">
        <v>2</v>
      </c>
      <c r="AP98" s="53">
        <v>5</v>
      </c>
      <c r="AQ98" s="53">
        <v>4</v>
      </c>
      <c r="AR98" s="53">
        <v>1</v>
      </c>
      <c r="AS98" s="53">
        <v>4</v>
      </c>
      <c r="AT98" s="1">
        <v>0</v>
      </c>
      <c r="AU98" s="1"/>
      <c r="AV98" s="1"/>
      <c r="AW98" s="1"/>
      <c r="AX98" s="1"/>
      <c r="AY98" s="1"/>
      <c r="AZ98" s="1"/>
      <c r="BA98" s="1"/>
      <c r="BB98" s="1"/>
      <c r="BC98" s="1"/>
      <c r="BD98" s="1"/>
      <c r="BE98" s="1"/>
      <c r="BF98" s="1"/>
      <c r="BG98" s="1"/>
      <c r="BH98" s="1"/>
    </row>
    <row r="99" spans="1:60" x14ac:dyDescent="0.25">
      <c r="A99" s="1">
        <f t="shared" si="1"/>
        <v>91</v>
      </c>
      <c r="B99" s="8">
        <v>43118.443194444444</v>
      </c>
      <c r="C99" s="8">
        <v>43118.445972222224</v>
      </c>
      <c r="D99" s="8">
        <v>43118.445983796293</v>
      </c>
      <c r="E99" s="45"/>
      <c r="F99" s="45"/>
      <c r="G99" s="47"/>
      <c r="H99" s="46"/>
      <c r="I99" s="46"/>
      <c r="J99" s="53"/>
      <c r="K99" s="53"/>
      <c r="L99" s="53"/>
      <c r="M99" s="53"/>
      <c r="N99" s="53"/>
      <c r="O99" s="53"/>
      <c r="P99" s="53"/>
      <c r="Q99" s="53"/>
      <c r="R99" s="53"/>
      <c r="S99" s="53"/>
      <c r="T99" s="53"/>
      <c r="U99" s="53"/>
      <c r="V99" s="33"/>
      <c r="W99" s="53"/>
      <c r="X99" s="53"/>
      <c r="Y99" s="53"/>
      <c r="Z99" s="53"/>
      <c r="AA99" s="53"/>
      <c r="AB99" s="53"/>
      <c r="AC99" s="53">
        <v>5</v>
      </c>
      <c r="AD99" s="53">
        <v>4</v>
      </c>
      <c r="AE99" s="53">
        <v>4</v>
      </c>
      <c r="AF99" s="53">
        <v>2</v>
      </c>
      <c r="AG99" s="53">
        <v>2</v>
      </c>
      <c r="AH99" s="53">
        <v>4</v>
      </c>
      <c r="AI99" s="53">
        <v>5</v>
      </c>
      <c r="AJ99" s="53">
        <v>5</v>
      </c>
      <c r="AK99" s="53">
        <v>5</v>
      </c>
      <c r="AL99" s="53">
        <v>4</v>
      </c>
      <c r="AM99" s="53">
        <v>5</v>
      </c>
      <c r="AN99" s="53">
        <v>5</v>
      </c>
      <c r="AO99" s="53">
        <v>1</v>
      </c>
      <c r="AP99" s="53">
        <v>5</v>
      </c>
      <c r="AQ99" s="53">
        <v>5</v>
      </c>
      <c r="AR99" s="53">
        <v>1</v>
      </c>
      <c r="AS99" s="53">
        <v>3</v>
      </c>
      <c r="AT99" s="1">
        <v>0</v>
      </c>
      <c r="AU99" s="1"/>
      <c r="AV99" s="1"/>
      <c r="AW99" s="1"/>
      <c r="AX99" s="1"/>
      <c r="AY99" s="1"/>
      <c r="AZ99" s="1"/>
      <c r="BA99" s="1"/>
      <c r="BB99" s="1"/>
      <c r="BC99" s="1"/>
      <c r="BD99" s="1"/>
      <c r="BE99" s="1"/>
      <c r="BF99" s="1"/>
      <c r="BG99" s="1"/>
      <c r="BH99" s="1"/>
    </row>
    <row r="100" spans="1:60" x14ac:dyDescent="0.25">
      <c r="A100" s="1">
        <f t="shared" si="1"/>
        <v>92</v>
      </c>
      <c r="B100" s="8">
        <v>43118.538622685184</v>
      </c>
      <c r="C100" s="8">
        <v>43118.542349537034</v>
      </c>
      <c r="D100" s="8">
        <v>43118.542349537034</v>
      </c>
      <c r="E100" s="45"/>
      <c r="F100" s="45"/>
      <c r="G100" s="47"/>
      <c r="H100" s="46"/>
      <c r="I100" s="46"/>
      <c r="J100" s="53"/>
      <c r="K100" s="53"/>
      <c r="L100" s="53"/>
      <c r="M100" s="53"/>
      <c r="N100" s="53"/>
      <c r="O100" s="53"/>
      <c r="P100" s="53"/>
      <c r="Q100" s="53"/>
      <c r="R100" s="53"/>
      <c r="S100" s="53"/>
      <c r="T100" s="53"/>
      <c r="U100" s="53"/>
      <c r="V100" s="33"/>
      <c r="W100" s="53"/>
      <c r="X100" s="53"/>
      <c r="Y100" s="53"/>
      <c r="Z100" s="53"/>
      <c r="AA100" s="53"/>
      <c r="AB100" s="53"/>
      <c r="AC100" s="53">
        <v>5</v>
      </c>
      <c r="AD100" s="53">
        <v>5</v>
      </c>
      <c r="AE100" s="53">
        <v>4</v>
      </c>
      <c r="AF100" s="53">
        <v>1</v>
      </c>
      <c r="AG100" s="53">
        <v>2</v>
      </c>
      <c r="AH100" s="53">
        <v>4</v>
      </c>
      <c r="AI100" s="53">
        <v>4</v>
      </c>
      <c r="AJ100" s="53">
        <v>5</v>
      </c>
      <c r="AK100" s="53">
        <v>4</v>
      </c>
      <c r="AL100" s="53">
        <v>3</v>
      </c>
      <c r="AM100" s="53">
        <v>4</v>
      </c>
      <c r="AN100" s="53">
        <v>4</v>
      </c>
      <c r="AO100" s="53">
        <v>1</v>
      </c>
      <c r="AP100" s="53">
        <v>5</v>
      </c>
      <c r="AQ100" s="53">
        <v>5</v>
      </c>
      <c r="AR100" s="53">
        <v>1</v>
      </c>
      <c r="AS100" s="53"/>
      <c r="AT100" s="1">
        <v>0</v>
      </c>
      <c r="AU100" s="1"/>
      <c r="AV100" s="1"/>
      <c r="AW100" s="1"/>
      <c r="AX100" s="1"/>
      <c r="AY100" s="1"/>
      <c r="AZ100" s="1"/>
      <c r="BA100" s="1"/>
      <c r="BB100" s="1"/>
      <c r="BC100" s="1"/>
      <c r="BD100" s="1"/>
      <c r="BE100" s="1"/>
      <c r="BF100" s="1"/>
      <c r="BG100" s="1"/>
      <c r="BH100" s="1"/>
    </row>
    <row r="101" spans="1:60" x14ac:dyDescent="0.25">
      <c r="A101" s="1">
        <f t="shared" si="1"/>
        <v>93</v>
      </c>
      <c r="B101" s="8">
        <v>43118.549884259257</v>
      </c>
      <c r="C101" s="8">
        <v>43118.555763888886</v>
      </c>
      <c r="D101" s="8">
        <v>43118.555763888886</v>
      </c>
      <c r="E101" s="45"/>
      <c r="F101" s="45"/>
      <c r="G101" s="47"/>
      <c r="H101" s="46"/>
      <c r="I101" s="46"/>
      <c r="J101" s="53"/>
      <c r="K101" s="53"/>
      <c r="L101" s="53"/>
      <c r="M101" s="53"/>
      <c r="N101" s="53"/>
      <c r="O101" s="53"/>
      <c r="P101" s="53"/>
      <c r="Q101" s="53"/>
      <c r="R101" s="53"/>
      <c r="S101" s="53"/>
      <c r="T101" s="53"/>
      <c r="U101" s="53"/>
      <c r="V101" s="33"/>
      <c r="W101" s="53"/>
      <c r="X101" s="53"/>
      <c r="Y101" s="53"/>
      <c r="Z101" s="53"/>
      <c r="AA101" s="53"/>
      <c r="AB101" s="53"/>
      <c r="AC101" s="53">
        <v>5</v>
      </c>
      <c r="AD101" s="53">
        <v>4</v>
      </c>
      <c r="AE101" s="53">
        <v>4</v>
      </c>
      <c r="AF101" s="53">
        <v>1</v>
      </c>
      <c r="AG101" s="53">
        <v>3</v>
      </c>
      <c r="AH101" s="53">
        <v>4</v>
      </c>
      <c r="AI101" s="53">
        <v>5</v>
      </c>
      <c r="AJ101" s="53">
        <v>5</v>
      </c>
      <c r="AK101" s="53">
        <v>4</v>
      </c>
      <c r="AL101" s="53">
        <v>4</v>
      </c>
      <c r="AM101" s="53">
        <v>4</v>
      </c>
      <c r="AN101" s="53">
        <v>4</v>
      </c>
      <c r="AO101" s="53">
        <v>2</v>
      </c>
      <c r="AP101" s="53">
        <v>4</v>
      </c>
      <c r="AQ101" s="53">
        <v>4</v>
      </c>
      <c r="AR101" s="53">
        <v>2</v>
      </c>
      <c r="AS101" s="53">
        <v>3</v>
      </c>
      <c r="AT101" s="1">
        <v>0</v>
      </c>
      <c r="AU101" s="1"/>
      <c r="AV101" s="1"/>
      <c r="AW101" s="1"/>
      <c r="AX101" s="1"/>
      <c r="AY101" s="1"/>
      <c r="AZ101" s="1"/>
      <c r="BA101" s="1"/>
      <c r="BB101" s="1"/>
      <c r="BC101" s="1"/>
      <c r="BD101" s="1"/>
      <c r="BE101" s="1"/>
      <c r="BF101" s="1"/>
      <c r="BG101" s="1"/>
      <c r="BH101" s="1"/>
    </row>
    <row r="102" spans="1:60" x14ac:dyDescent="0.25">
      <c r="A102" s="1">
        <f t="shared" si="1"/>
        <v>94</v>
      </c>
      <c r="B102" s="8">
        <v>43118.573229166665</v>
      </c>
      <c r="C102" s="8">
        <v>43118.577777777777</v>
      </c>
      <c r="D102" s="8">
        <v>43118.577777777777</v>
      </c>
      <c r="E102" s="45"/>
      <c r="F102" s="45"/>
      <c r="G102" s="47"/>
      <c r="H102" s="46"/>
      <c r="I102" s="46"/>
      <c r="J102" s="53"/>
      <c r="K102" s="53"/>
      <c r="L102" s="53"/>
      <c r="M102" s="53"/>
      <c r="N102" s="53"/>
      <c r="O102" s="53"/>
      <c r="P102" s="53"/>
      <c r="Q102" s="53"/>
      <c r="R102" s="53"/>
      <c r="S102" s="53"/>
      <c r="T102" s="53"/>
      <c r="U102" s="53"/>
      <c r="V102" s="33"/>
      <c r="W102" s="53"/>
      <c r="X102" s="53"/>
      <c r="Y102" s="53"/>
      <c r="Z102" s="53"/>
      <c r="AA102" s="53"/>
      <c r="AB102" s="53"/>
      <c r="AC102" s="53">
        <v>4</v>
      </c>
      <c r="AD102" s="53">
        <v>5</v>
      </c>
      <c r="AE102" s="53">
        <v>3</v>
      </c>
      <c r="AF102" s="53">
        <v>1</v>
      </c>
      <c r="AG102" s="53">
        <v>1</v>
      </c>
      <c r="AH102" s="53">
        <v>1</v>
      </c>
      <c r="AI102" s="53">
        <v>5</v>
      </c>
      <c r="AJ102" s="53">
        <v>4</v>
      </c>
      <c r="AK102" s="53">
        <v>4</v>
      </c>
      <c r="AL102" s="53">
        <v>2</v>
      </c>
      <c r="AM102" s="53">
        <v>5</v>
      </c>
      <c r="AN102" s="53">
        <v>5</v>
      </c>
      <c r="AO102" s="53">
        <v>1</v>
      </c>
      <c r="AP102" s="53">
        <v>4</v>
      </c>
      <c r="AQ102" s="53">
        <v>3</v>
      </c>
      <c r="AR102" s="53">
        <v>1</v>
      </c>
      <c r="AS102" s="53">
        <v>2</v>
      </c>
      <c r="AT102" s="1">
        <v>0</v>
      </c>
      <c r="AU102" s="1"/>
      <c r="AV102" s="1"/>
      <c r="AW102" s="1"/>
      <c r="AX102" s="1"/>
      <c r="AY102" s="1"/>
      <c r="AZ102" s="1"/>
      <c r="BA102" s="1"/>
      <c r="BB102" s="1"/>
      <c r="BC102" s="1"/>
      <c r="BD102" s="1"/>
      <c r="BE102" s="1"/>
      <c r="BF102" s="1"/>
      <c r="BG102" s="1"/>
      <c r="BH102" s="1"/>
    </row>
    <row r="103" spans="1:60" x14ac:dyDescent="0.25">
      <c r="A103" s="1">
        <f t="shared" si="1"/>
        <v>95</v>
      </c>
      <c r="B103" s="8">
        <v>43118.574247685188</v>
      </c>
      <c r="C103" s="8">
        <v>43118.57984953704</v>
      </c>
      <c r="D103" s="8">
        <v>43118.57984953704</v>
      </c>
      <c r="E103" s="45"/>
      <c r="F103" s="45"/>
      <c r="G103" s="47"/>
      <c r="H103" s="46"/>
      <c r="I103" s="46"/>
      <c r="J103" s="53"/>
      <c r="K103" s="53"/>
      <c r="L103" s="53"/>
      <c r="M103" s="53"/>
      <c r="N103" s="53"/>
      <c r="O103" s="53"/>
      <c r="P103" s="53"/>
      <c r="Q103" s="53"/>
      <c r="R103" s="53"/>
      <c r="S103" s="53"/>
      <c r="T103" s="53"/>
      <c r="U103" s="53"/>
      <c r="V103" s="33"/>
      <c r="W103" s="53"/>
      <c r="X103" s="53"/>
      <c r="Y103" s="53"/>
      <c r="Z103" s="53"/>
      <c r="AA103" s="53"/>
      <c r="AB103" s="53"/>
      <c r="AC103" s="53">
        <v>5</v>
      </c>
      <c r="AD103" s="53">
        <v>5</v>
      </c>
      <c r="AE103" s="53">
        <v>4</v>
      </c>
      <c r="AF103" s="53"/>
      <c r="AG103" s="53"/>
      <c r="AH103" s="53"/>
      <c r="AI103" s="53"/>
      <c r="AJ103" s="53"/>
      <c r="AK103" s="53"/>
      <c r="AL103" s="53">
        <v>4</v>
      </c>
      <c r="AM103" s="53">
        <v>4</v>
      </c>
      <c r="AN103" s="53">
        <v>4</v>
      </c>
      <c r="AO103" s="53">
        <v>2</v>
      </c>
      <c r="AP103" s="53">
        <v>4</v>
      </c>
      <c r="AQ103" s="53">
        <v>4</v>
      </c>
      <c r="AR103" s="53">
        <v>2</v>
      </c>
      <c r="AS103" s="53">
        <v>3</v>
      </c>
      <c r="AT103" s="1">
        <v>0</v>
      </c>
      <c r="AU103" s="1"/>
      <c r="AV103" s="1"/>
      <c r="AW103" s="1"/>
      <c r="AX103" s="1"/>
      <c r="AY103" s="1"/>
      <c r="AZ103" s="1"/>
      <c r="BA103" s="1"/>
      <c r="BB103" s="1"/>
      <c r="BC103" s="1"/>
      <c r="BD103" s="1"/>
      <c r="BE103" s="1"/>
      <c r="BF103" s="1"/>
      <c r="BG103" s="1"/>
      <c r="BH103" s="1"/>
    </row>
    <row r="104" spans="1:60" x14ac:dyDescent="0.25">
      <c r="A104" s="1">
        <f t="shared" si="1"/>
        <v>96</v>
      </c>
      <c r="B104" s="8">
        <v>43118.696400462963</v>
      </c>
      <c r="C104" s="8">
        <v>43118.700497685182</v>
      </c>
      <c r="D104" s="8">
        <v>43118.700497685182</v>
      </c>
      <c r="E104" s="45"/>
      <c r="F104" s="45"/>
      <c r="G104" s="47"/>
      <c r="H104" s="46"/>
      <c r="I104" s="46"/>
      <c r="J104" s="53"/>
      <c r="K104" s="53"/>
      <c r="L104" s="53"/>
      <c r="M104" s="53"/>
      <c r="N104" s="53"/>
      <c r="O104" s="53"/>
      <c r="P104" s="53"/>
      <c r="Q104" s="53"/>
      <c r="R104" s="53"/>
      <c r="S104" s="53"/>
      <c r="T104" s="53"/>
      <c r="U104" s="53"/>
      <c r="V104" s="33"/>
      <c r="W104" s="53"/>
      <c r="X104" s="53"/>
      <c r="Y104" s="53"/>
      <c r="Z104" s="53"/>
      <c r="AA104" s="53"/>
      <c r="AB104" s="53"/>
      <c r="AC104" s="53">
        <v>5</v>
      </c>
      <c r="AD104" s="53">
        <v>5</v>
      </c>
      <c r="AE104" s="53">
        <v>3</v>
      </c>
      <c r="AF104" s="53">
        <v>1</v>
      </c>
      <c r="AG104" s="53">
        <v>4</v>
      </c>
      <c r="AH104" s="53">
        <v>5</v>
      </c>
      <c r="AI104" s="53">
        <v>5</v>
      </c>
      <c r="AJ104" s="53">
        <v>2</v>
      </c>
      <c r="AK104" s="53">
        <v>2</v>
      </c>
      <c r="AL104" s="53">
        <v>4</v>
      </c>
      <c r="AM104" s="53">
        <v>4</v>
      </c>
      <c r="AN104" s="53">
        <v>4</v>
      </c>
      <c r="AO104" s="53">
        <v>1</v>
      </c>
      <c r="AP104" s="53">
        <v>5</v>
      </c>
      <c r="AQ104" s="53">
        <v>4</v>
      </c>
      <c r="AR104" s="53">
        <v>2</v>
      </c>
      <c r="AS104" s="53">
        <v>4</v>
      </c>
      <c r="AT104" s="1">
        <v>0</v>
      </c>
      <c r="AU104" s="1"/>
      <c r="AV104" s="1"/>
      <c r="AW104" s="1"/>
      <c r="AX104" s="1"/>
      <c r="AY104" s="1"/>
      <c r="AZ104" s="1"/>
      <c r="BA104" s="1"/>
      <c r="BB104" s="1"/>
      <c r="BC104" s="1"/>
      <c r="BD104" s="1"/>
      <c r="BE104" s="1"/>
      <c r="BF104" s="1"/>
      <c r="BG104" s="1"/>
      <c r="BH104" s="1"/>
    </row>
    <row r="105" spans="1:60" x14ac:dyDescent="0.25">
      <c r="A105" s="1">
        <f t="shared" si="1"/>
        <v>97</v>
      </c>
      <c r="B105" s="8">
        <v>43118.713391203702</v>
      </c>
      <c r="C105" s="8">
        <v>43118.728321759256</v>
      </c>
      <c r="D105" s="8">
        <v>43118.728333333333</v>
      </c>
      <c r="E105" s="45"/>
      <c r="F105" s="45"/>
      <c r="G105" s="47"/>
      <c r="H105" s="46"/>
      <c r="I105" s="46"/>
      <c r="J105" s="53"/>
      <c r="K105" s="53"/>
      <c r="L105" s="53"/>
      <c r="M105" s="53"/>
      <c r="N105" s="53"/>
      <c r="O105" s="53"/>
      <c r="P105" s="53"/>
      <c r="Q105" s="53"/>
      <c r="R105" s="53"/>
      <c r="S105" s="53"/>
      <c r="T105" s="53"/>
      <c r="U105" s="53"/>
      <c r="V105" s="33"/>
      <c r="W105" s="53"/>
      <c r="X105" s="53"/>
      <c r="Y105" s="53"/>
      <c r="Z105" s="53"/>
      <c r="AA105" s="53"/>
      <c r="AB105" s="53"/>
      <c r="AC105" s="53">
        <v>5</v>
      </c>
      <c r="AD105" s="53">
        <v>3</v>
      </c>
      <c r="AE105" s="53">
        <v>2</v>
      </c>
      <c r="AF105" s="53">
        <v>1</v>
      </c>
      <c r="AG105" s="53">
        <v>4</v>
      </c>
      <c r="AH105" s="53">
        <v>4</v>
      </c>
      <c r="AI105" s="53">
        <v>5</v>
      </c>
      <c r="AJ105" s="53">
        <v>5</v>
      </c>
      <c r="AK105" s="53">
        <v>5</v>
      </c>
      <c r="AL105" s="53">
        <v>5</v>
      </c>
      <c r="AM105" s="53">
        <v>5</v>
      </c>
      <c r="AN105" s="53">
        <v>5</v>
      </c>
      <c r="AO105" s="53">
        <v>1</v>
      </c>
      <c r="AP105" s="53">
        <v>5</v>
      </c>
      <c r="AQ105" s="53">
        <v>5</v>
      </c>
      <c r="AR105" s="53">
        <v>1</v>
      </c>
      <c r="AS105" s="53">
        <v>5</v>
      </c>
      <c r="AT105" s="1">
        <v>0</v>
      </c>
      <c r="AU105" s="1"/>
      <c r="AV105" s="1"/>
      <c r="AW105" s="1"/>
      <c r="AX105" s="1"/>
      <c r="AY105" s="1"/>
      <c r="AZ105" s="1"/>
      <c r="BA105" s="1"/>
      <c r="BB105" s="1"/>
      <c r="BC105" s="1"/>
      <c r="BD105" s="1"/>
      <c r="BE105" s="1"/>
      <c r="BF105" s="1"/>
      <c r="BG105" s="1"/>
      <c r="BH105" s="1"/>
    </row>
    <row r="106" spans="1:60" x14ac:dyDescent="0.25">
      <c r="A106" s="1">
        <f t="shared" si="1"/>
        <v>98</v>
      </c>
      <c r="B106" s="8">
        <v>43118.774363425924</v>
      </c>
      <c r="C106" s="8">
        <v>43118.779629629629</v>
      </c>
      <c r="D106" s="8">
        <v>43118.779641203706</v>
      </c>
      <c r="E106" s="45"/>
      <c r="F106" s="45"/>
      <c r="G106" s="47"/>
      <c r="H106" s="46"/>
      <c r="I106" s="46"/>
      <c r="J106" s="53"/>
      <c r="K106" s="53"/>
      <c r="L106" s="53"/>
      <c r="M106" s="53"/>
      <c r="N106" s="53"/>
      <c r="O106" s="53"/>
      <c r="P106" s="53"/>
      <c r="Q106" s="53"/>
      <c r="R106" s="53"/>
      <c r="S106" s="53"/>
      <c r="T106" s="53"/>
      <c r="U106" s="53"/>
      <c r="V106" s="33"/>
      <c r="W106" s="53"/>
      <c r="X106" s="53"/>
      <c r="Y106" s="53"/>
      <c r="Z106" s="53"/>
      <c r="AA106" s="53"/>
      <c r="AB106" s="53"/>
      <c r="AC106" s="53">
        <v>5</v>
      </c>
      <c r="AD106" s="53">
        <v>5</v>
      </c>
      <c r="AE106" s="53">
        <v>3</v>
      </c>
      <c r="AF106" s="53">
        <v>1</v>
      </c>
      <c r="AG106" s="53">
        <v>1</v>
      </c>
      <c r="AH106" s="53">
        <v>5</v>
      </c>
      <c r="AI106" s="53">
        <v>5</v>
      </c>
      <c r="AJ106" s="53">
        <v>4</v>
      </c>
      <c r="AK106" s="53">
        <v>2</v>
      </c>
      <c r="AL106" s="53">
        <v>2</v>
      </c>
      <c r="AM106" s="53">
        <v>5</v>
      </c>
      <c r="AN106" s="53">
        <v>5</v>
      </c>
      <c r="AO106" s="53">
        <v>2</v>
      </c>
      <c r="AP106" s="53">
        <v>2</v>
      </c>
      <c r="AQ106" s="53">
        <v>2</v>
      </c>
      <c r="AR106" s="53">
        <v>1</v>
      </c>
      <c r="AS106" s="53">
        <v>3</v>
      </c>
      <c r="AT106" s="1">
        <v>0</v>
      </c>
      <c r="AU106" s="1"/>
      <c r="AV106" s="1"/>
      <c r="AW106" s="1"/>
      <c r="AX106" s="1"/>
      <c r="AY106" s="1"/>
      <c r="AZ106" s="1"/>
      <c r="BA106" s="1"/>
      <c r="BB106" s="1"/>
      <c r="BC106" s="1"/>
      <c r="BD106" s="1"/>
      <c r="BE106" s="1"/>
      <c r="BF106" s="1"/>
      <c r="BG106" s="1"/>
      <c r="BH106" s="1"/>
    </row>
    <row r="107" spans="1:60" x14ac:dyDescent="0.25">
      <c r="A107" s="1">
        <f t="shared" si="1"/>
        <v>99</v>
      </c>
      <c r="B107" s="8">
        <v>43117.386493055557</v>
      </c>
      <c r="C107" s="8">
        <v>43118.795393518521</v>
      </c>
      <c r="D107" s="8">
        <v>43118.795405092591</v>
      </c>
      <c r="E107" s="45"/>
      <c r="F107" s="45"/>
      <c r="G107" s="47"/>
      <c r="H107" s="46"/>
      <c r="I107" s="46"/>
      <c r="J107" s="53"/>
      <c r="K107" s="53"/>
      <c r="L107" s="53"/>
      <c r="M107" s="53"/>
      <c r="N107" s="53"/>
      <c r="O107" s="53"/>
      <c r="P107" s="53"/>
      <c r="Q107" s="53"/>
      <c r="R107" s="53"/>
      <c r="S107" s="53"/>
      <c r="T107" s="53"/>
      <c r="U107" s="53"/>
      <c r="V107" s="33"/>
      <c r="W107" s="53"/>
      <c r="X107" s="53"/>
      <c r="Y107" s="53"/>
      <c r="Z107" s="53"/>
      <c r="AA107" s="53"/>
      <c r="AB107" s="53"/>
      <c r="AC107" s="53">
        <v>4</v>
      </c>
      <c r="AD107" s="53">
        <v>5</v>
      </c>
      <c r="AE107" s="53">
        <v>4</v>
      </c>
      <c r="AF107" s="53">
        <v>2</v>
      </c>
      <c r="AG107" s="53">
        <v>2</v>
      </c>
      <c r="AH107" s="53">
        <v>4</v>
      </c>
      <c r="AI107" s="53">
        <v>5</v>
      </c>
      <c r="AJ107" s="53">
        <v>3</v>
      </c>
      <c r="AK107" s="53">
        <v>3</v>
      </c>
      <c r="AL107" s="53">
        <v>4</v>
      </c>
      <c r="AM107" s="53">
        <v>5</v>
      </c>
      <c r="AN107" s="53">
        <v>5</v>
      </c>
      <c r="AO107" s="53">
        <v>2</v>
      </c>
      <c r="AP107" s="53">
        <v>5</v>
      </c>
      <c r="AQ107" s="53">
        <v>2</v>
      </c>
      <c r="AR107" s="53">
        <v>3</v>
      </c>
      <c r="AS107" s="53">
        <v>5</v>
      </c>
      <c r="AT107" s="1">
        <v>0</v>
      </c>
      <c r="AU107" s="1"/>
      <c r="AV107" s="1"/>
      <c r="AW107" s="1"/>
      <c r="AX107" s="1"/>
      <c r="AY107" s="1"/>
      <c r="AZ107" s="1"/>
      <c r="BA107" s="1"/>
      <c r="BB107" s="1"/>
      <c r="BC107" s="1"/>
      <c r="BD107" s="1"/>
      <c r="BE107" s="1"/>
      <c r="BF107" s="1"/>
      <c r="BG107" s="1"/>
      <c r="BH107" s="1"/>
    </row>
    <row r="108" spans="1:60" x14ac:dyDescent="0.25">
      <c r="A108" s="1">
        <f t="shared" si="1"/>
        <v>100</v>
      </c>
      <c r="B108" s="8">
        <v>43118.912569444445</v>
      </c>
      <c r="C108" s="8">
        <v>43118.91747685185</v>
      </c>
      <c r="D108" s="8">
        <v>43118.917488425926</v>
      </c>
      <c r="E108" s="45"/>
      <c r="F108" s="45"/>
      <c r="G108" s="47"/>
      <c r="H108" s="46"/>
      <c r="I108" s="46"/>
      <c r="J108" s="53"/>
      <c r="K108" s="53"/>
      <c r="L108" s="53"/>
      <c r="M108" s="53"/>
      <c r="N108" s="53"/>
      <c r="O108" s="53"/>
      <c r="P108" s="53"/>
      <c r="Q108" s="53"/>
      <c r="R108" s="53"/>
      <c r="S108" s="53"/>
      <c r="T108" s="53"/>
      <c r="U108" s="53"/>
      <c r="V108" s="33"/>
      <c r="W108" s="53"/>
      <c r="X108" s="53"/>
      <c r="Y108" s="53"/>
      <c r="Z108" s="53"/>
      <c r="AA108" s="53"/>
      <c r="AB108" s="53"/>
      <c r="AC108" s="53">
        <v>2</v>
      </c>
      <c r="AD108" s="53">
        <v>2</v>
      </c>
      <c r="AE108" s="53">
        <v>2</v>
      </c>
      <c r="AF108" s="53">
        <v>1</v>
      </c>
      <c r="AG108" s="53">
        <v>3</v>
      </c>
      <c r="AH108" s="53">
        <v>1</v>
      </c>
      <c r="AI108" s="53">
        <v>4</v>
      </c>
      <c r="AJ108" s="53">
        <v>4</v>
      </c>
      <c r="AK108" s="53">
        <v>2</v>
      </c>
      <c r="AL108" s="53">
        <v>5</v>
      </c>
      <c r="AM108" s="53">
        <v>5</v>
      </c>
      <c r="AN108" s="53">
        <v>4</v>
      </c>
      <c r="AO108" s="53">
        <v>2</v>
      </c>
      <c r="AP108" s="53">
        <v>4</v>
      </c>
      <c r="AQ108" s="53">
        <v>3</v>
      </c>
      <c r="AR108" s="53">
        <v>1</v>
      </c>
      <c r="AS108" s="53">
        <v>2</v>
      </c>
      <c r="AT108" s="1">
        <v>0</v>
      </c>
      <c r="AU108" s="1"/>
      <c r="AV108" s="1"/>
      <c r="AW108" s="1"/>
      <c r="AX108" s="1"/>
      <c r="AY108" s="1"/>
      <c r="AZ108" s="1"/>
      <c r="BA108" s="1"/>
      <c r="BB108" s="1"/>
      <c r="BC108" s="1"/>
      <c r="BD108" s="1"/>
      <c r="BE108" s="1"/>
      <c r="BF108" s="1"/>
      <c r="BG108" s="1"/>
      <c r="BH108" s="1"/>
    </row>
    <row r="109" spans="1:60" x14ac:dyDescent="0.25">
      <c r="A109" s="1">
        <f t="shared" si="1"/>
        <v>101</v>
      </c>
      <c r="B109" s="8">
        <v>43119.207650462966</v>
      </c>
      <c r="C109" s="8">
        <v>43119.212280092594</v>
      </c>
      <c r="D109" s="8">
        <v>43119.212291666663</v>
      </c>
      <c r="E109" s="45"/>
      <c r="F109" s="45"/>
      <c r="G109" s="47"/>
      <c r="H109" s="46"/>
      <c r="I109" s="46"/>
      <c r="J109" s="53"/>
      <c r="K109" s="53"/>
      <c r="L109" s="53"/>
      <c r="M109" s="53"/>
      <c r="N109" s="53"/>
      <c r="O109" s="53"/>
      <c r="P109" s="53"/>
      <c r="Q109" s="53"/>
      <c r="R109" s="53"/>
      <c r="S109" s="53"/>
      <c r="T109" s="53"/>
      <c r="U109" s="53"/>
      <c r="V109" s="33"/>
      <c r="W109" s="53"/>
      <c r="X109" s="53"/>
      <c r="Y109" s="53"/>
      <c r="Z109" s="53"/>
      <c r="AA109" s="53"/>
      <c r="AB109" s="53"/>
      <c r="AC109" s="53">
        <v>4</v>
      </c>
      <c r="AD109" s="53">
        <v>4</v>
      </c>
      <c r="AE109" s="53">
        <v>4</v>
      </c>
      <c r="AF109" s="53">
        <v>1</v>
      </c>
      <c r="AG109" s="53">
        <v>3</v>
      </c>
      <c r="AH109" s="53">
        <v>5</v>
      </c>
      <c r="AI109" s="53">
        <v>4</v>
      </c>
      <c r="AJ109" s="53">
        <v>3</v>
      </c>
      <c r="AK109" s="53">
        <v>3</v>
      </c>
      <c r="AL109" s="53">
        <v>5</v>
      </c>
      <c r="AM109" s="53">
        <v>4</v>
      </c>
      <c r="AN109" s="53">
        <v>5</v>
      </c>
      <c r="AO109" s="53">
        <v>2</v>
      </c>
      <c r="AP109" s="53">
        <v>5</v>
      </c>
      <c r="AQ109" s="53">
        <v>3</v>
      </c>
      <c r="AR109" s="53">
        <v>2</v>
      </c>
      <c r="AS109" s="53">
        <v>4</v>
      </c>
      <c r="AT109" s="1">
        <v>0</v>
      </c>
      <c r="AU109" s="1"/>
      <c r="AV109" s="1"/>
      <c r="AW109" s="1"/>
      <c r="AX109" s="1"/>
      <c r="AY109" s="1"/>
      <c r="AZ109" s="1"/>
      <c r="BA109" s="1"/>
      <c r="BB109" s="1"/>
      <c r="BC109" s="1"/>
      <c r="BD109" s="1"/>
      <c r="BE109" s="1"/>
      <c r="BF109" s="1"/>
      <c r="BG109" s="1"/>
      <c r="BH109" s="1"/>
    </row>
    <row r="110" spans="1:60" x14ac:dyDescent="0.25">
      <c r="A110" s="1">
        <f t="shared" si="1"/>
        <v>102</v>
      </c>
      <c r="B110" s="8">
        <v>43119.209027777775</v>
      </c>
      <c r="C110" s="8">
        <v>43119.212581018517</v>
      </c>
      <c r="D110" s="8">
        <v>43119.212581018517</v>
      </c>
      <c r="E110" s="45"/>
      <c r="F110" s="45"/>
      <c r="G110" s="47"/>
      <c r="H110" s="46"/>
      <c r="I110" s="46"/>
      <c r="J110" s="53"/>
      <c r="K110" s="53"/>
      <c r="L110" s="53"/>
      <c r="M110" s="53"/>
      <c r="N110" s="53"/>
      <c r="O110" s="53"/>
      <c r="P110" s="53"/>
      <c r="Q110" s="53"/>
      <c r="R110" s="53"/>
      <c r="S110" s="53"/>
      <c r="T110" s="53"/>
      <c r="U110" s="53"/>
      <c r="V110" s="33"/>
      <c r="W110" s="53"/>
      <c r="X110" s="53"/>
      <c r="Y110" s="53"/>
      <c r="Z110" s="53"/>
      <c r="AA110" s="53"/>
      <c r="AB110" s="53"/>
      <c r="AC110" s="53">
        <v>4</v>
      </c>
      <c r="AD110" s="53">
        <v>4</v>
      </c>
      <c r="AE110" s="53">
        <v>1</v>
      </c>
      <c r="AF110" s="53">
        <v>1</v>
      </c>
      <c r="AG110" s="53">
        <v>5</v>
      </c>
      <c r="AH110" s="53">
        <v>4</v>
      </c>
      <c r="AI110" s="53">
        <v>4</v>
      </c>
      <c r="AJ110" s="53">
        <v>3</v>
      </c>
      <c r="AK110" s="53">
        <v>4</v>
      </c>
      <c r="AL110" s="53">
        <v>4</v>
      </c>
      <c r="AM110" s="53">
        <v>5</v>
      </c>
      <c r="AN110" s="53">
        <v>3</v>
      </c>
      <c r="AO110" s="53">
        <v>2</v>
      </c>
      <c r="AP110" s="53">
        <v>4</v>
      </c>
      <c r="AQ110" s="53">
        <v>4</v>
      </c>
      <c r="AR110" s="53">
        <v>2</v>
      </c>
      <c r="AS110" s="53">
        <v>4</v>
      </c>
      <c r="AT110" s="1">
        <v>0</v>
      </c>
      <c r="AU110" s="1"/>
      <c r="AV110" s="1"/>
      <c r="AW110" s="1"/>
      <c r="AX110" s="1"/>
      <c r="AY110" s="1"/>
      <c r="AZ110" s="1"/>
      <c r="BA110" s="1"/>
      <c r="BB110" s="1"/>
      <c r="BC110" s="1"/>
      <c r="BD110" s="1"/>
      <c r="BE110" s="1"/>
      <c r="BF110" s="1"/>
      <c r="BG110" s="1"/>
      <c r="BH110" s="1"/>
    </row>
    <row r="111" spans="1:60" x14ac:dyDescent="0.25">
      <c r="A111" s="1">
        <f t="shared" si="1"/>
        <v>103</v>
      </c>
      <c r="B111" s="8">
        <v>43119.389409722222</v>
      </c>
      <c r="C111" s="8">
        <v>43119.392476851855</v>
      </c>
      <c r="D111" s="8">
        <v>43119.392476851855</v>
      </c>
      <c r="E111" s="45"/>
      <c r="F111" s="45"/>
      <c r="G111" s="47"/>
      <c r="H111" s="46"/>
      <c r="I111" s="46"/>
      <c r="J111" s="53"/>
      <c r="K111" s="53"/>
      <c r="L111" s="53"/>
      <c r="M111" s="53"/>
      <c r="N111" s="53"/>
      <c r="O111" s="53"/>
      <c r="P111" s="53"/>
      <c r="Q111" s="53"/>
      <c r="R111" s="53"/>
      <c r="S111" s="53"/>
      <c r="T111" s="53"/>
      <c r="U111" s="53"/>
      <c r="V111" s="33"/>
      <c r="W111" s="53"/>
      <c r="X111" s="53"/>
      <c r="Y111" s="53"/>
      <c r="Z111" s="53"/>
      <c r="AA111" s="53"/>
      <c r="AB111" s="53"/>
      <c r="AC111" s="53">
        <v>4</v>
      </c>
      <c r="AD111" s="53">
        <v>4</v>
      </c>
      <c r="AE111" s="53">
        <v>4</v>
      </c>
      <c r="AF111" s="53">
        <v>1</v>
      </c>
      <c r="AG111" s="53">
        <v>3</v>
      </c>
      <c r="AH111" s="53">
        <v>4</v>
      </c>
      <c r="AI111" s="53">
        <v>5</v>
      </c>
      <c r="AJ111" s="53">
        <v>4</v>
      </c>
      <c r="AK111" s="53">
        <v>4</v>
      </c>
      <c r="AL111" s="53">
        <v>4</v>
      </c>
      <c r="AM111" s="53">
        <v>4</v>
      </c>
      <c r="AN111" s="53">
        <v>4</v>
      </c>
      <c r="AO111" s="53">
        <v>3</v>
      </c>
      <c r="AP111" s="53">
        <v>4</v>
      </c>
      <c r="AQ111" s="53">
        <v>3</v>
      </c>
      <c r="AR111" s="53">
        <v>2</v>
      </c>
      <c r="AS111" s="53">
        <v>4</v>
      </c>
      <c r="AT111" s="1">
        <v>0</v>
      </c>
      <c r="AU111" s="1"/>
      <c r="AV111" s="1"/>
      <c r="AW111" s="1"/>
      <c r="AX111" s="1"/>
      <c r="AY111" s="1"/>
      <c r="AZ111" s="1"/>
      <c r="BA111" s="1"/>
      <c r="BB111" s="1"/>
      <c r="BC111" s="1"/>
      <c r="BD111" s="1"/>
      <c r="BE111" s="1"/>
      <c r="BF111" s="1"/>
      <c r="BG111" s="1"/>
      <c r="BH111" s="1"/>
    </row>
    <row r="112" spans="1:60" x14ac:dyDescent="0.25">
      <c r="A112" s="1">
        <f t="shared" si="1"/>
        <v>104</v>
      </c>
      <c r="B112" s="8">
        <v>43119.391817129632</v>
      </c>
      <c r="C112" s="8">
        <v>43119.396331018521</v>
      </c>
      <c r="D112" s="8">
        <v>43119.396331018521</v>
      </c>
      <c r="E112" s="45"/>
      <c r="F112" s="45"/>
      <c r="G112" s="47"/>
      <c r="H112" s="46"/>
      <c r="I112" s="46"/>
      <c r="J112" s="53"/>
      <c r="K112" s="53"/>
      <c r="L112" s="53"/>
      <c r="M112" s="53"/>
      <c r="N112" s="53"/>
      <c r="O112" s="53"/>
      <c r="P112" s="53"/>
      <c r="Q112" s="53"/>
      <c r="R112" s="53"/>
      <c r="S112" s="53"/>
      <c r="T112" s="53"/>
      <c r="U112" s="53"/>
      <c r="V112" s="33"/>
      <c r="W112" s="53"/>
      <c r="X112" s="53"/>
      <c r="Y112" s="53"/>
      <c r="Z112" s="53"/>
      <c r="AA112" s="53"/>
      <c r="AB112" s="53"/>
      <c r="AC112" s="53">
        <v>5</v>
      </c>
      <c r="AD112" s="53">
        <v>5</v>
      </c>
      <c r="AE112" s="53">
        <v>4</v>
      </c>
      <c r="AF112" s="53">
        <v>1</v>
      </c>
      <c r="AG112" s="53">
        <v>3</v>
      </c>
      <c r="AH112" s="53">
        <v>5</v>
      </c>
      <c r="AI112" s="53">
        <v>5</v>
      </c>
      <c r="AJ112" s="53">
        <v>5</v>
      </c>
      <c r="AK112" s="53">
        <v>3</v>
      </c>
      <c r="AL112" s="53">
        <v>4</v>
      </c>
      <c r="AM112" s="53">
        <v>5</v>
      </c>
      <c r="AN112" s="53">
        <v>4</v>
      </c>
      <c r="AO112" s="53">
        <v>1</v>
      </c>
      <c r="AP112" s="53">
        <v>5</v>
      </c>
      <c r="AQ112" s="53">
        <v>4</v>
      </c>
      <c r="AR112" s="53">
        <v>2</v>
      </c>
      <c r="AS112" s="53">
        <v>4</v>
      </c>
      <c r="AT112" s="1">
        <v>0</v>
      </c>
      <c r="AU112" s="1"/>
      <c r="AV112" s="1"/>
      <c r="AW112" s="1"/>
      <c r="AX112" s="1"/>
      <c r="AY112" s="1"/>
      <c r="AZ112" s="1"/>
      <c r="BA112" s="1"/>
      <c r="BB112" s="1"/>
      <c r="BC112" s="1"/>
      <c r="BD112" s="1"/>
      <c r="BE112" s="1"/>
      <c r="BF112" s="1"/>
      <c r="BG112" s="1"/>
      <c r="BH112" s="1"/>
    </row>
    <row r="113" spans="1:60" x14ac:dyDescent="0.25">
      <c r="A113" s="1">
        <f t="shared" si="1"/>
        <v>105</v>
      </c>
      <c r="B113" s="8">
        <v>43119.581655092596</v>
      </c>
      <c r="C113" s="8">
        <v>43119.592511574076</v>
      </c>
      <c r="D113" s="8">
        <v>43119.592511574076</v>
      </c>
      <c r="E113" s="45"/>
      <c r="F113" s="45"/>
      <c r="G113" s="47"/>
      <c r="H113" s="46"/>
      <c r="I113" s="46"/>
      <c r="J113" s="53"/>
      <c r="K113" s="53"/>
      <c r="L113" s="53"/>
      <c r="M113" s="53"/>
      <c r="N113" s="53"/>
      <c r="O113" s="53"/>
      <c r="P113" s="53"/>
      <c r="Q113" s="53"/>
      <c r="R113" s="53"/>
      <c r="S113" s="53"/>
      <c r="T113" s="53"/>
      <c r="U113" s="53"/>
      <c r="V113" s="33"/>
      <c r="W113" s="53"/>
      <c r="X113" s="53"/>
      <c r="Y113" s="53"/>
      <c r="Z113" s="53"/>
      <c r="AA113" s="53"/>
      <c r="AB113" s="53"/>
      <c r="AC113" s="53">
        <v>4</v>
      </c>
      <c r="AD113" s="53">
        <v>5</v>
      </c>
      <c r="AE113" s="53">
        <v>5</v>
      </c>
      <c r="AF113" s="53">
        <v>1</v>
      </c>
      <c r="AG113" s="53">
        <v>2</v>
      </c>
      <c r="AH113" s="53">
        <v>5</v>
      </c>
      <c r="AI113" s="53">
        <v>5</v>
      </c>
      <c r="AJ113" s="53">
        <v>5</v>
      </c>
      <c r="AK113" s="53">
        <v>5</v>
      </c>
      <c r="AL113" s="53">
        <v>4</v>
      </c>
      <c r="AM113" s="53">
        <v>5</v>
      </c>
      <c r="AN113" s="53">
        <v>5</v>
      </c>
      <c r="AO113" s="53">
        <v>2</v>
      </c>
      <c r="AP113" s="53">
        <v>5</v>
      </c>
      <c r="AQ113" s="53">
        <v>4</v>
      </c>
      <c r="AR113" s="53">
        <v>1</v>
      </c>
      <c r="AS113" s="53">
        <v>4</v>
      </c>
      <c r="AT113" s="1">
        <v>0</v>
      </c>
      <c r="AU113" s="1"/>
      <c r="AV113" s="1"/>
      <c r="AW113" s="1"/>
      <c r="AX113" s="1"/>
      <c r="AY113" s="1"/>
      <c r="AZ113" s="1"/>
      <c r="BA113" s="1"/>
      <c r="BB113" s="1"/>
      <c r="BC113" s="1"/>
      <c r="BD113" s="1"/>
      <c r="BE113" s="1"/>
      <c r="BF113" s="1"/>
      <c r="BG113" s="1"/>
      <c r="BH113" s="1"/>
    </row>
    <row r="114" spans="1:60" x14ac:dyDescent="0.25">
      <c r="A114" s="1">
        <f t="shared" si="1"/>
        <v>106</v>
      </c>
      <c r="B114" s="8">
        <v>43119.739050925928</v>
      </c>
      <c r="C114" s="8">
        <v>43119.760150462964</v>
      </c>
      <c r="D114" s="8">
        <v>43119.760162037041</v>
      </c>
      <c r="E114" s="45"/>
      <c r="F114" s="45"/>
      <c r="G114" s="47"/>
      <c r="H114" s="46"/>
      <c r="I114" s="46"/>
      <c r="J114" s="53"/>
      <c r="K114" s="53"/>
      <c r="L114" s="53"/>
      <c r="M114" s="53"/>
      <c r="N114" s="53"/>
      <c r="O114" s="53"/>
      <c r="P114" s="53"/>
      <c r="Q114" s="53"/>
      <c r="R114" s="53"/>
      <c r="S114" s="53"/>
      <c r="T114" s="53"/>
      <c r="U114" s="53"/>
      <c r="V114" s="33"/>
      <c r="W114" s="53"/>
      <c r="X114" s="53"/>
      <c r="Y114" s="53"/>
      <c r="Z114" s="53"/>
      <c r="AA114" s="53"/>
      <c r="AB114" s="53"/>
      <c r="AC114" s="53">
        <v>4</v>
      </c>
      <c r="AD114" s="53">
        <v>2</v>
      </c>
      <c r="AE114" s="53">
        <v>4</v>
      </c>
      <c r="AF114" s="53">
        <v>1</v>
      </c>
      <c r="AG114" s="53">
        <v>4</v>
      </c>
      <c r="AH114" s="53">
        <v>5</v>
      </c>
      <c r="AI114" s="53">
        <v>2</v>
      </c>
      <c r="AJ114" s="53">
        <v>5</v>
      </c>
      <c r="AK114" s="53">
        <v>3</v>
      </c>
      <c r="AL114" s="53">
        <v>4</v>
      </c>
      <c r="AM114" s="53">
        <v>2</v>
      </c>
      <c r="AN114" s="53">
        <v>4</v>
      </c>
      <c r="AO114" s="53">
        <v>2</v>
      </c>
      <c r="AP114" s="53">
        <v>5</v>
      </c>
      <c r="AQ114" s="53">
        <v>4</v>
      </c>
      <c r="AR114" s="53">
        <v>2</v>
      </c>
      <c r="AS114" s="53">
        <v>4</v>
      </c>
      <c r="AT114" s="1">
        <v>0</v>
      </c>
      <c r="AU114" s="1"/>
      <c r="AV114" s="1"/>
      <c r="AW114" s="1"/>
      <c r="AX114" s="1"/>
      <c r="AY114" s="1"/>
      <c r="AZ114" s="1"/>
      <c r="BA114" s="1"/>
      <c r="BB114" s="1"/>
      <c r="BC114" s="1"/>
      <c r="BD114" s="1"/>
      <c r="BE114" s="1"/>
      <c r="BF114" s="1"/>
      <c r="BG114" s="1"/>
      <c r="BH114" s="1"/>
    </row>
    <row r="115" spans="1:60" x14ac:dyDescent="0.25">
      <c r="A115" s="1">
        <f t="shared" si="1"/>
        <v>107</v>
      </c>
      <c r="B115" s="8">
        <v>43119.82613425926</v>
      </c>
      <c r="C115" s="8">
        <v>43119.832326388889</v>
      </c>
      <c r="D115" s="8">
        <v>43119.832326388889</v>
      </c>
      <c r="E115" s="45"/>
      <c r="F115" s="45"/>
      <c r="G115" s="47"/>
      <c r="H115" s="46"/>
      <c r="I115" s="46"/>
      <c r="J115" s="53"/>
      <c r="K115" s="53"/>
      <c r="L115" s="53"/>
      <c r="M115" s="53"/>
      <c r="N115" s="53"/>
      <c r="O115" s="53"/>
      <c r="P115" s="53"/>
      <c r="Q115" s="53"/>
      <c r="R115" s="53"/>
      <c r="S115" s="53"/>
      <c r="T115" s="53"/>
      <c r="U115" s="53"/>
      <c r="V115" s="33"/>
      <c r="W115" s="53"/>
      <c r="X115" s="53"/>
      <c r="Y115" s="53"/>
      <c r="Z115" s="53"/>
      <c r="AA115" s="53"/>
      <c r="AB115" s="53"/>
      <c r="AC115" s="53">
        <v>5</v>
      </c>
      <c r="AD115" s="53">
        <v>5</v>
      </c>
      <c r="AE115" s="53">
        <v>4</v>
      </c>
      <c r="AF115" s="53">
        <v>2</v>
      </c>
      <c r="AG115" s="53">
        <v>2</v>
      </c>
      <c r="AH115" s="53">
        <v>5</v>
      </c>
      <c r="AI115" s="53">
        <v>5</v>
      </c>
      <c r="AJ115" s="53">
        <v>5</v>
      </c>
      <c r="AK115" s="53">
        <v>4</v>
      </c>
      <c r="AL115" s="53">
        <v>4</v>
      </c>
      <c r="AM115" s="53">
        <v>5</v>
      </c>
      <c r="AN115" s="53">
        <v>5</v>
      </c>
      <c r="AO115" s="53">
        <v>1</v>
      </c>
      <c r="AP115" s="53">
        <v>5</v>
      </c>
      <c r="AQ115" s="53">
        <v>3</v>
      </c>
      <c r="AR115" s="53">
        <v>1</v>
      </c>
      <c r="AS115" s="53">
        <v>4</v>
      </c>
      <c r="AT115" s="1">
        <v>0</v>
      </c>
      <c r="AU115" s="1"/>
      <c r="AV115" s="1"/>
      <c r="AW115" s="1"/>
      <c r="AX115" s="1"/>
      <c r="AY115" s="1"/>
      <c r="AZ115" s="1"/>
      <c r="BA115" s="1"/>
      <c r="BB115" s="1"/>
      <c r="BC115" s="1"/>
      <c r="BD115" s="1"/>
      <c r="BE115" s="1"/>
      <c r="BF115" s="1"/>
      <c r="BG115" s="1"/>
      <c r="BH115" s="1"/>
    </row>
    <row r="116" spans="1:60" x14ac:dyDescent="0.25">
      <c r="A116" s="1">
        <f t="shared" si="1"/>
        <v>108</v>
      </c>
      <c r="B116" s="8">
        <v>43112.898541666669</v>
      </c>
      <c r="C116" s="8">
        <v>43112.912395833337</v>
      </c>
      <c r="D116" s="8">
        <v>43119.912673611114</v>
      </c>
      <c r="E116" s="45"/>
      <c r="F116" s="45"/>
      <c r="G116" s="47"/>
      <c r="H116" s="46"/>
      <c r="I116" s="46"/>
      <c r="J116" s="53"/>
      <c r="K116" s="53"/>
      <c r="L116" s="53"/>
      <c r="M116" s="53"/>
      <c r="N116" s="53"/>
      <c r="O116" s="53"/>
      <c r="P116" s="53"/>
      <c r="Q116" s="53"/>
      <c r="R116" s="53"/>
      <c r="S116" s="53"/>
      <c r="T116" s="53"/>
      <c r="U116" s="53"/>
      <c r="V116" s="3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1">
        <v>0</v>
      </c>
      <c r="AU116" s="1"/>
      <c r="AV116" s="1"/>
      <c r="AW116" s="1"/>
      <c r="AX116" s="1"/>
      <c r="AY116" s="1"/>
      <c r="AZ116" s="1"/>
      <c r="BA116" s="1"/>
      <c r="BB116" s="1"/>
      <c r="BC116" s="1"/>
      <c r="BD116" s="1"/>
      <c r="BE116" s="1"/>
      <c r="BF116" s="1"/>
      <c r="BG116" s="1"/>
      <c r="BH116" s="1"/>
    </row>
    <row r="117" spans="1:60" x14ac:dyDescent="0.25">
      <c r="A117" s="1">
        <f t="shared" si="1"/>
        <v>109</v>
      </c>
      <c r="B117" s="8">
        <v>43113.428784722222</v>
      </c>
      <c r="C117" s="8">
        <v>43113.429155092592</v>
      </c>
      <c r="D117" s="8">
        <v>43120.429212962961</v>
      </c>
      <c r="E117" s="45"/>
      <c r="F117" s="45"/>
      <c r="G117" s="47"/>
      <c r="H117" s="46"/>
      <c r="I117" s="46"/>
      <c r="J117" s="53"/>
      <c r="K117" s="53"/>
      <c r="L117" s="53"/>
      <c r="M117" s="53"/>
      <c r="N117" s="53"/>
      <c r="O117" s="53"/>
      <c r="P117" s="53"/>
      <c r="Q117" s="53"/>
      <c r="R117" s="53"/>
      <c r="S117" s="53"/>
      <c r="T117" s="53"/>
      <c r="U117" s="53"/>
      <c r="V117" s="3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1">
        <v>0</v>
      </c>
      <c r="AU117" s="1"/>
      <c r="AV117" s="1"/>
      <c r="AW117" s="1"/>
      <c r="AX117" s="1"/>
      <c r="AY117" s="1"/>
      <c r="AZ117" s="1"/>
      <c r="BA117" s="1"/>
      <c r="BB117" s="1"/>
      <c r="BC117" s="1"/>
      <c r="BD117" s="1"/>
      <c r="BE117" s="1"/>
      <c r="BF117" s="1"/>
      <c r="BG117" s="1"/>
      <c r="BH117" s="1"/>
    </row>
    <row r="118" spans="1:60" x14ac:dyDescent="0.25">
      <c r="A118" s="1">
        <f t="shared" si="1"/>
        <v>110</v>
      </c>
      <c r="B118" s="8">
        <v>43120.580439814818</v>
      </c>
      <c r="C118" s="8">
        <v>43120.657523148147</v>
      </c>
      <c r="D118" s="8">
        <v>43120.657523148147</v>
      </c>
      <c r="E118" s="45"/>
      <c r="F118" s="45"/>
      <c r="G118" s="47"/>
      <c r="H118" s="46"/>
      <c r="I118" s="46"/>
      <c r="J118" s="53"/>
      <c r="K118" s="53"/>
      <c r="L118" s="53"/>
      <c r="M118" s="53"/>
      <c r="N118" s="53"/>
      <c r="O118" s="53"/>
      <c r="P118" s="53"/>
      <c r="Q118" s="53"/>
      <c r="R118" s="53"/>
      <c r="S118" s="53"/>
      <c r="T118" s="53"/>
      <c r="U118" s="53"/>
      <c r="V118" s="33"/>
      <c r="W118" s="53"/>
      <c r="X118" s="53"/>
      <c r="Y118" s="53"/>
      <c r="Z118" s="53"/>
      <c r="AA118" s="53"/>
      <c r="AB118" s="53"/>
      <c r="AC118" s="53">
        <v>4</v>
      </c>
      <c r="AD118" s="53">
        <v>4</v>
      </c>
      <c r="AE118" s="53">
        <v>4</v>
      </c>
      <c r="AF118" s="53">
        <v>2</v>
      </c>
      <c r="AG118" s="53">
        <v>1</v>
      </c>
      <c r="AH118" s="53">
        <v>2</v>
      </c>
      <c r="AI118" s="53">
        <v>4</v>
      </c>
      <c r="AJ118" s="53">
        <v>4</v>
      </c>
      <c r="AK118" s="53">
        <v>3</v>
      </c>
      <c r="AL118" s="53">
        <v>2</v>
      </c>
      <c r="AM118" s="53">
        <v>4</v>
      </c>
      <c r="AN118" s="53">
        <v>2</v>
      </c>
      <c r="AO118" s="53">
        <v>3</v>
      </c>
      <c r="AP118" s="53">
        <v>4</v>
      </c>
      <c r="AQ118" s="53">
        <v>2</v>
      </c>
      <c r="AR118" s="53">
        <v>3</v>
      </c>
      <c r="AS118" s="53">
        <v>3</v>
      </c>
      <c r="AT118" s="1">
        <v>0</v>
      </c>
      <c r="AU118" s="1"/>
      <c r="AV118" s="1"/>
      <c r="AW118" s="1"/>
      <c r="AX118" s="1"/>
      <c r="AY118" s="1"/>
      <c r="AZ118" s="1"/>
      <c r="BA118" s="1"/>
      <c r="BB118" s="1"/>
      <c r="BC118" s="1"/>
      <c r="BD118" s="1"/>
      <c r="BE118" s="1"/>
      <c r="BF118" s="1"/>
      <c r="BG118" s="1"/>
      <c r="BH118" s="1"/>
    </row>
    <row r="119" spans="1:60" x14ac:dyDescent="0.25">
      <c r="A119" s="1">
        <f t="shared" si="1"/>
        <v>111</v>
      </c>
      <c r="B119" s="8">
        <v>43120.759062500001</v>
      </c>
      <c r="C119" s="8">
        <v>43120.766400462962</v>
      </c>
      <c r="D119" s="8">
        <v>43120.766412037039</v>
      </c>
      <c r="E119" s="45"/>
      <c r="F119" s="45"/>
      <c r="G119" s="47"/>
      <c r="H119" s="46"/>
      <c r="I119" s="46"/>
      <c r="J119" s="53"/>
      <c r="K119" s="53"/>
      <c r="L119" s="53"/>
      <c r="M119" s="53"/>
      <c r="N119" s="53"/>
      <c r="O119" s="53"/>
      <c r="P119" s="53"/>
      <c r="Q119" s="53"/>
      <c r="R119" s="53"/>
      <c r="S119" s="53"/>
      <c r="T119" s="53"/>
      <c r="U119" s="53"/>
      <c r="V119" s="33"/>
      <c r="W119" s="53"/>
      <c r="X119" s="53"/>
      <c r="Y119" s="53"/>
      <c r="Z119" s="53"/>
      <c r="AA119" s="53"/>
      <c r="AB119" s="53"/>
      <c r="AC119" s="53">
        <v>4</v>
      </c>
      <c r="AD119" s="53">
        <v>3</v>
      </c>
      <c r="AE119" s="53">
        <v>3</v>
      </c>
      <c r="AF119" s="53">
        <v>2</v>
      </c>
      <c r="AG119" s="53">
        <v>4</v>
      </c>
      <c r="AH119" s="53">
        <v>5</v>
      </c>
      <c r="AI119" s="53">
        <v>4</v>
      </c>
      <c r="AJ119" s="53">
        <v>4</v>
      </c>
      <c r="AK119" s="53">
        <v>4</v>
      </c>
      <c r="AL119" s="53">
        <v>3</v>
      </c>
      <c r="AM119" s="53">
        <v>5</v>
      </c>
      <c r="AN119" s="53">
        <v>5</v>
      </c>
      <c r="AO119" s="53">
        <v>2</v>
      </c>
      <c r="AP119" s="53">
        <v>4</v>
      </c>
      <c r="AQ119" s="53">
        <v>3</v>
      </c>
      <c r="AR119" s="53">
        <v>1</v>
      </c>
      <c r="AS119" s="53">
        <v>3</v>
      </c>
      <c r="AT119" s="1">
        <v>0</v>
      </c>
      <c r="AU119" s="1"/>
      <c r="AV119" s="1"/>
      <c r="AW119" s="1"/>
      <c r="AX119" s="1"/>
      <c r="AY119" s="1"/>
      <c r="AZ119" s="1"/>
      <c r="BA119" s="1"/>
      <c r="BB119" s="1"/>
      <c r="BC119" s="1"/>
      <c r="BD119" s="1"/>
      <c r="BE119" s="1"/>
      <c r="BF119" s="1"/>
      <c r="BG119" s="1"/>
      <c r="BH119" s="1"/>
    </row>
    <row r="120" spans="1:60" x14ac:dyDescent="0.25">
      <c r="A120" s="1">
        <f t="shared" si="1"/>
        <v>112</v>
      </c>
      <c r="B120" s="8">
        <v>43120.805902777778</v>
      </c>
      <c r="C120" s="8">
        <v>43120.810150462959</v>
      </c>
      <c r="D120" s="8">
        <v>43120.810150462959</v>
      </c>
      <c r="E120" s="45"/>
      <c r="F120" s="45"/>
      <c r="G120" s="47"/>
      <c r="H120" s="46"/>
      <c r="I120" s="46"/>
      <c r="J120" s="53"/>
      <c r="K120" s="53"/>
      <c r="L120" s="53"/>
      <c r="M120" s="53"/>
      <c r="N120" s="53"/>
      <c r="O120" s="53"/>
      <c r="P120" s="53"/>
      <c r="Q120" s="53"/>
      <c r="R120" s="53"/>
      <c r="S120" s="53"/>
      <c r="T120" s="53"/>
      <c r="U120" s="53"/>
      <c r="V120" s="33"/>
      <c r="W120" s="53"/>
      <c r="X120" s="53"/>
      <c r="Y120" s="53"/>
      <c r="Z120" s="53"/>
      <c r="AA120" s="53"/>
      <c r="AB120" s="53"/>
      <c r="AC120" s="53">
        <v>5</v>
      </c>
      <c r="AD120" s="53">
        <v>5</v>
      </c>
      <c r="AE120" s="53">
        <v>2</v>
      </c>
      <c r="AF120" s="53">
        <v>1</v>
      </c>
      <c r="AG120" s="53">
        <v>4</v>
      </c>
      <c r="AH120" s="53">
        <v>5</v>
      </c>
      <c r="AI120" s="53">
        <v>5</v>
      </c>
      <c r="AJ120" s="53">
        <v>5</v>
      </c>
      <c r="AK120" s="53">
        <v>4</v>
      </c>
      <c r="AL120" s="53">
        <v>5</v>
      </c>
      <c r="AM120" s="53">
        <v>5</v>
      </c>
      <c r="AN120" s="53">
        <v>5</v>
      </c>
      <c r="AO120" s="53">
        <v>1</v>
      </c>
      <c r="AP120" s="53">
        <v>5</v>
      </c>
      <c r="AQ120" s="53">
        <v>5</v>
      </c>
      <c r="AR120" s="53">
        <v>1</v>
      </c>
      <c r="AS120" s="53">
        <v>5</v>
      </c>
      <c r="AT120" s="1">
        <v>0</v>
      </c>
      <c r="AU120" s="1"/>
      <c r="AV120" s="1"/>
      <c r="AW120" s="1"/>
      <c r="AX120" s="1"/>
      <c r="AY120" s="1"/>
      <c r="AZ120" s="1"/>
      <c r="BA120" s="1"/>
      <c r="BB120" s="1"/>
      <c r="BC120" s="1"/>
      <c r="BD120" s="1"/>
      <c r="BE120" s="1"/>
      <c r="BF120" s="1"/>
      <c r="BG120" s="1"/>
      <c r="BH120" s="1"/>
    </row>
    <row r="121" spans="1:60" x14ac:dyDescent="0.25">
      <c r="A121" s="1">
        <f t="shared" si="1"/>
        <v>113</v>
      </c>
      <c r="B121" s="8">
        <v>43121.473032407404</v>
      </c>
      <c r="C121" s="8">
        <v>43121.48474537037</v>
      </c>
      <c r="D121" s="8">
        <v>43121.484756944446</v>
      </c>
      <c r="E121" s="45"/>
      <c r="F121" s="45"/>
      <c r="G121" s="47"/>
      <c r="H121" s="46"/>
      <c r="I121" s="46"/>
      <c r="J121" s="53"/>
      <c r="K121" s="53"/>
      <c r="L121" s="53"/>
      <c r="M121" s="53"/>
      <c r="N121" s="53"/>
      <c r="O121" s="53"/>
      <c r="P121" s="53"/>
      <c r="Q121" s="53"/>
      <c r="R121" s="53"/>
      <c r="S121" s="53"/>
      <c r="T121" s="53"/>
      <c r="U121" s="53"/>
      <c r="V121" s="33"/>
      <c r="W121" s="53"/>
      <c r="X121" s="53"/>
      <c r="Y121" s="53"/>
      <c r="Z121" s="53"/>
      <c r="AA121" s="53"/>
      <c r="AB121" s="53"/>
      <c r="AC121" s="53">
        <v>5</v>
      </c>
      <c r="AD121" s="53">
        <v>5</v>
      </c>
      <c r="AE121" s="53">
        <v>3</v>
      </c>
      <c r="AF121" s="53">
        <v>1</v>
      </c>
      <c r="AG121" s="53">
        <v>3</v>
      </c>
      <c r="AH121" s="53">
        <v>4</v>
      </c>
      <c r="AI121" s="53">
        <v>4</v>
      </c>
      <c r="AJ121" s="53">
        <v>4</v>
      </c>
      <c r="AK121" s="53">
        <v>4</v>
      </c>
      <c r="AL121" s="53">
        <v>4</v>
      </c>
      <c r="AM121" s="53">
        <v>4</v>
      </c>
      <c r="AN121" s="53">
        <v>4</v>
      </c>
      <c r="AO121" s="53">
        <v>2</v>
      </c>
      <c r="AP121" s="53">
        <v>5</v>
      </c>
      <c r="AQ121" s="53">
        <v>3</v>
      </c>
      <c r="AR121" s="53">
        <v>2</v>
      </c>
      <c r="AS121" s="53">
        <v>3</v>
      </c>
      <c r="AT121" s="1">
        <v>0</v>
      </c>
      <c r="AU121" s="1"/>
      <c r="AV121" s="1"/>
      <c r="AW121" s="1"/>
      <c r="AX121" s="1"/>
      <c r="AY121" s="1"/>
      <c r="AZ121" s="1"/>
      <c r="BA121" s="1"/>
      <c r="BB121" s="1"/>
      <c r="BC121" s="1"/>
      <c r="BD121" s="1"/>
      <c r="BE121" s="1"/>
      <c r="BF121" s="1"/>
      <c r="BG121" s="1"/>
      <c r="BH121" s="1"/>
    </row>
    <row r="122" spans="1:60" x14ac:dyDescent="0.25">
      <c r="A122" s="1">
        <f t="shared" si="1"/>
        <v>114</v>
      </c>
      <c r="B122" s="8">
        <v>43121.536458333336</v>
      </c>
      <c r="C122" s="8">
        <v>43121.542997685188</v>
      </c>
      <c r="D122" s="8">
        <v>43121.542997685188</v>
      </c>
      <c r="E122" s="45"/>
      <c r="F122" s="45"/>
      <c r="G122" s="47"/>
      <c r="H122" s="46"/>
      <c r="I122" s="46"/>
      <c r="J122" s="53"/>
      <c r="K122" s="53"/>
      <c r="L122" s="53"/>
      <c r="M122" s="53"/>
      <c r="N122" s="53"/>
      <c r="O122" s="53"/>
      <c r="P122" s="53"/>
      <c r="Q122" s="53"/>
      <c r="R122" s="53"/>
      <c r="S122" s="53"/>
      <c r="T122" s="53"/>
      <c r="U122" s="53"/>
      <c r="V122" s="33"/>
      <c r="W122" s="53"/>
      <c r="X122" s="53"/>
      <c r="Y122" s="53"/>
      <c r="Z122" s="53"/>
      <c r="AA122" s="53"/>
      <c r="AB122" s="53"/>
      <c r="AC122" s="53">
        <v>5</v>
      </c>
      <c r="AD122" s="53">
        <v>4</v>
      </c>
      <c r="AE122" s="53">
        <v>4</v>
      </c>
      <c r="AF122" s="53">
        <v>1</v>
      </c>
      <c r="AG122" s="53">
        <v>2</v>
      </c>
      <c r="AH122" s="53">
        <v>4</v>
      </c>
      <c r="AI122" s="53">
        <v>4</v>
      </c>
      <c r="AJ122" s="53">
        <v>4</v>
      </c>
      <c r="AK122" s="53">
        <v>4</v>
      </c>
      <c r="AL122" s="53">
        <v>4</v>
      </c>
      <c r="AM122" s="53">
        <v>4</v>
      </c>
      <c r="AN122" s="53">
        <v>5</v>
      </c>
      <c r="AO122" s="53">
        <v>2</v>
      </c>
      <c r="AP122" s="53">
        <v>4</v>
      </c>
      <c r="AQ122" s="53">
        <v>4</v>
      </c>
      <c r="AR122" s="53">
        <v>2</v>
      </c>
      <c r="AS122" s="53">
        <v>4</v>
      </c>
      <c r="AT122" s="1">
        <v>0</v>
      </c>
      <c r="AU122" s="1"/>
      <c r="AV122" s="1"/>
      <c r="AW122" s="1"/>
      <c r="AX122" s="1"/>
      <c r="AY122" s="1"/>
      <c r="AZ122" s="1"/>
      <c r="BA122" s="1"/>
      <c r="BB122" s="1"/>
      <c r="BC122" s="1"/>
      <c r="BD122" s="1"/>
      <c r="BE122" s="1"/>
      <c r="BF122" s="1"/>
      <c r="BG122" s="1"/>
      <c r="BH122" s="1"/>
    </row>
    <row r="123" spans="1:60" x14ac:dyDescent="0.25">
      <c r="A123" s="1">
        <f t="shared" si="1"/>
        <v>115</v>
      </c>
      <c r="B123" s="8">
        <v>43121.587048611109</v>
      </c>
      <c r="C123" s="8">
        <v>43121.591064814813</v>
      </c>
      <c r="D123" s="8">
        <v>43121.59107638889</v>
      </c>
      <c r="E123" s="45"/>
      <c r="F123" s="45"/>
      <c r="G123" s="47"/>
      <c r="H123" s="46"/>
      <c r="I123" s="46"/>
      <c r="J123" s="53"/>
      <c r="K123" s="53"/>
      <c r="L123" s="53"/>
      <c r="M123" s="53"/>
      <c r="N123" s="53"/>
      <c r="O123" s="53"/>
      <c r="P123" s="53"/>
      <c r="Q123" s="53"/>
      <c r="R123" s="53"/>
      <c r="S123" s="53"/>
      <c r="T123" s="53"/>
      <c r="U123" s="53"/>
      <c r="V123" s="33"/>
      <c r="W123" s="53"/>
      <c r="X123" s="53"/>
      <c r="Y123" s="53"/>
      <c r="Z123" s="53"/>
      <c r="AA123" s="53"/>
      <c r="AB123" s="53"/>
      <c r="AC123" s="53">
        <v>4</v>
      </c>
      <c r="AD123" s="53">
        <v>4</v>
      </c>
      <c r="AE123" s="53">
        <v>1</v>
      </c>
      <c r="AF123" s="53">
        <v>1</v>
      </c>
      <c r="AG123" s="53">
        <v>5</v>
      </c>
      <c r="AH123" s="53">
        <v>5</v>
      </c>
      <c r="AI123" s="53">
        <v>5</v>
      </c>
      <c r="AJ123" s="53">
        <v>5</v>
      </c>
      <c r="AK123" s="53">
        <v>5</v>
      </c>
      <c r="AL123" s="53">
        <v>2</v>
      </c>
      <c r="AM123" s="53">
        <v>5</v>
      </c>
      <c r="AN123" s="53">
        <v>5</v>
      </c>
      <c r="AO123" s="53">
        <v>1</v>
      </c>
      <c r="AP123" s="53">
        <v>5</v>
      </c>
      <c r="AQ123" s="53">
        <v>4</v>
      </c>
      <c r="AR123" s="53">
        <v>1</v>
      </c>
      <c r="AS123" s="53">
        <v>4</v>
      </c>
      <c r="AT123" s="1">
        <v>0</v>
      </c>
      <c r="AU123" s="1"/>
      <c r="AV123" s="1"/>
      <c r="AW123" s="1"/>
      <c r="AX123" s="1"/>
      <c r="AY123" s="1"/>
      <c r="AZ123" s="1"/>
      <c r="BA123" s="1"/>
      <c r="BB123" s="1"/>
      <c r="BC123" s="1"/>
      <c r="BD123" s="1"/>
      <c r="BE123" s="1"/>
      <c r="BF123" s="1"/>
      <c r="BG123" s="1"/>
      <c r="BH123" s="1"/>
    </row>
    <row r="124" spans="1:60" x14ac:dyDescent="0.25">
      <c r="A124" s="1">
        <f t="shared" si="1"/>
        <v>116</v>
      </c>
      <c r="B124" s="8">
        <v>43121.630682870367</v>
      </c>
      <c r="C124" s="8">
        <v>43121.636701388888</v>
      </c>
      <c r="D124" s="8">
        <v>43121.636701388888</v>
      </c>
      <c r="E124" s="45"/>
      <c r="F124" s="45"/>
      <c r="G124" s="47"/>
      <c r="H124" s="46"/>
      <c r="I124" s="46"/>
      <c r="J124" s="53"/>
      <c r="K124" s="53"/>
      <c r="L124" s="53"/>
      <c r="M124" s="53"/>
      <c r="N124" s="53"/>
      <c r="O124" s="53"/>
      <c r="P124" s="53"/>
      <c r="Q124" s="53"/>
      <c r="R124" s="53"/>
      <c r="S124" s="53"/>
      <c r="T124" s="53"/>
      <c r="U124" s="53"/>
      <c r="V124" s="33"/>
      <c r="W124" s="53"/>
      <c r="X124" s="53"/>
      <c r="Y124" s="53"/>
      <c r="Z124" s="53"/>
      <c r="AA124" s="53"/>
      <c r="AB124" s="53"/>
      <c r="AC124" s="53">
        <v>5</v>
      </c>
      <c r="AD124" s="53">
        <v>5</v>
      </c>
      <c r="AE124" s="53">
        <v>4</v>
      </c>
      <c r="AF124" s="53">
        <v>1</v>
      </c>
      <c r="AG124" s="53">
        <v>5</v>
      </c>
      <c r="AH124" s="53">
        <v>5</v>
      </c>
      <c r="AI124" s="53">
        <v>5</v>
      </c>
      <c r="AJ124" s="53">
        <v>5</v>
      </c>
      <c r="AK124" s="53">
        <v>3</v>
      </c>
      <c r="AL124" s="53">
        <v>3</v>
      </c>
      <c r="AM124" s="53">
        <v>5</v>
      </c>
      <c r="AN124" s="53">
        <v>4</v>
      </c>
      <c r="AO124" s="53">
        <v>1</v>
      </c>
      <c r="AP124" s="53">
        <v>5</v>
      </c>
      <c r="AQ124" s="53">
        <v>5</v>
      </c>
      <c r="AR124" s="53">
        <v>1</v>
      </c>
      <c r="AS124" s="53">
        <v>4</v>
      </c>
      <c r="AT124" s="1">
        <v>0</v>
      </c>
      <c r="AU124" s="1"/>
      <c r="AV124" s="1"/>
      <c r="AW124" s="1"/>
      <c r="AX124" s="1"/>
      <c r="AY124" s="1"/>
      <c r="AZ124" s="1"/>
      <c r="BA124" s="1"/>
      <c r="BB124" s="1"/>
      <c r="BC124" s="1"/>
      <c r="BD124" s="1"/>
      <c r="BE124" s="1"/>
      <c r="BF124" s="1"/>
      <c r="BG124" s="1"/>
      <c r="BH124" s="1"/>
    </row>
    <row r="125" spans="1:60" x14ac:dyDescent="0.25">
      <c r="A125" s="1">
        <f t="shared" si="1"/>
        <v>117</v>
      </c>
      <c r="B125" s="8">
        <v>43122.249652777777</v>
      </c>
      <c r="C125" s="8">
        <v>43122.254884259259</v>
      </c>
      <c r="D125" s="8">
        <v>43122.254884259259</v>
      </c>
      <c r="E125" s="45"/>
      <c r="F125" s="45"/>
      <c r="G125" s="47"/>
      <c r="H125" s="46"/>
      <c r="I125" s="46"/>
      <c r="J125" s="53"/>
      <c r="K125" s="53"/>
      <c r="L125" s="53"/>
      <c r="M125" s="53"/>
      <c r="N125" s="53"/>
      <c r="O125" s="53"/>
      <c r="P125" s="53"/>
      <c r="Q125" s="53"/>
      <c r="R125" s="53"/>
      <c r="S125" s="53"/>
      <c r="T125" s="53"/>
      <c r="U125" s="53"/>
      <c r="V125" s="33"/>
      <c r="W125" s="53"/>
      <c r="X125" s="53"/>
      <c r="Y125" s="53"/>
      <c r="Z125" s="53"/>
      <c r="AA125" s="53"/>
      <c r="AB125" s="53"/>
      <c r="AC125" s="53">
        <v>5</v>
      </c>
      <c r="AD125" s="53">
        <v>5</v>
      </c>
      <c r="AE125" s="53">
        <v>4</v>
      </c>
      <c r="AF125" s="53">
        <v>1</v>
      </c>
      <c r="AG125" s="53">
        <v>2</v>
      </c>
      <c r="AH125" s="53">
        <v>4</v>
      </c>
      <c r="AI125" s="53">
        <v>5</v>
      </c>
      <c r="AJ125" s="53">
        <v>5</v>
      </c>
      <c r="AK125" s="53">
        <v>5</v>
      </c>
      <c r="AL125" s="53">
        <v>4</v>
      </c>
      <c r="AM125" s="53">
        <v>5</v>
      </c>
      <c r="AN125" s="53">
        <v>5</v>
      </c>
      <c r="AO125" s="53">
        <v>1</v>
      </c>
      <c r="AP125" s="53">
        <v>5</v>
      </c>
      <c r="AQ125" s="53">
        <v>4</v>
      </c>
      <c r="AR125" s="53">
        <v>1</v>
      </c>
      <c r="AS125" s="53">
        <v>4</v>
      </c>
      <c r="AT125" s="1">
        <v>0</v>
      </c>
      <c r="AU125" s="1"/>
      <c r="AV125" s="1"/>
      <c r="AW125" s="1"/>
      <c r="AX125" s="1"/>
      <c r="AY125" s="1"/>
      <c r="AZ125" s="1"/>
      <c r="BA125" s="1"/>
      <c r="BB125" s="1"/>
      <c r="BC125" s="1"/>
      <c r="BD125" s="1"/>
      <c r="BE125" s="1"/>
      <c r="BF125" s="1"/>
      <c r="BG125" s="1"/>
      <c r="BH125" s="1"/>
    </row>
    <row r="126" spans="1:60" x14ac:dyDescent="0.25">
      <c r="A126" s="1">
        <f t="shared" si="1"/>
        <v>118</v>
      </c>
      <c r="B126" s="8">
        <v>43122.328530092593</v>
      </c>
      <c r="C126" s="8">
        <v>43122.336099537039</v>
      </c>
      <c r="D126" s="8">
        <v>43122.336099537039</v>
      </c>
      <c r="E126" s="45"/>
      <c r="F126" s="45"/>
      <c r="G126" s="47"/>
      <c r="H126" s="46"/>
      <c r="I126" s="46"/>
      <c r="J126" s="53"/>
      <c r="K126" s="53"/>
      <c r="L126" s="53"/>
      <c r="M126" s="53"/>
      <c r="N126" s="53"/>
      <c r="O126" s="53"/>
      <c r="P126" s="53"/>
      <c r="Q126" s="53"/>
      <c r="R126" s="53"/>
      <c r="S126" s="53"/>
      <c r="T126" s="53"/>
      <c r="U126" s="53"/>
      <c r="V126" s="33"/>
      <c r="W126" s="53"/>
      <c r="X126" s="53"/>
      <c r="Y126" s="53"/>
      <c r="Z126" s="53"/>
      <c r="AA126" s="53"/>
      <c r="AB126" s="53"/>
      <c r="AC126" s="53">
        <v>5</v>
      </c>
      <c r="AD126" s="53">
        <v>5</v>
      </c>
      <c r="AE126" s="53">
        <v>5</v>
      </c>
      <c r="AF126" s="53">
        <v>2</v>
      </c>
      <c r="AG126" s="53">
        <v>2</v>
      </c>
      <c r="AH126" s="53">
        <v>5</v>
      </c>
      <c r="AI126" s="53">
        <v>5</v>
      </c>
      <c r="AJ126" s="53">
        <v>5</v>
      </c>
      <c r="AK126" s="53">
        <v>5</v>
      </c>
      <c r="AL126" s="53">
        <v>5</v>
      </c>
      <c r="AM126" s="53">
        <v>5</v>
      </c>
      <c r="AN126" s="53">
        <v>5</v>
      </c>
      <c r="AO126" s="53">
        <v>1</v>
      </c>
      <c r="AP126" s="53">
        <v>5</v>
      </c>
      <c r="AQ126" s="53">
        <v>5</v>
      </c>
      <c r="AR126" s="53">
        <v>1</v>
      </c>
      <c r="AS126" s="53">
        <v>5</v>
      </c>
      <c r="AT126" s="1">
        <v>0</v>
      </c>
      <c r="AU126" s="1"/>
      <c r="AV126" s="1"/>
      <c r="AW126" s="1"/>
      <c r="AX126" s="1"/>
      <c r="AY126" s="1"/>
      <c r="AZ126" s="1"/>
      <c r="BA126" s="1"/>
      <c r="BB126" s="1"/>
      <c r="BC126" s="1"/>
      <c r="BD126" s="1"/>
      <c r="BE126" s="1"/>
      <c r="BF126" s="1"/>
      <c r="BG126" s="1"/>
      <c r="BH126" s="1"/>
    </row>
    <row r="127" spans="1:60" x14ac:dyDescent="0.25">
      <c r="A127" s="1">
        <f t="shared" si="1"/>
        <v>119</v>
      </c>
      <c r="B127" s="8">
        <v>43122.548252314817</v>
      </c>
      <c r="C127" s="8">
        <v>43122.552395833336</v>
      </c>
      <c r="D127" s="8">
        <v>43122.552395833336</v>
      </c>
      <c r="E127" s="45"/>
      <c r="F127" s="45"/>
      <c r="G127" s="47"/>
      <c r="H127" s="46"/>
      <c r="I127" s="46"/>
      <c r="J127" s="53"/>
      <c r="K127" s="53"/>
      <c r="L127" s="53"/>
      <c r="M127" s="53"/>
      <c r="N127" s="53"/>
      <c r="O127" s="53"/>
      <c r="P127" s="53"/>
      <c r="Q127" s="53"/>
      <c r="R127" s="53"/>
      <c r="S127" s="53"/>
      <c r="T127" s="53"/>
      <c r="U127" s="53"/>
      <c r="V127" s="33"/>
      <c r="W127" s="53"/>
      <c r="X127" s="53"/>
      <c r="Y127" s="53"/>
      <c r="Z127" s="53"/>
      <c r="AA127" s="53"/>
      <c r="AB127" s="53"/>
      <c r="AC127" s="53">
        <v>5</v>
      </c>
      <c r="AD127" s="53">
        <v>1</v>
      </c>
      <c r="AE127" s="53">
        <v>5</v>
      </c>
      <c r="AF127" s="53">
        <v>1</v>
      </c>
      <c r="AG127" s="53">
        <v>1</v>
      </c>
      <c r="AH127" s="53">
        <v>5</v>
      </c>
      <c r="AI127" s="53">
        <v>2</v>
      </c>
      <c r="AJ127" s="53">
        <v>5</v>
      </c>
      <c r="AK127" s="53">
        <v>5</v>
      </c>
      <c r="AL127" s="53">
        <v>4</v>
      </c>
      <c r="AM127" s="53">
        <v>4</v>
      </c>
      <c r="AN127" s="53">
        <v>4</v>
      </c>
      <c r="AO127" s="53">
        <v>2</v>
      </c>
      <c r="AP127" s="53">
        <v>5</v>
      </c>
      <c r="AQ127" s="53">
        <v>4</v>
      </c>
      <c r="AR127" s="53">
        <v>2</v>
      </c>
      <c r="AS127" s="53">
        <v>4</v>
      </c>
      <c r="AT127" s="1">
        <v>0</v>
      </c>
      <c r="AU127" s="1"/>
      <c r="AV127" s="1"/>
      <c r="AW127" s="1"/>
      <c r="AX127" s="1"/>
      <c r="AY127" s="1"/>
      <c r="AZ127" s="1"/>
      <c r="BA127" s="1"/>
      <c r="BB127" s="1"/>
      <c r="BC127" s="1"/>
      <c r="BD127" s="1"/>
      <c r="BE127" s="1"/>
      <c r="BF127" s="1"/>
      <c r="BG127" s="1"/>
      <c r="BH127" s="1"/>
    </row>
    <row r="128" spans="1:60" x14ac:dyDescent="0.25">
      <c r="A128" s="1">
        <f t="shared" si="1"/>
        <v>120</v>
      </c>
      <c r="B128" s="8">
        <v>43122.746805555558</v>
      </c>
      <c r="C128" s="8">
        <v>43122.757581018515</v>
      </c>
      <c r="D128" s="8">
        <v>43122.757581018515</v>
      </c>
      <c r="E128" s="45"/>
      <c r="F128" s="45"/>
      <c r="G128" s="47"/>
      <c r="H128" s="46"/>
      <c r="I128" s="46"/>
      <c r="J128" s="53"/>
      <c r="K128" s="53"/>
      <c r="L128" s="53"/>
      <c r="M128" s="53"/>
      <c r="N128" s="53"/>
      <c r="O128" s="53"/>
      <c r="P128" s="53"/>
      <c r="Q128" s="53"/>
      <c r="R128" s="53"/>
      <c r="S128" s="53"/>
      <c r="T128" s="53"/>
      <c r="U128" s="53"/>
      <c r="V128" s="33"/>
      <c r="W128" s="53"/>
      <c r="X128" s="53"/>
      <c r="Y128" s="53"/>
      <c r="Z128" s="53"/>
      <c r="AA128" s="53"/>
      <c r="AB128" s="53"/>
      <c r="AC128" s="53">
        <v>5</v>
      </c>
      <c r="AD128" s="53">
        <v>5</v>
      </c>
      <c r="AE128" s="53">
        <v>5</v>
      </c>
      <c r="AF128" s="53">
        <v>1</v>
      </c>
      <c r="AG128" s="53">
        <v>4</v>
      </c>
      <c r="AH128" s="53">
        <v>4</v>
      </c>
      <c r="AI128" s="53">
        <v>4</v>
      </c>
      <c r="AJ128" s="53">
        <v>5</v>
      </c>
      <c r="AK128" s="53">
        <v>5</v>
      </c>
      <c r="AL128" s="53">
        <v>4</v>
      </c>
      <c r="AM128" s="53">
        <v>5</v>
      </c>
      <c r="AN128" s="53">
        <v>5</v>
      </c>
      <c r="AO128" s="53">
        <v>2</v>
      </c>
      <c r="AP128" s="53">
        <v>5</v>
      </c>
      <c r="AQ128" s="53">
        <v>4</v>
      </c>
      <c r="AR128" s="53">
        <v>1</v>
      </c>
      <c r="AS128" s="53">
        <v>5</v>
      </c>
      <c r="AT128" s="1">
        <v>0</v>
      </c>
      <c r="AU128" s="1"/>
      <c r="AV128" s="1"/>
      <c r="AW128" s="1"/>
      <c r="AX128" s="1"/>
      <c r="AY128" s="1"/>
      <c r="AZ128" s="1"/>
      <c r="BA128" s="1"/>
      <c r="BB128" s="1"/>
      <c r="BC128" s="1"/>
      <c r="BD128" s="1"/>
      <c r="BE128" s="1"/>
      <c r="BF128" s="1"/>
      <c r="BG128" s="1"/>
      <c r="BH128" s="1"/>
    </row>
    <row r="129" spans="1:60" x14ac:dyDescent="0.25">
      <c r="A129" s="1">
        <f t="shared" si="1"/>
        <v>121</v>
      </c>
      <c r="B129" s="8">
        <v>43123.580567129633</v>
      </c>
      <c r="C129" s="8">
        <v>43123.585555555554</v>
      </c>
      <c r="D129" s="8">
        <v>43123.585555555554</v>
      </c>
      <c r="E129" s="45"/>
      <c r="F129" s="45"/>
      <c r="G129" s="47"/>
      <c r="H129" s="46"/>
      <c r="I129" s="46"/>
      <c r="J129" s="53"/>
      <c r="K129" s="53"/>
      <c r="L129" s="53"/>
      <c r="M129" s="53"/>
      <c r="N129" s="53"/>
      <c r="O129" s="53"/>
      <c r="P129" s="53"/>
      <c r="Q129" s="53"/>
      <c r="R129" s="53"/>
      <c r="S129" s="53"/>
      <c r="T129" s="53"/>
      <c r="U129" s="53"/>
      <c r="V129" s="33"/>
      <c r="W129" s="53"/>
      <c r="X129" s="53"/>
      <c r="Y129" s="53"/>
      <c r="Z129" s="53"/>
      <c r="AA129" s="53"/>
      <c r="AB129" s="53"/>
      <c r="AC129" s="53">
        <v>5</v>
      </c>
      <c r="AD129" s="53">
        <v>5</v>
      </c>
      <c r="AE129" s="53">
        <v>5</v>
      </c>
      <c r="AF129" s="53">
        <v>1</v>
      </c>
      <c r="AG129" s="53">
        <v>4</v>
      </c>
      <c r="AH129" s="53">
        <v>4</v>
      </c>
      <c r="AI129" s="53">
        <v>5</v>
      </c>
      <c r="AJ129" s="53">
        <v>5</v>
      </c>
      <c r="AK129" s="53">
        <v>5</v>
      </c>
      <c r="AL129" s="53">
        <v>4</v>
      </c>
      <c r="AM129" s="53">
        <v>5</v>
      </c>
      <c r="AN129" s="53">
        <v>5</v>
      </c>
      <c r="AO129" s="53">
        <v>1</v>
      </c>
      <c r="AP129" s="53">
        <v>5</v>
      </c>
      <c r="AQ129" s="53">
        <v>4</v>
      </c>
      <c r="AR129" s="53">
        <v>2</v>
      </c>
      <c r="AS129" s="53">
        <v>4</v>
      </c>
      <c r="AT129" s="1">
        <v>0</v>
      </c>
      <c r="AU129" s="1"/>
      <c r="AV129" s="1"/>
      <c r="AW129" s="1"/>
      <c r="AX129" s="1"/>
      <c r="AY129" s="1"/>
      <c r="AZ129" s="1"/>
      <c r="BA129" s="1"/>
      <c r="BB129" s="1"/>
      <c r="BC129" s="1"/>
      <c r="BD129" s="1"/>
      <c r="BE129" s="1"/>
      <c r="BF129" s="1"/>
      <c r="BG129" s="1"/>
      <c r="BH129" s="1"/>
    </row>
    <row r="130" spans="1:60" x14ac:dyDescent="0.25">
      <c r="A130" s="1">
        <f t="shared" si="1"/>
        <v>122</v>
      </c>
      <c r="B130" s="8">
        <v>43123.594560185185</v>
      </c>
      <c r="C130" s="8">
        <v>43123.599178240744</v>
      </c>
      <c r="D130" s="8">
        <v>43123.599189814813</v>
      </c>
      <c r="E130" s="45"/>
      <c r="F130" s="45"/>
      <c r="G130" s="47"/>
      <c r="H130" s="46"/>
      <c r="I130" s="46"/>
      <c r="J130" s="53"/>
      <c r="K130" s="53"/>
      <c r="L130" s="53"/>
      <c r="M130" s="53"/>
      <c r="N130" s="53"/>
      <c r="O130" s="53"/>
      <c r="P130" s="53"/>
      <c r="Q130" s="53"/>
      <c r="R130" s="53"/>
      <c r="S130" s="53"/>
      <c r="T130" s="53"/>
      <c r="U130" s="53"/>
      <c r="V130" s="33"/>
      <c r="W130" s="53"/>
      <c r="X130" s="53"/>
      <c r="Y130" s="53"/>
      <c r="Z130" s="53"/>
      <c r="AA130" s="53"/>
      <c r="AB130" s="53"/>
      <c r="AC130" s="53">
        <v>4</v>
      </c>
      <c r="AD130" s="53">
        <v>4</v>
      </c>
      <c r="AE130" s="53">
        <v>5</v>
      </c>
      <c r="AF130" s="53">
        <v>2</v>
      </c>
      <c r="AG130" s="53">
        <v>2</v>
      </c>
      <c r="AH130" s="53">
        <v>4</v>
      </c>
      <c r="AI130" s="53">
        <v>4</v>
      </c>
      <c r="AJ130" s="53">
        <v>5</v>
      </c>
      <c r="AK130" s="53">
        <v>4</v>
      </c>
      <c r="AL130" s="53">
        <v>4</v>
      </c>
      <c r="AM130" s="53">
        <v>4</v>
      </c>
      <c r="AN130" s="53">
        <v>4</v>
      </c>
      <c r="AO130" s="53">
        <v>2</v>
      </c>
      <c r="AP130" s="53">
        <v>4</v>
      </c>
      <c r="AQ130" s="53">
        <v>4</v>
      </c>
      <c r="AR130" s="53">
        <v>4</v>
      </c>
      <c r="AS130" s="53">
        <v>4</v>
      </c>
      <c r="AT130" s="1">
        <v>0</v>
      </c>
      <c r="AU130" s="1"/>
      <c r="AV130" s="1"/>
      <c r="AW130" s="1"/>
      <c r="AX130" s="1"/>
      <c r="AY130" s="1"/>
      <c r="AZ130" s="1"/>
      <c r="BA130" s="1"/>
      <c r="BB130" s="1"/>
      <c r="BC130" s="1"/>
      <c r="BD130" s="1"/>
      <c r="BE130" s="1"/>
      <c r="BF130" s="1"/>
      <c r="BG130" s="1"/>
      <c r="BH130" s="1"/>
    </row>
    <row r="131" spans="1:60" x14ac:dyDescent="0.25">
      <c r="A131" s="1">
        <f t="shared" si="1"/>
        <v>123</v>
      </c>
      <c r="B131" s="8">
        <v>43117.354247685187</v>
      </c>
      <c r="C131" s="8">
        <v>43117.354456018518</v>
      </c>
      <c r="D131" s="8">
        <v>43124.354502314818</v>
      </c>
      <c r="E131" s="45"/>
      <c r="F131" s="45"/>
      <c r="G131" s="47"/>
      <c r="H131" s="46"/>
      <c r="I131" s="46"/>
      <c r="J131" s="53"/>
      <c r="K131" s="53"/>
      <c r="L131" s="53"/>
      <c r="M131" s="53"/>
      <c r="N131" s="53"/>
      <c r="O131" s="53"/>
      <c r="P131" s="53"/>
      <c r="Q131" s="53"/>
      <c r="R131" s="53"/>
      <c r="S131" s="53"/>
      <c r="T131" s="53"/>
      <c r="U131" s="53"/>
      <c r="V131" s="3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1">
        <v>0</v>
      </c>
      <c r="AU131" s="1"/>
      <c r="AV131" s="1"/>
      <c r="AW131" s="1"/>
      <c r="AX131" s="1"/>
      <c r="AY131" s="1"/>
      <c r="AZ131" s="1"/>
      <c r="BA131" s="1"/>
      <c r="BB131" s="1"/>
      <c r="BC131" s="1"/>
      <c r="BD131" s="1"/>
      <c r="BE131" s="1"/>
      <c r="BF131" s="1"/>
      <c r="BG131" s="1"/>
      <c r="BH131" s="1"/>
    </row>
    <row r="132" spans="1:60" x14ac:dyDescent="0.25">
      <c r="A132" s="1">
        <f t="shared" si="1"/>
        <v>124</v>
      </c>
      <c r="B132" s="8">
        <v>43117.420358796298</v>
      </c>
      <c r="C132" s="8">
        <v>43117.422280092593</v>
      </c>
      <c r="D132" s="8">
        <v>43124.422291666669</v>
      </c>
      <c r="E132" s="45"/>
      <c r="F132" s="45"/>
      <c r="G132" s="47"/>
      <c r="H132" s="46"/>
      <c r="I132" s="46"/>
      <c r="J132" s="53"/>
      <c r="K132" s="53"/>
      <c r="L132" s="53"/>
      <c r="M132" s="53"/>
      <c r="N132" s="53"/>
      <c r="O132" s="53"/>
      <c r="P132" s="53"/>
      <c r="Q132" s="53"/>
      <c r="R132" s="53"/>
      <c r="S132" s="53"/>
      <c r="T132" s="53"/>
      <c r="U132" s="53"/>
      <c r="V132" s="3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1">
        <v>0</v>
      </c>
      <c r="AU132" s="1"/>
      <c r="AV132" s="1"/>
      <c r="AW132" s="1"/>
      <c r="AX132" s="1"/>
      <c r="AY132" s="1"/>
      <c r="AZ132" s="1"/>
      <c r="BA132" s="1"/>
      <c r="BB132" s="1"/>
      <c r="BC132" s="1"/>
      <c r="BD132" s="1"/>
      <c r="BE132" s="1"/>
      <c r="BF132" s="1"/>
      <c r="BG132" s="1"/>
      <c r="BH132" s="1"/>
    </row>
    <row r="133" spans="1:60" x14ac:dyDescent="0.25">
      <c r="A133" s="1">
        <f t="shared" si="1"/>
        <v>125</v>
      </c>
      <c r="B133" s="8">
        <v>43117.433437500003</v>
      </c>
      <c r="C133" s="8">
        <v>43117.43378472222</v>
      </c>
      <c r="D133" s="8">
        <v>43124.433807870373</v>
      </c>
      <c r="E133" s="45"/>
      <c r="F133" s="45"/>
      <c r="G133" s="47"/>
      <c r="H133" s="46"/>
      <c r="I133" s="46"/>
      <c r="J133" s="53"/>
      <c r="K133" s="53"/>
      <c r="L133" s="53"/>
      <c r="M133" s="53"/>
      <c r="N133" s="53"/>
      <c r="O133" s="53"/>
      <c r="P133" s="53"/>
      <c r="Q133" s="53"/>
      <c r="R133" s="53"/>
      <c r="S133" s="53"/>
      <c r="T133" s="53"/>
      <c r="U133" s="53"/>
      <c r="V133" s="3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1">
        <v>0</v>
      </c>
      <c r="AU133" s="1"/>
      <c r="AV133" s="1"/>
      <c r="AW133" s="1"/>
      <c r="AX133" s="1"/>
      <c r="AY133" s="1"/>
      <c r="AZ133" s="1"/>
      <c r="BA133" s="1"/>
      <c r="BB133" s="1"/>
      <c r="BC133" s="1"/>
      <c r="BD133" s="1"/>
      <c r="BE133" s="1"/>
      <c r="BF133" s="1"/>
      <c r="BG133" s="1"/>
      <c r="BH133" s="1"/>
    </row>
    <row r="134" spans="1:60" x14ac:dyDescent="0.25">
      <c r="A134" s="1">
        <f t="shared" si="1"/>
        <v>126</v>
      </c>
      <c r="B134" s="8">
        <v>43124.477800925924</v>
      </c>
      <c r="C134" s="8">
        <v>43124.481574074074</v>
      </c>
      <c r="D134" s="8">
        <v>43124.481574074074</v>
      </c>
      <c r="E134" s="45"/>
      <c r="F134" s="45"/>
      <c r="G134" s="47"/>
      <c r="H134" s="46"/>
      <c r="I134" s="46"/>
      <c r="J134" s="53"/>
      <c r="K134" s="53"/>
      <c r="L134" s="53"/>
      <c r="M134" s="53"/>
      <c r="N134" s="53"/>
      <c r="O134" s="53"/>
      <c r="P134" s="53"/>
      <c r="Q134" s="53"/>
      <c r="R134" s="53"/>
      <c r="S134" s="53"/>
      <c r="T134" s="53"/>
      <c r="U134" s="53"/>
      <c r="V134" s="33"/>
      <c r="W134" s="53"/>
      <c r="X134" s="53"/>
      <c r="Y134" s="53"/>
      <c r="Z134" s="53"/>
      <c r="AA134" s="53"/>
      <c r="AB134" s="53"/>
      <c r="AC134" s="53">
        <v>5</v>
      </c>
      <c r="AD134" s="53">
        <v>5</v>
      </c>
      <c r="AE134" s="53">
        <v>5</v>
      </c>
      <c r="AF134" s="53">
        <v>1</v>
      </c>
      <c r="AG134" s="53">
        <v>1</v>
      </c>
      <c r="AH134" s="53">
        <v>1</v>
      </c>
      <c r="AI134" s="53">
        <v>5</v>
      </c>
      <c r="AJ134" s="53">
        <v>5</v>
      </c>
      <c r="AK134" s="53">
        <v>5</v>
      </c>
      <c r="AL134" s="53">
        <v>4</v>
      </c>
      <c r="AM134" s="53">
        <v>5</v>
      </c>
      <c r="AN134" s="53">
        <v>5</v>
      </c>
      <c r="AO134" s="53">
        <v>1</v>
      </c>
      <c r="AP134" s="53">
        <v>5</v>
      </c>
      <c r="AQ134" s="53">
        <v>5</v>
      </c>
      <c r="AR134" s="53">
        <v>1</v>
      </c>
      <c r="AS134" s="53">
        <v>5</v>
      </c>
      <c r="AT134" s="1">
        <v>0</v>
      </c>
      <c r="AU134" s="1"/>
      <c r="AV134" s="1"/>
      <c r="AW134" s="1"/>
      <c r="AX134" s="1"/>
      <c r="AY134" s="1"/>
      <c r="AZ134" s="1"/>
      <c r="BA134" s="1"/>
      <c r="BB134" s="1"/>
      <c r="BC134" s="1"/>
      <c r="BD134" s="1"/>
      <c r="BE134" s="1"/>
      <c r="BF134" s="1"/>
      <c r="BG134" s="1"/>
      <c r="BH134" s="1"/>
    </row>
    <row r="135" spans="1:60" x14ac:dyDescent="0.25">
      <c r="A135" s="1">
        <f t="shared" si="1"/>
        <v>127</v>
      </c>
      <c r="B135" s="8">
        <v>43124.478750000002</v>
      </c>
      <c r="C135" s="8">
        <v>43124.48364583333</v>
      </c>
      <c r="D135" s="8">
        <v>43124.48364583333</v>
      </c>
      <c r="E135" s="45"/>
      <c r="F135" s="45"/>
      <c r="G135" s="47"/>
      <c r="H135" s="46"/>
      <c r="I135" s="46"/>
      <c r="J135" s="53"/>
      <c r="K135" s="53"/>
      <c r="L135" s="53"/>
      <c r="M135" s="53"/>
      <c r="N135" s="53"/>
      <c r="O135" s="53"/>
      <c r="P135" s="53"/>
      <c r="Q135" s="53"/>
      <c r="R135" s="53"/>
      <c r="S135" s="53"/>
      <c r="T135" s="53"/>
      <c r="U135" s="53"/>
      <c r="V135" s="33"/>
      <c r="W135" s="53"/>
      <c r="X135" s="53"/>
      <c r="Y135" s="53"/>
      <c r="Z135" s="53"/>
      <c r="AA135" s="53"/>
      <c r="AB135" s="53"/>
      <c r="AC135" s="53">
        <v>4</v>
      </c>
      <c r="AD135" s="53">
        <v>4</v>
      </c>
      <c r="AE135" s="53">
        <v>5</v>
      </c>
      <c r="AF135" s="53">
        <v>1</v>
      </c>
      <c r="AG135" s="53">
        <v>4</v>
      </c>
      <c r="AH135" s="53">
        <v>4</v>
      </c>
      <c r="AI135" s="53">
        <v>4</v>
      </c>
      <c r="AJ135" s="53">
        <v>4</v>
      </c>
      <c r="AK135" s="53">
        <v>4</v>
      </c>
      <c r="AL135" s="53">
        <v>4</v>
      </c>
      <c r="AM135" s="53">
        <v>4</v>
      </c>
      <c r="AN135" s="53">
        <v>4</v>
      </c>
      <c r="AO135" s="53">
        <v>3</v>
      </c>
      <c r="AP135" s="53">
        <v>4</v>
      </c>
      <c r="AQ135" s="53">
        <v>2</v>
      </c>
      <c r="AR135" s="53">
        <v>2</v>
      </c>
      <c r="AS135" s="53">
        <v>4</v>
      </c>
      <c r="AT135" s="1">
        <v>0</v>
      </c>
      <c r="AU135" s="1"/>
      <c r="AV135" s="1"/>
      <c r="AW135" s="1"/>
      <c r="AX135" s="1"/>
      <c r="AY135" s="1"/>
      <c r="AZ135" s="1"/>
      <c r="BA135" s="1"/>
      <c r="BB135" s="1"/>
      <c r="BC135" s="1"/>
      <c r="BD135" s="1"/>
      <c r="BE135" s="1"/>
      <c r="BF135" s="1"/>
      <c r="BG135" s="1"/>
      <c r="BH135" s="1"/>
    </row>
    <row r="136" spans="1:60" x14ac:dyDescent="0.25">
      <c r="A136" s="1">
        <f t="shared" si="1"/>
        <v>128</v>
      </c>
      <c r="B136" s="8">
        <v>43124.48133101852</v>
      </c>
      <c r="C136" s="8">
        <v>43124.48574074074</v>
      </c>
      <c r="D136" s="8">
        <v>43124.48574074074</v>
      </c>
      <c r="E136" s="45"/>
      <c r="F136" s="45"/>
      <c r="G136" s="47"/>
      <c r="H136" s="46"/>
      <c r="I136" s="46"/>
      <c r="J136" s="53"/>
      <c r="K136" s="53"/>
      <c r="L136" s="53"/>
      <c r="M136" s="53"/>
      <c r="N136" s="53"/>
      <c r="O136" s="53"/>
      <c r="P136" s="53"/>
      <c r="Q136" s="53"/>
      <c r="R136" s="53"/>
      <c r="S136" s="53"/>
      <c r="T136" s="53"/>
      <c r="U136" s="53"/>
      <c r="V136" s="33"/>
      <c r="W136" s="53"/>
      <c r="X136" s="53"/>
      <c r="Y136" s="53"/>
      <c r="Z136" s="53"/>
      <c r="AA136" s="53"/>
      <c r="AB136" s="53"/>
      <c r="AC136" s="53">
        <v>5</v>
      </c>
      <c r="AD136" s="53">
        <v>5</v>
      </c>
      <c r="AE136" s="53">
        <v>4</v>
      </c>
      <c r="AF136" s="53">
        <v>1</v>
      </c>
      <c r="AG136" s="53">
        <v>4</v>
      </c>
      <c r="AH136" s="53">
        <v>3</v>
      </c>
      <c r="AI136" s="53">
        <v>5</v>
      </c>
      <c r="AJ136" s="53">
        <v>5</v>
      </c>
      <c r="AK136" s="53">
        <v>4</v>
      </c>
      <c r="AL136" s="53">
        <v>4</v>
      </c>
      <c r="AM136" s="53">
        <v>5</v>
      </c>
      <c r="AN136" s="53">
        <v>5</v>
      </c>
      <c r="AO136" s="53">
        <v>1</v>
      </c>
      <c r="AP136" s="53">
        <v>5</v>
      </c>
      <c r="AQ136" s="53">
        <v>4</v>
      </c>
      <c r="AR136" s="53">
        <v>1</v>
      </c>
      <c r="AS136" s="53">
        <v>2</v>
      </c>
      <c r="AT136" s="1">
        <v>0</v>
      </c>
      <c r="AU136" s="1"/>
      <c r="AV136" s="1"/>
      <c r="AW136" s="1"/>
      <c r="AX136" s="1"/>
      <c r="AY136" s="1"/>
      <c r="AZ136" s="1"/>
      <c r="BA136" s="1"/>
      <c r="BB136" s="1"/>
      <c r="BC136" s="1"/>
      <c r="BD136" s="1"/>
      <c r="BE136" s="1"/>
      <c r="BF136" s="1"/>
      <c r="BG136" s="1"/>
      <c r="BH136" s="1"/>
    </row>
    <row r="137" spans="1:60" x14ac:dyDescent="0.25">
      <c r="A137" s="1">
        <f t="shared" si="1"/>
        <v>129</v>
      </c>
      <c r="B137" s="8">
        <v>43124.480810185189</v>
      </c>
      <c r="C137" s="8">
        <v>43124.487314814818</v>
      </c>
      <c r="D137" s="8">
        <v>43124.487326388888</v>
      </c>
      <c r="E137" s="45"/>
      <c r="F137" s="45"/>
      <c r="G137" s="47"/>
      <c r="H137" s="46"/>
      <c r="I137" s="46"/>
      <c r="J137" s="53"/>
      <c r="K137" s="53"/>
      <c r="L137" s="53"/>
      <c r="M137" s="53"/>
      <c r="N137" s="53"/>
      <c r="O137" s="53"/>
      <c r="P137" s="53"/>
      <c r="Q137" s="53"/>
      <c r="R137" s="53"/>
      <c r="S137" s="53"/>
      <c r="T137" s="53"/>
      <c r="U137" s="53"/>
      <c r="V137" s="33"/>
      <c r="W137" s="53"/>
      <c r="X137" s="53"/>
      <c r="Y137" s="53"/>
      <c r="Z137" s="53"/>
      <c r="AA137" s="53"/>
      <c r="AB137" s="53"/>
      <c r="AC137" s="53">
        <v>5</v>
      </c>
      <c r="AD137" s="53">
        <v>5</v>
      </c>
      <c r="AE137" s="53">
        <v>5</v>
      </c>
      <c r="AF137" s="53">
        <v>1</v>
      </c>
      <c r="AG137" s="53">
        <v>1</v>
      </c>
      <c r="AH137" s="53">
        <v>2</v>
      </c>
      <c r="AI137" s="53">
        <v>5</v>
      </c>
      <c r="AJ137" s="53">
        <v>5</v>
      </c>
      <c r="AK137" s="53">
        <v>4</v>
      </c>
      <c r="AL137" s="53">
        <v>5</v>
      </c>
      <c r="AM137" s="53">
        <v>5</v>
      </c>
      <c r="AN137" s="53">
        <v>1</v>
      </c>
      <c r="AO137" s="53">
        <v>2</v>
      </c>
      <c r="AP137" s="53">
        <v>5</v>
      </c>
      <c r="AQ137" s="53">
        <v>5</v>
      </c>
      <c r="AR137" s="53">
        <v>1</v>
      </c>
      <c r="AS137" s="53">
        <v>5</v>
      </c>
      <c r="AT137" s="1">
        <v>0</v>
      </c>
      <c r="AU137" s="1"/>
      <c r="AV137" s="1"/>
      <c r="AW137" s="1"/>
      <c r="AX137" s="1"/>
      <c r="AY137" s="1"/>
      <c r="AZ137" s="1"/>
      <c r="BA137" s="1"/>
      <c r="BB137" s="1"/>
      <c r="BC137" s="1"/>
      <c r="BD137" s="1"/>
      <c r="BE137" s="1"/>
      <c r="BF137" s="1"/>
      <c r="BG137" s="1"/>
      <c r="BH137" s="1"/>
    </row>
    <row r="138" spans="1:60" x14ac:dyDescent="0.25">
      <c r="A138" s="1">
        <f t="shared" si="1"/>
        <v>130</v>
      </c>
      <c r="B138" s="8">
        <v>43124.487141203703</v>
      </c>
      <c r="C138" s="8">
        <v>43124.492083333331</v>
      </c>
      <c r="D138" s="8">
        <v>43124.492094907408</v>
      </c>
      <c r="E138" s="45"/>
      <c r="F138" s="45"/>
      <c r="G138" s="47"/>
      <c r="H138" s="46"/>
      <c r="I138" s="46"/>
      <c r="J138" s="53"/>
      <c r="K138" s="53"/>
      <c r="L138" s="53"/>
      <c r="M138" s="53"/>
      <c r="N138" s="53"/>
      <c r="O138" s="53"/>
      <c r="P138" s="53"/>
      <c r="Q138" s="53"/>
      <c r="R138" s="53"/>
      <c r="S138" s="53"/>
      <c r="T138" s="53"/>
      <c r="U138" s="53"/>
      <c r="V138" s="33"/>
      <c r="W138" s="53"/>
      <c r="X138" s="53"/>
      <c r="Y138" s="53"/>
      <c r="Z138" s="53"/>
      <c r="AA138" s="53"/>
      <c r="AB138" s="53"/>
      <c r="AC138" s="53">
        <v>5</v>
      </c>
      <c r="AD138" s="53">
        <v>5</v>
      </c>
      <c r="AE138" s="53">
        <v>5</v>
      </c>
      <c r="AF138" s="53">
        <v>5</v>
      </c>
      <c r="AG138" s="53">
        <v>1</v>
      </c>
      <c r="AH138" s="53">
        <v>5</v>
      </c>
      <c r="AI138" s="53">
        <v>5</v>
      </c>
      <c r="AJ138" s="53">
        <v>5</v>
      </c>
      <c r="AK138" s="53">
        <v>5</v>
      </c>
      <c r="AL138" s="53">
        <v>2</v>
      </c>
      <c r="AM138" s="53">
        <v>5</v>
      </c>
      <c r="AN138" s="53">
        <v>5</v>
      </c>
      <c r="AO138" s="53">
        <v>1</v>
      </c>
      <c r="AP138" s="53">
        <v>5</v>
      </c>
      <c r="AQ138" s="53">
        <v>5</v>
      </c>
      <c r="AR138" s="53">
        <v>1</v>
      </c>
      <c r="AS138" s="53">
        <v>5</v>
      </c>
      <c r="AT138" s="1">
        <v>0</v>
      </c>
      <c r="AU138" s="1"/>
      <c r="AV138" s="1"/>
      <c r="AW138" s="1"/>
      <c r="AX138" s="1"/>
      <c r="AY138" s="1"/>
      <c r="AZ138" s="1"/>
      <c r="BA138" s="1"/>
      <c r="BB138" s="1"/>
      <c r="BC138" s="1"/>
      <c r="BD138" s="1"/>
      <c r="BE138" s="1"/>
      <c r="BF138" s="1"/>
      <c r="BG138" s="1"/>
      <c r="BH138" s="1"/>
    </row>
    <row r="139" spans="1:60" x14ac:dyDescent="0.25">
      <c r="A139" s="1">
        <f t="shared" ref="A139:A202" si="2">A138+1</f>
        <v>131</v>
      </c>
      <c r="B139" s="8">
        <v>43124.48704861111</v>
      </c>
      <c r="C139" s="8">
        <v>43124.493518518517</v>
      </c>
      <c r="D139" s="8">
        <v>43124.493530092594</v>
      </c>
      <c r="E139" s="45"/>
      <c r="F139" s="45"/>
      <c r="G139" s="47"/>
      <c r="H139" s="46"/>
      <c r="I139" s="46"/>
      <c r="J139" s="53"/>
      <c r="K139" s="53"/>
      <c r="L139" s="53"/>
      <c r="M139" s="53"/>
      <c r="N139" s="53"/>
      <c r="O139" s="53"/>
      <c r="P139" s="53"/>
      <c r="Q139" s="53"/>
      <c r="R139" s="53"/>
      <c r="S139" s="53"/>
      <c r="T139" s="53"/>
      <c r="U139" s="53"/>
      <c r="V139" s="33"/>
      <c r="W139" s="53"/>
      <c r="X139" s="53"/>
      <c r="Y139" s="53"/>
      <c r="Z139" s="53"/>
      <c r="AA139" s="53"/>
      <c r="AB139" s="53"/>
      <c r="AC139" s="53">
        <v>5</v>
      </c>
      <c r="AD139" s="53">
        <v>5</v>
      </c>
      <c r="AE139" s="53">
        <v>5</v>
      </c>
      <c r="AF139" s="53">
        <v>1</v>
      </c>
      <c r="AG139" s="53">
        <v>1</v>
      </c>
      <c r="AH139" s="53">
        <v>1</v>
      </c>
      <c r="AI139" s="53">
        <v>5</v>
      </c>
      <c r="AJ139" s="53">
        <v>5</v>
      </c>
      <c r="AK139" s="53">
        <v>5</v>
      </c>
      <c r="AL139" s="53">
        <v>5</v>
      </c>
      <c r="AM139" s="53">
        <v>5</v>
      </c>
      <c r="AN139" s="53">
        <v>1</v>
      </c>
      <c r="AO139" s="53">
        <v>1</v>
      </c>
      <c r="AP139" s="53">
        <v>5</v>
      </c>
      <c r="AQ139" s="53">
        <v>1</v>
      </c>
      <c r="AR139" s="53">
        <v>1</v>
      </c>
      <c r="AS139" s="53">
        <v>5</v>
      </c>
      <c r="AT139" s="1">
        <v>0</v>
      </c>
      <c r="AU139" s="1"/>
      <c r="AV139" s="1"/>
      <c r="AW139" s="1"/>
      <c r="AX139" s="1"/>
      <c r="AY139" s="1"/>
      <c r="AZ139" s="1"/>
      <c r="BA139" s="1"/>
      <c r="BB139" s="1"/>
      <c r="BC139" s="1"/>
      <c r="BD139" s="1"/>
      <c r="BE139" s="1"/>
      <c r="BF139" s="1"/>
      <c r="BG139" s="1"/>
      <c r="BH139" s="1"/>
    </row>
    <row r="140" spans="1:60" x14ac:dyDescent="0.25">
      <c r="A140" s="1">
        <f t="shared" si="2"/>
        <v>132</v>
      </c>
      <c r="B140" s="8">
        <v>43124.481585648151</v>
      </c>
      <c r="C140" s="8">
        <v>43124.503009259257</v>
      </c>
      <c r="D140" s="8">
        <v>43124.503020833334</v>
      </c>
      <c r="E140" s="45"/>
      <c r="F140" s="45"/>
      <c r="G140" s="47"/>
      <c r="H140" s="46"/>
      <c r="I140" s="46"/>
      <c r="J140" s="53"/>
      <c r="K140" s="53"/>
      <c r="L140" s="53"/>
      <c r="M140" s="53"/>
      <c r="N140" s="53"/>
      <c r="O140" s="53"/>
      <c r="P140" s="53"/>
      <c r="Q140" s="53"/>
      <c r="R140" s="53"/>
      <c r="S140" s="53"/>
      <c r="T140" s="53"/>
      <c r="U140" s="53"/>
      <c r="V140" s="33"/>
      <c r="W140" s="53"/>
      <c r="X140" s="53"/>
      <c r="Y140" s="53"/>
      <c r="Z140" s="53"/>
      <c r="AA140" s="53"/>
      <c r="AB140" s="53"/>
      <c r="AC140" s="53">
        <v>5</v>
      </c>
      <c r="AD140" s="53">
        <v>3</v>
      </c>
      <c r="AE140" s="53">
        <v>1</v>
      </c>
      <c r="AF140" s="53">
        <v>2</v>
      </c>
      <c r="AG140" s="53">
        <v>2</v>
      </c>
      <c r="AH140" s="53">
        <v>1</v>
      </c>
      <c r="AI140" s="53">
        <v>3</v>
      </c>
      <c r="AJ140" s="53">
        <v>4</v>
      </c>
      <c r="AK140" s="53">
        <v>2</v>
      </c>
      <c r="AL140" s="53">
        <v>4</v>
      </c>
      <c r="AM140" s="53">
        <v>2</v>
      </c>
      <c r="AN140" s="53">
        <v>4</v>
      </c>
      <c r="AO140" s="53">
        <v>2</v>
      </c>
      <c r="AP140" s="53">
        <v>4</v>
      </c>
      <c r="AQ140" s="53">
        <v>3</v>
      </c>
      <c r="AR140" s="53">
        <v>2</v>
      </c>
      <c r="AS140" s="53">
        <v>4</v>
      </c>
      <c r="AT140" s="1">
        <v>0</v>
      </c>
      <c r="AU140" s="1"/>
      <c r="AV140" s="1"/>
      <c r="AW140" s="1"/>
      <c r="AX140" s="1"/>
      <c r="AY140" s="1"/>
      <c r="AZ140" s="1"/>
      <c r="BA140" s="1"/>
      <c r="BB140" s="1"/>
      <c r="BC140" s="1"/>
      <c r="BD140" s="1"/>
      <c r="BE140" s="1"/>
      <c r="BF140" s="1"/>
      <c r="BG140" s="1"/>
      <c r="BH140" s="1"/>
    </row>
    <row r="141" spans="1:60" x14ac:dyDescent="0.25">
      <c r="A141" s="1">
        <f t="shared" si="2"/>
        <v>133</v>
      </c>
      <c r="B141" s="8">
        <v>43117.509733796294</v>
      </c>
      <c r="C141" s="8">
        <v>43117.510231481479</v>
      </c>
      <c r="D141" s="8">
        <v>43124.510324074072</v>
      </c>
      <c r="E141" s="45"/>
      <c r="F141" s="45"/>
      <c r="G141" s="47"/>
      <c r="H141" s="46"/>
      <c r="I141" s="46"/>
      <c r="J141" s="53"/>
      <c r="K141" s="53"/>
      <c r="L141" s="53"/>
      <c r="M141" s="53"/>
      <c r="N141" s="53"/>
      <c r="O141" s="53"/>
      <c r="P141" s="53"/>
      <c r="Q141" s="53"/>
      <c r="R141" s="53"/>
      <c r="S141" s="53"/>
      <c r="T141" s="53"/>
      <c r="U141" s="53"/>
      <c r="V141" s="3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1">
        <v>0</v>
      </c>
      <c r="AU141" s="1"/>
      <c r="AV141" s="1"/>
      <c r="AW141" s="1"/>
      <c r="AX141" s="1"/>
      <c r="AY141" s="1"/>
      <c r="AZ141" s="1"/>
      <c r="BA141" s="1"/>
      <c r="BB141" s="1"/>
      <c r="BC141" s="1"/>
      <c r="BD141" s="1"/>
      <c r="BE141" s="1"/>
      <c r="BF141" s="1"/>
      <c r="BG141" s="1"/>
      <c r="BH141" s="1"/>
    </row>
    <row r="142" spans="1:60" x14ac:dyDescent="0.25">
      <c r="A142" s="1">
        <f t="shared" si="2"/>
        <v>134</v>
      </c>
      <c r="B142" s="8">
        <v>43124.515752314815</v>
      </c>
      <c r="C142" s="8">
        <v>43124.520601851851</v>
      </c>
      <c r="D142" s="8">
        <v>43124.520613425928</v>
      </c>
      <c r="E142" s="45"/>
      <c r="F142" s="45"/>
      <c r="G142" s="47"/>
      <c r="H142" s="46"/>
      <c r="I142" s="46"/>
      <c r="J142" s="53"/>
      <c r="K142" s="53"/>
      <c r="L142" s="53"/>
      <c r="M142" s="53"/>
      <c r="N142" s="53"/>
      <c r="O142" s="53"/>
      <c r="P142" s="53"/>
      <c r="Q142" s="53"/>
      <c r="R142" s="53"/>
      <c r="S142" s="53"/>
      <c r="T142" s="53"/>
      <c r="U142" s="53"/>
      <c r="V142" s="33"/>
      <c r="W142" s="53"/>
      <c r="X142" s="53"/>
      <c r="Y142" s="53"/>
      <c r="Z142" s="53"/>
      <c r="AA142" s="53"/>
      <c r="AB142" s="53"/>
      <c r="AC142" s="53">
        <v>4</v>
      </c>
      <c r="AD142" s="53">
        <v>4</v>
      </c>
      <c r="AE142" s="53">
        <v>1</v>
      </c>
      <c r="AF142" s="53">
        <v>1</v>
      </c>
      <c r="AG142" s="53">
        <v>5</v>
      </c>
      <c r="AH142" s="53">
        <v>5</v>
      </c>
      <c r="AI142" s="53">
        <v>5</v>
      </c>
      <c r="AJ142" s="53">
        <v>5</v>
      </c>
      <c r="AK142" s="53">
        <v>5</v>
      </c>
      <c r="AL142" s="53">
        <v>4</v>
      </c>
      <c r="AM142" s="53">
        <v>5</v>
      </c>
      <c r="AN142" s="53">
        <v>5</v>
      </c>
      <c r="AO142" s="53">
        <v>1</v>
      </c>
      <c r="AP142" s="53">
        <v>5</v>
      </c>
      <c r="AQ142" s="53">
        <v>5</v>
      </c>
      <c r="AR142" s="53">
        <v>1</v>
      </c>
      <c r="AS142" s="53">
        <v>4</v>
      </c>
      <c r="AT142" s="1">
        <v>0</v>
      </c>
      <c r="AU142" s="1"/>
      <c r="AV142" s="1"/>
      <c r="AW142" s="1"/>
      <c r="AX142" s="1"/>
      <c r="AY142" s="1"/>
      <c r="AZ142" s="1"/>
      <c r="BA142" s="1"/>
      <c r="BB142" s="1"/>
      <c r="BC142" s="1"/>
      <c r="BD142" s="1"/>
      <c r="BE142" s="1"/>
      <c r="BF142" s="1"/>
      <c r="BG142" s="1"/>
      <c r="BH142" s="1"/>
    </row>
    <row r="143" spans="1:60" x14ac:dyDescent="0.25">
      <c r="A143" s="1">
        <f t="shared" si="2"/>
        <v>135</v>
      </c>
      <c r="B143" s="8">
        <v>43124.591863425929</v>
      </c>
      <c r="C143" s="8">
        <v>43124.596817129626</v>
      </c>
      <c r="D143" s="8">
        <v>43124.596828703703</v>
      </c>
      <c r="E143" s="45"/>
      <c r="F143" s="45"/>
      <c r="G143" s="47"/>
      <c r="H143" s="46"/>
      <c r="I143" s="46"/>
      <c r="J143" s="53"/>
      <c r="K143" s="53"/>
      <c r="L143" s="53"/>
      <c r="M143" s="53"/>
      <c r="N143" s="53"/>
      <c r="O143" s="53"/>
      <c r="P143" s="53"/>
      <c r="Q143" s="53"/>
      <c r="R143" s="53"/>
      <c r="S143" s="53"/>
      <c r="T143" s="53"/>
      <c r="U143" s="53"/>
      <c r="V143" s="33"/>
      <c r="W143" s="53"/>
      <c r="X143" s="53"/>
      <c r="Y143" s="53"/>
      <c r="Z143" s="53"/>
      <c r="AA143" s="53"/>
      <c r="AB143" s="53"/>
      <c r="AC143" s="53">
        <v>4</v>
      </c>
      <c r="AD143" s="53">
        <v>4</v>
      </c>
      <c r="AE143" s="53">
        <v>4</v>
      </c>
      <c r="AF143" s="53">
        <v>1</v>
      </c>
      <c r="AG143" s="53">
        <v>4</v>
      </c>
      <c r="AH143" s="53">
        <v>5</v>
      </c>
      <c r="AI143" s="53">
        <v>4</v>
      </c>
      <c r="AJ143" s="53">
        <v>5</v>
      </c>
      <c r="AK143" s="53">
        <v>4</v>
      </c>
      <c r="AL143" s="53">
        <v>3</v>
      </c>
      <c r="AM143" s="53">
        <v>4</v>
      </c>
      <c r="AN143" s="53">
        <v>5</v>
      </c>
      <c r="AO143" s="53">
        <v>1</v>
      </c>
      <c r="AP143" s="53">
        <v>5</v>
      </c>
      <c r="AQ143" s="53">
        <v>4</v>
      </c>
      <c r="AR143" s="53">
        <v>1</v>
      </c>
      <c r="AS143" s="53">
        <v>5</v>
      </c>
      <c r="AT143" s="1">
        <v>0</v>
      </c>
      <c r="AU143" s="1"/>
      <c r="AV143" s="1"/>
      <c r="AW143" s="1"/>
      <c r="AX143" s="1"/>
      <c r="AY143" s="1"/>
      <c r="AZ143" s="1"/>
      <c r="BA143" s="1"/>
      <c r="BB143" s="1"/>
      <c r="BC143" s="1"/>
      <c r="BD143" s="1"/>
      <c r="BE143" s="1"/>
      <c r="BF143" s="1"/>
      <c r="BG143" s="1"/>
      <c r="BH143" s="1"/>
    </row>
    <row r="144" spans="1:60" x14ac:dyDescent="0.25">
      <c r="A144" s="1">
        <f t="shared" si="2"/>
        <v>136</v>
      </c>
      <c r="B144" s="8">
        <v>43124.64234953704</v>
      </c>
      <c r="C144" s="8">
        <v>43124.647094907406</v>
      </c>
      <c r="D144" s="8">
        <v>43124.647094907406</v>
      </c>
      <c r="E144" s="45"/>
      <c r="F144" s="45"/>
      <c r="G144" s="47"/>
      <c r="H144" s="46"/>
      <c r="I144" s="46"/>
      <c r="J144" s="53"/>
      <c r="K144" s="53"/>
      <c r="L144" s="53"/>
      <c r="M144" s="53"/>
      <c r="N144" s="53"/>
      <c r="O144" s="53"/>
      <c r="P144" s="53"/>
      <c r="Q144" s="53"/>
      <c r="R144" s="53"/>
      <c r="S144" s="53"/>
      <c r="T144" s="53"/>
      <c r="U144" s="53"/>
      <c r="V144" s="33"/>
      <c r="W144" s="53"/>
      <c r="X144" s="53"/>
      <c r="Y144" s="53"/>
      <c r="Z144" s="53"/>
      <c r="AA144" s="53"/>
      <c r="AB144" s="53"/>
      <c r="AC144" s="53">
        <v>5</v>
      </c>
      <c r="AD144" s="53">
        <v>5</v>
      </c>
      <c r="AE144" s="53">
        <v>1</v>
      </c>
      <c r="AF144" s="53">
        <v>1</v>
      </c>
      <c r="AG144" s="53">
        <v>5</v>
      </c>
      <c r="AH144" s="53">
        <v>4</v>
      </c>
      <c r="AI144" s="53">
        <v>5</v>
      </c>
      <c r="AJ144" s="53">
        <v>5</v>
      </c>
      <c r="AK144" s="53">
        <v>2</v>
      </c>
      <c r="AL144" s="53">
        <v>2</v>
      </c>
      <c r="AM144" s="53">
        <v>5</v>
      </c>
      <c r="AN144" s="53">
        <v>2</v>
      </c>
      <c r="AO144" s="53">
        <v>1</v>
      </c>
      <c r="AP144" s="53">
        <v>5</v>
      </c>
      <c r="AQ144" s="53">
        <v>5</v>
      </c>
      <c r="AR144" s="53">
        <v>1</v>
      </c>
      <c r="AS144" s="53">
        <v>4</v>
      </c>
      <c r="AT144" s="1">
        <v>0</v>
      </c>
      <c r="AU144" s="1"/>
      <c r="AV144" s="1"/>
      <c r="AW144" s="1"/>
      <c r="AX144" s="1"/>
      <c r="AY144" s="1"/>
      <c r="AZ144" s="1"/>
      <c r="BA144" s="1"/>
      <c r="BB144" s="1"/>
      <c r="BC144" s="1"/>
      <c r="BD144" s="1"/>
      <c r="BE144" s="1"/>
      <c r="BF144" s="1"/>
      <c r="BG144" s="1"/>
      <c r="BH144" s="1"/>
    </row>
    <row r="145" spans="1:60" x14ac:dyDescent="0.25">
      <c r="A145" s="1">
        <f t="shared" si="2"/>
        <v>137</v>
      </c>
      <c r="B145" s="8">
        <v>43117.672534722224</v>
      </c>
      <c r="C145" s="8">
        <v>43117.675254629627</v>
      </c>
      <c r="D145" s="8">
        <v>43124.675300925926</v>
      </c>
      <c r="E145" s="45"/>
      <c r="F145" s="45"/>
      <c r="G145" s="47"/>
      <c r="H145" s="46"/>
      <c r="I145" s="46"/>
      <c r="J145" s="53"/>
      <c r="K145" s="53"/>
      <c r="L145" s="53"/>
      <c r="M145" s="53"/>
      <c r="N145" s="53"/>
      <c r="O145" s="53"/>
      <c r="P145" s="53"/>
      <c r="Q145" s="53"/>
      <c r="R145" s="53"/>
      <c r="S145" s="53"/>
      <c r="T145" s="53"/>
      <c r="U145" s="53"/>
      <c r="V145" s="3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1">
        <v>0</v>
      </c>
      <c r="AU145" s="1"/>
      <c r="AV145" s="1"/>
      <c r="AW145" s="1"/>
      <c r="AX145" s="1"/>
      <c r="AY145" s="1"/>
      <c r="AZ145" s="1"/>
      <c r="BA145" s="1"/>
      <c r="BB145" s="1"/>
      <c r="BC145" s="1"/>
      <c r="BD145" s="1"/>
      <c r="BE145" s="1"/>
      <c r="BF145" s="1"/>
      <c r="BG145" s="1"/>
      <c r="BH145" s="1"/>
    </row>
    <row r="146" spans="1:60" x14ac:dyDescent="0.25">
      <c r="A146" s="1">
        <f t="shared" si="2"/>
        <v>138</v>
      </c>
      <c r="B146" s="8">
        <v>43117.734699074077</v>
      </c>
      <c r="C146" s="8">
        <v>43117.735567129632</v>
      </c>
      <c r="D146" s="8">
        <v>43124.73605324074</v>
      </c>
      <c r="E146" s="45"/>
      <c r="F146" s="45"/>
      <c r="G146" s="47"/>
      <c r="H146" s="46"/>
      <c r="I146" s="46"/>
      <c r="J146" s="53"/>
      <c r="K146" s="53"/>
      <c r="L146" s="53"/>
      <c r="M146" s="53"/>
      <c r="N146" s="53"/>
      <c r="O146" s="53"/>
      <c r="P146" s="53"/>
      <c r="Q146" s="53"/>
      <c r="R146" s="53"/>
      <c r="S146" s="53"/>
      <c r="T146" s="53"/>
      <c r="U146" s="53"/>
      <c r="V146" s="3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1">
        <v>0</v>
      </c>
      <c r="AU146" s="1"/>
      <c r="AV146" s="1"/>
      <c r="AW146" s="1"/>
      <c r="AX146" s="1"/>
      <c r="AY146" s="1"/>
      <c r="AZ146" s="1"/>
      <c r="BA146" s="1"/>
      <c r="BB146" s="1"/>
      <c r="BC146" s="1"/>
      <c r="BD146" s="1"/>
      <c r="BE146" s="1"/>
      <c r="BF146" s="1"/>
      <c r="BG146" s="1"/>
      <c r="BH146" s="1"/>
    </row>
    <row r="147" spans="1:60" x14ac:dyDescent="0.25">
      <c r="A147" s="1">
        <f t="shared" si="2"/>
        <v>139</v>
      </c>
      <c r="B147" s="8">
        <v>43124.764189814814</v>
      </c>
      <c r="C147" s="8">
        <v>43124.769004629627</v>
      </c>
      <c r="D147" s="8">
        <v>43124.769004629627</v>
      </c>
      <c r="E147" s="45"/>
      <c r="F147" s="45"/>
      <c r="G147" s="47"/>
      <c r="H147" s="46"/>
      <c r="I147" s="46"/>
      <c r="J147" s="53"/>
      <c r="K147" s="53"/>
      <c r="L147" s="53"/>
      <c r="M147" s="53"/>
      <c r="N147" s="53"/>
      <c r="O147" s="53"/>
      <c r="P147" s="53"/>
      <c r="Q147" s="53"/>
      <c r="R147" s="53"/>
      <c r="S147" s="53"/>
      <c r="T147" s="53"/>
      <c r="U147" s="53"/>
      <c r="V147" s="33"/>
      <c r="W147" s="53"/>
      <c r="X147" s="53"/>
      <c r="Y147" s="53"/>
      <c r="Z147" s="53"/>
      <c r="AA147" s="53"/>
      <c r="AB147" s="53"/>
      <c r="AC147" s="53">
        <v>5</v>
      </c>
      <c r="AD147" s="53">
        <v>4</v>
      </c>
      <c r="AE147" s="53">
        <v>4</v>
      </c>
      <c r="AF147" s="53">
        <v>1</v>
      </c>
      <c r="AG147" s="53">
        <v>1</v>
      </c>
      <c r="AH147" s="53">
        <v>4</v>
      </c>
      <c r="AI147" s="53">
        <v>4</v>
      </c>
      <c r="AJ147" s="53">
        <v>4</v>
      </c>
      <c r="AK147" s="53">
        <v>4</v>
      </c>
      <c r="AL147" s="53">
        <v>2</v>
      </c>
      <c r="AM147" s="53">
        <v>4</v>
      </c>
      <c r="AN147" s="53">
        <v>4</v>
      </c>
      <c r="AO147" s="53">
        <v>1</v>
      </c>
      <c r="AP147" s="53">
        <v>4</v>
      </c>
      <c r="AQ147" s="53">
        <v>2</v>
      </c>
      <c r="AR147" s="53">
        <v>2</v>
      </c>
      <c r="AS147" s="53">
        <v>2</v>
      </c>
      <c r="AT147" s="1">
        <v>0</v>
      </c>
      <c r="AU147" s="1"/>
      <c r="AV147" s="1"/>
      <c r="AW147" s="1"/>
      <c r="AX147" s="1"/>
      <c r="AY147" s="1"/>
      <c r="AZ147" s="1"/>
      <c r="BA147" s="1"/>
      <c r="BB147" s="1"/>
      <c r="BC147" s="1"/>
      <c r="BD147" s="1"/>
      <c r="BE147" s="1"/>
      <c r="BF147" s="1"/>
      <c r="BG147" s="1"/>
      <c r="BH147" s="1"/>
    </row>
    <row r="148" spans="1:60" x14ac:dyDescent="0.25">
      <c r="A148" s="1">
        <f t="shared" si="2"/>
        <v>140</v>
      </c>
      <c r="B148" s="8">
        <v>43117.755277777775</v>
      </c>
      <c r="C148" s="8">
        <v>43117.801053240742</v>
      </c>
      <c r="D148" s="8">
        <v>43124.801319444443</v>
      </c>
      <c r="E148" s="45"/>
      <c r="F148" s="45"/>
      <c r="G148" s="47"/>
      <c r="H148" s="46"/>
      <c r="I148" s="46"/>
      <c r="J148" s="53"/>
      <c r="K148" s="53"/>
      <c r="L148" s="53"/>
      <c r="M148" s="53"/>
      <c r="N148" s="53"/>
      <c r="O148" s="53"/>
      <c r="P148" s="53"/>
      <c r="Q148" s="53"/>
      <c r="R148" s="53"/>
      <c r="S148" s="53"/>
      <c r="T148" s="53"/>
      <c r="U148" s="53"/>
      <c r="V148" s="3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1">
        <v>0</v>
      </c>
      <c r="AU148" s="1"/>
      <c r="AV148" s="1"/>
      <c r="AW148" s="1"/>
      <c r="AX148" s="1"/>
      <c r="AY148" s="1"/>
      <c r="AZ148" s="1"/>
      <c r="BA148" s="1"/>
      <c r="BB148" s="1"/>
      <c r="BC148" s="1"/>
      <c r="BD148" s="1"/>
      <c r="BE148" s="1"/>
      <c r="BF148" s="1"/>
      <c r="BG148" s="1"/>
      <c r="BH148" s="1"/>
    </row>
    <row r="149" spans="1:60" x14ac:dyDescent="0.25">
      <c r="A149" s="1">
        <f t="shared" si="2"/>
        <v>141</v>
      </c>
      <c r="B149" s="8">
        <v>43124.846319444441</v>
      </c>
      <c r="C149" s="8">
        <v>43124.855902777781</v>
      </c>
      <c r="D149" s="8">
        <v>43124.855902777781</v>
      </c>
      <c r="E149" s="45"/>
      <c r="F149" s="45"/>
      <c r="G149" s="47"/>
      <c r="H149" s="46"/>
      <c r="I149" s="46"/>
      <c r="J149" s="53"/>
      <c r="K149" s="53"/>
      <c r="L149" s="53"/>
      <c r="M149" s="53"/>
      <c r="N149" s="53"/>
      <c r="O149" s="53"/>
      <c r="P149" s="53"/>
      <c r="Q149" s="53"/>
      <c r="R149" s="53"/>
      <c r="S149" s="53"/>
      <c r="T149" s="53"/>
      <c r="U149" s="53"/>
      <c r="V149" s="33"/>
      <c r="W149" s="53"/>
      <c r="X149" s="53"/>
      <c r="Y149" s="53"/>
      <c r="Z149" s="53"/>
      <c r="AA149" s="53"/>
      <c r="AB149" s="53"/>
      <c r="AC149" s="53">
        <v>5</v>
      </c>
      <c r="AD149" s="53">
        <v>5</v>
      </c>
      <c r="AE149" s="53">
        <v>4</v>
      </c>
      <c r="AF149" s="53">
        <v>2</v>
      </c>
      <c r="AG149" s="53">
        <v>2</v>
      </c>
      <c r="AH149" s="53">
        <v>2</v>
      </c>
      <c r="AI149" s="53">
        <v>5</v>
      </c>
      <c r="AJ149" s="53">
        <v>4</v>
      </c>
      <c r="AK149" s="53">
        <v>4</v>
      </c>
      <c r="AL149" s="53">
        <v>4</v>
      </c>
      <c r="AM149" s="53">
        <v>5</v>
      </c>
      <c r="AN149" s="53">
        <v>4</v>
      </c>
      <c r="AO149" s="53">
        <v>2</v>
      </c>
      <c r="AP149" s="53">
        <v>5</v>
      </c>
      <c r="AQ149" s="53">
        <v>5</v>
      </c>
      <c r="AR149" s="53">
        <v>2</v>
      </c>
      <c r="AS149" s="53">
        <v>4</v>
      </c>
      <c r="AT149" s="1">
        <v>0</v>
      </c>
      <c r="AU149" s="1"/>
      <c r="AV149" s="1"/>
      <c r="AW149" s="1"/>
      <c r="AX149" s="1"/>
      <c r="AY149" s="1"/>
      <c r="AZ149" s="1"/>
      <c r="BA149" s="1"/>
      <c r="BB149" s="1"/>
      <c r="BC149" s="1"/>
      <c r="BD149" s="1"/>
      <c r="BE149" s="1"/>
      <c r="BF149" s="1"/>
      <c r="BG149" s="1"/>
      <c r="BH149" s="1"/>
    </row>
    <row r="150" spans="1:60" x14ac:dyDescent="0.25">
      <c r="A150" s="1">
        <f t="shared" si="2"/>
        <v>142</v>
      </c>
      <c r="B150" s="8">
        <v>43125.192569444444</v>
      </c>
      <c r="C150" s="8">
        <v>43125.195949074077</v>
      </c>
      <c r="D150" s="8">
        <v>43125.195960648147</v>
      </c>
      <c r="E150" s="45"/>
      <c r="F150" s="45"/>
      <c r="G150" s="47"/>
      <c r="H150" s="46"/>
      <c r="I150" s="46"/>
      <c r="J150" s="53"/>
      <c r="K150" s="53"/>
      <c r="L150" s="53"/>
      <c r="M150" s="53"/>
      <c r="N150" s="53"/>
      <c r="O150" s="53"/>
      <c r="P150" s="53"/>
      <c r="Q150" s="53"/>
      <c r="R150" s="53"/>
      <c r="S150" s="53"/>
      <c r="T150" s="53"/>
      <c r="U150" s="53"/>
      <c r="V150" s="33"/>
      <c r="W150" s="53"/>
      <c r="X150" s="53"/>
      <c r="Y150" s="53"/>
      <c r="Z150" s="53"/>
      <c r="AA150" s="53"/>
      <c r="AB150" s="53"/>
      <c r="AC150" s="53">
        <v>5</v>
      </c>
      <c r="AD150" s="53">
        <v>5</v>
      </c>
      <c r="AE150" s="53">
        <v>5</v>
      </c>
      <c r="AF150" s="53">
        <v>1</v>
      </c>
      <c r="AG150" s="53">
        <v>2</v>
      </c>
      <c r="AH150" s="53">
        <v>4</v>
      </c>
      <c r="AI150" s="53">
        <v>5</v>
      </c>
      <c r="AJ150" s="53">
        <v>5</v>
      </c>
      <c r="AK150" s="53">
        <v>4</v>
      </c>
      <c r="AL150" s="53">
        <v>5</v>
      </c>
      <c r="AM150" s="53">
        <v>5</v>
      </c>
      <c r="AN150" s="53">
        <v>4</v>
      </c>
      <c r="AO150" s="53">
        <v>2</v>
      </c>
      <c r="AP150" s="53">
        <v>5</v>
      </c>
      <c r="AQ150" s="53">
        <v>4</v>
      </c>
      <c r="AR150" s="53">
        <v>2</v>
      </c>
      <c r="AS150" s="53">
        <v>4</v>
      </c>
      <c r="AT150" s="1">
        <v>0</v>
      </c>
      <c r="AU150" s="1"/>
      <c r="AV150" s="1"/>
      <c r="AW150" s="1"/>
      <c r="AX150" s="1"/>
      <c r="AY150" s="1"/>
      <c r="AZ150" s="1"/>
      <c r="BA150" s="1"/>
      <c r="BB150" s="1"/>
      <c r="BC150" s="1"/>
      <c r="BD150" s="1"/>
      <c r="BE150" s="1"/>
      <c r="BF150" s="1"/>
      <c r="BG150" s="1"/>
      <c r="BH150" s="1"/>
    </row>
    <row r="151" spans="1:60" x14ac:dyDescent="0.25">
      <c r="A151" s="1">
        <f t="shared" si="2"/>
        <v>143</v>
      </c>
      <c r="B151" s="8">
        <v>43125.282777777778</v>
      </c>
      <c r="C151" s="8">
        <v>43125.286782407406</v>
      </c>
      <c r="D151" s="8">
        <v>43125.286782407406</v>
      </c>
      <c r="E151" s="45"/>
      <c r="F151" s="45"/>
      <c r="G151" s="47"/>
      <c r="H151" s="46"/>
      <c r="I151" s="46"/>
      <c r="J151" s="53"/>
      <c r="K151" s="53"/>
      <c r="L151" s="53"/>
      <c r="M151" s="53"/>
      <c r="N151" s="53"/>
      <c r="O151" s="53"/>
      <c r="P151" s="53"/>
      <c r="Q151" s="53"/>
      <c r="R151" s="53"/>
      <c r="S151" s="53"/>
      <c r="T151" s="53"/>
      <c r="U151" s="53"/>
      <c r="V151" s="33"/>
      <c r="W151" s="53"/>
      <c r="X151" s="53"/>
      <c r="Y151" s="53"/>
      <c r="Z151" s="53"/>
      <c r="AA151" s="53"/>
      <c r="AB151" s="53"/>
      <c r="AC151" s="53">
        <v>5</v>
      </c>
      <c r="AD151" s="53">
        <v>4</v>
      </c>
      <c r="AE151" s="53">
        <v>4</v>
      </c>
      <c r="AF151" s="53">
        <v>2</v>
      </c>
      <c r="AG151" s="53">
        <v>1</v>
      </c>
      <c r="AH151" s="53">
        <v>2</v>
      </c>
      <c r="AI151" s="53">
        <v>5</v>
      </c>
      <c r="AJ151" s="53">
        <v>3</v>
      </c>
      <c r="AK151" s="53">
        <v>4</v>
      </c>
      <c r="AL151" s="53">
        <v>4</v>
      </c>
      <c r="AM151" s="53">
        <v>4</v>
      </c>
      <c r="AN151" s="53">
        <v>2</v>
      </c>
      <c r="AO151" s="53">
        <v>2</v>
      </c>
      <c r="AP151" s="53">
        <v>4</v>
      </c>
      <c r="AQ151" s="53">
        <v>5</v>
      </c>
      <c r="AR151" s="53">
        <v>2</v>
      </c>
      <c r="AS151" s="53">
        <v>3</v>
      </c>
      <c r="AT151" s="1">
        <v>0</v>
      </c>
      <c r="AU151" s="1"/>
      <c r="AV151" s="1"/>
      <c r="AW151" s="1"/>
      <c r="AX151" s="1"/>
      <c r="AY151" s="1"/>
      <c r="AZ151" s="1"/>
      <c r="BA151" s="1"/>
      <c r="BB151" s="1"/>
      <c r="BC151" s="1"/>
      <c r="BD151" s="1"/>
      <c r="BE151" s="1"/>
      <c r="BF151" s="1"/>
      <c r="BG151" s="1"/>
      <c r="BH151" s="1"/>
    </row>
    <row r="152" spans="1:60" x14ac:dyDescent="0.25">
      <c r="A152" s="1">
        <f t="shared" si="2"/>
        <v>144</v>
      </c>
      <c r="B152" s="8">
        <v>43125.294398148151</v>
      </c>
      <c r="C152" s="8">
        <v>43125.299062500002</v>
      </c>
      <c r="D152" s="8">
        <v>43125.299074074072</v>
      </c>
      <c r="E152" s="45"/>
      <c r="F152" s="45"/>
      <c r="G152" s="47"/>
      <c r="H152" s="46"/>
      <c r="I152" s="46"/>
      <c r="J152" s="53"/>
      <c r="K152" s="53"/>
      <c r="L152" s="53"/>
      <c r="M152" s="53"/>
      <c r="N152" s="53"/>
      <c r="O152" s="53"/>
      <c r="P152" s="53"/>
      <c r="Q152" s="53"/>
      <c r="R152" s="53"/>
      <c r="S152" s="53"/>
      <c r="T152" s="53"/>
      <c r="U152" s="53"/>
      <c r="V152" s="33"/>
      <c r="W152" s="53"/>
      <c r="X152" s="53"/>
      <c r="Y152" s="53"/>
      <c r="Z152" s="53"/>
      <c r="AA152" s="53"/>
      <c r="AB152" s="53"/>
      <c r="AC152" s="53">
        <v>4</v>
      </c>
      <c r="AD152" s="53">
        <v>4</v>
      </c>
      <c r="AE152" s="53">
        <v>4</v>
      </c>
      <c r="AF152" s="53">
        <v>2</v>
      </c>
      <c r="AG152" s="53">
        <v>2</v>
      </c>
      <c r="AH152" s="53">
        <v>2</v>
      </c>
      <c r="AI152" s="53">
        <v>4</v>
      </c>
      <c r="AJ152" s="53">
        <v>4</v>
      </c>
      <c r="AK152" s="53">
        <v>4</v>
      </c>
      <c r="AL152" s="53">
        <v>4</v>
      </c>
      <c r="AM152" s="53">
        <v>4</v>
      </c>
      <c r="AN152" s="53">
        <v>4</v>
      </c>
      <c r="AO152" s="53">
        <v>2</v>
      </c>
      <c r="AP152" s="53">
        <v>4</v>
      </c>
      <c r="AQ152" s="53">
        <v>4</v>
      </c>
      <c r="AR152" s="53">
        <v>2</v>
      </c>
      <c r="AS152" s="53">
        <v>4</v>
      </c>
      <c r="AT152" s="1">
        <v>0</v>
      </c>
      <c r="AU152" s="1"/>
      <c r="AV152" s="1"/>
      <c r="AW152" s="1"/>
      <c r="AX152" s="1"/>
      <c r="AY152" s="1"/>
      <c r="AZ152" s="1"/>
      <c r="BA152" s="1"/>
      <c r="BB152" s="1"/>
      <c r="BC152" s="1"/>
      <c r="BD152" s="1"/>
      <c r="BE152" s="1"/>
      <c r="BF152" s="1"/>
      <c r="BG152" s="1"/>
      <c r="BH152" s="1"/>
    </row>
    <row r="153" spans="1:60" x14ac:dyDescent="0.25">
      <c r="A153" s="1">
        <f t="shared" si="2"/>
        <v>145</v>
      </c>
      <c r="B153" s="8">
        <v>43125.343692129631</v>
      </c>
      <c r="C153" s="8">
        <v>43125.35119212963</v>
      </c>
      <c r="D153" s="8">
        <v>43125.351203703707</v>
      </c>
      <c r="E153" s="45"/>
      <c r="F153" s="45"/>
      <c r="G153" s="47"/>
      <c r="H153" s="46"/>
      <c r="I153" s="46"/>
      <c r="J153" s="53"/>
      <c r="K153" s="53"/>
      <c r="L153" s="53"/>
      <c r="M153" s="53"/>
      <c r="N153" s="53"/>
      <c r="O153" s="53"/>
      <c r="P153" s="53"/>
      <c r="Q153" s="53"/>
      <c r="R153" s="53"/>
      <c r="S153" s="53"/>
      <c r="T153" s="53"/>
      <c r="U153" s="53"/>
      <c r="V153" s="33"/>
      <c r="W153" s="53"/>
      <c r="X153" s="53"/>
      <c r="Y153" s="53"/>
      <c r="Z153" s="53"/>
      <c r="AA153" s="53"/>
      <c r="AB153" s="53"/>
      <c r="AC153" s="53">
        <v>5</v>
      </c>
      <c r="AD153" s="53">
        <v>5</v>
      </c>
      <c r="AE153" s="53">
        <v>3</v>
      </c>
      <c r="AF153" s="53">
        <v>1</v>
      </c>
      <c r="AG153" s="53">
        <v>2</v>
      </c>
      <c r="AH153" s="53">
        <v>4</v>
      </c>
      <c r="AI153" s="53">
        <v>5</v>
      </c>
      <c r="AJ153" s="53">
        <v>4</v>
      </c>
      <c r="AK153" s="53">
        <v>4</v>
      </c>
      <c r="AL153" s="53">
        <v>4</v>
      </c>
      <c r="AM153" s="53">
        <v>5</v>
      </c>
      <c r="AN153" s="53">
        <v>5</v>
      </c>
      <c r="AO153" s="53">
        <v>1</v>
      </c>
      <c r="AP153" s="53">
        <v>5</v>
      </c>
      <c r="AQ153" s="53">
        <v>5</v>
      </c>
      <c r="AR153" s="53">
        <v>1</v>
      </c>
      <c r="AS153" s="53">
        <v>5</v>
      </c>
      <c r="AT153" s="1">
        <v>0</v>
      </c>
      <c r="AU153" s="1"/>
      <c r="AV153" s="1"/>
      <c r="AW153" s="1"/>
      <c r="AX153" s="1"/>
      <c r="AY153" s="1"/>
      <c r="AZ153" s="1"/>
      <c r="BA153" s="1"/>
      <c r="BB153" s="1"/>
      <c r="BC153" s="1"/>
      <c r="BD153" s="1"/>
      <c r="BE153" s="1"/>
      <c r="BF153" s="1"/>
      <c r="BG153" s="1"/>
      <c r="BH153" s="1"/>
    </row>
    <row r="154" spans="1:60" x14ac:dyDescent="0.25">
      <c r="A154" s="1">
        <f t="shared" si="2"/>
        <v>146</v>
      </c>
      <c r="B154" s="8">
        <v>43125.362141203703</v>
      </c>
      <c r="C154" s="8">
        <v>43125.367476851854</v>
      </c>
      <c r="D154" s="8">
        <v>43125.367488425924</v>
      </c>
      <c r="E154" s="45"/>
      <c r="F154" s="45"/>
      <c r="G154" s="47"/>
      <c r="H154" s="46"/>
      <c r="I154" s="46"/>
      <c r="J154" s="53"/>
      <c r="K154" s="53"/>
      <c r="L154" s="53"/>
      <c r="M154" s="53"/>
      <c r="N154" s="53"/>
      <c r="O154" s="53"/>
      <c r="P154" s="53"/>
      <c r="Q154" s="53"/>
      <c r="R154" s="53"/>
      <c r="S154" s="53"/>
      <c r="T154" s="53"/>
      <c r="U154" s="53"/>
      <c r="V154" s="33"/>
      <c r="W154" s="53"/>
      <c r="X154" s="53"/>
      <c r="Y154" s="53"/>
      <c r="Z154" s="53"/>
      <c r="AA154" s="53"/>
      <c r="AB154" s="53"/>
      <c r="AC154" s="53">
        <v>5</v>
      </c>
      <c r="AD154" s="53">
        <v>5</v>
      </c>
      <c r="AE154" s="53">
        <v>4</v>
      </c>
      <c r="AF154" s="53">
        <v>1</v>
      </c>
      <c r="AG154" s="53">
        <v>5</v>
      </c>
      <c r="AH154" s="53">
        <v>5</v>
      </c>
      <c r="AI154" s="53">
        <v>5</v>
      </c>
      <c r="AJ154" s="53">
        <v>5</v>
      </c>
      <c r="AK154" s="53">
        <v>5</v>
      </c>
      <c r="AL154" s="53">
        <v>3</v>
      </c>
      <c r="AM154" s="53">
        <v>5</v>
      </c>
      <c r="AN154" s="53">
        <v>5</v>
      </c>
      <c r="AO154" s="53">
        <v>1</v>
      </c>
      <c r="AP154" s="53">
        <v>5</v>
      </c>
      <c r="AQ154" s="53">
        <v>5</v>
      </c>
      <c r="AR154" s="53">
        <v>1</v>
      </c>
      <c r="AS154" s="53">
        <v>3</v>
      </c>
      <c r="AT154" s="1">
        <v>0</v>
      </c>
      <c r="AU154" s="1"/>
      <c r="AV154" s="1"/>
      <c r="AW154" s="1"/>
      <c r="AX154" s="1"/>
      <c r="AY154" s="1"/>
      <c r="AZ154" s="1"/>
      <c r="BA154" s="1"/>
      <c r="BB154" s="1"/>
      <c r="BC154" s="1"/>
      <c r="BD154" s="1"/>
      <c r="BE154" s="1"/>
      <c r="BF154" s="1"/>
      <c r="BG154" s="1"/>
      <c r="BH154" s="1"/>
    </row>
    <row r="155" spans="1:60" x14ac:dyDescent="0.25">
      <c r="A155" s="1">
        <f t="shared" si="2"/>
        <v>147</v>
      </c>
      <c r="B155" s="8">
        <v>43125.478333333333</v>
      </c>
      <c r="C155" s="8">
        <v>43125.481898148151</v>
      </c>
      <c r="D155" s="8">
        <v>43125.481898148151</v>
      </c>
      <c r="E155" s="45"/>
      <c r="F155" s="45"/>
      <c r="G155" s="47"/>
      <c r="H155" s="46"/>
      <c r="I155" s="46"/>
      <c r="J155" s="53"/>
      <c r="K155" s="53"/>
      <c r="L155" s="53"/>
      <c r="M155" s="53"/>
      <c r="N155" s="53"/>
      <c r="O155" s="53"/>
      <c r="P155" s="53"/>
      <c r="Q155" s="53"/>
      <c r="R155" s="53"/>
      <c r="S155" s="53"/>
      <c r="T155" s="53"/>
      <c r="U155" s="53"/>
      <c r="V155" s="33"/>
      <c r="W155" s="53"/>
      <c r="X155" s="53"/>
      <c r="Y155" s="53"/>
      <c r="Z155" s="53"/>
      <c r="AA155" s="53"/>
      <c r="AB155" s="53"/>
      <c r="AC155" s="53">
        <v>4</v>
      </c>
      <c r="AD155" s="53">
        <v>5</v>
      </c>
      <c r="AE155" s="53">
        <v>4</v>
      </c>
      <c r="AF155" s="53">
        <v>1</v>
      </c>
      <c r="AG155" s="53">
        <v>3</v>
      </c>
      <c r="AH155" s="53">
        <v>5</v>
      </c>
      <c r="AI155" s="53">
        <v>5</v>
      </c>
      <c r="AJ155" s="53">
        <v>5</v>
      </c>
      <c r="AK155" s="53">
        <v>5</v>
      </c>
      <c r="AL155" s="53">
        <v>5</v>
      </c>
      <c r="AM155" s="53">
        <v>5</v>
      </c>
      <c r="AN155" s="53">
        <v>5</v>
      </c>
      <c r="AO155" s="53">
        <v>1</v>
      </c>
      <c r="AP155" s="53">
        <v>5</v>
      </c>
      <c r="AQ155" s="53">
        <v>5</v>
      </c>
      <c r="AR155" s="53">
        <v>1</v>
      </c>
      <c r="AS155" s="53">
        <v>3</v>
      </c>
      <c r="AT155" s="1">
        <v>0</v>
      </c>
      <c r="AU155" s="1"/>
      <c r="AV155" s="1"/>
      <c r="AW155" s="1"/>
      <c r="AX155" s="1"/>
      <c r="AY155" s="1"/>
      <c r="AZ155" s="1"/>
      <c r="BA155" s="1"/>
      <c r="BB155" s="1"/>
      <c r="BC155" s="1"/>
      <c r="BD155" s="1"/>
      <c r="BE155" s="1"/>
      <c r="BF155" s="1"/>
      <c r="BG155" s="1"/>
      <c r="BH155" s="1"/>
    </row>
    <row r="156" spans="1:60" x14ac:dyDescent="0.25">
      <c r="A156" s="1">
        <f t="shared" si="2"/>
        <v>148</v>
      </c>
      <c r="B156" s="8">
        <v>43125.479456018518</v>
      </c>
      <c r="C156" s="8">
        <v>43125.486296296294</v>
      </c>
      <c r="D156" s="8">
        <v>43125.486296296294</v>
      </c>
      <c r="E156" s="45"/>
      <c r="F156" s="45"/>
      <c r="G156" s="47"/>
      <c r="H156" s="46"/>
      <c r="I156" s="46"/>
      <c r="J156" s="53"/>
      <c r="K156" s="53"/>
      <c r="L156" s="53"/>
      <c r="M156" s="53"/>
      <c r="N156" s="53"/>
      <c r="O156" s="53"/>
      <c r="P156" s="53"/>
      <c r="Q156" s="53"/>
      <c r="R156" s="53"/>
      <c r="S156" s="53"/>
      <c r="T156" s="53"/>
      <c r="U156" s="53"/>
      <c r="V156" s="33"/>
      <c r="W156" s="53"/>
      <c r="X156" s="53"/>
      <c r="Y156" s="53"/>
      <c r="Z156" s="53"/>
      <c r="AA156" s="53"/>
      <c r="AB156" s="53"/>
      <c r="AC156" s="53">
        <v>4</v>
      </c>
      <c r="AD156" s="53">
        <v>5</v>
      </c>
      <c r="AE156" s="53">
        <v>4</v>
      </c>
      <c r="AF156" s="53">
        <v>1</v>
      </c>
      <c r="AG156" s="53">
        <v>4</v>
      </c>
      <c r="AH156" s="53">
        <v>5</v>
      </c>
      <c r="AI156" s="53">
        <v>5</v>
      </c>
      <c r="AJ156" s="53">
        <v>5</v>
      </c>
      <c r="AK156" s="53">
        <v>5</v>
      </c>
      <c r="AL156" s="53">
        <v>5</v>
      </c>
      <c r="AM156" s="53">
        <v>5</v>
      </c>
      <c r="AN156" s="53">
        <v>5</v>
      </c>
      <c r="AO156" s="53">
        <v>1</v>
      </c>
      <c r="AP156" s="53">
        <v>5</v>
      </c>
      <c r="AQ156" s="53">
        <v>4</v>
      </c>
      <c r="AR156" s="53">
        <v>1</v>
      </c>
      <c r="AS156" s="53">
        <v>4</v>
      </c>
      <c r="AT156" s="1">
        <v>0</v>
      </c>
      <c r="AU156" s="1"/>
      <c r="AV156" s="1"/>
      <c r="AW156" s="1"/>
      <c r="AX156" s="1"/>
      <c r="AY156" s="1"/>
      <c r="AZ156" s="1"/>
      <c r="BA156" s="1"/>
      <c r="BB156" s="1"/>
      <c r="BC156" s="1"/>
      <c r="BD156" s="1"/>
      <c r="BE156" s="1"/>
      <c r="BF156" s="1"/>
      <c r="BG156" s="1"/>
      <c r="BH156" s="1"/>
    </row>
    <row r="157" spans="1:60" x14ac:dyDescent="0.25">
      <c r="A157" s="1">
        <f t="shared" si="2"/>
        <v>149</v>
      </c>
      <c r="B157" s="8">
        <v>43125.550381944442</v>
      </c>
      <c r="C157" s="8">
        <v>43125.554155092592</v>
      </c>
      <c r="D157" s="8">
        <v>43125.554166666669</v>
      </c>
      <c r="E157" s="45"/>
      <c r="F157" s="45"/>
      <c r="G157" s="47"/>
      <c r="H157" s="46"/>
      <c r="I157" s="46"/>
      <c r="J157" s="53"/>
      <c r="K157" s="53"/>
      <c r="L157" s="53"/>
      <c r="M157" s="53"/>
      <c r="N157" s="53"/>
      <c r="O157" s="53"/>
      <c r="P157" s="53"/>
      <c r="Q157" s="53"/>
      <c r="R157" s="53"/>
      <c r="S157" s="53"/>
      <c r="T157" s="53"/>
      <c r="U157" s="53"/>
      <c r="V157" s="33"/>
      <c r="W157" s="53"/>
      <c r="X157" s="53"/>
      <c r="Y157" s="53"/>
      <c r="Z157" s="53"/>
      <c r="AA157" s="53"/>
      <c r="AB157" s="53"/>
      <c r="AC157" s="53">
        <v>5</v>
      </c>
      <c r="AD157" s="53">
        <v>5</v>
      </c>
      <c r="AE157" s="53">
        <v>5</v>
      </c>
      <c r="AF157" s="53">
        <v>1</v>
      </c>
      <c r="AG157" s="53">
        <v>1</v>
      </c>
      <c r="AH157" s="53">
        <v>5</v>
      </c>
      <c r="AI157" s="53">
        <v>5</v>
      </c>
      <c r="AJ157" s="53">
        <v>5</v>
      </c>
      <c r="AK157" s="53">
        <v>5</v>
      </c>
      <c r="AL157" s="53">
        <v>3</v>
      </c>
      <c r="AM157" s="53">
        <v>5</v>
      </c>
      <c r="AN157" s="53">
        <v>5</v>
      </c>
      <c r="AO157" s="53">
        <v>1</v>
      </c>
      <c r="AP157" s="53">
        <v>5</v>
      </c>
      <c r="AQ157" s="53">
        <v>5</v>
      </c>
      <c r="AR157" s="53">
        <v>1</v>
      </c>
      <c r="AS157" s="53">
        <v>1</v>
      </c>
      <c r="AT157" s="1">
        <v>0</v>
      </c>
      <c r="AU157" s="1"/>
      <c r="AV157" s="1"/>
      <c r="AW157" s="1"/>
      <c r="AX157" s="1"/>
      <c r="AY157" s="1"/>
      <c r="AZ157" s="1"/>
      <c r="BA157" s="1"/>
      <c r="BB157" s="1"/>
      <c r="BC157" s="1"/>
      <c r="BD157" s="1"/>
      <c r="BE157" s="1"/>
      <c r="BF157" s="1"/>
      <c r="BG157" s="1"/>
      <c r="BH157" s="1"/>
    </row>
    <row r="158" spans="1:60" x14ac:dyDescent="0.25">
      <c r="A158" s="1">
        <f t="shared" si="2"/>
        <v>150</v>
      </c>
      <c r="B158" s="8">
        <v>43125.595717592594</v>
      </c>
      <c r="C158" s="8">
        <v>43125.599386574075</v>
      </c>
      <c r="D158" s="8">
        <v>43125.599386574075</v>
      </c>
      <c r="E158" s="45"/>
      <c r="F158" s="45"/>
      <c r="G158" s="47"/>
      <c r="H158" s="46"/>
      <c r="I158" s="46"/>
      <c r="J158" s="53"/>
      <c r="K158" s="53"/>
      <c r="L158" s="53"/>
      <c r="M158" s="53"/>
      <c r="N158" s="53"/>
      <c r="O158" s="53"/>
      <c r="P158" s="53"/>
      <c r="Q158" s="53"/>
      <c r="R158" s="53"/>
      <c r="S158" s="53"/>
      <c r="T158" s="53"/>
      <c r="U158" s="53"/>
      <c r="V158" s="33"/>
      <c r="W158" s="53"/>
      <c r="X158" s="53"/>
      <c r="Y158" s="53"/>
      <c r="Z158" s="53"/>
      <c r="AA158" s="53"/>
      <c r="AB158" s="53"/>
      <c r="AC158" s="53">
        <v>5</v>
      </c>
      <c r="AD158" s="53">
        <v>5</v>
      </c>
      <c r="AE158" s="53">
        <v>5</v>
      </c>
      <c r="AF158" s="53">
        <v>1</v>
      </c>
      <c r="AG158" s="53">
        <v>4</v>
      </c>
      <c r="AH158" s="53">
        <v>4</v>
      </c>
      <c r="AI158" s="53">
        <v>5</v>
      </c>
      <c r="AJ158" s="53">
        <v>5</v>
      </c>
      <c r="AK158" s="53">
        <v>4</v>
      </c>
      <c r="AL158" s="53">
        <v>3</v>
      </c>
      <c r="AM158" s="53">
        <v>5</v>
      </c>
      <c r="AN158" s="53">
        <v>3</v>
      </c>
      <c r="AO158" s="53">
        <v>1</v>
      </c>
      <c r="AP158" s="53">
        <v>5</v>
      </c>
      <c r="AQ158" s="53">
        <v>1</v>
      </c>
      <c r="AR158" s="53">
        <v>1</v>
      </c>
      <c r="AS158" s="53">
        <v>2</v>
      </c>
      <c r="AT158" s="1">
        <v>0</v>
      </c>
      <c r="AU158" s="1"/>
      <c r="AV158" s="1"/>
      <c r="AW158" s="1"/>
      <c r="AX158" s="1"/>
      <c r="AY158" s="1"/>
      <c r="AZ158" s="1"/>
      <c r="BA158" s="1"/>
      <c r="BB158" s="1"/>
      <c r="BC158" s="1"/>
      <c r="BD158" s="1"/>
      <c r="BE158" s="1"/>
      <c r="BF158" s="1"/>
      <c r="BG158" s="1"/>
      <c r="BH158" s="1"/>
    </row>
    <row r="159" spans="1:60" x14ac:dyDescent="0.25">
      <c r="A159" s="1">
        <f t="shared" si="2"/>
        <v>151</v>
      </c>
      <c r="B159" s="8">
        <v>43117.619988425926</v>
      </c>
      <c r="C159" s="8">
        <v>43118.656226851854</v>
      </c>
      <c r="D159" s="8">
        <v>43125.656423611108</v>
      </c>
      <c r="E159" s="45"/>
      <c r="F159" s="45"/>
      <c r="G159" s="47"/>
      <c r="H159" s="46"/>
      <c r="I159" s="46"/>
      <c r="J159" s="53"/>
      <c r="K159" s="53"/>
      <c r="L159" s="53"/>
      <c r="M159" s="53"/>
      <c r="N159" s="53"/>
      <c r="O159" s="53"/>
      <c r="P159" s="53"/>
      <c r="Q159" s="53"/>
      <c r="R159" s="53"/>
      <c r="S159" s="53"/>
      <c r="T159" s="53"/>
      <c r="U159" s="53"/>
      <c r="V159" s="3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1">
        <v>0</v>
      </c>
      <c r="AU159" s="1"/>
      <c r="AV159" s="1"/>
      <c r="AW159" s="1"/>
      <c r="AX159" s="1"/>
      <c r="AY159" s="1"/>
      <c r="AZ159" s="1"/>
      <c r="BA159" s="1"/>
      <c r="BB159" s="1"/>
      <c r="BC159" s="1"/>
      <c r="BD159" s="1"/>
      <c r="BE159" s="1"/>
      <c r="BF159" s="1"/>
      <c r="BG159" s="1"/>
      <c r="BH159" s="1"/>
    </row>
    <row r="160" spans="1:60" x14ac:dyDescent="0.25">
      <c r="A160" s="1">
        <f t="shared" si="2"/>
        <v>152</v>
      </c>
      <c r="B160" s="8">
        <v>43125.768020833333</v>
      </c>
      <c r="C160" s="8">
        <v>43125.773275462961</v>
      </c>
      <c r="D160" s="8">
        <v>43125.773275462961</v>
      </c>
      <c r="E160" s="45"/>
      <c r="F160" s="45"/>
      <c r="G160" s="47"/>
      <c r="H160" s="46"/>
      <c r="I160" s="46"/>
      <c r="J160" s="53"/>
      <c r="K160" s="53"/>
      <c r="L160" s="53"/>
      <c r="M160" s="53"/>
      <c r="N160" s="53"/>
      <c r="O160" s="53"/>
      <c r="P160" s="53"/>
      <c r="Q160" s="53"/>
      <c r="R160" s="53"/>
      <c r="S160" s="53"/>
      <c r="T160" s="53"/>
      <c r="U160" s="53"/>
      <c r="V160" s="33"/>
      <c r="W160" s="53"/>
      <c r="X160" s="53"/>
      <c r="Y160" s="53"/>
      <c r="Z160" s="53"/>
      <c r="AA160" s="53"/>
      <c r="AB160" s="53"/>
      <c r="AC160" s="53">
        <v>5</v>
      </c>
      <c r="AD160" s="53">
        <v>5</v>
      </c>
      <c r="AE160" s="53">
        <v>5</v>
      </c>
      <c r="AF160" s="53">
        <v>1</v>
      </c>
      <c r="AG160" s="53">
        <v>5</v>
      </c>
      <c r="AH160" s="53">
        <v>5</v>
      </c>
      <c r="AI160" s="53">
        <v>5</v>
      </c>
      <c r="AJ160" s="53">
        <v>5</v>
      </c>
      <c r="AK160" s="53">
        <v>5</v>
      </c>
      <c r="AL160" s="53">
        <v>5</v>
      </c>
      <c r="AM160" s="53">
        <v>5</v>
      </c>
      <c r="AN160" s="53">
        <v>5</v>
      </c>
      <c r="AO160" s="53">
        <v>2</v>
      </c>
      <c r="AP160" s="53">
        <v>5</v>
      </c>
      <c r="AQ160" s="53">
        <v>3</v>
      </c>
      <c r="AR160" s="53">
        <v>1</v>
      </c>
      <c r="AS160" s="53">
        <v>4</v>
      </c>
      <c r="AT160" s="1">
        <v>0</v>
      </c>
      <c r="AU160" s="1"/>
      <c r="AV160" s="1"/>
      <c r="AW160" s="1"/>
      <c r="AX160" s="1"/>
      <c r="AY160" s="1"/>
      <c r="AZ160" s="1"/>
      <c r="BA160" s="1"/>
      <c r="BB160" s="1"/>
      <c r="BC160" s="1"/>
      <c r="BD160" s="1"/>
      <c r="BE160" s="1"/>
      <c r="BF160" s="1"/>
      <c r="BG160" s="1"/>
      <c r="BH160" s="1"/>
    </row>
    <row r="161" spans="1:60" x14ac:dyDescent="0.25">
      <c r="A161" s="1">
        <f t="shared" si="2"/>
        <v>153</v>
      </c>
      <c r="B161" s="8">
        <v>43125.82607638889</v>
      </c>
      <c r="C161" s="8">
        <v>43125.833564814813</v>
      </c>
      <c r="D161" s="8">
        <v>43125.833564814813</v>
      </c>
      <c r="E161" s="45"/>
      <c r="F161" s="45"/>
      <c r="G161" s="47"/>
      <c r="H161" s="46"/>
      <c r="I161" s="46"/>
      <c r="J161" s="53"/>
      <c r="K161" s="53"/>
      <c r="L161" s="53"/>
      <c r="M161" s="53"/>
      <c r="N161" s="53"/>
      <c r="O161" s="53"/>
      <c r="P161" s="53"/>
      <c r="Q161" s="53"/>
      <c r="R161" s="53"/>
      <c r="S161" s="53"/>
      <c r="T161" s="53"/>
      <c r="U161" s="53"/>
      <c r="V161" s="33"/>
      <c r="W161" s="53"/>
      <c r="X161" s="53"/>
      <c r="Y161" s="53"/>
      <c r="Z161" s="53"/>
      <c r="AA161" s="53"/>
      <c r="AB161" s="53"/>
      <c r="AC161" s="53">
        <v>4</v>
      </c>
      <c r="AD161" s="53">
        <v>3</v>
      </c>
      <c r="AE161" s="53">
        <v>3</v>
      </c>
      <c r="AF161" s="53">
        <v>1</v>
      </c>
      <c r="AG161" s="53">
        <v>5</v>
      </c>
      <c r="AH161" s="53">
        <v>2</v>
      </c>
      <c r="AI161" s="53">
        <v>5</v>
      </c>
      <c r="AJ161" s="53">
        <v>2</v>
      </c>
      <c r="AK161" s="53">
        <v>3</v>
      </c>
      <c r="AL161" s="53">
        <v>4</v>
      </c>
      <c r="AM161" s="53">
        <v>4</v>
      </c>
      <c r="AN161" s="53">
        <v>4</v>
      </c>
      <c r="AO161" s="53">
        <v>2</v>
      </c>
      <c r="AP161" s="53">
        <v>3</v>
      </c>
      <c r="AQ161" s="53">
        <v>3</v>
      </c>
      <c r="AR161" s="53">
        <v>1</v>
      </c>
      <c r="AS161" s="53">
        <v>1</v>
      </c>
      <c r="AT161" s="1">
        <v>0</v>
      </c>
      <c r="AU161" s="1"/>
      <c r="AV161" s="1"/>
      <c r="AW161" s="1"/>
      <c r="AX161" s="1"/>
      <c r="AY161" s="1"/>
      <c r="AZ161" s="1"/>
      <c r="BA161" s="1"/>
      <c r="BB161" s="1"/>
      <c r="BC161" s="1"/>
      <c r="BD161" s="1"/>
      <c r="BE161" s="1"/>
      <c r="BF161" s="1"/>
      <c r="BG161" s="1"/>
      <c r="BH161" s="1"/>
    </row>
    <row r="162" spans="1:60" x14ac:dyDescent="0.25">
      <c r="A162" s="1">
        <f t="shared" si="2"/>
        <v>154</v>
      </c>
      <c r="B162" s="8">
        <v>43126.038078703707</v>
      </c>
      <c r="C162" s="8">
        <v>43126.044456018521</v>
      </c>
      <c r="D162" s="8">
        <v>43126.044456018521</v>
      </c>
      <c r="E162" s="45"/>
      <c r="F162" s="45"/>
      <c r="G162" s="47"/>
      <c r="H162" s="46"/>
      <c r="I162" s="46"/>
      <c r="J162" s="53"/>
      <c r="K162" s="53"/>
      <c r="L162" s="53"/>
      <c r="M162" s="53"/>
      <c r="N162" s="53"/>
      <c r="O162" s="53"/>
      <c r="P162" s="53"/>
      <c r="Q162" s="53"/>
      <c r="R162" s="53"/>
      <c r="S162" s="53"/>
      <c r="T162" s="53"/>
      <c r="U162" s="53"/>
      <c r="V162" s="33"/>
      <c r="W162" s="53"/>
      <c r="X162" s="53"/>
      <c r="Y162" s="53"/>
      <c r="Z162" s="53"/>
      <c r="AA162" s="53"/>
      <c r="AB162" s="53"/>
      <c r="AC162" s="53">
        <v>5</v>
      </c>
      <c r="AD162" s="53">
        <v>5</v>
      </c>
      <c r="AE162" s="53">
        <v>2</v>
      </c>
      <c r="AF162" s="53">
        <v>1</v>
      </c>
      <c r="AG162" s="53">
        <v>1</v>
      </c>
      <c r="AH162" s="53">
        <v>5</v>
      </c>
      <c r="AI162" s="53">
        <v>5</v>
      </c>
      <c r="AJ162" s="53">
        <v>5</v>
      </c>
      <c r="AK162" s="53">
        <v>3</v>
      </c>
      <c r="AL162" s="53">
        <v>3</v>
      </c>
      <c r="AM162" s="53">
        <v>5</v>
      </c>
      <c r="AN162" s="53">
        <v>5</v>
      </c>
      <c r="AO162" s="53">
        <v>1</v>
      </c>
      <c r="AP162" s="53">
        <v>5</v>
      </c>
      <c r="AQ162" s="53">
        <v>3</v>
      </c>
      <c r="AR162" s="53"/>
      <c r="AS162" s="53">
        <v>5</v>
      </c>
      <c r="AT162" s="1">
        <v>0</v>
      </c>
      <c r="AU162" s="1"/>
      <c r="AV162" s="1"/>
      <c r="AW162" s="1"/>
      <c r="AX162" s="1"/>
      <c r="AY162" s="1"/>
      <c r="AZ162" s="1"/>
      <c r="BA162" s="1"/>
      <c r="BB162" s="1"/>
      <c r="BC162" s="1"/>
      <c r="BD162" s="1"/>
      <c r="BE162" s="1"/>
      <c r="BF162" s="1"/>
      <c r="BG162" s="1"/>
      <c r="BH162" s="1"/>
    </row>
    <row r="163" spans="1:60" x14ac:dyDescent="0.25">
      <c r="A163" s="1">
        <f t="shared" si="2"/>
        <v>155</v>
      </c>
      <c r="B163" s="8">
        <v>43126.199687499997</v>
      </c>
      <c r="C163" s="8">
        <v>43126.202905092592</v>
      </c>
      <c r="D163" s="8">
        <v>43126.202905092592</v>
      </c>
      <c r="E163" s="45"/>
      <c r="F163" s="45"/>
      <c r="G163" s="47"/>
      <c r="H163" s="46"/>
      <c r="I163" s="46"/>
      <c r="J163" s="53"/>
      <c r="K163" s="53"/>
      <c r="L163" s="53"/>
      <c r="M163" s="53"/>
      <c r="N163" s="53"/>
      <c r="O163" s="53"/>
      <c r="P163" s="53"/>
      <c r="Q163" s="53"/>
      <c r="R163" s="53"/>
      <c r="S163" s="53"/>
      <c r="T163" s="53"/>
      <c r="U163" s="53"/>
      <c r="V163" s="33"/>
      <c r="W163" s="53"/>
      <c r="X163" s="53"/>
      <c r="Y163" s="53"/>
      <c r="Z163" s="53"/>
      <c r="AA163" s="53"/>
      <c r="AB163" s="53"/>
      <c r="AC163" s="53">
        <v>4</v>
      </c>
      <c r="AD163" s="53">
        <v>4</v>
      </c>
      <c r="AE163" s="53">
        <v>4</v>
      </c>
      <c r="AF163" s="53">
        <v>1</v>
      </c>
      <c r="AG163" s="53">
        <v>4</v>
      </c>
      <c r="AH163" s="53">
        <v>4</v>
      </c>
      <c r="AI163" s="53">
        <v>4</v>
      </c>
      <c r="AJ163" s="53">
        <v>4</v>
      </c>
      <c r="AK163" s="53">
        <v>4</v>
      </c>
      <c r="AL163" s="53">
        <v>4</v>
      </c>
      <c r="AM163" s="53">
        <v>4</v>
      </c>
      <c r="AN163" s="53">
        <v>4</v>
      </c>
      <c r="AO163" s="53">
        <v>1</v>
      </c>
      <c r="AP163" s="53">
        <v>4</v>
      </c>
      <c r="AQ163" s="53">
        <v>4</v>
      </c>
      <c r="AR163" s="53">
        <v>1</v>
      </c>
      <c r="AS163" s="53">
        <v>4</v>
      </c>
      <c r="AT163" s="1">
        <v>0</v>
      </c>
      <c r="AU163" s="1"/>
      <c r="AV163" s="1"/>
      <c r="AW163" s="1"/>
      <c r="AX163" s="1"/>
      <c r="AY163" s="1"/>
      <c r="AZ163" s="1"/>
      <c r="BA163" s="1"/>
      <c r="BB163" s="1"/>
      <c r="BC163" s="1"/>
      <c r="BD163" s="1"/>
      <c r="BE163" s="1"/>
      <c r="BF163" s="1"/>
      <c r="BG163" s="1"/>
      <c r="BH163" s="1"/>
    </row>
    <row r="164" spans="1:60" x14ac:dyDescent="0.25">
      <c r="A164" s="1">
        <f t="shared" si="2"/>
        <v>156</v>
      </c>
      <c r="B164" s="8">
        <v>43125.494629629633</v>
      </c>
      <c r="C164" s="8">
        <v>43126.243101851855</v>
      </c>
      <c r="D164" s="8">
        <v>43126.243113425924</v>
      </c>
      <c r="E164" s="45"/>
      <c r="F164" s="45"/>
      <c r="G164" s="47"/>
      <c r="H164" s="46"/>
      <c r="I164" s="46"/>
      <c r="J164" s="53"/>
      <c r="K164" s="53"/>
      <c r="L164" s="53"/>
      <c r="M164" s="53"/>
      <c r="N164" s="53"/>
      <c r="O164" s="53"/>
      <c r="P164" s="53"/>
      <c r="Q164" s="53"/>
      <c r="R164" s="53"/>
      <c r="S164" s="53"/>
      <c r="T164" s="53"/>
      <c r="U164" s="53"/>
      <c r="V164" s="33"/>
      <c r="W164" s="53"/>
      <c r="X164" s="53"/>
      <c r="Y164" s="53"/>
      <c r="Z164" s="53"/>
      <c r="AA164" s="53"/>
      <c r="AB164" s="53"/>
      <c r="AC164" s="53">
        <v>4</v>
      </c>
      <c r="AD164" s="53">
        <v>5</v>
      </c>
      <c r="AE164" s="53">
        <v>4</v>
      </c>
      <c r="AF164" s="53">
        <v>1</v>
      </c>
      <c r="AG164" s="53">
        <v>3</v>
      </c>
      <c r="AH164" s="53">
        <v>5</v>
      </c>
      <c r="AI164" s="53">
        <v>5</v>
      </c>
      <c r="AJ164" s="53">
        <v>3</v>
      </c>
      <c r="AK164" s="53">
        <v>5</v>
      </c>
      <c r="AL164" s="53">
        <v>5</v>
      </c>
      <c r="AM164" s="53">
        <v>5</v>
      </c>
      <c r="AN164" s="53">
        <v>5</v>
      </c>
      <c r="AO164" s="53">
        <v>1</v>
      </c>
      <c r="AP164" s="53">
        <v>5</v>
      </c>
      <c r="AQ164" s="53">
        <v>4</v>
      </c>
      <c r="AR164" s="53">
        <v>1</v>
      </c>
      <c r="AS164" s="53">
        <v>3</v>
      </c>
      <c r="AT164" s="1">
        <v>0</v>
      </c>
      <c r="AU164" s="1"/>
      <c r="AV164" s="1"/>
      <c r="AW164" s="1"/>
      <c r="AX164" s="1"/>
      <c r="AY164" s="1"/>
      <c r="AZ164" s="1"/>
      <c r="BA164" s="1"/>
      <c r="BB164" s="1"/>
      <c r="BC164" s="1"/>
      <c r="BD164" s="1"/>
      <c r="BE164" s="1"/>
      <c r="BF164" s="1"/>
      <c r="BG164" s="1"/>
      <c r="BH164" s="1"/>
    </row>
    <row r="165" spans="1:60" x14ac:dyDescent="0.25">
      <c r="A165" s="1">
        <f t="shared" si="2"/>
        <v>157</v>
      </c>
      <c r="B165" s="8">
        <v>43126.306157407409</v>
      </c>
      <c r="C165" s="8">
        <v>43126.311377314814</v>
      </c>
      <c r="D165" s="8">
        <v>43126.311377314814</v>
      </c>
      <c r="E165" s="45"/>
      <c r="F165" s="45"/>
      <c r="G165" s="47"/>
      <c r="H165" s="46"/>
      <c r="I165" s="46"/>
      <c r="J165" s="53"/>
      <c r="K165" s="53"/>
      <c r="L165" s="53"/>
      <c r="M165" s="53"/>
      <c r="N165" s="53"/>
      <c r="O165" s="53"/>
      <c r="P165" s="53"/>
      <c r="Q165" s="53"/>
      <c r="R165" s="53"/>
      <c r="S165" s="53"/>
      <c r="T165" s="53"/>
      <c r="U165" s="53"/>
      <c r="V165" s="33"/>
      <c r="W165" s="53"/>
      <c r="X165" s="53"/>
      <c r="Y165" s="53"/>
      <c r="Z165" s="53"/>
      <c r="AA165" s="53"/>
      <c r="AB165" s="53"/>
      <c r="AC165" s="53">
        <v>5</v>
      </c>
      <c r="AD165" s="53">
        <v>5</v>
      </c>
      <c r="AE165" s="53">
        <v>4</v>
      </c>
      <c r="AF165" s="53">
        <v>1</v>
      </c>
      <c r="AG165" s="53">
        <v>2</v>
      </c>
      <c r="AH165" s="53">
        <v>5</v>
      </c>
      <c r="AI165" s="53">
        <v>5</v>
      </c>
      <c r="AJ165" s="53">
        <v>5</v>
      </c>
      <c r="AK165" s="53">
        <v>5</v>
      </c>
      <c r="AL165" s="53">
        <v>5</v>
      </c>
      <c r="AM165" s="53">
        <v>5</v>
      </c>
      <c r="AN165" s="53">
        <v>5</v>
      </c>
      <c r="AO165" s="53">
        <v>1</v>
      </c>
      <c r="AP165" s="53">
        <v>5</v>
      </c>
      <c r="AQ165" s="53">
        <v>5</v>
      </c>
      <c r="AR165" s="53">
        <v>1</v>
      </c>
      <c r="AS165" s="53">
        <v>5</v>
      </c>
      <c r="AT165" s="1">
        <v>0</v>
      </c>
      <c r="AU165" s="1"/>
      <c r="AV165" s="1"/>
      <c r="AW165" s="1"/>
      <c r="AX165" s="1"/>
      <c r="AY165" s="1"/>
      <c r="AZ165" s="1"/>
      <c r="BA165" s="1"/>
      <c r="BB165" s="1"/>
      <c r="BC165" s="1"/>
      <c r="BD165" s="1"/>
      <c r="BE165" s="1"/>
      <c r="BF165" s="1"/>
      <c r="BG165" s="1"/>
      <c r="BH165" s="1"/>
    </row>
    <row r="166" spans="1:60" x14ac:dyDescent="0.25">
      <c r="A166" s="1">
        <f t="shared" si="2"/>
        <v>158</v>
      </c>
      <c r="B166" s="8">
        <v>43126.403321759259</v>
      </c>
      <c r="C166" s="8">
        <v>43126.408252314817</v>
      </c>
      <c r="D166" s="8">
        <v>43126.408263888887</v>
      </c>
      <c r="E166" s="45"/>
      <c r="F166" s="45"/>
      <c r="G166" s="47"/>
      <c r="H166" s="46"/>
      <c r="I166" s="46"/>
      <c r="J166" s="53"/>
      <c r="K166" s="53"/>
      <c r="L166" s="53"/>
      <c r="M166" s="53"/>
      <c r="N166" s="53"/>
      <c r="O166" s="53"/>
      <c r="P166" s="53"/>
      <c r="Q166" s="53"/>
      <c r="R166" s="53"/>
      <c r="S166" s="53"/>
      <c r="T166" s="53"/>
      <c r="U166" s="53"/>
      <c r="V166" s="33"/>
      <c r="W166" s="53"/>
      <c r="X166" s="53"/>
      <c r="Y166" s="53"/>
      <c r="Z166" s="53"/>
      <c r="AA166" s="53"/>
      <c r="AB166" s="53"/>
      <c r="AC166" s="53">
        <v>5</v>
      </c>
      <c r="AD166" s="53">
        <v>5</v>
      </c>
      <c r="AE166" s="53">
        <v>4</v>
      </c>
      <c r="AF166" s="53">
        <v>1</v>
      </c>
      <c r="AG166" s="53">
        <v>2</v>
      </c>
      <c r="AH166" s="53">
        <v>5</v>
      </c>
      <c r="AI166" s="53">
        <v>5</v>
      </c>
      <c r="AJ166" s="53">
        <v>5</v>
      </c>
      <c r="AK166" s="53">
        <v>4</v>
      </c>
      <c r="AL166" s="53">
        <v>5</v>
      </c>
      <c r="AM166" s="53">
        <v>5</v>
      </c>
      <c r="AN166" s="53">
        <v>4</v>
      </c>
      <c r="AO166" s="53">
        <v>2</v>
      </c>
      <c r="AP166" s="53">
        <v>5</v>
      </c>
      <c r="AQ166" s="53">
        <v>4</v>
      </c>
      <c r="AR166" s="53">
        <v>2</v>
      </c>
      <c r="AS166" s="53">
        <v>4</v>
      </c>
      <c r="AT166" s="1">
        <v>0</v>
      </c>
      <c r="AU166" s="1"/>
      <c r="AV166" s="1"/>
      <c r="AW166" s="1"/>
      <c r="AX166" s="1"/>
      <c r="AY166" s="1"/>
      <c r="AZ166" s="1"/>
      <c r="BA166" s="1"/>
      <c r="BB166" s="1"/>
      <c r="BC166" s="1"/>
      <c r="BD166" s="1"/>
      <c r="BE166" s="1"/>
      <c r="BF166" s="1"/>
      <c r="BG166" s="1"/>
      <c r="BH166" s="1"/>
    </row>
    <row r="167" spans="1:60" x14ac:dyDescent="0.25">
      <c r="A167" s="1">
        <f t="shared" si="2"/>
        <v>159</v>
      </c>
      <c r="B167" s="8">
        <v>43119.418252314812</v>
      </c>
      <c r="C167" s="8">
        <v>43119.419270833336</v>
      </c>
      <c r="D167" s="8">
        <v>43126.419409722221</v>
      </c>
      <c r="E167" s="45"/>
      <c r="F167" s="45"/>
      <c r="G167" s="47"/>
      <c r="H167" s="46"/>
      <c r="I167" s="46"/>
      <c r="J167" s="53"/>
      <c r="K167" s="53"/>
      <c r="L167" s="53"/>
      <c r="M167" s="53"/>
      <c r="N167" s="53"/>
      <c r="O167" s="53"/>
      <c r="P167" s="53"/>
      <c r="Q167" s="53"/>
      <c r="R167" s="53"/>
      <c r="S167" s="53"/>
      <c r="T167" s="53"/>
      <c r="U167" s="53"/>
      <c r="V167" s="3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1">
        <v>0</v>
      </c>
      <c r="AU167" s="1"/>
      <c r="AV167" s="1"/>
      <c r="AW167" s="1"/>
      <c r="AX167" s="1"/>
      <c r="AY167" s="1"/>
      <c r="AZ167" s="1"/>
      <c r="BA167" s="1"/>
      <c r="BB167" s="1"/>
      <c r="BC167" s="1"/>
      <c r="BD167" s="1"/>
      <c r="BE167" s="1"/>
      <c r="BF167" s="1"/>
      <c r="BG167" s="1"/>
      <c r="BH167" s="1"/>
    </row>
    <row r="168" spans="1:60" x14ac:dyDescent="0.25">
      <c r="A168" s="1">
        <f t="shared" si="2"/>
        <v>160</v>
      </c>
      <c r="B168" s="8">
        <v>43126.535370370373</v>
      </c>
      <c r="C168" s="8">
        <v>43126.538622685184</v>
      </c>
      <c r="D168" s="8">
        <v>43126.538634259261</v>
      </c>
      <c r="E168" s="45"/>
      <c r="F168" s="45"/>
      <c r="G168" s="47"/>
      <c r="H168" s="46"/>
      <c r="I168" s="46"/>
      <c r="J168" s="53"/>
      <c r="K168" s="53"/>
      <c r="L168" s="53"/>
      <c r="M168" s="53"/>
      <c r="N168" s="53"/>
      <c r="O168" s="53"/>
      <c r="P168" s="53"/>
      <c r="Q168" s="53"/>
      <c r="R168" s="53"/>
      <c r="S168" s="53"/>
      <c r="T168" s="53"/>
      <c r="U168" s="53"/>
      <c r="V168" s="33"/>
      <c r="W168" s="53"/>
      <c r="X168" s="53"/>
      <c r="Y168" s="53"/>
      <c r="Z168" s="53"/>
      <c r="AA168" s="53"/>
      <c r="AB168" s="53"/>
      <c r="AC168" s="53">
        <v>4</v>
      </c>
      <c r="AD168" s="53">
        <v>5</v>
      </c>
      <c r="AE168" s="53">
        <v>5</v>
      </c>
      <c r="AF168" s="53">
        <v>1</v>
      </c>
      <c r="AG168" s="53">
        <v>1</v>
      </c>
      <c r="AH168" s="53">
        <v>5</v>
      </c>
      <c r="AI168" s="53">
        <v>5</v>
      </c>
      <c r="AJ168" s="53">
        <v>5</v>
      </c>
      <c r="AK168" s="53">
        <v>5</v>
      </c>
      <c r="AL168" s="53">
        <v>5</v>
      </c>
      <c r="AM168" s="53">
        <v>5</v>
      </c>
      <c r="AN168" s="53">
        <v>5</v>
      </c>
      <c r="AO168" s="53">
        <v>1</v>
      </c>
      <c r="AP168" s="53">
        <v>5</v>
      </c>
      <c r="AQ168" s="53">
        <v>5</v>
      </c>
      <c r="AR168" s="53">
        <v>1</v>
      </c>
      <c r="AS168" s="53">
        <v>2</v>
      </c>
      <c r="AT168" s="1">
        <v>0</v>
      </c>
      <c r="AU168" s="1"/>
      <c r="AV168" s="1"/>
      <c r="AW168" s="1"/>
      <c r="AX168" s="1"/>
      <c r="AY168" s="1"/>
      <c r="AZ168" s="1"/>
      <c r="BA168" s="1"/>
      <c r="BB168" s="1"/>
      <c r="BC168" s="1"/>
      <c r="BD168" s="1"/>
      <c r="BE168" s="1"/>
      <c r="BF168" s="1"/>
      <c r="BG168" s="1"/>
      <c r="BH168" s="1"/>
    </row>
    <row r="169" spans="1:60" x14ac:dyDescent="0.25">
      <c r="A169" s="1">
        <f t="shared" si="2"/>
        <v>161</v>
      </c>
      <c r="B169" s="8">
        <v>43128.398148148146</v>
      </c>
      <c r="C169" s="8">
        <v>43128.402199074073</v>
      </c>
      <c r="D169" s="8">
        <v>43128.402199074073</v>
      </c>
      <c r="E169" s="45"/>
      <c r="F169" s="45"/>
      <c r="G169" s="47"/>
      <c r="H169" s="46"/>
      <c r="I169" s="46"/>
      <c r="J169" s="53"/>
      <c r="K169" s="53"/>
      <c r="L169" s="53"/>
      <c r="M169" s="53"/>
      <c r="N169" s="53"/>
      <c r="O169" s="53"/>
      <c r="P169" s="53"/>
      <c r="Q169" s="53"/>
      <c r="R169" s="53"/>
      <c r="S169" s="53"/>
      <c r="T169" s="53"/>
      <c r="U169" s="53"/>
      <c r="V169" s="33"/>
      <c r="W169" s="53"/>
      <c r="X169" s="53"/>
      <c r="Y169" s="53"/>
      <c r="Z169" s="53"/>
      <c r="AA169" s="53"/>
      <c r="AB169" s="53"/>
      <c r="AC169" s="53">
        <v>4</v>
      </c>
      <c r="AD169" s="53">
        <v>5</v>
      </c>
      <c r="AE169" s="53">
        <v>4</v>
      </c>
      <c r="AF169" s="53">
        <v>1</v>
      </c>
      <c r="AG169" s="53">
        <v>3</v>
      </c>
      <c r="AH169" s="53">
        <v>4</v>
      </c>
      <c r="AI169" s="53">
        <v>5</v>
      </c>
      <c r="AJ169" s="53">
        <v>5</v>
      </c>
      <c r="AK169" s="53">
        <v>5</v>
      </c>
      <c r="AL169" s="53">
        <v>5</v>
      </c>
      <c r="AM169" s="53">
        <v>5</v>
      </c>
      <c r="AN169" s="53">
        <v>5</v>
      </c>
      <c r="AO169" s="53">
        <v>1</v>
      </c>
      <c r="AP169" s="53">
        <v>5</v>
      </c>
      <c r="AQ169" s="53">
        <v>5</v>
      </c>
      <c r="AR169" s="53">
        <v>1</v>
      </c>
      <c r="AS169" s="53">
        <v>5</v>
      </c>
      <c r="AT169" s="1">
        <v>0</v>
      </c>
      <c r="AU169" s="1"/>
      <c r="AV169" s="1"/>
      <c r="AW169" s="1"/>
      <c r="AX169" s="1"/>
      <c r="AY169" s="1"/>
      <c r="AZ169" s="1"/>
      <c r="BA169" s="1"/>
      <c r="BB169" s="1"/>
      <c r="BC169" s="1"/>
      <c r="BD169" s="1"/>
      <c r="BE169" s="1"/>
      <c r="BF169" s="1"/>
      <c r="BG169" s="1"/>
      <c r="BH169" s="1"/>
    </row>
    <row r="170" spans="1:60" x14ac:dyDescent="0.25">
      <c r="A170" s="1">
        <f t="shared" si="2"/>
        <v>162</v>
      </c>
      <c r="B170" s="8">
        <v>43128.555671296293</v>
      </c>
      <c r="C170" s="8">
        <v>43128.558321759258</v>
      </c>
      <c r="D170" s="8">
        <v>43128.558321759258</v>
      </c>
      <c r="E170" s="45"/>
      <c r="F170" s="45"/>
      <c r="G170" s="47"/>
      <c r="H170" s="46"/>
      <c r="I170" s="46"/>
      <c r="J170" s="53"/>
      <c r="K170" s="53"/>
      <c r="L170" s="53"/>
      <c r="M170" s="53"/>
      <c r="N170" s="53"/>
      <c r="O170" s="53"/>
      <c r="P170" s="53"/>
      <c r="Q170" s="53"/>
      <c r="R170" s="53"/>
      <c r="S170" s="53"/>
      <c r="T170" s="53"/>
      <c r="U170" s="53"/>
      <c r="V170" s="33"/>
      <c r="W170" s="53"/>
      <c r="X170" s="53"/>
      <c r="Y170" s="53"/>
      <c r="Z170" s="53"/>
      <c r="AA170" s="53"/>
      <c r="AB170" s="53"/>
      <c r="AC170" s="53">
        <v>4</v>
      </c>
      <c r="AD170" s="53">
        <v>4</v>
      </c>
      <c r="AE170" s="53">
        <v>4</v>
      </c>
      <c r="AF170" s="53">
        <v>5</v>
      </c>
      <c r="AG170" s="53">
        <v>2</v>
      </c>
      <c r="AH170" s="53">
        <v>4</v>
      </c>
      <c r="AI170" s="53">
        <v>5</v>
      </c>
      <c r="AJ170" s="53">
        <v>4</v>
      </c>
      <c r="AK170" s="53">
        <v>4</v>
      </c>
      <c r="AL170" s="53">
        <v>3</v>
      </c>
      <c r="AM170" s="53">
        <v>4</v>
      </c>
      <c r="AN170" s="53">
        <v>4</v>
      </c>
      <c r="AO170" s="53">
        <v>5</v>
      </c>
      <c r="AP170" s="53">
        <v>5</v>
      </c>
      <c r="AQ170" s="53">
        <v>5</v>
      </c>
      <c r="AR170" s="53">
        <v>1</v>
      </c>
      <c r="AS170" s="53">
        <v>5</v>
      </c>
      <c r="AT170" s="1">
        <v>0</v>
      </c>
      <c r="AU170" s="1"/>
      <c r="AV170" s="1"/>
      <c r="AW170" s="1"/>
      <c r="AX170" s="1"/>
      <c r="AY170" s="1"/>
      <c r="AZ170" s="1"/>
      <c r="BA170" s="1"/>
      <c r="BB170" s="1"/>
      <c r="BC170" s="1"/>
      <c r="BD170" s="1"/>
      <c r="BE170" s="1"/>
      <c r="BF170" s="1"/>
      <c r="BG170" s="1"/>
      <c r="BH170" s="1"/>
    </row>
    <row r="171" spans="1:60" x14ac:dyDescent="0.25">
      <c r="A171" s="1">
        <f t="shared" si="2"/>
        <v>163</v>
      </c>
      <c r="B171" s="8">
        <v>43128.644305555557</v>
      </c>
      <c r="C171" s="8">
        <v>43128.646412037036</v>
      </c>
      <c r="D171" s="8">
        <v>43128.646423611113</v>
      </c>
      <c r="E171" s="45"/>
      <c r="F171" s="45"/>
      <c r="G171" s="47"/>
      <c r="H171" s="46"/>
      <c r="I171" s="46"/>
      <c r="J171" s="53"/>
      <c r="K171" s="53"/>
      <c r="L171" s="53"/>
      <c r="M171" s="53"/>
      <c r="N171" s="53"/>
      <c r="O171" s="53"/>
      <c r="P171" s="53"/>
      <c r="Q171" s="53"/>
      <c r="R171" s="53"/>
      <c r="S171" s="53"/>
      <c r="T171" s="53"/>
      <c r="U171" s="53"/>
      <c r="V171" s="33"/>
      <c r="W171" s="53"/>
      <c r="X171" s="53"/>
      <c r="Y171" s="53"/>
      <c r="Z171" s="53"/>
      <c r="AA171" s="53"/>
      <c r="AB171" s="53"/>
      <c r="AC171" s="53">
        <v>4</v>
      </c>
      <c r="AD171" s="53">
        <v>4</v>
      </c>
      <c r="AE171" s="53">
        <v>4</v>
      </c>
      <c r="AF171" s="53">
        <v>1</v>
      </c>
      <c r="AG171" s="53">
        <v>3</v>
      </c>
      <c r="AH171" s="53">
        <v>5</v>
      </c>
      <c r="AI171" s="53">
        <v>5</v>
      </c>
      <c r="AJ171" s="53">
        <v>5</v>
      </c>
      <c r="AK171" s="53">
        <v>4</v>
      </c>
      <c r="AL171" s="53">
        <v>4</v>
      </c>
      <c r="AM171" s="53">
        <v>4</v>
      </c>
      <c r="AN171" s="53">
        <v>5</v>
      </c>
      <c r="AO171" s="53">
        <v>1</v>
      </c>
      <c r="AP171" s="53">
        <v>5</v>
      </c>
      <c r="AQ171" s="53">
        <v>3</v>
      </c>
      <c r="AR171" s="53">
        <v>1</v>
      </c>
      <c r="AS171" s="53">
        <v>5</v>
      </c>
      <c r="AT171" s="1">
        <v>0</v>
      </c>
      <c r="AU171" s="1"/>
      <c r="AV171" s="1"/>
      <c r="AW171" s="1"/>
      <c r="AX171" s="1"/>
      <c r="AY171" s="1"/>
      <c r="AZ171" s="1"/>
      <c r="BA171" s="1"/>
      <c r="BB171" s="1"/>
      <c r="BC171" s="1"/>
      <c r="BD171" s="1"/>
      <c r="BE171" s="1"/>
      <c r="BF171" s="1"/>
      <c r="BG171" s="1"/>
      <c r="BH171" s="1"/>
    </row>
    <row r="172" spans="1:60" x14ac:dyDescent="0.25">
      <c r="A172" s="1">
        <f t="shared" si="2"/>
        <v>164</v>
      </c>
      <c r="B172" s="8">
        <v>43119.378495370373</v>
      </c>
      <c r="C172" s="8">
        <v>43122.466284722221</v>
      </c>
      <c r="D172" s="8">
        <v>43129.466631944444</v>
      </c>
      <c r="E172" s="45"/>
      <c r="F172" s="45"/>
      <c r="G172" s="47"/>
      <c r="H172" s="46"/>
      <c r="I172" s="46"/>
      <c r="J172" s="53"/>
      <c r="K172" s="53"/>
      <c r="L172" s="53"/>
      <c r="M172" s="53"/>
      <c r="N172" s="53"/>
      <c r="O172" s="53"/>
      <c r="P172" s="53"/>
      <c r="Q172" s="53"/>
      <c r="R172" s="53"/>
      <c r="S172" s="53"/>
      <c r="T172" s="53"/>
      <c r="U172" s="53"/>
      <c r="V172" s="3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1">
        <v>0</v>
      </c>
      <c r="AU172" s="1"/>
      <c r="AV172" s="1"/>
      <c r="AW172" s="1"/>
      <c r="AX172" s="1"/>
      <c r="AY172" s="1"/>
      <c r="AZ172" s="1"/>
      <c r="BA172" s="1"/>
      <c r="BB172" s="1"/>
      <c r="BC172" s="1"/>
      <c r="BD172" s="1"/>
      <c r="BE172" s="1"/>
      <c r="BF172" s="1"/>
      <c r="BG172" s="1"/>
      <c r="BH172" s="1"/>
    </row>
    <row r="173" spans="1:60" x14ac:dyDescent="0.25">
      <c r="A173" s="1">
        <f t="shared" si="2"/>
        <v>165</v>
      </c>
      <c r="B173" s="8">
        <v>43129.650266203702</v>
      </c>
      <c r="C173" s="8">
        <v>43129.653263888889</v>
      </c>
      <c r="D173" s="8">
        <v>43129.653275462966</v>
      </c>
      <c r="E173" s="45"/>
      <c r="F173" s="45"/>
      <c r="G173" s="47"/>
      <c r="H173" s="46"/>
      <c r="I173" s="46"/>
      <c r="J173" s="53"/>
      <c r="K173" s="53"/>
      <c r="L173" s="53"/>
      <c r="M173" s="53"/>
      <c r="N173" s="53"/>
      <c r="O173" s="53"/>
      <c r="P173" s="53"/>
      <c r="Q173" s="53"/>
      <c r="R173" s="53"/>
      <c r="S173" s="53"/>
      <c r="T173" s="53"/>
      <c r="U173" s="53"/>
      <c r="V173" s="33"/>
      <c r="W173" s="53"/>
      <c r="X173" s="53"/>
      <c r="Y173" s="53"/>
      <c r="Z173" s="53"/>
      <c r="AA173" s="53"/>
      <c r="AB173" s="53"/>
      <c r="AC173" s="53">
        <v>2</v>
      </c>
      <c r="AD173" s="53">
        <v>5</v>
      </c>
      <c r="AE173" s="53">
        <v>2</v>
      </c>
      <c r="AF173" s="53">
        <v>1</v>
      </c>
      <c r="AG173" s="53">
        <v>2</v>
      </c>
      <c r="AH173" s="53">
        <v>4</v>
      </c>
      <c r="AI173" s="53">
        <v>5</v>
      </c>
      <c r="AJ173" s="53">
        <v>5</v>
      </c>
      <c r="AK173" s="53">
        <v>4</v>
      </c>
      <c r="AL173" s="53">
        <v>5</v>
      </c>
      <c r="AM173" s="53">
        <v>5</v>
      </c>
      <c r="AN173" s="53">
        <v>5</v>
      </c>
      <c r="AO173" s="53">
        <v>2</v>
      </c>
      <c r="AP173" s="53">
        <v>5</v>
      </c>
      <c r="AQ173" s="53">
        <v>2</v>
      </c>
      <c r="AR173" s="53">
        <v>1</v>
      </c>
      <c r="AS173" s="53">
        <v>4</v>
      </c>
      <c r="AT173" s="1">
        <v>0</v>
      </c>
      <c r="AU173" s="1"/>
      <c r="AV173" s="1"/>
      <c r="AW173" s="1"/>
      <c r="AX173" s="1"/>
      <c r="AY173" s="1"/>
      <c r="AZ173" s="1"/>
      <c r="BA173" s="1"/>
      <c r="BB173" s="1"/>
      <c r="BC173" s="1"/>
      <c r="BD173" s="1"/>
      <c r="BE173" s="1"/>
      <c r="BF173" s="1"/>
      <c r="BG173" s="1"/>
      <c r="BH173" s="1"/>
    </row>
    <row r="174" spans="1:60" x14ac:dyDescent="0.25">
      <c r="A174" s="1">
        <f t="shared" si="2"/>
        <v>166</v>
      </c>
      <c r="B174" s="8">
        <v>43129.702430555553</v>
      </c>
      <c r="C174" s="8">
        <v>43129.708032407405</v>
      </c>
      <c r="D174" s="8">
        <v>43129.708032407405</v>
      </c>
      <c r="E174" s="45"/>
      <c r="F174" s="45"/>
      <c r="G174" s="47"/>
      <c r="H174" s="46"/>
      <c r="I174" s="46"/>
      <c r="J174" s="53"/>
      <c r="K174" s="53"/>
      <c r="L174" s="53"/>
      <c r="M174" s="53"/>
      <c r="N174" s="53"/>
      <c r="O174" s="53"/>
      <c r="P174" s="53"/>
      <c r="Q174" s="53"/>
      <c r="R174" s="53"/>
      <c r="S174" s="53"/>
      <c r="T174" s="53"/>
      <c r="U174" s="53"/>
      <c r="V174" s="33"/>
      <c r="W174" s="53"/>
      <c r="X174" s="53"/>
      <c r="Y174" s="53"/>
      <c r="Z174" s="53"/>
      <c r="AA174" s="53"/>
      <c r="AB174" s="53"/>
      <c r="AC174" s="53">
        <v>4</v>
      </c>
      <c r="AD174" s="53">
        <v>5</v>
      </c>
      <c r="AE174" s="53">
        <v>4</v>
      </c>
      <c r="AF174" s="53">
        <v>1</v>
      </c>
      <c r="AG174" s="53">
        <v>3</v>
      </c>
      <c r="AH174" s="53">
        <v>4</v>
      </c>
      <c r="AI174" s="53">
        <v>5</v>
      </c>
      <c r="AJ174" s="53">
        <v>5</v>
      </c>
      <c r="AK174" s="53">
        <v>5</v>
      </c>
      <c r="AL174" s="53">
        <v>5</v>
      </c>
      <c r="AM174" s="53">
        <v>5</v>
      </c>
      <c r="AN174" s="53">
        <v>5</v>
      </c>
      <c r="AO174" s="53">
        <v>1</v>
      </c>
      <c r="AP174" s="53">
        <v>5</v>
      </c>
      <c r="AQ174" s="53">
        <v>5</v>
      </c>
      <c r="AR174" s="53">
        <v>1</v>
      </c>
      <c r="AS174" s="53">
        <v>5</v>
      </c>
      <c r="AT174" s="1">
        <v>0</v>
      </c>
      <c r="AU174" s="1"/>
      <c r="AV174" s="1"/>
      <c r="AW174" s="1"/>
      <c r="AX174" s="1"/>
      <c r="AY174" s="1"/>
      <c r="AZ174" s="1"/>
      <c r="BA174" s="1"/>
      <c r="BB174" s="1"/>
      <c r="BC174" s="1"/>
      <c r="BD174" s="1"/>
      <c r="BE174" s="1"/>
      <c r="BF174" s="1"/>
      <c r="BG174" s="1"/>
      <c r="BH174" s="1"/>
    </row>
    <row r="175" spans="1:60" x14ac:dyDescent="0.25">
      <c r="A175" s="1">
        <f t="shared" si="2"/>
        <v>167</v>
      </c>
      <c r="B175" s="8">
        <v>43129.833078703705</v>
      </c>
      <c r="C175" s="8">
        <v>43129.845138888886</v>
      </c>
      <c r="D175" s="8">
        <v>43129.845138888886</v>
      </c>
      <c r="E175" s="45"/>
      <c r="F175" s="45"/>
      <c r="G175" s="47"/>
      <c r="H175" s="46"/>
      <c r="I175" s="46"/>
      <c r="J175" s="53"/>
      <c r="K175" s="53"/>
      <c r="L175" s="53"/>
      <c r="M175" s="53"/>
      <c r="N175" s="53"/>
      <c r="O175" s="53"/>
      <c r="P175" s="53"/>
      <c r="Q175" s="53"/>
      <c r="R175" s="53"/>
      <c r="S175" s="53"/>
      <c r="T175" s="53"/>
      <c r="U175" s="53"/>
      <c r="V175" s="33"/>
      <c r="W175" s="53"/>
      <c r="X175" s="53"/>
      <c r="Y175" s="53"/>
      <c r="Z175" s="53"/>
      <c r="AA175" s="53"/>
      <c r="AB175" s="53"/>
      <c r="AC175" s="53">
        <v>4</v>
      </c>
      <c r="AD175" s="53">
        <v>5</v>
      </c>
      <c r="AE175" s="53">
        <v>4</v>
      </c>
      <c r="AF175" s="53">
        <v>1</v>
      </c>
      <c r="AG175" s="53">
        <v>2</v>
      </c>
      <c r="AH175" s="53">
        <v>2</v>
      </c>
      <c r="AI175" s="53">
        <v>4</v>
      </c>
      <c r="AJ175" s="53">
        <v>5</v>
      </c>
      <c r="AK175" s="53">
        <v>4</v>
      </c>
      <c r="AL175" s="53">
        <v>4</v>
      </c>
      <c r="AM175" s="53">
        <v>4</v>
      </c>
      <c r="AN175" s="53">
        <v>4</v>
      </c>
      <c r="AO175" s="53">
        <v>2</v>
      </c>
      <c r="AP175" s="53">
        <v>5</v>
      </c>
      <c r="AQ175" s="53">
        <v>4</v>
      </c>
      <c r="AR175" s="53">
        <v>1</v>
      </c>
      <c r="AS175" s="53">
        <v>4</v>
      </c>
      <c r="AT175" s="1">
        <v>0</v>
      </c>
      <c r="AU175" s="1"/>
      <c r="AV175" s="1"/>
      <c r="AW175" s="1"/>
      <c r="AX175" s="1"/>
      <c r="AY175" s="1"/>
      <c r="AZ175" s="1"/>
      <c r="BA175" s="1"/>
      <c r="BB175" s="1"/>
      <c r="BC175" s="1"/>
      <c r="BD175" s="1"/>
      <c r="BE175" s="1"/>
      <c r="BF175" s="1"/>
      <c r="BG175" s="1"/>
      <c r="BH175" s="1"/>
    </row>
    <row r="176" spans="1:60" x14ac:dyDescent="0.25">
      <c r="A176" s="1">
        <f t="shared" si="2"/>
        <v>168</v>
      </c>
      <c r="B176" s="8">
        <v>43129.868807870371</v>
      </c>
      <c r="C176" s="8">
        <v>43129.873402777775</v>
      </c>
      <c r="D176" s="8">
        <v>43129.873402777775</v>
      </c>
      <c r="E176" s="45"/>
      <c r="F176" s="45"/>
      <c r="G176" s="47"/>
      <c r="H176" s="46"/>
      <c r="I176" s="46"/>
      <c r="J176" s="53"/>
      <c r="K176" s="53"/>
      <c r="L176" s="53"/>
      <c r="M176" s="53"/>
      <c r="N176" s="53"/>
      <c r="O176" s="53"/>
      <c r="P176" s="53"/>
      <c r="Q176" s="53"/>
      <c r="R176" s="53"/>
      <c r="S176" s="53"/>
      <c r="T176" s="53"/>
      <c r="U176" s="53"/>
      <c r="V176" s="33"/>
      <c r="W176" s="53"/>
      <c r="X176" s="53"/>
      <c r="Y176" s="53"/>
      <c r="Z176" s="53"/>
      <c r="AA176" s="53"/>
      <c r="AB176" s="53"/>
      <c r="AC176" s="53">
        <v>2</v>
      </c>
      <c r="AD176" s="53">
        <v>5</v>
      </c>
      <c r="AE176" s="53">
        <v>5</v>
      </c>
      <c r="AF176" s="53">
        <v>1</v>
      </c>
      <c r="AG176" s="53">
        <v>1</v>
      </c>
      <c r="AH176" s="53">
        <v>4</v>
      </c>
      <c r="AI176" s="53">
        <v>4</v>
      </c>
      <c r="AJ176" s="53">
        <v>5</v>
      </c>
      <c r="AK176" s="53">
        <v>4</v>
      </c>
      <c r="AL176" s="53">
        <v>4</v>
      </c>
      <c r="AM176" s="53">
        <v>5</v>
      </c>
      <c r="AN176" s="53">
        <v>5</v>
      </c>
      <c r="AO176" s="53">
        <v>2</v>
      </c>
      <c r="AP176" s="53">
        <v>4</v>
      </c>
      <c r="AQ176" s="53">
        <v>4</v>
      </c>
      <c r="AR176" s="53">
        <v>2</v>
      </c>
      <c r="AS176" s="53">
        <v>4</v>
      </c>
      <c r="AT176" s="1">
        <v>0</v>
      </c>
      <c r="AU176" s="1"/>
      <c r="AV176" s="1"/>
      <c r="AW176" s="1"/>
      <c r="AX176" s="1"/>
      <c r="AY176" s="1"/>
      <c r="AZ176" s="1"/>
      <c r="BA176" s="1"/>
      <c r="BB176" s="1"/>
      <c r="BC176" s="1"/>
      <c r="BD176" s="1"/>
      <c r="BE176" s="1"/>
      <c r="BF176" s="1"/>
      <c r="BG176" s="1"/>
      <c r="BH176" s="1"/>
    </row>
    <row r="177" spans="1:60" x14ac:dyDescent="0.25">
      <c r="A177" s="1">
        <f t="shared" si="2"/>
        <v>169</v>
      </c>
      <c r="B177" s="8">
        <v>43130.584768518522</v>
      </c>
      <c r="C177" s="8">
        <v>43130.588831018518</v>
      </c>
      <c r="D177" s="8">
        <v>43130.588842592595</v>
      </c>
      <c r="E177" s="45"/>
      <c r="F177" s="45"/>
      <c r="G177" s="47"/>
      <c r="H177" s="46"/>
      <c r="I177" s="46"/>
      <c r="J177" s="53"/>
      <c r="K177" s="53"/>
      <c r="L177" s="53"/>
      <c r="M177" s="53"/>
      <c r="N177" s="53"/>
      <c r="O177" s="53"/>
      <c r="P177" s="53"/>
      <c r="Q177" s="53"/>
      <c r="R177" s="53"/>
      <c r="S177" s="53"/>
      <c r="T177" s="53"/>
      <c r="U177" s="53"/>
      <c r="V177" s="33"/>
      <c r="W177" s="53"/>
      <c r="X177" s="53"/>
      <c r="Y177" s="53"/>
      <c r="Z177" s="53"/>
      <c r="AA177" s="53"/>
      <c r="AB177" s="53"/>
      <c r="AC177" s="53">
        <v>5</v>
      </c>
      <c r="AD177" s="53">
        <v>1</v>
      </c>
      <c r="AE177" s="53">
        <v>1</v>
      </c>
      <c r="AF177" s="53">
        <v>1</v>
      </c>
      <c r="AG177" s="53">
        <v>5</v>
      </c>
      <c r="AH177" s="53">
        <v>1</v>
      </c>
      <c r="AI177" s="53">
        <v>5</v>
      </c>
      <c r="AJ177" s="53">
        <v>4</v>
      </c>
      <c r="AK177" s="53">
        <v>2</v>
      </c>
      <c r="AL177" s="53">
        <v>2</v>
      </c>
      <c r="AM177" s="53">
        <v>5</v>
      </c>
      <c r="AN177" s="53">
        <v>5</v>
      </c>
      <c r="AO177" s="53">
        <v>1</v>
      </c>
      <c r="AP177" s="53">
        <v>5</v>
      </c>
      <c r="AQ177" s="53">
        <v>4</v>
      </c>
      <c r="AR177" s="53">
        <v>1</v>
      </c>
      <c r="AS177" s="53">
        <v>4</v>
      </c>
      <c r="AT177" s="1">
        <v>0</v>
      </c>
      <c r="AU177" s="1"/>
      <c r="AV177" s="1"/>
      <c r="AW177" s="1"/>
      <c r="AX177" s="1"/>
      <c r="AY177" s="1"/>
      <c r="AZ177" s="1"/>
      <c r="BA177" s="1"/>
      <c r="BB177" s="1"/>
      <c r="BC177" s="1"/>
      <c r="BD177" s="1"/>
      <c r="BE177" s="1"/>
      <c r="BF177" s="1"/>
      <c r="BG177" s="1"/>
      <c r="BH177" s="1"/>
    </row>
    <row r="178" spans="1:60" x14ac:dyDescent="0.25">
      <c r="A178" s="1">
        <f t="shared" si="2"/>
        <v>170</v>
      </c>
      <c r="B178" s="8">
        <v>43130.697523148148</v>
      </c>
      <c r="C178" s="8">
        <v>43130.705462962964</v>
      </c>
      <c r="D178" s="8">
        <v>43130.705462962964</v>
      </c>
      <c r="E178" s="45"/>
      <c r="F178" s="45"/>
      <c r="G178" s="47"/>
      <c r="H178" s="46"/>
      <c r="I178" s="46"/>
      <c r="J178" s="53"/>
      <c r="K178" s="53"/>
      <c r="L178" s="53"/>
      <c r="M178" s="53"/>
      <c r="N178" s="53"/>
      <c r="O178" s="53"/>
      <c r="P178" s="53"/>
      <c r="Q178" s="53"/>
      <c r="R178" s="53"/>
      <c r="S178" s="53"/>
      <c r="T178" s="53"/>
      <c r="U178" s="53"/>
      <c r="V178" s="33"/>
      <c r="W178" s="53"/>
      <c r="X178" s="53"/>
      <c r="Y178" s="53"/>
      <c r="Z178" s="53"/>
      <c r="AA178" s="53"/>
      <c r="AB178" s="53"/>
      <c r="AC178" s="53">
        <v>1</v>
      </c>
      <c r="AD178" s="53">
        <v>4</v>
      </c>
      <c r="AE178" s="53">
        <v>4</v>
      </c>
      <c r="AF178" s="53">
        <v>1</v>
      </c>
      <c r="AG178" s="53">
        <v>4</v>
      </c>
      <c r="AH178" s="53">
        <v>5</v>
      </c>
      <c r="AI178" s="53">
        <v>5</v>
      </c>
      <c r="AJ178" s="53"/>
      <c r="AK178" s="53">
        <v>5</v>
      </c>
      <c r="AL178" s="53">
        <v>5</v>
      </c>
      <c r="AM178" s="53">
        <v>5</v>
      </c>
      <c r="AN178" s="53">
        <v>5</v>
      </c>
      <c r="AO178" s="53">
        <v>1</v>
      </c>
      <c r="AP178" s="53">
        <v>5</v>
      </c>
      <c r="AQ178" s="53">
        <v>5</v>
      </c>
      <c r="AR178" s="53">
        <v>1</v>
      </c>
      <c r="AS178" s="53">
        <v>4</v>
      </c>
      <c r="AT178" s="1">
        <v>0</v>
      </c>
      <c r="AU178" s="1"/>
      <c r="AV178" s="1"/>
      <c r="AW178" s="1"/>
      <c r="AX178" s="1"/>
      <c r="AY178" s="1"/>
      <c r="AZ178" s="1"/>
      <c r="BA178" s="1"/>
      <c r="BB178" s="1"/>
      <c r="BC178" s="1"/>
      <c r="BD178" s="1"/>
      <c r="BE178" s="1"/>
      <c r="BF178" s="1"/>
      <c r="BG178" s="1"/>
      <c r="BH178" s="1"/>
    </row>
    <row r="179" spans="1:60" x14ac:dyDescent="0.25">
      <c r="A179" s="1">
        <f t="shared" si="2"/>
        <v>171</v>
      </c>
      <c r="B179" s="8">
        <v>43130.719652777778</v>
      </c>
      <c r="C179" s="8">
        <v>43130.727384259262</v>
      </c>
      <c r="D179" s="8">
        <v>43130.727395833332</v>
      </c>
      <c r="E179" s="45"/>
      <c r="F179" s="45"/>
      <c r="G179" s="47"/>
      <c r="H179" s="46"/>
      <c r="I179" s="46"/>
      <c r="J179" s="53"/>
      <c r="K179" s="53"/>
      <c r="L179" s="53"/>
      <c r="M179" s="53"/>
      <c r="N179" s="53"/>
      <c r="O179" s="53"/>
      <c r="P179" s="53"/>
      <c r="Q179" s="53"/>
      <c r="R179" s="53"/>
      <c r="S179" s="53"/>
      <c r="T179" s="53"/>
      <c r="U179" s="53"/>
      <c r="V179" s="33"/>
      <c r="W179" s="53"/>
      <c r="X179" s="53"/>
      <c r="Y179" s="53"/>
      <c r="Z179" s="53"/>
      <c r="AA179" s="53"/>
      <c r="AB179" s="53"/>
      <c r="AC179" s="53">
        <v>5</v>
      </c>
      <c r="AD179" s="53">
        <v>4</v>
      </c>
      <c r="AE179" s="53">
        <v>4</v>
      </c>
      <c r="AF179" s="53"/>
      <c r="AG179" s="53"/>
      <c r="AH179" s="53">
        <v>5</v>
      </c>
      <c r="AI179" s="53">
        <v>5</v>
      </c>
      <c r="AJ179" s="53">
        <v>5</v>
      </c>
      <c r="AK179" s="53">
        <v>5</v>
      </c>
      <c r="AL179" s="53">
        <v>5</v>
      </c>
      <c r="AM179" s="53">
        <v>5</v>
      </c>
      <c r="AN179" s="53">
        <v>5</v>
      </c>
      <c r="AO179" s="53">
        <v>1</v>
      </c>
      <c r="AP179" s="53">
        <v>5</v>
      </c>
      <c r="AQ179" s="53">
        <v>5</v>
      </c>
      <c r="AR179" s="53">
        <v>1</v>
      </c>
      <c r="AS179" s="53">
        <v>4</v>
      </c>
      <c r="AT179" s="1">
        <v>0</v>
      </c>
      <c r="AU179" s="1"/>
      <c r="AV179" s="1"/>
      <c r="AW179" s="1"/>
      <c r="AX179" s="1"/>
      <c r="AY179" s="1"/>
      <c r="AZ179" s="1"/>
      <c r="BA179" s="1"/>
      <c r="BB179" s="1"/>
      <c r="BC179" s="1"/>
      <c r="BD179" s="1"/>
      <c r="BE179" s="1"/>
      <c r="BF179" s="1"/>
      <c r="BG179" s="1"/>
      <c r="BH179" s="1"/>
    </row>
    <row r="180" spans="1:60" x14ac:dyDescent="0.25">
      <c r="A180" s="1">
        <f t="shared" si="2"/>
        <v>172</v>
      </c>
      <c r="B180" s="8">
        <v>43130.777199074073</v>
      </c>
      <c r="C180" s="8">
        <v>43130.785474537035</v>
      </c>
      <c r="D180" s="8">
        <v>43130.785486111112</v>
      </c>
      <c r="E180" s="45"/>
      <c r="F180" s="45"/>
      <c r="G180" s="47"/>
      <c r="H180" s="46"/>
      <c r="I180" s="46"/>
      <c r="J180" s="53"/>
      <c r="K180" s="53"/>
      <c r="L180" s="53"/>
      <c r="M180" s="53"/>
      <c r="N180" s="53"/>
      <c r="O180" s="53"/>
      <c r="P180" s="53"/>
      <c r="Q180" s="53"/>
      <c r="R180" s="53"/>
      <c r="S180" s="53"/>
      <c r="T180" s="53"/>
      <c r="U180" s="53"/>
      <c r="V180" s="33"/>
      <c r="W180" s="53"/>
      <c r="X180" s="53"/>
      <c r="Y180" s="53"/>
      <c r="Z180" s="53"/>
      <c r="AA180" s="53"/>
      <c r="AB180" s="53"/>
      <c r="AC180" s="53">
        <v>5</v>
      </c>
      <c r="AD180" s="53">
        <v>5</v>
      </c>
      <c r="AE180" s="53">
        <v>4</v>
      </c>
      <c r="AF180" s="53">
        <v>1</v>
      </c>
      <c r="AG180" s="53">
        <v>1</v>
      </c>
      <c r="AH180" s="53">
        <v>4</v>
      </c>
      <c r="AI180" s="53">
        <v>5</v>
      </c>
      <c r="AJ180" s="53">
        <v>5</v>
      </c>
      <c r="AK180" s="53">
        <v>5</v>
      </c>
      <c r="AL180" s="53">
        <v>4</v>
      </c>
      <c r="AM180" s="53">
        <v>5</v>
      </c>
      <c r="AN180" s="53">
        <v>4</v>
      </c>
      <c r="AO180" s="53">
        <v>1</v>
      </c>
      <c r="AP180" s="53">
        <v>5</v>
      </c>
      <c r="AQ180" s="53">
        <v>4</v>
      </c>
      <c r="AR180" s="53">
        <v>2</v>
      </c>
      <c r="AS180" s="53">
        <v>3</v>
      </c>
      <c r="AT180" s="1">
        <v>0</v>
      </c>
      <c r="AU180" s="1"/>
      <c r="AV180" s="1"/>
      <c r="AW180" s="1"/>
      <c r="AX180" s="1"/>
      <c r="AY180" s="1"/>
      <c r="AZ180" s="1"/>
      <c r="BA180" s="1"/>
      <c r="BB180" s="1"/>
      <c r="BC180" s="1"/>
      <c r="BD180" s="1"/>
      <c r="BE180" s="1"/>
      <c r="BF180" s="1"/>
      <c r="BG180" s="1"/>
      <c r="BH180" s="1"/>
    </row>
    <row r="181" spans="1:60" x14ac:dyDescent="0.25">
      <c r="A181" s="1">
        <f t="shared" si="2"/>
        <v>173</v>
      </c>
      <c r="B181" s="8">
        <v>43131.283506944441</v>
      </c>
      <c r="C181" s="8">
        <v>43131.289537037039</v>
      </c>
      <c r="D181" s="8">
        <v>43131.289548611108</v>
      </c>
      <c r="E181" s="45"/>
      <c r="F181" s="45"/>
      <c r="G181" s="47"/>
      <c r="H181" s="46"/>
      <c r="I181" s="46"/>
      <c r="J181" s="53"/>
      <c r="K181" s="53"/>
      <c r="L181" s="53"/>
      <c r="M181" s="53"/>
      <c r="N181" s="53"/>
      <c r="O181" s="53"/>
      <c r="P181" s="53"/>
      <c r="Q181" s="53"/>
      <c r="R181" s="53"/>
      <c r="S181" s="53"/>
      <c r="T181" s="53"/>
      <c r="U181" s="53"/>
      <c r="V181" s="33"/>
      <c r="W181" s="53"/>
      <c r="X181" s="53"/>
      <c r="Y181" s="53"/>
      <c r="Z181" s="53"/>
      <c r="AA181" s="53"/>
      <c r="AB181" s="53"/>
      <c r="AC181" s="53">
        <v>5</v>
      </c>
      <c r="AD181" s="53">
        <v>5</v>
      </c>
      <c r="AE181" s="53">
        <v>4</v>
      </c>
      <c r="AF181" s="53">
        <v>1</v>
      </c>
      <c r="AG181" s="53">
        <v>4</v>
      </c>
      <c r="AH181" s="53">
        <v>4</v>
      </c>
      <c r="AI181" s="53">
        <v>5</v>
      </c>
      <c r="AJ181" s="53">
        <v>4</v>
      </c>
      <c r="AK181" s="53">
        <v>4</v>
      </c>
      <c r="AL181" s="53">
        <v>3</v>
      </c>
      <c r="AM181" s="53">
        <v>5</v>
      </c>
      <c r="AN181" s="53">
        <v>4</v>
      </c>
      <c r="AO181" s="53">
        <v>1</v>
      </c>
      <c r="AP181" s="53">
        <v>5</v>
      </c>
      <c r="AQ181" s="53">
        <v>4</v>
      </c>
      <c r="AR181" s="53">
        <v>1</v>
      </c>
      <c r="AS181" s="53">
        <v>3</v>
      </c>
      <c r="AT181" s="1">
        <v>0</v>
      </c>
      <c r="AU181" s="1"/>
      <c r="AV181" s="1"/>
      <c r="AW181" s="1"/>
      <c r="AX181" s="1"/>
      <c r="AY181" s="1"/>
      <c r="AZ181" s="1"/>
      <c r="BA181" s="1"/>
      <c r="BB181" s="1"/>
      <c r="BC181" s="1"/>
      <c r="BD181" s="1"/>
      <c r="BE181" s="1"/>
      <c r="BF181" s="1"/>
      <c r="BG181" s="1"/>
      <c r="BH181" s="1"/>
    </row>
    <row r="182" spans="1:60" x14ac:dyDescent="0.25">
      <c r="A182" s="1">
        <f t="shared" si="2"/>
        <v>174</v>
      </c>
      <c r="B182" s="8">
        <v>43124.47729166667</v>
      </c>
      <c r="C182" s="8">
        <v>43124.477650462963</v>
      </c>
      <c r="D182" s="8">
        <v>43131.478032407409</v>
      </c>
      <c r="E182" s="45"/>
      <c r="F182" s="45"/>
      <c r="G182" s="47"/>
      <c r="H182" s="46"/>
      <c r="I182" s="46"/>
      <c r="J182" s="53"/>
      <c r="K182" s="53"/>
      <c r="L182" s="53"/>
      <c r="M182" s="53"/>
      <c r="N182" s="53"/>
      <c r="O182" s="53"/>
      <c r="P182" s="53"/>
      <c r="Q182" s="53"/>
      <c r="R182" s="53"/>
      <c r="S182" s="53"/>
      <c r="T182" s="53"/>
      <c r="U182" s="53"/>
      <c r="V182" s="3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1">
        <v>0</v>
      </c>
      <c r="AU182" s="1"/>
      <c r="AV182" s="1"/>
      <c r="AW182" s="1"/>
      <c r="AX182" s="1"/>
      <c r="AY182" s="1"/>
      <c r="AZ182" s="1"/>
      <c r="BA182" s="1"/>
      <c r="BB182" s="1"/>
      <c r="BC182" s="1"/>
      <c r="BD182" s="1"/>
      <c r="BE182" s="1"/>
      <c r="BF182" s="1"/>
      <c r="BG182" s="1"/>
      <c r="BH182" s="1"/>
    </row>
    <row r="183" spans="1:60" x14ac:dyDescent="0.25">
      <c r="A183" s="1">
        <f t="shared" si="2"/>
        <v>175</v>
      </c>
      <c r="B183" s="8">
        <v>43124.621296296296</v>
      </c>
      <c r="C183" s="8">
        <v>43124.622476851851</v>
      </c>
      <c r="D183" s="8">
        <v>43131.622766203705</v>
      </c>
      <c r="E183" s="45"/>
      <c r="F183" s="45"/>
      <c r="G183" s="47"/>
      <c r="H183" s="46"/>
      <c r="I183" s="46"/>
      <c r="J183" s="53"/>
      <c r="K183" s="53"/>
      <c r="L183" s="53"/>
      <c r="M183" s="53"/>
      <c r="N183" s="53"/>
      <c r="O183" s="53"/>
      <c r="P183" s="53"/>
      <c r="Q183" s="53"/>
      <c r="R183" s="53"/>
      <c r="S183" s="53"/>
      <c r="T183" s="53"/>
      <c r="U183" s="53"/>
      <c r="V183" s="3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1">
        <v>0</v>
      </c>
      <c r="AU183" s="1"/>
      <c r="AV183" s="1"/>
      <c r="AW183" s="1"/>
      <c r="AX183" s="1"/>
      <c r="AY183" s="1"/>
      <c r="AZ183" s="1"/>
      <c r="BA183" s="1"/>
      <c r="BB183" s="1"/>
      <c r="BC183" s="1"/>
      <c r="BD183" s="1"/>
      <c r="BE183" s="1"/>
      <c r="BF183" s="1"/>
      <c r="BG183" s="1"/>
      <c r="BH183" s="1"/>
    </row>
    <row r="184" spans="1:60" x14ac:dyDescent="0.25">
      <c r="A184" s="1">
        <f t="shared" si="2"/>
        <v>176</v>
      </c>
      <c r="B184" s="8">
        <v>43124.886597222219</v>
      </c>
      <c r="C184" s="8">
        <v>43124.887499999997</v>
      </c>
      <c r="D184" s="8">
        <v>43131.887615740743</v>
      </c>
      <c r="E184" s="45"/>
      <c r="F184" s="45"/>
      <c r="G184" s="47"/>
      <c r="H184" s="46"/>
      <c r="I184" s="46"/>
      <c r="J184" s="53"/>
      <c r="K184" s="53"/>
      <c r="L184" s="53"/>
      <c r="M184" s="53"/>
      <c r="N184" s="53"/>
      <c r="O184" s="53"/>
      <c r="P184" s="53"/>
      <c r="Q184" s="53"/>
      <c r="R184" s="53"/>
      <c r="S184" s="53"/>
      <c r="T184" s="53"/>
      <c r="U184" s="53"/>
      <c r="V184" s="3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1">
        <v>0</v>
      </c>
      <c r="AU184" s="1"/>
      <c r="AV184" s="1"/>
      <c r="AW184" s="1"/>
      <c r="AX184" s="1"/>
      <c r="AY184" s="1"/>
      <c r="AZ184" s="1"/>
      <c r="BA184" s="1"/>
      <c r="BB184" s="1"/>
      <c r="BC184" s="1"/>
      <c r="BD184" s="1"/>
      <c r="BE184" s="1"/>
      <c r="BF184" s="1"/>
      <c r="BG184" s="1"/>
      <c r="BH184" s="1"/>
    </row>
    <row r="185" spans="1:60" x14ac:dyDescent="0.25">
      <c r="A185" s="1">
        <f t="shared" si="2"/>
        <v>177</v>
      </c>
      <c r="B185" s="8">
        <v>43132.366354166668</v>
      </c>
      <c r="C185" s="8">
        <v>43132.370787037034</v>
      </c>
      <c r="D185" s="8">
        <v>43132.370798611111</v>
      </c>
      <c r="E185" s="45"/>
      <c r="F185" s="45"/>
      <c r="G185" s="47"/>
      <c r="H185" s="46"/>
      <c r="I185" s="46"/>
      <c r="J185" s="53"/>
      <c r="K185" s="53"/>
      <c r="L185" s="53"/>
      <c r="M185" s="53"/>
      <c r="N185" s="53"/>
      <c r="O185" s="53"/>
      <c r="P185" s="53"/>
      <c r="Q185" s="53"/>
      <c r="R185" s="53"/>
      <c r="S185" s="53"/>
      <c r="T185" s="53"/>
      <c r="U185" s="53"/>
      <c r="V185" s="33"/>
      <c r="W185" s="53"/>
      <c r="X185" s="53"/>
      <c r="Y185" s="53"/>
      <c r="Z185" s="53"/>
      <c r="AA185" s="53"/>
      <c r="AB185" s="53"/>
      <c r="AC185" s="53">
        <v>3</v>
      </c>
      <c r="AD185" s="53">
        <v>5</v>
      </c>
      <c r="AE185" s="53">
        <v>5</v>
      </c>
      <c r="AF185" s="53">
        <v>1</v>
      </c>
      <c r="AG185" s="53">
        <v>5</v>
      </c>
      <c r="AH185" s="53">
        <v>4</v>
      </c>
      <c r="AI185" s="53">
        <v>5</v>
      </c>
      <c r="AJ185" s="53">
        <v>5</v>
      </c>
      <c r="AK185" s="53">
        <v>4</v>
      </c>
      <c r="AL185" s="53">
        <v>5</v>
      </c>
      <c r="AM185" s="53">
        <v>5</v>
      </c>
      <c r="AN185" s="53">
        <v>5</v>
      </c>
      <c r="AO185" s="53">
        <v>1</v>
      </c>
      <c r="AP185" s="53">
        <v>5</v>
      </c>
      <c r="AQ185" s="53">
        <v>4</v>
      </c>
      <c r="AR185" s="53">
        <v>1</v>
      </c>
      <c r="AS185" s="53">
        <v>5</v>
      </c>
      <c r="AT185" s="1">
        <v>0</v>
      </c>
      <c r="AU185" s="1"/>
      <c r="AV185" s="1"/>
      <c r="AW185" s="1"/>
      <c r="AX185" s="1"/>
      <c r="AY185" s="1"/>
      <c r="AZ185" s="1"/>
      <c r="BA185" s="1"/>
      <c r="BB185" s="1"/>
      <c r="BC185" s="1"/>
      <c r="BD185" s="1"/>
      <c r="BE185" s="1"/>
      <c r="BF185" s="1"/>
      <c r="BG185" s="1"/>
      <c r="BH185" s="1"/>
    </row>
    <row r="186" spans="1:60" x14ac:dyDescent="0.25">
      <c r="A186" s="1">
        <f t="shared" si="2"/>
        <v>178</v>
      </c>
      <c r="B186" s="8">
        <v>43125.537222222221</v>
      </c>
      <c r="C186" s="8">
        <v>43125.538599537038</v>
      </c>
      <c r="D186" s="8">
        <v>43132.538645833331</v>
      </c>
      <c r="E186" s="45"/>
      <c r="F186" s="45"/>
      <c r="G186" s="47"/>
      <c r="H186" s="46"/>
      <c r="I186" s="46"/>
      <c r="J186" s="53"/>
      <c r="K186" s="53"/>
      <c r="L186" s="53"/>
      <c r="M186" s="53"/>
      <c r="N186" s="53"/>
      <c r="O186" s="53"/>
      <c r="P186" s="53"/>
      <c r="Q186" s="53"/>
      <c r="R186" s="53"/>
      <c r="S186" s="53"/>
      <c r="T186" s="53"/>
      <c r="U186" s="53"/>
      <c r="V186" s="3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1">
        <v>0</v>
      </c>
      <c r="AU186" s="1"/>
      <c r="AV186" s="1"/>
      <c r="AW186" s="1"/>
      <c r="AX186" s="1"/>
      <c r="AY186" s="1"/>
      <c r="AZ186" s="1"/>
      <c r="BA186" s="1"/>
      <c r="BB186" s="1"/>
      <c r="BC186" s="1"/>
      <c r="BD186" s="1"/>
      <c r="BE186" s="1"/>
      <c r="BF186" s="1"/>
      <c r="BG186" s="1"/>
      <c r="BH186" s="1"/>
    </row>
    <row r="187" spans="1:60" x14ac:dyDescent="0.25">
      <c r="A187" s="1">
        <f t="shared" si="2"/>
        <v>179</v>
      </c>
      <c r="B187" s="8">
        <v>43129.345138888886</v>
      </c>
      <c r="C187" s="8">
        <v>43129.345949074072</v>
      </c>
      <c r="D187" s="8">
        <v>43136.346319444441</v>
      </c>
      <c r="E187" s="45"/>
      <c r="F187" s="45"/>
      <c r="G187" s="47"/>
      <c r="H187" s="46"/>
      <c r="I187" s="46"/>
      <c r="J187" s="53"/>
      <c r="K187" s="53"/>
      <c r="L187" s="53"/>
      <c r="M187" s="53"/>
      <c r="N187" s="53"/>
      <c r="O187" s="53"/>
      <c r="P187" s="53"/>
      <c r="Q187" s="53"/>
      <c r="R187" s="53"/>
      <c r="S187" s="53"/>
      <c r="T187" s="53"/>
      <c r="U187" s="53"/>
      <c r="V187" s="3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1">
        <v>0</v>
      </c>
      <c r="AU187" s="1"/>
      <c r="AV187" s="1"/>
      <c r="AW187" s="1"/>
      <c r="AX187" s="1"/>
      <c r="AY187" s="1"/>
      <c r="AZ187" s="1"/>
      <c r="BA187" s="1"/>
      <c r="BB187" s="1"/>
      <c r="BC187" s="1"/>
      <c r="BD187" s="1"/>
      <c r="BE187" s="1"/>
      <c r="BF187" s="1"/>
      <c r="BG187" s="1"/>
      <c r="BH187" s="1"/>
    </row>
    <row r="188" spans="1:60" x14ac:dyDescent="0.25">
      <c r="A188" s="1">
        <f t="shared" si="2"/>
        <v>180</v>
      </c>
      <c r="B188" s="8">
        <v>43136.479317129626</v>
      </c>
      <c r="C188" s="8">
        <v>43136.486203703702</v>
      </c>
      <c r="D188" s="8">
        <v>43136.486215277779</v>
      </c>
      <c r="E188" s="45"/>
      <c r="F188" s="45"/>
      <c r="G188" s="47"/>
      <c r="H188" s="46"/>
      <c r="I188" s="46"/>
      <c r="J188" s="53"/>
      <c r="K188" s="53"/>
      <c r="L188" s="53"/>
      <c r="M188" s="53"/>
      <c r="N188" s="53"/>
      <c r="O188" s="53"/>
      <c r="P188" s="53"/>
      <c r="Q188" s="53"/>
      <c r="R188" s="53"/>
      <c r="S188" s="53"/>
      <c r="T188" s="53"/>
      <c r="U188" s="53"/>
      <c r="V188" s="33"/>
      <c r="W188" s="53"/>
      <c r="X188" s="53"/>
      <c r="Y188" s="53"/>
      <c r="Z188" s="53"/>
      <c r="AA188" s="53"/>
      <c r="AB188" s="53"/>
      <c r="AC188" s="53">
        <v>4</v>
      </c>
      <c r="AD188" s="53">
        <v>5</v>
      </c>
      <c r="AE188" s="53">
        <v>5</v>
      </c>
      <c r="AF188" s="53">
        <v>1</v>
      </c>
      <c r="AG188" s="53">
        <v>4</v>
      </c>
      <c r="AH188" s="53">
        <v>5</v>
      </c>
      <c r="AI188" s="53">
        <v>5</v>
      </c>
      <c r="AJ188" s="53">
        <v>5</v>
      </c>
      <c r="AK188" s="53">
        <v>5</v>
      </c>
      <c r="AL188" s="53">
        <v>4</v>
      </c>
      <c r="AM188" s="53">
        <v>5</v>
      </c>
      <c r="AN188" s="53">
        <v>5</v>
      </c>
      <c r="AO188" s="53">
        <v>1</v>
      </c>
      <c r="AP188" s="53">
        <v>5</v>
      </c>
      <c r="AQ188" s="53">
        <v>5</v>
      </c>
      <c r="AR188" s="53">
        <v>1</v>
      </c>
      <c r="AS188" s="53">
        <v>3</v>
      </c>
      <c r="AT188" s="1">
        <v>0</v>
      </c>
      <c r="AU188" s="1"/>
      <c r="AV188" s="1"/>
      <c r="AW188" s="1"/>
      <c r="AX188" s="1"/>
      <c r="AY188" s="1"/>
      <c r="AZ188" s="1"/>
      <c r="BA188" s="1"/>
      <c r="BB188" s="1"/>
      <c r="BC188" s="1"/>
      <c r="BD188" s="1"/>
      <c r="BE188" s="1"/>
      <c r="BF188" s="1"/>
      <c r="BG188" s="1"/>
      <c r="BH188" s="1"/>
    </row>
    <row r="189" spans="1:60" x14ac:dyDescent="0.25">
      <c r="A189" s="1">
        <f t="shared" si="2"/>
        <v>181</v>
      </c>
      <c r="B189" s="8">
        <v>43129.534953703704</v>
      </c>
      <c r="C189" s="8">
        <v>43129.535231481481</v>
      </c>
      <c r="D189" s="8">
        <v>43136.535439814812</v>
      </c>
      <c r="E189" s="45"/>
      <c r="F189" s="45"/>
      <c r="G189" s="47"/>
      <c r="H189" s="46"/>
      <c r="I189" s="46"/>
      <c r="J189" s="53"/>
      <c r="K189" s="53"/>
      <c r="L189" s="53"/>
      <c r="M189" s="53"/>
      <c r="N189" s="53"/>
      <c r="O189" s="53"/>
      <c r="P189" s="53"/>
      <c r="Q189" s="53"/>
      <c r="R189" s="53"/>
      <c r="S189" s="53"/>
      <c r="T189" s="53"/>
      <c r="U189" s="53"/>
      <c r="V189" s="3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1">
        <v>0</v>
      </c>
      <c r="AU189" s="1"/>
      <c r="AV189" s="1"/>
      <c r="AW189" s="1"/>
      <c r="AX189" s="1"/>
      <c r="AY189" s="1"/>
      <c r="AZ189" s="1"/>
      <c r="BA189" s="1"/>
      <c r="BB189" s="1"/>
      <c r="BC189" s="1"/>
      <c r="BD189" s="1"/>
      <c r="BE189" s="1"/>
      <c r="BF189" s="1"/>
      <c r="BG189" s="1"/>
      <c r="BH189" s="1"/>
    </row>
    <row r="190" spans="1:60" x14ac:dyDescent="0.25">
      <c r="A190" s="1">
        <f t="shared" si="2"/>
        <v>182</v>
      </c>
      <c r="B190" s="8">
        <v>43137.729097222225</v>
      </c>
      <c r="C190" s="8">
        <v>43137.731759259259</v>
      </c>
      <c r="D190" s="8">
        <v>43137.731770833336</v>
      </c>
      <c r="E190" s="45"/>
      <c r="F190" s="45"/>
      <c r="G190" s="47"/>
      <c r="H190" s="46"/>
      <c r="I190" s="46"/>
      <c r="J190" s="53"/>
      <c r="K190" s="53"/>
      <c r="L190" s="53"/>
      <c r="M190" s="53"/>
      <c r="N190" s="53"/>
      <c r="O190" s="53"/>
      <c r="P190" s="53"/>
      <c r="Q190" s="53"/>
      <c r="R190" s="53"/>
      <c r="S190" s="53"/>
      <c r="T190" s="53"/>
      <c r="U190" s="53"/>
      <c r="V190" s="33"/>
      <c r="W190" s="53"/>
      <c r="X190" s="53"/>
      <c r="Y190" s="53"/>
      <c r="Z190" s="53"/>
      <c r="AA190" s="53"/>
      <c r="AB190" s="53"/>
      <c r="AC190" s="53">
        <v>4</v>
      </c>
      <c r="AD190" s="53">
        <v>4</v>
      </c>
      <c r="AE190" s="53">
        <v>4</v>
      </c>
      <c r="AF190" s="53">
        <v>1</v>
      </c>
      <c r="AG190" s="53">
        <v>5</v>
      </c>
      <c r="AH190" s="53">
        <v>3</v>
      </c>
      <c r="AI190" s="53">
        <v>4</v>
      </c>
      <c r="AJ190" s="53">
        <v>5</v>
      </c>
      <c r="AK190" s="53">
        <v>3</v>
      </c>
      <c r="AL190" s="53">
        <v>5</v>
      </c>
      <c r="AM190" s="53">
        <v>5</v>
      </c>
      <c r="AN190" s="53">
        <v>4</v>
      </c>
      <c r="AO190" s="53">
        <v>1</v>
      </c>
      <c r="AP190" s="53">
        <v>5</v>
      </c>
      <c r="AQ190" s="53">
        <v>5</v>
      </c>
      <c r="AR190" s="53">
        <v>1</v>
      </c>
      <c r="AS190" s="53">
        <v>2</v>
      </c>
      <c r="AT190" s="1">
        <v>0</v>
      </c>
      <c r="AU190" s="1"/>
      <c r="AV190" s="1"/>
      <c r="AW190" s="1"/>
      <c r="AX190" s="1"/>
      <c r="AY190" s="1"/>
      <c r="AZ190" s="1"/>
      <c r="BA190" s="1"/>
      <c r="BB190" s="1"/>
      <c r="BC190" s="1"/>
      <c r="BD190" s="1"/>
      <c r="BE190" s="1"/>
      <c r="BF190" s="1"/>
      <c r="BG190" s="1"/>
      <c r="BH190" s="1"/>
    </row>
    <row r="191" spans="1:60" x14ac:dyDescent="0.25">
      <c r="A191" s="1">
        <f t="shared" si="2"/>
        <v>183</v>
      </c>
      <c r="B191" s="8">
        <v>43137.73201388889</v>
      </c>
      <c r="C191" s="8">
        <v>43137.7340625</v>
      </c>
      <c r="D191" s="8">
        <v>43137.734074074076</v>
      </c>
      <c r="E191" s="45"/>
      <c r="F191" s="45"/>
      <c r="G191" s="47"/>
      <c r="H191" s="46"/>
      <c r="I191" s="46"/>
      <c r="J191" s="53"/>
      <c r="K191" s="53"/>
      <c r="L191" s="53"/>
      <c r="M191" s="53"/>
      <c r="N191" s="53"/>
      <c r="O191" s="53"/>
      <c r="P191" s="53"/>
      <c r="Q191" s="53"/>
      <c r="R191" s="53"/>
      <c r="S191" s="53"/>
      <c r="T191" s="53"/>
      <c r="U191" s="53"/>
      <c r="V191" s="33"/>
      <c r="W191" s="53"/>
      <c r="X191" s="53"/>
      <c r="Y191" s="53"/>
      <c r="Z191" s="53"/>
      <c r="AA191" s="53"/>
      <c r="AB191" s="53"/>
      <c r="AC191" s="53">
        <v>5</v>
      </c>
      <c r="AD191" s="53">
        <v>5</v>
      </c>
      <c r="AE191" s="53">
        <v>2</v>
      </c>
      <c r="AF191" s="53">
        <v>1</v>
      </c>
      <c r="AG191" s="53">
        <v>5</v>
      </c>
      <c r="AH191" s="53">
        <v>5</v>
      </c>
      <c r="AI191" s="53">
        <v>5</v>
      </c>
      <c r="AJ191" s="53">
        <v>5</v>
      </c>
      <c r="AK191" s="53">
        <v>5</v>
      </c>
      <c r="AL191" s="53">
        <v>5</v>
      </c>
      <c r="AM191" s="53">
        <v>5</v>
      </c>
      <c r="AN191" s="53">
        <v>5</v>
      </c>
      <c r="AO191" s="53">
        <v>3</v>
      </c>
      <c r="AP191" s="53">
        <v>5</v>
      </c>
      <c r="AQ191" s="53">
        <v>5</v>
      </c>
      <c r="AR191" s="53">
        <v>1</v>
      </c>
      <c r="AS191" s="53">
        <v>3</v>
      </c>
      <c r="AT191" s="1">
        <v>0</v>
      </c>
      <c r="AU191" s="1"/>
      <c r="AV191" s="1"/>
      <c r="AW191" s="1"/>
      <c r="AX191" s="1"/>
      <c r="AY191" s="1"/>
      <c r="AZ191" s="1"/>
      <c r="BA191" s="1"/>
      <c r="BB191" s="1"/>
      <c r="BC191" s="1"/>
      <c r="BD191" s="1"/>
      <c r="BE191" s="1"/>
      <c r="BF191" s="1"/>
      <c r="BG191" s="1"/>
      <c r="BH191" s="1"/>
    </row>
    <row r="192" spans="1:60" x14ac:dyDescent="0.25">
      <c r="A192" s="1">
        <f t="shared" si="2"/>
        <v>184</v>
      </c>
      <c r="B192" s="8">
        <v>43137.748680555553</v>
      </c>
      <c r="C192" s="8">
        <v>43137.753263888888</v>
      </c>
      <c r="D192" s="8">
        <v>43137.753275462965</v>
      </c>
      <c r="E192" s="45"/>
      <c r="F192" s="45"/>
      <c r="G192" s="47"/>
      <c r="H192" s="46"/>
      <c r="I192" s="46"/>
      <c r="J192" s="53"/>
      <c r="K192" s="53"/>
      <c r="L192" s="53"/>
      <c r="M192" s="53"/>
      <c r="N192" s="53"/>
      <c r="O192" s="53"/>
      <c r="P192" s="53"/>
      <c r="Q192" s="53"/>
      <c r="R192" s="53"/>
      <c r="S192" s="53"/>
      <c r="T192" s="53"/>
      <c r="U192" s="53"/>
      <c r="V192" s="33"/>
      <c r="W192" s="53"/>
      <c r="X192" s="53"/>
      <c r="Y192" s="53"/>
      <c r="Z192" s="53"/>
      <c r="AA192" s="53"/>
      <c r="AB192" s="53"/>
      <c r="AC192" s="53">
        <v>5</v>
      </c>
      <c r="AD192" s="53">
        <v>5</v>
      </c>
      <c r="AE192" s="53">
        <v>2</v>
      </c>
      <c r="AF192" s="53">
        <v>1</v>
      </c>
      <c r="AG192" s="53">
        <v>2</v>
      </c>
      <c r="AH192" s="53">
        <v>4</v>
      </c>
      <c r="AI192" s="53">
        <v>5</v>
      </c>
      <c r="AJ192" s="53">
        <v>5</v>
      </c>
      <c r="AK192" s="53">
        <v>5</v>
      </c>
      <c r="AL192" s="53">
        <v>5</v>
      </c>
      <c r="AM192" s="53">
        <v>5</v>
      </c>
      <c r="AN192" s="53">
        <v>5</v>
      </c>
      <c r="AO192" s="53">
        <v>1</v>
      </c>
      <c r="AP192" s="53">
        <v>5</v>
      </c>
      <c r="AQ192" s="53">
        <v>5</v>
      </c>
      <c r="AR192" s="53">
        <v>1</v>
      </c>
      <c r="AS192" s="53">
        <v>5</v>
      </c>
      <c r="AT192" s="1">
        <v>0</v>
      </c>
      <c r="AU192" s="1"/>
      <c r="AV192" s="1"/>
      <c r="AW192" s="1"/>
      <c r="AX192" s="1"/>
      <c r="AY192" s="1"/>
      <c r="AZ192" s="1"/>
      <c r="BA192" s="1"/>
      <c r="BB192" s="1"/>
      <c r="BC192" s="1"/>
      <c r="BD192" s="1"/>
      <c r="BE192" s="1"/>
      <c r="BF192" s="1"/>
      <c r="BG192" s="1"/>
      <c r="BH192" s="1"/>
    </row>
    <row r="193" spans="1:60" x14ac:dyDescent="0.25">
      <c r="A193" s="1">
        <f t="shared" si="2"/>
        <v>185</v>
      </c>
      <c r="B193" s="8">
        <v>43137.891365740739</v>
      </c>
      <c r="C193" s="8">
        <v>43137.893773148149</v>
      </c>
      <c r="D193" s="8">
        <v>43137.893773148149</v>
      </c>
      <c r="E193" s="45"/>
      <c r="F193" s="45"/>
      <c r="G193" s="47"/>
      <c r="H193" s="46"/>
      <c r="I193" s="46"/>
      <c r="J193" s="53"/>
      <c r="K193" s="53"/>
      <c r="L193" s="53"/>
      <c r="M193" s="53"/>
      <c r="N193" s="53"/>
      <c r="O193" s="53"/>
      <c r="P193" s="53"/>
      <c r="Q193" s="53"/>
      <c r="R193" s="53"/>
      <c r="S193" s="53"/>
      <c r="T193" s="53"/>
      <c r="U193" s="53"/>
      <c r="V193" s="33"/>
      <c r="W193" s="53"/>
      <c r="X193" s="53"/>
      <c r="Y193" s="53"/>
      <c r="Z193" s="53"/>
      <c r="AA193" s="53"/>
      <c r="AB193" s="53"/>
      <c r="AC193" s="53">
        <v>4</v>
      </c>
      <c r="AD193" s="53">
        <v>4</v>
      </c>
      <c r="AE193" s="53">
        <v>4</v>
      </c>
      <c r="AF193" s="53">
        <v>2</v>
      </c>
      <c r="AG193" s="53">
        <v>3</v>
      </c>
      <c r="AH193" s="53">
        <v>4</v>
      </c>
      <c r="AI193" s="53">
        <v>4</v>
      </c>
      <c r="AJ193" s="53">
        <v>4</v>
      </c>
      <c r="AK193" s="53">
        <v>4</v>
      </c>
      <c r="AL193" s="53">
        <v>4</v>
      </c>
      <c r="AM193" s="53">
        <v>4</v>
      </c>
      <c r="AN193" s="53">
        <v>4</v>
      </c>
      <c r="AO193" s="53">
        <v>2</v>
      </c>
      <c r="AP193" s="53">
        <v>4</v>
      </c>
      <c r="AQ193" s="53">
        <v>2</v>
      </c>
      <c r="AR193" s="53">
        <v>4</v>
      </c>
      <c r="AS193" s="53">
        <v>4</v>
      </c>
      <c r="AT193" s="1">
        <v>0</v>
      </c>
      <c r="AU193" s="1"/>
      <c r="AV193" s="1"/>
      <c r="AW193" s="1"/>
      <c r="AX193" s="1"/>
      <c r="AY193" s="1"/>
      <c r="AZ193" s="1"/>
      <c r="BA193" s="1"/>
      <c r="BB193" s="1"/>
      <c r="BC193" s="1"/>
      <c r="BD193" s="1"/>
      <c r="BE193" s="1"/>
      <c r="BF193" s="1"/>
      <c r="BG193" s="1"/>
      <c r="BH193" s="1"/>
    </row>
    <row r="194" spans="1:60" x14ac:dyDescent="0.25">
      <c r="A194" s="1">
        <f t="shared" si="2"/>
        <v>186</v>
      </c>
      <c r="B194" s="8">
        <v>43137.98238425926</v>
      </c>
      <c r="C194" s="8">
        <v>43137.985625000001</v>
      </c>
      <c r="D194" s="8">
        <v>43137.985625000001</v>
      </c>
      <c r="E194" s="45"/>
      <c r="F194" s="45"/>
      <c r="G194" s="47"/>
      <c r="H194" s="46"/>
      <c r="I194" s="46"/>
      <c r="J194" s="53"/>
      <c r="K194" s="53"/>
      <c r="L194" s="53"/>
      <c r="M194" s="53"/>
      <c r="N194" s="53"/>
      <c r="O194" s="53"/>
      <c r="P194" s="53"/>
      <c r="Q194" s="53"/>
      <c r="R194" s="53"/>
      <c r="S194" s="53"/>
      <c r="T194" s="53"/>
      <c r="U194" s="53"/>
      <c r="V194" s="33"/>
      <c r="W194" s="53"/>
      <c r="X194" s="53"/>
      <c r="Y194" s="53"/>
      <c r="Z194" s="53"/>
      <c r="AA194" s="53"/>
      <c r="AB194" s="53"/>
      <c r="AC194" s="53">
        <v>5</v>
      </c>
      <c r="AD194" s="53">
        <v>5</v>
      </c>
      <c r="AE194" s="53">
        <v>5</v>
      </c>
      <c r="AF194" s="53">
        <v>1</v>
      </c>
      <c r="AG194" s="53">
        <v>2</v>
      </c>
      <c r="AH194" s="53">
        <v>5</v>
      </c>
      <c r="AI194" s="53">
        <v>5</v>
      </c>
      <c r="AJ194" s="53">
        <v>5</v>
      </c>
      <c r="AK194" s="53">
        <v>5</v>
      </c>
      <c r="AL194" s="53">
        <v>5</v>
      </c>
      <c r="AM194" s="53">
        <v>5</v>
      </c>
      <c r="AN194" s="53">
        <v>5</v>
      </c>
      <c r="AO194" s="53">
        <v>1</v>
      </c>
      <c r="AP194" s="53">
        <v>5</v>
      </c>
      <c r="AQ194" s="53">
        <v>5</v>
      </c>
      <c r="AR194" s="53">
        <v>1</v>
      </c>
      <c r="AS194" s="53">
        <v>5</v>
      </c>
      <c r="AT194" s="1">
        <v>0</v>
      </c>
      <c r="AU194" s="1"/>
      <c r="AV194" s="1"/>
      <c r="AW194" s="1"/>
      <c r="AX194" s="1"/>
      <c r="AY194" s="1"/>
      <c r="AZ194" s="1"/>
      <c r="BA194" s="1"/>
      <c r="BB194" s="1"/>
      <c r="BC194" s="1"/>
      <c r="BD194" s="1"/>
      <c r="BE194" s="1"/>
      <c r="BF194" s="1"/>
      <c r="BG194" s="1"/>
      <c r="BH194" s="1"/>
    </row>
    <row r="195" spans="1:60" x14ac:dyDescent="0.25">
      <c r="A195" s="1">
        <f t="shared" si="2"/>
        <v>187</v>
      </c>
      <c r="B195" s="8">
        <v>43138.264143518521</v>
      </c>
      <c r="C195" s="8">
        <v>43138.268275462964</v>
      </c>
      <c r="D195" s="8">
        <v>43138.268287037034</v>
      </c>
      <c r="E195" s="45"/>
      <c r="F195" s="45"/>
      <c r="G195" s="47"/>
      <c r="H195" s="46"/>
      <c r="I195" s="46"/>
      <c r="J195" s="53"/>
      <c r="K195" s="53"/>
      <c r="L195" s="53"/>
      <c r="M195" s="53"/>
      <c r="N195" s="53"/>
      <c r="O195" s="53"/>
      <c r="P195" s="53"/>
      <c r="Q195" s="53"/>
      <c r="R195" s="53"/>
      <c r="S195" s="53"/>
      <c r="T195" s="53"/>
      <c r="U195" s="53"/>
      <c r="V195" s="33"/>
      <c r="W195" s="53"/>
      <c r="X195" s="53"/>
      <c r="Y195" s="53"/>
      <c r="Z195" s="53"/>
      <c r="AA195" s="53"/>
      <c r="AB195" s="53"/>
      <c r="AC195" s="53">
        <v>4</v>
      </c>
      <c r="AD195" s="53">
        <v>4</v>
      </c>
      <c r="AE195" s="53">
        <v>2</v>
      </c>
      <c r="AF195" s="53">
        <v>1</v>
      </c>
      <c r="AG195" s="53">
        <v>4</v>
      </c>
      <c r="AH195" s="53">
        <v>3</v>
      </c>
      <c r="AI195" s="53">
        <v>5</v>
      </c>
      <c r="AJ195" s="53">
        <v>4</v>
      </c>
      <c r="AK195" s="53">
        <v>4</v>
      </c>
      <c r="AL195" s="53">
        <v>4</v>
      </c>
      <c r="AM195" s="53">
        <v>4</v>
      </c>
      <c r="AN195" s="53">
        <v>5</v>
      </c>
      <c r="AO195" s="53">
        <v>1</v>
      </c>
      <c r="AP195" s="53">
        <v>5</v>
      </c>
      <c r="AQ195" s="53">
        <v>4</v>
      </c>
      <c r="AR195" s="53">
        <v>1</v>
      </c>
      <c r="AS195" s="53">
        <v>4</v>
      </c>
      <c r="AT195" s="1">
        <v>0</v>
      </c>
      <c r="AU195" s="1"/>
      <c r="AV195" s="1"/>
      <c r="AW195" s="1"/>
      <c r="AX195" s="1"/>
      <c r="AY195" s="1"/>
      <c r="AZ195" s="1"/>
      <c r="BA195" s="1"/>
      <c r="BB195" s="1"/>
      <c r="BC195" s="1"/>
      <c r="BD195" s="1"/>
      <c r="BE195" s="1"/>
      <c r="BF195" s="1"/>
      <c r="BG195" s="1"/>
      <c r="BH195" s="1"/>
    </row>
    <row r="196" spans="1:60" x14ac:dyDescent="0.25">
      <c r="A196" s="1">
        <f t="shared" si="2"/>
        <v>188</v>
      </c>
      <c r="B196" s="8">
        <v>43138.279328703706</v>
      </c>
      <c r="C196" s="8">
        <v>43138.284317129626</v>
      </c>
      <c r="D196" s="8">
        <v>43138.284317129626</v>
      </c>
      <c r="E196" s="45"/>
      <c r="F196" s="45"/>
      <c r="G196" s="47"/>
      <c r="H196" s="46"/>
      <c r="I196" s="46"/>
      <c r="J196" s="53"/>
      <c r="K196" s="53"/>
      <c r="L196" s="53"/>
      <c r="M196" s="53"/>
      <c r="N196" s="53"/>
      <c r="O196" s="53"/>
      <c r="P196" s="53"/>
      <c r="Q196" s="53"/>
      <c r="R196" s="53"/>
      <c r="S196" s="53"/>
      <c r="T196" s="53"/>
      <c r="U196" s="53"/>
      <c r="V196" s="33"/>
      <c r="W196" s="53"/>
      <c r="X196" s="53"/>
      <c r="Y196" s="53"/>
      <c r="Z196" s="53"/>
      <c r="AA196" s="53"/>
      <c r="AB196" s="53"/>
      <c r="AC196" s="53">
        <v>5</v>
      </c>
      <c r="AD196" s="53">
        <v>4</v>
      </c>
      <c r="AE196" s="53">
        <v>4</v>
      </c>
      <c r="AF196" s="53">
        <v>1</v>
      </c>
      <c r="AG196" s="53">
        <v>4</v>
      </c>
      <c r="AH196" s="53">
        <v>5</v>
      </c>
      <c r="AI196" s="53">
        <v>5</v>
      </c>
      <c r="AJ196" s="53">
        <v>5</v>
      </c>
      <c r="AK196" s="53">
        <v>5</v>
      </c>
      <c r="AL196" s="53">
        <v>4</v>
      </c>
      <c r="AM196" s="53">
        <v>5</v>
      </c>
      <c r="AN196" s="53">
        <v>5</v>
      </c>
      <c r="AO196" s="53">
        <v>5</v>
      </c>
      <c r="AP196" s="53">
        <v>5</v>
      </c>
      <c r="AQ196" s="53">
        <v>4</v>
      </c>
      <c r="AR196" s="53">
        <v>1</v>
      </c>
      <c r="AS196" s="53">
        <v>2</v>
      </c>
      <c r="AT196" s="1">
        <v>0</v>
      </c>
      <c r="AU196" s="1"/>
      <c r="AV196" s="1"/>
      <c r="AW196" s="1"/>
      <c r="AX196" s="1"/>
      <c r="AY196" s="1"/>
      <c r="AZ196" s="1"/>
      <c r="BA196" s="1"/>
      <c r="BB196" s="1"/>
      <c r="BC196" s="1"/>
      <c r="BD196" s="1"/>
      <c r="BE196" s="1"/>
      <c r="BF196" s="1"/>
      <c r="BG196" s="1"/>
      <c r="BH196" s="1"/>
    </row>
    <row r="197" spans="1:60" x14ac:dyDescent="0.25">
      <c r="A197" s="1">
        <f t="shared" si="2"/>
        <v>189</v>
      </c>
      <c r="B197" s="8">
        <v>43138.301655092589</v>
      </c>
      <c r="C197" s="8">
        <v>43138.3046875</v>
      </c>
      <c r="D197" s="8">
        <v>43138.3046875</v>
      </c>
      <c r="E197" s="45"/>
      <c r="F197" s="45"/>
      <c r="G197" s="47"/>
      <c r="H197" s="46"/>
      <c r="I197" s="46"/>
      <c r="J197" s="53"/>
      <c r="K197" s="53"/>
      <c r="L197" s="53"/>
      <c r="M197" s="53"/>
      <c r="N197" s="53"/>
      <c r="O197" s="53"/>
      <c r="P197" s="53"/>
      <c r="Q197" s="53"/>
      <c r="R197" s="53"/>
      <c r="S197" s="53"/>
      <c r="T197" s="53"/>
      <c r="U197" s="53"/>
      <c r="V197" s="33"/>
      <c r="W197" s="53"/>
      <c r="X197" s="53"/>
      <c r="Y197" s="53"/>
      <c r="Z197" s="53"/>
      <c r="AA197" s="53"/>
      <c r="AB197" s="53"/>
      <c r="AC197" s="53">
        <v>4</v>
      </c>
      <c r="AD197" s="53">
        <v>5</v>
      </c>
      <c r="AE197" s="53">
        <v>2</v>
      </c>
      <c r="AF197" s="53">
        <v>1</v>
      </c>
      <c r="AG197" s="53">
        <v>2</v>
      </c>
      <c r="AH197" s="53">
        <v>4</v>
      </c>
      <c r="AI197" s="53">
        <v>5</v>
      </c>
      <c r="AJ197" s="53">
        <v>4</v>
      </c>
      <c r="AK197" s="53">
        <v>4</v>
      </c>
      <c r="AL197" s="53">
        <v>5</v>
      </c>
      <c r="AM197" s="53">
        <v>5</v>
      </c>
      <c r="AN197" s="53">
        <v>5</v>
      </c>
      <c r="AO197" s="53">
        <v>1</v>
      </c>
      <c r="AP197" s="53">
        <v>5</v>
      </c>
      <c r="AQ197" s="53">
        <v>4</v>
      </c>
      <c r="AR197" s="53">
        <v>1</v>
      </c>
      <c r="AS197" s="53">
        <v>2</v>
      </c>
      <c r="AT197" s="1">
        <v>0</v>
      </c>
      <c r="AU197" s="1"/>
      <c r="AV197" s="1"/>
      <c r="AW197" s="1"/>
      <c r="AX197" s="1"/>
      <c r="AY197" s="1"/>
      <c r="AZ197" s="1"/>
      <c r="BA197" s="1"/>
      <c r="BB197" s="1"/>
      <c r="BC197" s="1"/>
      <c r="BD197" s="1"/>
      <c r="BE197" s="1"/>
      <c r="BF197" s="1"/>
      <c r="BG197" s="1"/>
      <c r="BH197" s="1"/>
    </row>
    <row r="198" spans="1:60" x14ac:dyDescent="0.25">
      <c r="A198" s="1">
        <f t="shared" si="2"/>
        <v>190</v>
      </c>
      <c r="B198" s="8">
        <v>43138.332754629628</v>
      </c>
      <c r="C198" s="8">
        <v>43138.337372685186</v>
      </c>
      <c r="D198" s="8">
        <v>43138.337384259263</v>
      </c>
      <c r="E198" s="45"/>
      <c r="F198" s="45"/>
      <c r="G198" s="47"/>
      <c r="H198" s="46"/>
      <c r="I198" s="46"/>
      <c r="J198" s="53"/>
      <c r="K198" s="53"/>
      <c r="L198" s="53"/>
      <c r="M198" s="53"/>
      <c r="N198" s="53"/>
      <c r="O198" s="53"/>
      <c r="P198" s="53"/>
      <c r="Q198" s="53"/>
      <c r="R198" s="53"/>
      <c r="S198" s="53"/>
      <c r="T198" s="53"/>
      <c r="U198" s="53"/>
      <c r="V198" s="33"/>
      <c r="W198" s="53"/>
      <c r="X198" s="53"/>
      <c r="Y198" s="53"/>
      <c r="Z198" s="53"/>
      <c r="AA198" s="53"/>
      <c r="AB198" s="53"/>
      <c r="AC198" s="53">
        <v>5</v>
      </c>
      <c r="AD198" s="53">
        <v>4</v>
      </c>
      <c r="AE198" s="53">
        <v>4</v>
      </c>
      <c r="AF198" s="53">
        <v>2</v>
      </c>
      <c r="AG198" s="53">
        <v>4</v>
      </c>
      <c r="AH198" s="53">
        <v>4</v>
      </c>
      <c r="AI198" s="53">
        <v>4</v>
      </c>
      <c r="AJ198" s="53">
        <v>4</v>
      </c>
      <c r="AK198" s="53">
        <v>4</v>
      </c>
      <c r="AL198" s="53">
        <v>4</v>
      </c>
      <c r="AM198" s="53">
        <v>4</v>
      </c>
      <c r="AN198" s="53">
        <v>4</v>
      </c>
      <c r="AO198" s="53">
        <v>2</v>
      </c>
      <c r="AP198" s="53">
        <v>5</v>
      </c>
      <c r="AQ198" s="53">
        <v>4</v>
      </c>
      <c r="AR198" s="53">
        <v>2</v>
      </c>
      <c r="AS198" s="53">
        <v>4</v>
      </c>
      <c r="AT198" s="1">
        <v>0</v>
      </c>
      <c r="AU198" s="1"/>
      <c r="AV198" s="1"/>
      <c r="AW198" s="1"/>
      <c r="AX198" s="1"/>
      <c r="AY198" s="1"/>
      <c r="AZ198" s="1"/>
      <c r="BA198" s="1"/>
      <c r="BB198" s="1"/>
      <c r="BC198" s="1"/>
      <c r="BD198" s="1"/>
      <c r="BE198" s="1"/>
      <c r="BF198" s="1"/>
      <c r="BG198" s="1"/>
      <c r="BH198" s="1"/>
    </row>
    <row r="199" spans="1:60" x14ac:dyDescent="0.25">
      <c r="A199" s="1">
        <f t="shared" si="2"/>
        <v>191</v>
      </c>
      <c r="B199" s="8">
        <v>43138.346006944441</v>
      </c>
      <c r="C199" s="8">
        <v>43138.350706018522</v>
      </c>
      <c r="D199" s="8">
        <v>43138.350706018522</v>
      </c>
      <c r="E199" s="45"/>
      <c r="F199" s="45"/>
      <c r="G199" s="47"/>
      <c r="H199" s="46"/>
      <c r="I199" s="46"/>
      <c r="J199" s="53"/>
      <c r="K199" s="53"/>
      <c r="L199" s="53"/>
      <c r="M199" s="53"/>
      <c r="N199" s="53"/>
      <c r="O199" s="53"/>
      <c r="P199" s="53"/>
      <c r="Q199" s="53"/>
      <c r="R199" s="53"/>
      <c r="S199" s="53"/>
      <c r="T199" s="53"/>
      <c r="U199" s="53"/>
      <c r="V199" s="33"/>
      <c r="W199" s="53"/>
      <c r="X199" s="53"/>
      <c r="Y199" s="53"/>
      <c r="Z199" s="53"/>
      <c r="AA199" s="53"/>
      <c r="AB199" s="53"/>
      <c r="AC199" s="53">
        <v>5</v>
      </c>
      <c r="AD199" s="53">
        <v>5</v>
      </c>
      <c r="AE199" s="53">
        <v>2</v>
      </c>
      <c r="AF199" s="53">
        <v>1</v>
      </c>
      <c r="AG199" s="53">
        <v>4</v>
      </c>
      <c r="AH199" s="53">
        <v>4</v>
      </c>
      <c r="AI199" s="53">
        <v>5</v>
      </c>
      <c r="AJ199" s="53">
        <v>4</v>
      </c>
      <c r="AK199" s="53">
        <v>4</v>
      </c>
      <c r="AL199" s="53">
        <v>2</v>
      </c>
      <c r="AM199" s="53">
        <v>4</v>
      </c>
      <c r="AN199" s="53">
        <v>5</v>
      </c>
      <c r="AO199" s="53">
        <v>1</v>
      </c>
      <c r="AP199" s="53">
        <v>5</v>
      </c>
      <c r="AQ199" s="53">
        <v>5</v>
      </c>
      <c r="AR199" s="53">
        <v>1</v>
      </c>
      <c r="AS199" s="53">
        <v>5</v>
      </c>
      <c r="AT199" s="1">
        <v>0</v>
      </c>
      <c r="AU199" s="1"/>
      <c r="AV199" s="1"/>
      <c r="AW199" s="1"/>
      <c r="AX199" s="1"/>
      <c r="AY199" s="1"/>
      <c r="AZ199" s="1"/>
      <c r="BA199" s="1"/>
      <c r="BB199" s="1"/>
      <c r="BC199" s="1"/>
      <c r="BD199" s="1"/>
      <c r="BE199" s="1"/>
      <c r="BF199" s="1"/>
      <c r="BG199" s="1"/>
      <c r="BH199" s="1"/>
    </row>
    <row r="200" spans="1:60" x14ac:dyDescent="0.25">
      <c r="A200" s="1">
        <f t="shared" si="2"/>
        <v>192</v>
      </c>
      <c r="B200" s="8">
        <v>43138.348657407405</v>
      </c>
      <c r="C200" s="8">
        <v>43138.351377314815</v>
      </c>
      <c r="D200" s="8">
        <v>43138.351388888892</v>
      </c>
      <c r="E200" s="45"/>
      <c r="F200" s="45"/>
      <c r="G200" s="47"/>
      <c r="H200" s="46"/>
      <c r="I200" s="46"/>
      <c r="J200" s="53"/>
      <c r="K200" s="53"/>
      <c r="L200" s="53"/>
      <c r="M200" s="53"/>
      <c r="N200" s="53"/>
      <c r="O200" s="53"/>
      <c r="P200" s="53"/>
      <c r="Q200" s="53"/>
      <c r="R200" s="53"/>
      <c r="S200" s="53"/>
      <c r="T200" s="53"/>
      <c r="U200" s="53"/>
      <c r="V200" s="33"/>
      <c r="W200" s="53"/>
      <c r="X200" s="53"/>
      <c r="Y200" s="53"/>
      <c r="Z200" s="53"/>
      <c r="AA200" s="53"/>
      <c r="AB200" s="53"/>
      <c r="AC200" s="53">
        <v>5</v>
      </c>
      <c r="AD200" s="53">
        <v>3</v>
      </c>
      <c r="AE200" s="53">
        <v>3</v>
      </c>
      <c r="AF200" s="53">
        <v>2</v>
      </c>
      <c r="AG200" s="53">
        <v>1</v>
      </c>
      <c r="AH200" s="53">
        <v>4</v>
      </c>
      <c r="AI200" s="53">
        <v>3</v>
      </c>
      <c r="AJ200" s="53">
        <v>4</v>
      </c>
      <c r="AK200" s="53">
        <v>4</v>
      </c>
      <c r="AL200" s="53">
        <v>4</v>
      </c>
      <c r="AM200" s="53">
        <v>4</v>
      </c>
      <c r="AN200" s="53">
        <v>4</v>
      </c>
      <c r="AO200" s="53">
        <v>1</v>
      </c>
      <c r="AP200" s="53">
        <v>4</v>
      </c>
      <c r="AQ200" s="53">
        <v>4</v>
      </c>
      <c r="AR200" s="53">
        <v>1</v>
      </c>
      <c r="AS200" s="53">
        <v>4</v>
      </c>
      <c r="AT200" s="1">
        <v>0</v>
      </c>
      <c r="AU200" s="1"/>
      <c r="AV200" s="1"/>
      <c r="AW200" s="1"/>
      <c r="AX200" s="1"/>
      <c r="AY200" s="1"/>
      <c r="AZ200" s="1"/>
      <c r="BA200" s="1"/>
      <c r="BB200" s="1"/>
      <c r="BC200" s="1"/>
      <c r="BD200" s="1"/>
      <c r="BE200" s="1"/>
      <c r="BF200" s="1"/>
      <c r="BG200" s="1"/>
      <c r="BH200" s="1"/>
    </row>
    <row r="201" spans="1:60" x14ac:dyDescent="0.25">
      <c r="A201" s="1">
        <f t="shared" si="2"/>
        <v>193</v>
      </c>
      <c r="B201" s="8">
        <v>43138.347743055558</v>
      </c>
      <c r="C201" s="8">
        <v>43138.351805555554</v>
      </c>
      <c r="D201" s="8">
        <v>43138.351817129631</v>
      </c>
      <c r="E201" s="45"/>
      <c r="F201" s="45"/>
      <c r="G201" s="47"/>
      <c r="H201" s="46"/>
      <c r="I201" s="46"/>
      <c r="J201" s="53"/>
      <c r="K201" s="53"/>
      <c r="L201" s="53"/>
      <c r="M201" s="53"/>
      <c r="N201" s="53"/>
      <c r="O201" s="53"/>
      <c r="P201" s="53"/>
      <c r="Q201" s="53"/>
      <c r="R201" s="53"/>
      <c r="S201" s="53"/>
      <c r="T201" s="53"/>
      <c r="U201" s="53"/>
      <c r="V201" s="33"/>
      <c r="W201" s="53"/>
      <c r="X201" s="53"/>
      <c r="Y201" s="53"/>
      <c r="Z201" s="53"/>
      <c r="AA201" s="53"/>
      <c r="AB201" s="53"/>
      <c r="AC201" s="53">
        <v>4</v>
      </c>
      <c r="AD201" s="53">
        <v>4</v>
      </c>
      <c r="AE201" s="53">
        <v>3</v>
      </c>
      <c r="AF201" s="53">
        <v>1</v>
      </c>
      <c r="AG201" s="53">
        <v>3</v>
      </c>
      <c r="AH201" s="53">
        <v>4</v>
      </c>
      <c r="AI201" s="53">
        <v>4</v>
      </c>
      <c r="AJ201" s="53">
        <v>4</v>
      </c>
      <c r="AK201" s="53">
        <v>4</v>
      </c>
      <c r="AL201" s="53">
        <v>4</v>
      </c>
      <c r="AM201" s="53">
        <v>4</v>
      </c>
      <c r="AN201" s="53">
        <v>4</v>
      </c>
      <c r="AO201" s="53">
        <v>2</v>
      </c>
      <c r="AP201" s="53">
        <v>5</v>
      </c>
      <c r="AQ201" s="53">
        <v>4</v>
      </c>
      <c r="AR201" s="53">
        <v>1</v>
      </c>
      <c r="AS201" s="53">
        <v>4</v>
      </c>
      <c r="AT201" s="1">
        <v>0</v>
      </c>
      <c r="AU201" s="1"/>
      <c r="AV201" s="1"/>
      <c r="AW201" s="1"/>
      <c r="AX201" s="1"/>
      <c r="AY201" s="1"/>
      <c r="AZ201" s="1"/>
      <c r="BA201" s="1"/>
      <c r="BB201" s="1"/>
      <c r="BC201" s="1"/>
      <c r="BD201" s="1"/>
      <c r="BE201" s="1"/>
      <c r="BF201" s="1"/>
      <c r="BG201" s="1"/>
      <c r="BH201" s="1"/>
    </row>
    <row r="202" spans="1:60" x14ac:dyDescent="0.25">
      <c r="A202" s="1">
        <f t="shared" si="2"/>
        <v>194</v>
      </c>
      <c r="B202" s="8">
        <v>43138.347754629627</v>
      </c>
      <c r="C202" s="8">
        <v>43138.352129629631</v>
      </c>
      <c r="D202" s="8">
        <v>43138.352129629631</v>
      </c>
      <c r="E202" s="45"/>
      <c r="F202" s="45"/>
      <c r="G202" s="47"/>
      <c r="H202" s="46"/>
      <c r="I202" s="46"/>
      <c r="J202" s="53"/>
      <c r="K202" s="53"/>
      <c r="L202" s="53"/>
      <c r="M202" s="53"/>
      <c r="N202" s="53"/>
      <c r="O202" s="53"/>
      <c r="P202" s="53"/>
      <c r="Q202" s="53"/>
      <c r="R202" s="53"/>
      <c r="S202" s="53"/>
      <c r="T202" s="53"/>
      <c r="U202" s="53"/>
      <c r="V202" s="33"/>
      <c r="W202" s="53"/>
      <c r="X202" s="53"/>
      <c r="Y202" s="53"/>
      <c r="Z202" s="53"/>
      <c r="AA202" s="53"/>
      <c r="AB202" s="53"/>
      <c r="AC202" s="53">
        <v>5</v>
      </c>
      <c r="AD202" s="53">
        <v>5</v>
      </c>
      <c r="AE202" s="53">
        <v>5</v>
      </c>
      <c r="AF202" s="53">
        <v>2</v>
      </c>
      <c r="AG202" s="53">
        <v>3</v>
      </c>
      <c r="AH202" s="53">
        <v>4</v>
      </c>
      <c r="AI202" s="53">
        <v>5</v>
      </c>
      <c r="AJ202" s="53">
        <v>5</v>
      </c>
      <c r="AK202" s="53">
        <v>5</v>
      </c>
      <c r="AL202" s="53">
        <v>5</v>
      </c>
      <c r="AM202" s="53">
        <v>5</v>
      </c>
      <c r="AN202" s="53">
        <v>5</v>
      </c>
      <c r="AO202" s="53">
        <v>1</v>
      </c>
      <c r="AP202" s="53">
        <v>5</v>
      </c>
      <c r="AQ202" s="53">
        <v>5</v>
      </c>
      <c r="AR202" s="53">
        <v>1</v>
      </c>
      <c r="AS202" s="53">
        <v>5</v>
      </c>
      <c r="AT202" s="1">
        <v>0</v>
      </c>
      <c r="AU202" s="1"/>
      <c r="AV202" s="1"/>
      <c r="AW202" s="1"/>
      <c r="AX202" s="1"/>
      <c r="AY202" s="1"/>
      <c r="AZ202" s="1"/>
      <c r="BA202" s="1"/>
      <c r="BB202" s="1"/>
      <c r="BC202" s="1"/>
      <c r="BD202" s="1"/>
      <c r="BE202" s="1"/>
      <c r="BF202" s="1"/>
      <c r="BG202" s="1"/>
      <c r="BH202" s="1"/>
    </row>
    <row r="203" spans="1:60" x14ac:dyDescent="0.25">
      <c r="A203" s="1">
        <f t="shared" ref="A203:A266" si="3">A202+1</f>
        <v>195</v>
      </c>
      <c r="B203" s="8">
        <v>43138.349386574075</v>
      </c>
      <c r="C203" s="8">
        <v>43138.353078703702</v>
      </c>
      <c r="D203" s="8">
        <v>43138.353090277778</v>
      </c>
      <c r="E203" s="45"/>
      <c r="F203" s="45"/>
      <c r="G203" s="47"/>
      <c r="H203" s="46"/>
      <c r="I203" s="46"/>
      <c r="J203" s="53"/>
      <c r="K203" s="53"/>
      <c r="L203" s="53"/>
      <c r="M203" s="53"/>
      <c r="N203" s="53"/>
      <c r="O203" s="53"/>
      <c r="P203" s="53"/>
      <c r="Q203" s="53"/>
      <c r="R203" s="53"/>
      <c r="S203" s="53"/>
      <c r="T203" s="53"/>
      <c r="U203" s="53"/>
      <c r="V203" s="33"/>
      <c r="W203" s="53"/>
      <c r="X203" s="53"/>
      <c r="Y203" s="53"/>
      <c r="Z203" s="53"/>
      <c r="AA203" s="53"/>
      <c r="AB203" s="53"/>
      <c r="AC203" s="53">
        <v>5</v>
      </c>
      <c r="AD203" s="53">
        <v>5</v>
      </c>
      <c r="AE203" s="53">
        <v>4</v>
      </c>
      <c r="AF203" s="53">
        <v>1</v>
      </c>
      <c r="AG203" s="53">
        <v>2</v>
      </c>
      <c r="AH203" s="53">
        <v>4</v>
      </c>
      <c r="AI203" s="53">
        <v>5</v>
      </c>
      <c r="AJ203" s="53">
        <v>4</v>
      </c>
      <c r="AK203" s="53">
        <v>5</v>
      </c>
      <c r="AL203" s="53">
        <v>5</v>
      </c>
      <c r="AM203" s="53">
        <v>5</v>
      </c>
      <c r="AN203" s="53">
        <v>5</v>
      </c>
      <c r="AO203" s="53">
        <v>1</v>
      </c>
      <c r="AP203" s="53">
        <v>5</v>
      </c>
      <c r="AQ203" s="53">
        <v>5</v>
      </c>
      <c r="AR203" s="53">
        <v>2</v>
      </c>
      <c r="AS203" s="53">
        <v>5</v>
      </c>
      <c r="AT203" s="1">
        <v>0</v>
      </c>
      <c r="AU203" s="1"/>
      <c r="AV203" s="1"/>
      <c r="AW203" s="1"/>
      <c r="AX203" s="1"/>
      <c r="AY203" s="1"/>
      <c r="AZ203" s="1"/>
      <c r="BA203" s="1"/>
      <c r="BB203" s="1"/>
      <c r="BC203" s="1"/>
      <c r="BD203" s="1"/>
      <c r="BE203" s="1"/>
      <c r="BF203" s="1"/>
      <c r="BG203" s="1"/>
      <c r="BH203" s="1"/>
    </row>
    <row r="204" spans="1:60" x14ac:dyDescent="0.25">
      <c r="A204" s="1">
        <f t="shared" si="3"/>
        <v>196</v>
      </c>
      <c r="B204" s="8">
        <v>43138.355821759258</v>
      </c>
      <c r="C204" s="8">
        <v>43138.357835648145</v>
      </c>
      <c r="D204" s="8">
        <v>43138.357835648145</v>
      </c>
      <c r="E204" s="45"/>
      <c r="F204" s="45"/>
      <c r="G204" s="47"/>
      <c r="H204" s="46"/>
      <c r="I204" s="46"/>
      <c r="J204" s="53"/>
      <c r="K204" s="53"/>
      <c r="L204" s="53"/>
      <c r="M204" s="53"/>
      <c r="N204" s="53"/>
      <c r="O204" s="53"/>
      <c r="P204" s="53"/>
      <c r="Q204" s="53"/>
      <c r="R204" s="53"/>
      <c r="S204" s="53"/>
      <c r="T204" s="53"/>
      <c r="U204" s="53"/>
      <c r="V204" s="33"/>
      <c r="W204" s="53"/>
      <c r="X204" s="53"/>
      <c r="Y204" s="53"/>
      <c r="Z204" s="53"/>
      <c r="AA204" s="53"/>
      <c r="AB204" s="53"/>
      <c r="AC204" s="53">
        <v>5</v>
      </c>
      <c r="AD204" s="53">
        <v>5</v>
      </c>
      <c r="AE204" s="53">
        <v>3</v>
      </c>
      <c r="AF204" s="53">
        <v>1</v>
      </c>
      <c r="AG204" s="53">
        <v>3</v>
      </c>
      <c r="AH204" s="53">
        <v>1</v>
      </c>
      <c r="AI204" s="53">
        <v>5</v>
      </c>
      <c r="AJ204" s="53">
        <v>5</v>
      </c>
      <c r="AK204" s="53">
        <v>1</v>
      </c>
      <c r="AL204" s="53">
        <v>3</v>
      </c>
      <c r="AM204" s="53">
        <v>5</v>
      </c>
      <c r="AN204" s="53">
        <v>3</v>
      </c>
      <c r="AO204" s="53">
        <v>1</v>
      </c>
      <c r="AP204" s="53">
        <v>5</v>
      </c>
      <c r="AQ204" s="53">
        <v>3</v>
      </c>
      <c r="AR204" s="53">
        <v>1</v>
      </c>
      <c r="AS204" s="53">
        <v>3</v>
      </c>
      <c r="AT204" s="1">
        <v>0</v>
      </c>
      <c r="AU204" s="1"/>
      <c r="AV204" s="1"/>
      <c r="AW204" s="1"/>
      <c r="AX204" s="1"/>
      <c r="AY204" s="1"/>
      <c r="AZ204" s="1"/>
      <c r="BA204" s="1"/>
      <c r="BB204" s="1"/>
      <c r="BC204" s="1"/>
      <c r="BD204" s="1"/>
      <c r="BE204" s="1"/>
      <c r="BF204" s="1"/>
      <c r="BG204" s="1"/>
      <c r="BH204" s="1"/>
    </row>
    <row r="205" spans="1:60" x14ac:dyDescent="0.25">
      <c r="A205" s="1">
        <f t="shared" si="3"/>
        <v>197</v>
      </c>
      <c r="B205" s="8">
        <v>43138.351041666669</v>
      </c>
      <c r="C205" s="8">
        <v>43138.357997685183</v>
      </c>
      <c r="D205" s="8">
        <v>43138.357997685183</v>
      </c>
      <c r="E205" s="45"/>
      <c r="F205" s="45"/>
      <c r="G205" s="47"/>
      <c r="H205" s="46"/>
      <c r="I205" s="46"/>
      <c r="J205" s="53"/>
      <c r="K205" s="53"/>
      <c r="L205" s="53"/>
      <c r="M205" s="53"/>
      <c r="N205" s="53"/>
      <c r="O205" s="53"/>
      <c r="P205" s="53"/>
      <c r="Q205" s="53"/>
      <c r="R205" s="53"/>
      <c r="S205" s="53"/>
      <c r="T205" s="53"/>
      <c r="U205" s="53"/>
      <c r="V205" s="33"/>
      <c r="W205" s="53"/>
      <c r="X205" s="53"/>
      <c r="Y205" s="53"/>
      <c r="Z205" s="53"/>
      <c r="AA205" s="53"/>
      <c r="AB205" s="53"/>
      <c r="AC205" s="53">
        <v>4</v>
      </c>
      <c r="AD205" s="53">
        <v>4</v>
      </c>
      <c r="AE205" s="53">
        <v>3</v>
      </c>
      <c r="AF205" s="53">
        <v>2</v>
      </c>
      <c r="AG205" s="53">
        <v>2</v>
      </c>
      <c r="AH205" s="53">
        <v>4</v>
      </c>
      <c r="AI205" s="53">
        <v>4</v>
      </c>
      <c r="AJ205" s="53">
        <v>4</v>
      </c>
      <c r="AK205" s="53">
        <v>2</v>
      </c>
      <c r="AL205" s="53">
        <v>3</v>
      </c>
      <c r="AM205" s="53">
        <v>4</v>
      </c>
      <c r="AN205" s="53">
        <v>3</v>
      </c>
      <c r="AO205" s="53">
        <v>2</v>
      </c>
      <c r="AP205" s="53">
        <v>4</v>
      </c>
      <c r="AQ205" s="53">
        <v>4</v>
      </c>
      <c r="AR205" s="53">
        <v>1</v>
      </c>
      <c r="AS205" s="53">
        <v>4</v>
      </c>
      <c r="AT205" s="1">
        <v>0</v>
      </c>
      <c r="AU205" s="1"/>
      <c r="AV205" s="1"/>
      <c r="AW205" s="1"/>
      <c r="AX205" s="1"/>
      <c r="AY205" s="1"/>
      <c r="AZ205" s="1"/>
      <c r="BA205" s="1"/>
      <c r="BB205" s="1"/>
      <c r="BC205" s="1"/>
      <c r="BD205" s="1"/>
      <c r="BE205" s="1"/>
      <c r="BF205" s="1"/>
      <c r="BG205" s="1"/>
      <c r="BH205" s="1"/>
    </row>
    <row r="206" spans="1:60" x14ac:dyDescent="0.25">
      <c r="A206" s="1">
        <f t="shared" si="3"/>
        <v>198</v>
      </c>
      <c r="B206" s="8">
        <v>43138.356446759259</v>
      </c>
      <c r="C206" s="8">
        <v>43138.359826388885</v>
      </c>
      <c r="D206" s="8">
        <v>43138.359837962962</v>
      </c>
      <c r="E206" s="45"/>
      <c r="F206" s="45"/>
      <c r="G206" s="47"/>
      <c r="H206" s="46"/>
      <c r="I206" s="46"/>
      <c r="J206" s="53"/>
      <c r="K206" s="53"/>
      <c r="L206" s="53"/>
      <c r="M206" s="53"/>
      <c r="N206" s="53"/>
      <c r="O206" s="53"/>
      <c r="P206" s="53"/>
      <c r="Q206" s="53"/>
      <c r="R206" s="53"/>
      <c r="S206" s="53"/>
      <c r="T206" s="53"/>
      <c r="U206" s="53"/>
      <c r="V206" s="33"/>
      <c r="W206" s="53"/>
      <c r="X206" s="53"/>
      <c r="Y206" s="53"/>
      <c r="Z206" s="53"/>
      <c r="AA206" s="53"/>
      <c r="AB206" s="53"/>
      <c r="AC206" s="53">
        <v>4</v>
      </c>
      <c r="AD206" s="53">
        <v>5</v>
      </c>
      <c r="AE206" s="53">
        <v>4</v>
      </c>
      <c r="AF206" s="53">
        <v>1</v>
      </c>
      <c r="AG206" s="53">
        <v>4</v>
      </c>
      <c r="AH206" s="53">
        <v>5</v>
      </c>
      <c r="AI206" s="53">
        <v>5</v>
      </c>
      <c r="AJ206" s="53">
        <v>5</v>
      </c>
      <c r="AK206" s="53">
        <v>5</v>
      </c>
      <c r="AL206" s="53">
        <v>5</v>
      </c>
      <c r="AM206" s="53">
        <v>5</v>
      </c>
      <c r="AN206" s="53">
        <v>5</v>
      </c>
      <c r="AO206" s="53">
        <v>2</v>
      </c>
      <c r="AP206" s="53">
        <v>5</v>
      </c>
      <c r="AQ206" s="53">
        <v>4</v>
      </c>
      <c r="AR206" s="53">
        <v>1</v>
      </c>
      <c r="AS206" s="53">
        <v>4</v>
      </c>
      <c r="AT206" s="1">
        <v>0</v>
      </c>
      <c r="AU206" s="1"/>
      <c r="AV206" s="1"/>
      <c r="AW206" s="1"/>
      <c r="AX206" s="1"/>
      <c r="AY206" s="1"/>
      <c r="AZ206" s="1"/>
      <c r="BA206" s="1"/>
      <c r="BB206" s="1"/>
      <c r="BC206" s="1"/>
      <c r="BD206" s="1"/>
      <c r="BE206" s="1"/>
      <c r="BF206" s="1"/>
      <c r="BG206" s="1"/>
      <c r="BH206" s="1"/>
    </row>
    <row r="207" spans="1:60" x14ac:dyDescent="0.25">
      <c r="A207" s="1">
        <f t="shared" si="3"/>
        <v>199</v>
      </c>
      <c r="B207" s="8">
        <v>43138.348599537036</v>
      </c>
      <c r="C207" s="8">
        <v>43138.361388888887</v>
      </c>
      <c r="D207" s="8">
        <v>43138.361388888887</v>
      </c>
      <c r="E207" s="45"/>
      <c r="F207" s="45"/>
      <c r="G207" s="47"/>
      <c r="H207" s="46"/>
      <c r="I207" s="46"/>
      <c r="J207" s="53"/>
      <c r="K207" s="53"/>
      <c r="L207" s="53"/>
      <c r="M207" s="53"/>
      <c r="N207" s="53"/>
      <c r="O207" s="53"/>
      <c r="P207" s="53"/>
      <c r="Q207" s="53"/>
      <c r="R207" s="53"/>
      <c r="S207" s="53"/>
      <c r="T207" s="53"/>
      <c r="U207" s="53"/>
      <c r="V207" s="33"/>
      <c r="W207" s="53"/>
      <c r="X207" s="53"/>
      <c r="Y207" s="53"/>
      <c r="Z207" s="53"/>
      <c r="AA207" s="53"/>
      <c r="AB207" s="53"/>
      <c r="AC207" s="53">
        <v>5</v>
      </c>
      <c r="AD207" s="53">
        <v>5</v>
      </c>
      <c r="AE207" s="53">
        <v>4</v>
      </c>
      <c r="AF207" s="53">
        <v>2</v>
      </c>
      <c r="AG207" s="53">
        <v>4</v>
      </c>
      <c r="AH207" s="53">
        <v>4</v>
      </c>
      <c r="AI207" s="53">
        <v>5</v>
      </c>
      <c r="AJ207" s="53">
        <v>5</v>
      </c>
      <c r="AK207" s="53">
        <v>5</v>
      </c>
      <c r="AL207" s="53">
        <v>4</v>
      </c>
      <c r="AM207" s="53">
        <v>5</v>
      </c>
      <c r="AN207" s="53">
        <v>5</v>
      </c>
      <c r="AO207" s="53">
        <v>2</v>
      </c>
      <c r="AP207" s="53">
        <v>4</v>
      </c>
      <c r="AQ207" s="53">
        <v>4</v>
      </c>
      <c r="AR207" s="53">
        <v>4</v>
      </c>
      <c r="AS207" s="53">
        <v>4</v>
      </c>
      <c r="AT207" s="1">
        <v>0</v>
      </c>
      <c r="AU207" s="1"/>
      <c r="AV207" s="1"/>
      <c r="AW207" s="1"/>
      <c r="AX207" s="1"/>
      <c r="AY207" s="1"/>
      <c r="AZ207" s="1"/>
      <c r="BA207" s="1"/>
      <c r="BB207" s="1"/>
      <c r="BC207" s="1"/>
      <c r="BD207" s="1"/>
      <c r="BE207" s="1"/>
      <c r="BF207" s="1"/>
      <c r="BG207" s="1"/>
      <c r="BH207" s="1"/>
    </row>
    <row r="208" spans="1:60" x14ac:dyDescent="0.25">
      <c r="A208" s="1">
        <f t="shared" si="3"/>
        <v>200</v>
      </c>
      <c r="B208" s="8">
        <v>43138.353715277779</v>
      </c>
      <c r="C208" s="8">
        <v>43138.361678240741</v>
      </c>
      <c r="D208" s="8">
        <v>43138.361689814818</v>
      </c>
      <c r="E208" s="45"/>
      <c r="F208" s="45"/>
      <c r="G208" s="47"/>
      <c r="H208" s="46"/>
      <c r="I208" s="46"/>
      <c r="J208" s="53"/>
      <c r="K208" s="53"/>
      <c r="L208" s="53"/>
      <c r="M208" s="53"/>
      <c r="N208" s="53"/>
      <c r="O208" s="53"/>
      <c r="P208" s="53"/>
      <c r="Q208" s="53"/>
      <c r="R208" s="53"/>
      <c r="S208" s="53"/>
      <c r="T208" s="53"/>
      <c r="U208" s="53"/>
      <c r="V208" s="33"/>
      <c r="W208" s="53"/>
      <c r="X208" s="53"/>
      <c r="Y208" s="53"/>
      <c r="Z208" s="53"/>
      <c r="AA208" s="53"/>
      <c r="AB208" s="53"/>
      <c r="AC208" s="53">
        <v>5</v>
      </c>
      <c r="AD208" s="53">
        <v>4</v>
      </c>
      <c r="AE208" s="53">
        <v>4</v>
      </c>
      <c r="AF208" s="53">
        <v>2</v>
      </c>
      <c r="AG208" s="53">
        <v>3</v>
      </c>
      <c r="AH208" s="53">
        <v>4</v>
      </c>
      <c r="AI208" s="53">
        <v>4</v>
      </c>
      <c r="AJ208" s="53">
        <v>4</v>
      </c>
      <c r="AK208" s="53">
        <v>3</v>
      </c>
      <c r="AL208" s="53">
        <v>4</v>
      </c>
      <c r="AM208" s="53">
        <v>4</v>
      </c>
      <c r="AN208" s="53">
        <v>3</v>
      </c>
      <c r="AO208" s="53">
        <v>2</v>
      </c>
      <c r="AP208" s="53">
        <v>4</v>
      </c>
      <c r="AQ208" s="53">
        <v>4</v>
      </c>
      <c r="AR208" s="53">
        <v>3</v>
      </c>
      <c r="AS208" s="53">
        <v>4</v>
      </c>
      <c r="AT208" s="1">
        <v>0</v>
      </c>
      <c r="AU208" s="1"/>
      <c r="AV208" s="1"/>
      <c r="AW208" s="1"/>
      <c r="AX208" s="1"/>
      <c r="AY208" s="1"/>
      <c r="AZ208" s="1"/>
      <c r="BA208" s="1"/>
      <c r="BB208" s="1"/>
      <c r="BC208" s="1"/>
      <c r="BD208" s="1"/>
      <c r="BE208" s="1"/>
      <c r="BF208" s="1"/>
      <c r="BG208" s="1"/>
      <c r="BH208" s="1"/>
    </row>
    <row r="209" spans="1:60" x14ac:dyDescent="0.25">
      <c r="A209" s="1">
        <f t="shared" si="3"/>
        <v>201</v>
      </c>
      <c r="B209" s="8">
        <v>43138.35796296296</v>
      </c>
      <c r="C209" s="8">
        <v>43138.363935185182</v>
      </c>
      <c r="D209" s="8">
        <v>43138.363935185182</v>
      </c>
      <c r="E209" s="45"/>
      <c r="F209" s="45"/>
      <c r="G209" s="47"/>
      <c r="H209" s="46"/>
      <c r="I209" s="46"/>
      <c r="J209" s="53"/>
      <c r="K209" s="53"/>
      <c r="L209" s="53"/>
      <c r="M209" s="53"/>
      <c r="N209" s="53"/>
      <c r="O209" s="53"/>
      <c r="P209" s="53"/>
      <c r="Q209" s="53"/>
      <c r="R209" s="53"/>
      <c r="S209" s="53"/>
      <c r="T209" s="53"/>
      <c r="U209" s="53"/>
      <c r="V209" s="33"/>
      <c r="W209" s="53"/>
      <c r="X209" s="53"/>
      <c r="Y209" s="53"/>
      <c r="Z209" s="53"/>
      <c r="AA209" s="53"/>
      <c r="AB209" s="53"/>
      <c r="AC209" s="53">
        <v>5</v>
      </c>
      <c r="AD209" s="53">
        <v>5</v>
      </c>
      <c r="AE209" s="53">
        <v>4</v>
      </c>
      <c r="AF209" s="53">
        <v>1</v>
      </c>
      <c r="AG209" s="53">
        <v>4</v>
      </c>
      <c r="AH209" s="53">
        <v>4</v>
      </c>
      <c r="AI209" s="53">
        <v>5</v>
      </c>
      <c r="AJ209" s="53">
        <v>5</v>
      </c>
      <c r="AK209" s="53">
        <v>4</v>
      </c>
      <c r="AL209" s="53">
        <v>4</v>
      </c>
      <c r="AM209" s="53">
        <v>5</v>
      </c>
      <c r="AN209" s="53">
        <v>5</v>
      </c>
      <c r="AO209" s="53">
        <v>2</v>
      </c>
      <c r="AP209" s="53">
        <v>5</v>
      </c>
      <c r="AQ209" s="53">
        <v>5</v>
      </c>
      <c r="AR209" s="53">
        <v>1</v>
      </c>
      <c r="AS209" s="53">
        <v>4</v>
      </c>
      <c r="AT209" s="1">
        <v>0</v>
      </c>
      <c r="AU209" s="1"/>
      <c r="AV209" s="1"/>
      <c r="AW209" s="1"/>
      <c r="AX209" s="1"/>
      <c r="AY209" s="1"/>
      <c r="AZ209" s="1"/>
      <c r="BA209" s="1"/>
      <c r="BB209" s="1"/>
      <c r="BC209" s="1"/>
      <c r="BD209" s="1"/>
      <c r="BE209" s="1"/>
      <c r="BF209" s="1"/>
      <c r="BG209" s="1"/>
      <c r="BH209" s="1"/>
    </row>
    <row r="210" spans="1:60" x14ac:dyDescent="0.25">
      <c r="A210" s="1">
        <f t="shared" si="3"/>
        <v>202</v>
      </c>
      <c r="B210" s="8">
        <v>43138.355266203704</v>
      </c>
      <c r="C210" s="8">
        <v>43138.366956018515</v>
      </c>
      <c r="D210" s="8">
        <v>43138.366956018515</v>
      </c>
      <c r="E210" s="45"/>
      <c r="F210" s="45"/>
      <c r="G210" s="47"/>
      <c r="H210" s="46"/>
      <c r="I210" s="46"/>
      <c r="J210" s="53"/>
      <c r="K210" s="53"/>
      <c r="L210" s="53"/>
      <c r="M210" s="53"/>
      <c r="N210" s="53"/>
      <c r="O210" s="53"/>
      <c r="P210" s="53"/>
      <c r="Q210" s="53"/>
      <c r="R210" s="53"/>
      <c r="S210" s="53"/>
      <c r="T210" s="53"/>
      <c r="U210" s="53"/>
      <c r="V210" s="33"/>
      <c r="W210" s="53"/>
      <c r="X210" s="53"/>
      <c r="Y210" s="53"/>
      <c r="Z210" s="53"/>
      <c r="AA210" s="53"/>
      <c r="AB210" s="53"/>
      <c r="AC210" s="53">
        <v>5</v>
      </c>
      <c r="AD210" s="53">
        <v>5</v>
      </c>
      <c r="AE210" s="53">
        <v>5</v>
      </c>
      <c r="AF210" s="53">
        <v>1</v>
      </c>
      <c r="AG210" s="53">
        <v>1</v>
      </c>
      <c r="AH210" s="53">
        <v>5</v>
      </c>
      <c r="AI210" s="53">
        <v>5</v>
      </c>
      <c r="AJ210" s="53">
        <v>5</v>
      </c>
      <c r="AK210" s="53">
        <v>5</v>
      </c>
      <c r="AL210" s="53">
        <v>1</v>
      </c>
      <c r="AM210" s="53">
        <v>5</v>
      </c>
      <c r="AN210" s="53">
        <v>5</v>
      </c>
      <c r="AO210" s="53">
        <v>2</v>
      </c>
      <c r="AP210" s="53">
        <v>5</v>
      </c>
      <c r="AQ210" s="53">
        <v>5</v>
      </c>
      <c r="AR210" s="53">
        <v>2</v>
      </c>
      <c r="AS210" s="53">
        <v>4</v>
      </c>
      <c r="AT210" s="1">
        <v>0</v>
      </c>
      <c r="AU210" s="1"/>
      <c r="AV210" s="1"/>
      <c r="AW210" s="1"/>
      <c r="AX210" s="1"/>
      <c r="AY210" s="1"/>
      <c r="AZ210" s="1"/>
      <c r="BA210" s="1"/>
      <c r="BB210" s="1"/>
      <c r="BC210" s="1"/>
      <c r="BD210" s="1"/>
      <c r="BE210" s="1"/>
      <c r="BF210" s="1"/>
      <c r="BG210" s="1"/>
      <c r="BH210" s="1"/>
    </row>
    <row r="211" spans="1:60" x14ac:dyDescent="0.25">
      <c r="A211" s="1">
        <f t="shared" si="3"/>
        <v>203</v>
      </c>
      <c r="B211" s="8">
        <v>43138.362939814811</v>
      </c>
      <c r="C211" s="8">
        <v>43138.368055555555</v>
      </c>
      <c r="D211" s="8">
        <v>43138.368067129632</v>
      </c>
      <c r="E211" s="45"/>
      <c r="F211" s="45"/>
      <c r="G211" s="47"/>
      <c r="H211" s="46"/>
      <c r="I211" s="46"/>
      <c r="J211" s="53"/>
      <c r="K211" s="53"/>
      <c r="L211" s="53"/>
      <c r="M211" s="53"/>
      <c r="N211" s="53"/>
      <c r="O211" s="53"/>
      <c r="P211" s="53"/>
      <c r="Q211" s="53"/>
      <c r="R211" s="53"/>
      <c r="S211" s="53"/>
      <c r="T211" s="53"/>
      <c r="U211" s="53"/>
      <c r="V211" s="33"/>
      <c r="W211" s="53"/>
      <c r="X211" s="53"/>
      <c r="Y211" s="53"/>
      <c r="Z211" s="53"/>
      <c r="AA211" s="53"/>
      <c r="AB211" s="53"/>
      <c r="AC211" s="53">
        <v>5</v>
      </c>
      <c r="AD211" s="53">
        <v>5</v>
      </c>
      <c r="AE211" s="53">
        <v>5</v>
      </c>
      <c r="AF211" s="53">
        <v>1</v>
      </c>
      <c r="AG211" s="53">
        <v>2</v>
      </c>
      <c r="AH211" s="53">
        <v>5</v>
      </c>
      <c r="AI211" s="53">
        <v>5</v>
      </c>
      <c r="AJ211" s="53">
        <v>5</v>
      </c>
      <c r="AK211" s="53">
        <v>3</v>
      </c>
      <c r="AL211" s="53">
        <v>4</v>
      </c>
      <c r="AM211" s="53">
        <v>5</v>
      </c>
      <c r="AN211" s="53">
        <v>5</v>
      </c>
      <c r="AO211" s="53">
        <v>1</v>
      </c>
      <c r="AP211" s="53">
        <v>5</v>
      </c>
      <c r="AQ211" s="53">
        <v>5</v>
      </c>
      <c r="AR211" s="53">
        <v>1</v>
      </c>
      <c r="AS211" s="53">
        <v>3</v>
      </c>
      <c r="AT211" s="1">
        <v>0</v>
      </c>
      <c r="AU211" s="1"/>
      <c r="AV211" s="1"/>
      <c r="AW211" s="1"/>
      <c r="AX211" s="1"/>
      <c r="AY211" s="1"/>
      <c r="AZ211" s="1"/>
      <c r="BA211" s="1"/>
      <c r="BB211" s="1"/>
      <c r="BC211" s="1"/>
      <c r="BD211" s="1"/>
      <c r="BE211" s="1"/>
      <c r="BF211" s="1"/>
      <c r="BG211" s="1"/>
      <c r="BH211" s="1"/>
    </row>
    <row r="212" spans="1:60" x14ac:dyDescent="0.25">
      <c r="A212" s="1">
        <f t="shared" si="3"/>
        <v>204</v>
      </c>
      <c r="B212" s="8">
        <v>43138.372199074074</v>
      </c>
      <c r="C212" s="8">
        <v>43138.375972222224</v>
      </c>
      <c r="D212" s="8">
        <v>43138.375983796293</v>
      </c>
      <c r="E212" s="45"/>
      <c r="F212" s="45"/>
      <c r="G212" s="47"/>
      <c r="H212" s="46"/>
      <c r="I212" s="46"/>
      <c r="J212" s="53"/>
      <c r="K212" s="53"/>
      <c r="L212" s="53"/>
      <c r="M212" s="53"/>
      <c r="N212" s="53"/>
      <c r="O212" s="53"/>
      <c r="P212" s="53"/>
      <c r="Q212" s="53"/>
      <c r="R212" s="53"/>
      <c r="S212" s="53"/>
      <c r="T212" s="53"/>
      <c r="U212" s="53"/>
      <c r="V212" s="33"/>
      <c r="W212" s="53"/>
      <c r="X212" s="53"/>
      <c r="Y212" s="53"/>
      <c r="Z212" s="53"/>
      <c r="AA212" s="53"/>
      <c r="AB212" s="53"/>
      <c r="AC212" s="53">
        <v>5</v>
      </c>
      <c r="AD212" s="53">
        <v>5</v>
      </c>
      <c r="AE212" s="53">
        <v>4</v>
      </c>
      <c r="AF212" s="53">
        <v>1</v>
      </c>
      <c r="AG212" s="53">
        <v>2</v>
      </c>
      <c r="AH212" s="53">
        <v>5</v>
      </c>
      <c r="AI212" s="53">
        <v>5</v>
      </c>
      <c r="AJ212" s="53">
        <v>5</v>
      </c>
      <c r="AK212" s="53">
        <v>5</v>
      </c>
      <c r="AL212" s="53">
        <v>4</v>
      </c>
      <c r="AM212" s="53">
        <v>5</v>
      </c>
      <c r="AN212" s="53">
        <v>4</v>
      </c>
      <c r="AO212" s="53">
        <v>1</v>
      </c>
      <c r="AP212" s="53">
        <v>5</v>
      </c>
      <c r="AQ212" s="53">
        <v>5</v>
      </c>
      <c r="AR212" s="53">
        <v>1</v>
      </c>
      <c r="AS212" s="53">
        <v>4</v>
      </c>
      <c r="AT212" s="1">
        <v>0</v>
      </c>
      <c r="AU212" s="1"/>
      <c r="AV212" s="1"/>
      <c r="AW212" s="1"/>
      <c r="AX212" s="1"/>
      <c r="AY212" s="1"/>
      <c r="AZ212" s="1"/>
      <c r="BA212" s="1"/>
      <c r="BB212" s="1"/>
      <c r="BC212" s="1"/>
      <c r="BD212" s="1"/>
      <c r="BE212" s="1"/>
      <c r="BF212" s="1"/>
      <c r="BG212" s="1"/>
      <c r="BH212" s="1"/>
    </row>
    <row r="213" spans="1:60" x14ac:dyDescent="0.25">
      <c r="A213" s="1">
        <f t="shared" si="3"/>
        <v>205</v>
      </c>
      <c r="B213" s="8">
        <v>43138.390902777777</v>
      </c>
      <c r="C213" s="8">
        <v>43138.394293981481</v>
      </c>
      <c r="D213" s="8">
        <v>43138.394305555557</v>
      </c>
      <c r="E213" s="45"/>
      <c r="F213" s="45"/>
      <c r="G213" s="47"/>
      <c r="H213" s="46"/>
      <c r="I213" s="46"/>
      <c r="J213" s="53"/>
      <c r="K213" s="53"/>
      <c r="L213" s="53"/>
      <c r="M213" s="53"/>
      <c r="N213" s="53"/>
      <c r="O213" s="53"/>
      <c r="P213" s="53"/>
      <c r="Q213" s="53"/>
      <c r="R213" s="53"/>
      <c r="S213" s="53"/>
      <c r="T213" s="53"/>
      <c r="U213" s="53"/>
      <c r="V213" s="33"/>
      <c r="W213" s="53"/>
      <c r="X213" s="53"/>
      <c r="Y213" s="53"/>
      <c r="Z213" s="53"/>
      <c r="AA213" s="53"/>
      <c r="AB213" s="53"/>
      <c r="AC213" s="53">
        <v>4</v>
      </c>
      <c r="AD213" s="53">
        <v>5</v>
      </c>
      <c r="AE213" s="53">
        <v>4</v>
      </c>
      <c r="AF213" s="53">
        <v>1</v>
      </c>
      <c r="AG213" s="53">
        <v>4</v>
      </c>
      <c r="AH213" s="53">
        <v>5</v>
      </c>
      <c r="AI213" s="53">
        <v>5</v>
      </c>
      <c r="AJ213" s="53">
        <v>5</v>
      </c>
      <c r="AK213" s="53">
        <v>5</v>
      </c>
      <c r="AL213" s="53">
        <v>5</v>
      </c>
      <c r="AM213" s="53">
        <v>5</v>
      </c>
      <c r="AN213" s="53">
        <v>5</v>
      </c>
      <c r="AO213" s="53">
        <v>1</v>
      </c>
      <c r="AP213" s="53">
        <v>5</v>
      </c>
      <c r="AQ213" s="53">
        <v>5</v>
      </c>
      <c r="AR213" s="53">
        <v>1</v>
      </c>
      <c r="AS213" s="53">
        <v>3</v>
      </c>
      <c r="AT213" s="1">
        <v>0</v>
      </c>
      <c r="AU213" s="1"/>
      <c r="AV213" s="1"/>
      <c r="AW213" s="1"/>
      <c r="AX213" s="1"/>
      <c r="AY213" s="1"/>
      <c r="AZ213" s="1"/>
      <c r="BA213" s="1"/>
      <c r="BB213" s="1"/>
      <c r="BC213" s="1"/>
      <c r="BD213" s="1"/>
      <c r="BE213" s="1"/>
      <c r="BF213" s="1"/>
      <c r="BG213" s="1"/>
      <c r="BH213" s="1"/>
    </row>
    <row r="214" spans="1:60" x14ac:dyDescent="0.25">
      <c r="A214" s="1">
        <f t="shared" si="3"/>
        <v>206</v>
      </c>
      <c r="B214" s="8">
        <v>43138.397060185183</v>
      </c>
      <c r="C214" s="8">
        <v>43138.401875000003</v>
      </c>
      <c r="D214" s="8">
        <v>43138.401898148149</v>
      </c>
      <c r="E214" s="45"/>
      <c r="F214" s="45"/>
      <c r="G214" s="47"/>
      <c r="H214" s="46"/>
      <c r="I214" s="46"/>
      <c r="J214" s="53"/>
      <c r="K214" s="53"/>
      <c r="L214" s="53"/>
      <c r="M214" s="53"/>
      <c r="N214" s="53"/>
      <c r="O214" s="53"/>
      <c r="P214" s="53"/>
      <c r="Q214" s="53"/>
      <c r="R214" s="53"/>
      <c r="S214" s="53"/>
      <c r="T214" s="53"/>
      <c r="U214" s="53"/>
      <c r="V214" s="33"/>
      <c r="W214" s="53"/>
      <c r="X214" s="53"/>
      <c r="Y214" s="53"/>
      <c r="Z214" s="53"/>
      <c r="AA214" s="53"/>
      <c r="AB214" s="53"/>
      <c r="AC214" s="53">
        <v>5</v>
      </c>
      <c r="AD214" s="53">
        <v>5</v>
      </c>
      <c r="AE214" s="53">
        <v>4</v>
      </c>
      <c r="AF214" s="53">
        <v>1</v>
      </c>
      <c r="AG214" s="53">
        <v>2</v>
      </c>
      <c r="AH214" s="53">
        <v>2</v>
      </c>
      <c r="AI214" s="53">
        <v>5</v>
      </c>
      <c r="AJ214" s="53">
        <v>2</v>
      </c>
      <c r="AK214" s="53">
        <v>4</v>
      </c>
      <c r="AL214" s="53">
        <v>2</v>
      </c>
      <c r="AM214" s="53">
        <v>5</v>
      </c>
      <c r="AN214" s="53">
        <v>5</v>
      </c>
      <c r="AO214" s="53">
        <v>2</v>
      </c>
      <c r="AP214" s="53">
        <v>5</v>
      </c>
      <c r="AQ214" s="53">
        <v>4</v>
      </c>
      <c r="AR214" s="53">
        <v>2</v>
      </c>
      <c r="AS214" s="53">
        <v>3</v>
      </c>
      <c r="AT214" s="1">
        <v>0</v>
      </c>
      <c r="AU214" s="1"/>
      <c r="AV214" s="1"/>
      <c r="AW214" s="1"/>
      <c r="AX214" s="1"/>
      <c r="AY214" s="1"/>
      <c r="AZ214" s="1"/>
      <c r="BA214" s="1"/>
      <c r="BB214" s="1"/>
      <c r="BC214" s="1"/>
      <c r="BD214" s="1"/>
      <c r="BE214" s="1"/>
      <c r="BF214" s="1"/>
      <c r="BG214" s="1"/>
      <c r="BH214" s="1"/>
    </row>
    <row r="215" spans="1:60" x14ac:dyDescent="0.25">
      <c r="A215" s="1">
        <f t="shared" si="3"/>
        <v>207</v>
      </c>
      <c r="B215" s="8">
        <v>43138.402777777781</v>
      </c>
      <c r="C215" s="8">
        <v>43138.407569444447</v>
      </c>
      <c r="D215" s="8">
        <v>43138.407569444447</v>
      </c>
      <c r="E215" s="45"/>
      <c r="F215" s="45"/>
      <c r="G215" s="47"/>
      <c r="H215" s="46"/>
      <c r="I215" s="46"/>
      <c r="J215" s="53"/>
      <c r="K215" s="53"/>
      <c r="L215" s="53"/>
      <c r="M215" s="53"/>
      <c r="N215" s="53"/>
      <c r="O215" s="53"/>
      <c r="P215" s="53"/>
      <c r="Q215" s="53"/>
      <c r="R215" s="53"/>
      <c r="S215" s="53"/>
      <c r="T215" s="53"/>
      <c r="U215" s="53"/>
      <c r="V215" s="33"/>
      <c r="W215" s="53"/>
      <c r="X215" s="53"/>
      <c r="Y215" s="53"/>
      <c r="Z215" s="53"/>
      <c r="AA215" s="53"/>
      <c r="AB215" s="53"/>
      <c r="AC215" s="53">
        <v>5</v>
      </c>
      <c r="AD215" s="53">
        <v>5</v>
      </c>
      <c r="AE215" s="53">
        <v>3</v>
      </c>
      <c r="AF215" s="53">
        <v>1</v>
      </c>
      <c r="AG215" s="53">
        <v>4</v>
      </c>
      <c r="AH215" s="53">
        <v>5</v>
      </c>
      <c r="AI215" s="53">
        <v>5</v>
      </c>
      <c r="AJ215" s="53">
        <v>2</v>
      </c>
      <c r="AK215" s="53">
        <v>5</v>
      </c>
      <c r="AL215" s="53">
        <v>5</v>
      </c>
      <c r="AM215" s="53">
        <v>5</v>
      </c>
      <c r="AN215" s="53">
        <v>1</v>
      </c>
      <c r="AO215" s="53">
        <v>1</v>
      </c>
      <c r="AP215" s="53">
        <v>5</v>
      </c>
      <c r="AQ215" s="53">
        <v>3</v>
      </c>
      <c r="AR215" s="53">
        <v>1</v>
      </c>
      <c r="AS215" s="53">
        <v>5</v>
      </c>
      <c r="AT215" s="1">
        <v>0</v>
      </c>
      <c r="AU215" s="1"/>
      <c r="AV215" s="1"/>
      <c r="AW215" s="1"/>
      <c r="AX215" s="1"/>
      <c r="AY215" s="1"/>
      <c r="AZ215" s="1"/>
      <c r="BA215" s="1"/>
      <c r="BB215" s="1"/>
      <c r="BC215" s="1"/>
      <c r="BD215" s="1"/>
      <c r="BE215" s="1"/>
      <c r="BF215" s="1"/>
      <c r="BG215" s="1"/>
      <c r="BH215" s="1"/>
    </row>
    <row r="216" spans="1:60" x14ac:dyDescent="0.25">
      <c r="A216" s="1">
        <f t="shared" si="3"/>
        <v>208</v>
      </c>
      <c r="B216" s="8">
        <v>43138.419247685182</v>
      </c>
      <c r="C216" s="8">
        <v>43138.423634259256</v>
      </c>
      <c r="D216" s="8">
        <v>43138.423645833333</v>
      </c>
      <c r="E216" s="45"/>
      <c r="F216" s="45"/>
      <c r="G216" s="47"/>
      <c r="H216" s="46"/>
      <c r="I216" s="46"/>
      <c r="J216" s="53"/>
      <c r="K216" s="53"/>
      <c r="L216" s="53"/>
      <c r="M216" s="53"/>
      <c r="N216" s="53"/>
      <c r="O216" s="53"/>
      <c r="P216" s="53"/>
      <c r="Q216" s="53"/>
      <c r="R216" s="53"/>
      <c r="S216" s="53"/>
      <c r="T216" s="53"/>
      <c r="U216" s="53"/>
      <c r="V216" s="33"/>
      <c r="W216" s="53"/>
      <c r="X216" s="53"/>
      <c r="Y216" s="53"/>
      <c r="Z216" s="53"/>
      <c r="AA216" s="53"/>
      <c r="AB216" s="53"/>
      <c r="AC216" s="53">
        <v>5</v>
      </c>
      <c r="AD216" s="53">
        <v>5</v>
      </c>
      <c r="AE216" s="53">
        <v>4</v>
      </c>
      <c r="AF216" s="53">
        <v>3</v>
      </c>
      <c r="AG216" s="53">
        <v>3</v>
      </c>
      <c r="AH216" s="53">
        <v>4</v>
      </c>
      <c r="AI216" s="53">
        <v>5</v>
      </c>
      <c r="AJ216" s="53">
        <v>3</v>
      </c>
      <c r="AK216" s="53">
        <v>4</v>
      </c>
      <c r="AL216" s="53">
        <v>5</v>
      </c>
      <c r="AM216" s="53">
        <v>5</v>
      </c>
      <c r="AN216" s="53">
        <v>3</v>
      </c>
      <c r="AO216" s="53">
        <v>1</v>
      </c>
      <c r="AP216" s="53">
        <v>4</v>
      </c>
      <c r="AQ216" s="53">
        <v>5</v>
      </c>
      <c r="AR216" s="53">
        <v>1</v>
      </c>
      <c r="AS216" s="53">
        <v>5</v>
      </c>
      <c r="AT216" s="1">
        <v>0</v>
      </c>
      <c r="AU216" s="1"/>
      <c r="AV216" s="1"/>
      <c r="AW216" s="1"/>
      <c r="AX216" s="1"/>
      <c r="AY216" s="1"/>
      <c r="AZ216" s="1"/>
      <c r="BA216" s="1"/>
      <c r="BB216" s="1"/>
      <c r="BC216" s="1"/>
      <c r="BD216" s="1"/>
      <c r="BE216" s="1"/>
      <c r="BF216" s="1"/>
      <c r="BG216" s="1"/>
      <c r="BH216" s="1"/>
    </row>
    <row r="217" spans="1:60" x14ac:dyDescent="0.25">
      <c r="A217" s="1">
        <f t="shared" si="3"/>
        <v>209</v>
      </c>
      <c r="B217" s="8">
        <v>43138.422534722224</v>
      </c>
      <c r="C217" s="8">
        <v>43138.426087962966</v>
      </c>
      <c r="D217" s="8">
        <v>43138.426099537035</v>
      </c>
      <c r="E217" s="45"/>
      <c r="F217" s="45"/>
      <c r="G217" s="47"/>
      <c r="H217" s="46"/>
      <c r="I217" s="46"/>
      <c r="J217" s="53"/>
      <c r="K217" s="53"/>
      <c r="L217" s="53"/>
      <c r="M217" s="53"/>
      <c r="N217" s="53"/>
      <c r="O217" s="53"/>
      <c r="P217" s="53"/>
      <c r="Q217" s="53"/>
      <c r="R217" s="53"/>
      <c r="S217" s="53"/>
      <c r="T217" s="53"/>
      <c r="U217" s="53"/>
      <c r="V217" s="33"/>
      <c r="W217" s="53"/>
      <c r="X217" s="53"/>
      <c r="Y217" s="53"/>
      <c r="Z217" s="53"/>
      <c r="AA217" s="53"/>
      <c r="AB217" s="53"/>
      <c r="AC217" s="53">
        <v>4</v>
      </c>
      <c r="AD217" s="53">
        <v>4</v>
      </c>
      <c r="AE217" s="53">
        <v>4</v>
      </c>
      <c r="AF217" s="53">
        <v>2</v>
      </c>
      <c r="AG217" s="53">
        <v>2</v>
      </c>
      <c r="AH217" s="53">
        <v>4</v>
      </c>
      <c r="AI217" s="53">
        <v>4</v>
      </c>
      <c r="AJ217" s="53">
        <v>4</v>
      </c>
      <c r="AK217" s="53">
        <v>4</v>
      </c>
      <c r="AL217" s="53">
        <v>4</v>
      </c>
      <c r="AM217" s="53">
        <v>4</v>
      </c>
      <c r="AN217" s="53">
        <v>4</v>
      </c>
      <c r="AO217" s="53">
        <v>2</v>
      </c>
      <c r="AP217" s="53">
        <v>4</v>
      </c>
      <c r="AQ217" s="53">
        <v>3</v>
      </c>
      <c r="AR217" s="53">
        <v>2</v>
      </c>
      <c r="AS217" s="53">
        <v>3</v>
      </c>
      <c r="AT217" s="1">
        <v>0</v>
      </c>
      <c r="AU217" s="1"/>
      <c r="AV217" s="1"/>
      <c r="AW217" s="1"/>
      <c r="AX217" s="1"/>
      <c r="AY217" s="1"/>
      <c r="AZ217" s="1"/>
      <c r="BA217" s="1"/>
      <c r="BB217" s="1"/>
      <c r="BC217" s="1"/>
      <c r="BD217" s="1"/>
      <c r="BE217" s="1"/>
      <c r="BF217" s="1"/>
      <c r="BG217" s="1"/>
      <c r="BH217" s="1"/>
    </row>
    <row r="218" spans="1:60" x14ac:dyDescent="0.25">
      <c r="A218" s="1">
        <f t="shared" si="3"/>
        <v>210</v>
      </c>
      <c r="B218" s="8">
        <v>43138.431331018517</v>
      </c>
      <c r="C218" s="8">
        <v>43138.436203703706</v>
      </c>
      <c r="D218" s="8">
        <v>43138.436203703706</v>
      </c>
      <c r="E218" s="45"/>
      <c r="F218" s="45"/>
      <c r="G218" s="47"/>
      <c r="H218" s="46"/>
      <c r="I218" s="46"/>
      <c r="J218" s="53"/>
      <c r="K218" s="53"/>
      <c r="L218" s="53"/>
      <c r="M218" s="53"/>
      <c r="N218" s="53"/>
      <c r="O218" s="53"/>
      <c r="P218" s="53"/>
      <c r="Q218" s="53"/>
      <c r="R218" s="53"/>
      <c r="S218" s="53"/>
      <c r="T218" s="53"/>
      <c r="U218" s="53"/>
      <c r="V218" s="33"/>
      <c r="W218" s="53"/>
      <c r="X218" s="53"/>
      <c r="Y218" s="53"/>
      <c r="Z218" s="53"/>
      <c r="AA218" s="53"/>
      <c r="AB218" s="53"/>
      <c r="AC218" s="53">
        <v>5</v>
      </c>
      <c r="AD218" s="53">
        <v>5</v>
      </c>
      <c r="AE218" s="53">
        <v>4</v>
      </c>
      <c r="AF218" s="53">
        <v>1</v>
      </c>
      <c r="AG218" s="53">
        <v>2</v>
      </c>
      <c r="AH218" s="53">
        <v>4</v>
      </c>
      <c r="AI218" s="53">
        <v>5</v>
      </c>
      <c r="AJ218" s="53">
        <v>4</v>
      </c>
      <c r="AK218" s="53">
        <v>4</v>
      </c>
      <c r="AL218" s="53">
        <v>5</v>
      </c>
      <c r="AM218" s="53">
        <v>5</v>
      </c>
      <c r="AN218" s="53">
        <v>4</v>
      </c>
      <c r="AO218" s="53">
        <v>1</v>
      </c>
      <c r="AP218" s="53">
        <v>5</v>
      </c>
      <c r="AQ218" s="53">
        <v>5</v>
      </c>
      <c r="AR218" s="53">
        <v>1</v>
      </c>
      <c r="AS218" s="53">
        <v>5</v>
      </c>
      <c r="AT218" s="1">
        <v>0</v>
      </c>
      <c r="AU218" s="1"/>
      <c r="AV218" s="1"/>
      <c r="AW218" s="1"/>
      <c r="AX218" s="1"/>
      <c r="AY218" s="1"/>
      <c r="AZ218" s="1"/>
      <c r="BA218" s="1"/>
      <c r="BB218" s="1"/>
      <c r="BC218" s="1"/>
      <c r="BD218" s="1"/>
      <c r="BE218" s="1"/>
      <c r="BF218" s="1"/>
      <c r="BG218" s="1"/>
      <c r="BH218" s="1"/>
    </row>
    <row r="219" spans="1:60" x14ac:dyDescent="0.25">
      <c r="A219" s="1">
        <f t="shared" si="3"/>
        <v>211</v>
      </c>
      <c r="B219" s="8">
        <v>43138.43277777778</v>
      </c>
      <c r="C219" s="8">
        <v>43138.43681712963</v>
      </c>
      <c r="D219" s="8">
        <v>43138.43681712963</v>
      </c>
      <c r="E219" s="45"/>
      <c r="F219" s="45"/>
      <c r="G219" s="47"/>
      <c r="H219" s="46"/>
      <c r="I219" s="46"/>
      <c r="J219" s="53"/>
      <c r="K219" s="53"/>
      <c r="L219" s="53"/>
      <c r="M219" s="53"/>
      <c r="N219" s="53"/>
      <c r="O219" s="53"/>
      <c r="P219" s="53"/>
      <c r="Q219" s="53"/>
      <c r="R219" s="53"/>
      <c r="S219" s="53"/>
      <c r="T219" s="53"/>
      <c r="U219" s="53"/>
      <c r="V219" s="33"/>
      <c r="W219" s="53"/>
      <c r="X219" s="53"/>
      <c r="Y219" s="53"/>
      <c r="Z219" s="53"/>
      <c r="AA219" s="53"/>
      <c r="AB219" s="53"/>
      <c r="AC219" s="53">
        <v>5</v>
      </c>
      <c r="AD219" s="53">
        <v>5</v>
      </c>
      <c r="AE219" s="53">
        <v>5</v>
      </c>
      <c r="AF219" s="53">
        <v>1</v>
      </c>
      <c r="AG219" s="53">
        <v>3</v>
      </c>
      <c r="AH219" s="53">
        <v>5</v>
      </c>
      <c r="AI219" s="53">
        <v>5</v>
      </c>
      <c r="AJ219" s="53">
        <v>5</v>
      </c>
      <c r="AK219" s="53">
        <v>5</v>
      </c>
      <c r="AL219" s="53">
        <v>5</v>
      </c>
      <c r="AM219" s="53">
        <v>5</v>
      </c>
      <c r="AN219" s="53">
        <v>5</v>
      </c>
      <c r="AO219" s="53">
        <v>1</v>
      </c>
      <c r="AP219" s="53">
        <v>5</v>
      </c>
      <c r="AQ219" s="53">
        <v>5</v>
      </c>
      <c r="AR219" s="53">
        <v>1</v>
      </c>
      <c r="AS219" s="53">
        <v>3</v>
      </c>
      <c r="AT219" s="1">
        <v>0</v>
      </c>
      <c r="AU219" s="1"/>
      <c r="AV219" s="1"/>
      <c r="AW219" s="1"/>
      <c r="AX219" s="1"/>
      <c r="AY219" s="1"/>
      <c r="AZ219" s="1"/>
      <c r="BA219" s="1"/>
      <c r="BB219" s="1"/>
      <c r="BC219" s="1"/>
      <c r="BD219" s="1"/>
      <c r="BE219" s="1"/>
      <c r="BF219" s="1"/>
      <c r="BG219" s="1"/>
      <c r="BH219" s="1"/>
    </row>
    <row r="220" spans="1:60" x14ac:dyDescent="0.25">
      <c r="A220" s="1">
        <f t="shared" si="3"/>
        <v>212</v>
      </c>
      <c r="B220" s="8">
        <v>43138.438564814816</v>
      </c>
      <c r="C220" s="8">
        <v>43138.442789351851</v>
      </c>
      <c r="D220" s="8">
        <v>43138.442789351851</v>
      </c>
      <c r="E220" s="45"/>
      <c r="F220" s="45"/>
      <c r="G220" s="47"/>
      <c r="H220" s="46"/>
      <c r="I220" s="46"/>
      <c r="J220" s="53"/>
      <c r="K220" s="53"/>
      <c r="L220" s="53"/>
      <c r="M220" s="53"/>
      <c r="N220" s="53"/>
      <c r="O220" s="53"/>
      <c r="P220" s="53"/>
      <c r="Q220" s="53"/>
      <c r="R220" s="53"/>
      <c r="S220" s="53"/>
      <c r="T220" s="53"/>
      <c r="U220" s="53"/>
      <c r="V220" s="33"/>
      <c r="W220" s="53"/>
      <c r="X220" s="53"/>
      <c r="Y220" s="53"/>
      <c r="Z220" s="53"/>
      <c r="AA220" s="53"/>
      <c r="AB220" s="53"/>
      <c r="AC220" s="53">
        <v>5</v>
      </c>
      <c r="AD220" s="53">
        <v>5</v>
      </c>
      <c r="AE220" s="53">
        <v>5</v>
      </c>
      <c r="AF220" s="53">
        <v>1</v>
      </c>
      <c r="AG220" s="53">
        <v>2</v>
      </c>
      <c r="AH220" s="53">
        <v>5</v>
      </c>
      <c r="AI220" s="53">
        <v>5</v>
      </c>
      <c r="AJ220" s="53">
        <v>5</v>
      </c>
      <c r="AK220" s="53">
        <v>5</v>
      </c>
      <c r="AL220" s="53">
        <v>4</v>
      </c>
      <c r="AM220" s="53">
        <v>5</v>
      </c>
      <c r="AN220" s="53">
        <v>5</v>
      </c>
      <c r="AO220" s="53">
        <v>1</v>
      </c>
      <c r="AP220" s="53">
        <v>5</v>
      </c>
      <c r="AQ220" s="53">
        <v>4</v>
      </c>
      <c r="AR220" s="53">
        <v>2</v>
      </c>
      <c r="AS220" s="53">
        <v>4</v>
      </c>
      <c r="AT220" s="1">
        <v>0</v>
      </c>
      <c r="AU220" s="1"/>
      <c r="AV220" s="1"/>
      <c r="AW220" s="1"/>
      <c r="AX220" s="1"/>
      <c r="AY220" s="1"/>
      <c r="AZ220" s="1"/>
      <c r="BA220" s="1"/>
      <c r="BB220" s="1"/>
      <c r="BC220" s="1"/>
      <c r="BD220" s="1"/>
      <c r="BE220" s="1"/>
      <c r="BF220" s="1"/>
      <c r="BG220" s="1"/>
      <c r="BH220" s="1"/>
    </row>
    <row r="221" spans="1:60" x14ac:dyDescent="0.25">
      <c r="A221" s="1">
        <f t="shared" si="3"/>
        <v>213</v>
      </c>
      <c r="B221" s="8">
        <v>43138.438576388886</v>
      </c>
      <c r="C221" s="8">
        <v>43138.443796296298</v>
      </c>
      <c r="D221" s="8">
        <v>43138.443807870368</v>
      </c>
      <c r="E221" s="45"/>
      <c r="F221" s="45"/>
      <c r="G221" s="47"/>
      <c r="H221" s="46"/>
      <c r="I221" s="46"/>
      <c r="J221" s="53"/>
      <c r="K221" s="53"/>
      <c r="L221" s="53"/>
      <c r="M221" s="53"/>
      <c r="N221" s="53"/>
      <c r="O221" s="53"/>
      <c r="P221" s="53"/>
      <c r="Q221" s="53"/>
      <c r="R221" s="53"/>
      <c r="S221" s="53"/>
      <c r="T221" s="53"/>
      <c r="U221" s="53"/>
      <c r="V221" s="33"/>
      <c r="W221" s="53"/>
      <c r="X221" s="53"/>
      <c r="Y221" s="53"/>
      <c r="Z221" s="53"/>
      <c r="AA221" s="53"/>
      <c r="AB221" s="53"/>
      <c r="AC221" s="53">
        <v>5</v>
      </c>
      <c r="AD221" s="53">
        <v>2</v>
      </c>
      <c r="AE221" s="53">
        <v>2</v>
      </c>
      <c r="AF221" s="53">
        <v>1</v>
      </c>
      <c r="AG221" s="53">
        <v>5</v>
      </c>
      <c r="AH221" s="53">
        <v>5</v>
      </c>
      <c r="AI221" s="53">
        <v>4</v>
      </c>
      <c r="AJ221" s="53">
        <v>5</v>
      </c>
      <c r="AK221" s="53">
        <v>2</v>
      </c>
      <c r="AL221" s="53">
        <v>2</v>
      </c>
      <c r="AM221" s="53">
        <v>5</v>
      </c>
      <c r="AN221" s="53">
        <v>5</v>
      </c>
      <c r="AO221" s="53">
        <v>1</v>
      </c>
      <c r="AP221" s="53">
        <v>5</v>
      </c>
      <c r="AQ221" s="53">
        <v>5</v>
      </c>
      <c r="AR221" s="53">
        <v>1</v>
      </c>
      <c r="AS221" s="53">
        <v>1</v>
      </c>
      <c r="AT221" s="1">
        <v>0</v>
      </c>
      <c r="AU221" s="1"/>
      <c r="AV221" s="1"/>
      <c r="AW221" s="1"/>
      <c r="AX221" s="1"/>
      <c r="AY221" s="1"/>
      <c r="AZ221" s="1"/>
      <c r="BA221" s="1"/>
      <c r="BB221" s="1"/>
      <c r="BC221" s="1"/>
      <c r="BD221" s="1"/>
      <c r="BE221" s="1"/>
      <c r="BF221" s="1"/>
      <c r="BG221" s="1"/>
      <c r="BH221" s="1"/>
    </row>
    <row r="222" spans="1:60" x14ac:dyDescent="0.25">
      <c r="A222" s="1">
        <f t="shared" si="3"/>
        <v>214</v>
      </c>
      <c r="B222" s="8">
        <v>43138.440787037034</v>
      </c>
      <c r="C222" s="8">
        <v>43138.449861111112</v>
      </c>
      <c r="D222" s="8">
        <v>43138.449872685182</v>
      </c>
      <c r="E222" s="45"/>
      <c r="F222" s="45"/>
      <c r="G222" s="47"/>
      <c r="H222" s="46"/>
      <c r="I222" s="46"/>
      <c r="J222" s="53"/>
      <c r="K222" s="53"/>
      <c r="L222" s="53"/>
      <c r="M222" s="53"/>
      <c r="N222" s="53"/>
      <c r="O222" s="53"/>
      <c r="P222" s="53"/>
      <c r="Q222" s="53"/>
      <c r="R222" s="53"/>
      <c r="S222" s="53"/>
      <c r="T222" s="53"/>
      <c r="U222" s="53"/>
      <c r="V222" s="33"/>
      <c r="W222" s="53"/>
      <c r="X222" s="53"/>
      <c r="Y222" s="53"/>
      <c r="Z222" s="53"/>
      <c r="AA222" s="53"/>
      <c r="AB222" s="53"/>
      <c r="AC222" s="53">
        <v>4</v>
      </c>
      <c r="AD222" s="53">
        <v>4</v>
      </c>
      <c r="AE222" s="53">
        <v>3</v>
      </c>
      <c r="AF222" s="53">
        <v>1</v>
      </c>
      <c r="AG222" s="53">
        <v>2</v>
      </c>
      <c r="AH222" s="53">
        <v>4</v>
      </c>
      <c r="AI222" s="53">
        <v>4</v>
      </c>
      <c r="AJ222" s="53">
        <v>4</v>
      </c>
      <c r="AK222" s="53">
        <v>2</v>
      </c>
      <c r="AL222" s="53">
        <v>2</v>
      </c>
      <c r="AM222" s="53">
        <v>5</v>
      </c>
      <c r="AN222" s="53">
        <v>4</v>
      </c>
      <c r="AO222" s="53">
        <v>2</v>
      </c>
      <c r="AP222" s="53">
        <v>4</v>
      </c>
      <c r="AQ222" s="53">
        <v>4</v>
      </c>
      <c r="AR222" s="53">
        <v>1</v>
      </c>
      <c r="AS222" s="53">
        <v>4</v>
      </c>
      <c r="AT222" s="1">
        <v>0</v>
      </c>
      <c r="AU222" s="1"/>
      <c r="AV222" s="1"/>
      <c r="AW222" s="1"/>
      <c r="AX222" s="1"/>
      <c r="AY222" s="1"/>
      <c r="AZ222" s="1"/>
      <c r="BA222" s="1"/>
      <c r="BB222" s="1"/>
      <c r="BC222" s="1"/>
      <c r="BD222" s="1"/>
      <c r="BE222" s="1"/>
      <c r="BF222" s="1"/>
      <c r="BG222" s="1"/>
      <c r="BH222" s="1"/>
    </row>
    <row r="223" spans="1:60" x14ac:dyDescent="0.25">
      <c r="A223" s="1">
        <f t="shared" si="3"/>
        <v>215</v>
      </c>
      <c r="B223" s="8">
        <v>43138.466909722221</v>
      </c>
      <c r="C223" s="8">
        <v>43138.469884259262</v>
      </c>
      <c r="D223" s="8">
        <v>43138.469895833332</v>
      </c>
      <c r="E223" s="45"/>
      <c r="F223" s="45"/>
      <c r="G223" s="47"/>
      <c r="H223" s="46"/>
      <c r="I223" s="46"/>
      <c r="J223" s="53"/>
      <c r="K223" s="53"/>
      <c r="L223" s="53"/>
      <c r="M223" s="53"/>
      <c r="N223" s="53"/>
      <c r="O223" s="53"/>
      <c r="P223" s="53"/>
      <c r="Q223" s="53"/>
      <c r="R223" s="53"/>
      <c r="S223" s="53"/>
      <c r="T223" s="53"/>
      <c r="U223" s="53"/>
      <c r="V223" s="33"/>
      <c r="W223" s="53"/>
      <c r="X223" s="53"/>
      <c r="Y223" s="53"/>
      <c r="Z223" s="53"/>
      <c r="AA223" s="53"/>
      <c r="AB223" s="53"/>
      <c r="AC223" s="53">
        <v>5</v>
      </c>
      <c r="AD223" s="53">
        <v>3</v>
      </c>
      <c r="AE223" s="53">
        <v>5</v>
      </c>
      <c r="AF223" s="53">
        <v>1</v>
      </c>
      <c r="AG223" s="53">
        <v>1</v>
      </c>
      <c r="AH223" s="53">
        <v>5</v>
      </c>
      <c r="AI223" s="53">
        <v>3</v>
      </c>
      <c r="AJ223" s="53">
        <v>5</v>
      </c>
      <c r="AK223" s="53">
        <v>5</v>
      </c>
      <c r="AL223" s="53">
        <v>5</v>
      </c>
      <c r="AM223" s="53">
        <v>5</v>
      </c>
      <c r="AN223" s="53">
        <v>5</v>
      </c>
      <c r="AO223" s="53">
        <v>1</v>
      </c>
      <c r="AP223" s="53">
        <v>5</v>
      </c>
      <c r="AQ223" s="53">
        <v>4</v>
      </c>
      <c r="AR223" s="53">
        <v>1</v>
      </c>
      <c r="AS223" s="53">
        <v>2</v>
      </c>
      <c r="AT223" s="1">
        <v>0</v>
      </c>
      <c r="AU223" s="1"/>
      <c r="AV223" s="1"/>
      <c r="AW223" s="1"/>
      <c r="AX223" s="1"/>
      <c r="AY223" s="1"/>
      <c r="AZ223" s="1"/>
      <c r="BA223" s="1"/>
      <c r="BB223" s="1"/>
      <c r="BC223" s="1"/>
      <c r="BD223" s="1"/>
      <c r="BE223" s="1"/>
      <c r="BF223" s="1"/>
      <c r="BG223" s="1"/>
      <c r="BH223" s="1"/>
    </row>
    <row r="224" spans="1:60" x14ac:dyDescent="0.25">
      <c r="A224" s="1">
        <f t="shared" si="3"/>
        <v>216</v>
      </c>
      <c r="B224" s="8">
        <v>43138.476238425923</v>
      </c>
      <c r="C224" s="8">
        <v>43138.485868055555</v>
      </c>
      <c r="D224" s="8">
        <v>43138.485868055555</v>
      </c>
      <c r="E224" s="45"/>
      <c r="F224" s="45"/>
      <c r="G224" s="47"/>
      <c r="H224" s="46"/>
      <c r="I224" s="46"/>
      <c r="J224" s="53"/>
      <c r="K224" s="53"/>
      <c r="L224" s="53"/>
      <c r="M224" s="53"/>
      <c r="N224" s="53"/>
      <c r="O224" s="53"/>
      <c r="P224" s="53"/>
      <c r="Q224" s="53"/>
      <c r="R224" s="53"/>
      <c r="S224" s="53"/>
      <c r="T224" s="53"/>
      <c r="U224" s="53"/>
      <c r="V224" s="33"/>
      <c r="W224" s="53"/>
      <c r="X224" s="53"/>
      <c r="Y224" s="53"/>
      <c r="Z224" s="53"/>
      <c r="AA224" s="53"/>
      <c r="AB224" s="53"/>
      <c r="AC224" s="53">
        <v>4</v>
      </c>
      <c r="AD224" s="53">
        <v>4</v>
      </c>
      <c r="AE224" s="53">
        <v>3</v>
      </c>
      <c r="AF224" s="53">
        <v>1</v>
      </c>
      <c r="AG224" s="53">
        <v>3</v>
      </c>
      <c r="AH224" s="53">
        <v>4</v>
      </c>
      <c r="AI224" s="53">
        <v>4</v>
      </c>
      <c r="AJ224" s="53">
        <v>4</v>
      </c>
      <c r="AK224" s="53">
        <v>4</v>
      </c>
      <c r="AL224" s="53">
        <v>4</v>
      </c>
      <c r="AM224" s="53">
        <v>5</v>
      </c>
      <c r="AN224" s="53">
        <v>4</v>
      </c>
      <c r="AO224" s="53">
        <v>1</v>
      </c>
      <c r="AP224" s="53">
        <v>4</v>
      </c>
      <c r="AQ224" s="53">
        <v>4</v>
      </c>
      <c r="AR224" s="53">
        <v>2</v>
      </c>
      <c r="AS224" s="53">
        <v>4</v>
      </c>
      <c r="AT224" s="1">
        <v>0</v>
      </c>
      <c r="AU224" s="1"/>
      <c r="AV224" s="1"/>
      <c r="AW224" s="1"/>
      <c r="AX224" s="1"/>
      <c r="AY224" s="1"/>
      <c r="AZ224" s="1"/>
      <c r="BA224" s="1"/>
      <c r="BB224" s="1"/>
      <c r="BC224" s="1"/>
      <c r="BD224" s="1"/>
      <c r="BE224" s="1"/>
      <c r="BF224" s="1"/>
      <c r="BG224" s="1"/>
      <c r="BH224" s="1"/>
    </row>
    <row r="225" spans="1:60" x14ac:dyDescent="0.25">
      <c r="A225" s="1">
        <f t="shared" si="3"/>
        <v>217</v>
      </c>
      <c r="B225" s="8">
        <v>43138.499872685185</v>
      </c>
      <c r="C225" s="8">
        <v>43138.503969907404</v>
      </c>
      <c r="D225" s="8">
        <v>43138.503969907404</v>
      </c>
      <c r="E225" s="45"/>
      <c r="F225" s="45"/>
      <c r="G225" s="47"/>
      <c r="H225" s="46"/>
      <c r="I225" s="46"/>
      <c r="J225" s="53"/>
      <c r="K225" s="53"/>
      <c r="L225" s="53"/>
      <c r="M225" s="53"/>
      <c r="N225" s="53"/>
      <c r="O225" s="53"/>
      <c r="P225" s="53"/>
      <c r="Q225" s="53"/>
      <c r="R225" s="53"/>
      <c r="S225" s="53"/>
      <c r="T225" s="53"/>
      <c r="U225" s="53"/>
      <c r="V225" s="33"/>
      <c r="W225" s="53"/>
      <c r="X225" s="53"/>
      <c r="Y225" s="53"/>
      <c r="Z225" s="53"/>
      <c r="AA225" s="53"/>
      <c r="AB225" s="53"/>
      <c r="AC225" s="53">
        <v>4</v>
      </c>
      <c r="AD225" s="53">
        <v>5</v>
      </c>
      <c r="AE225" s="53">
        <v>2</v>
      </c>
      <c r="AF225" s="53">
        <v>1</v>
      </c>
      <c r="AG225" s="53">
        <v>2</v>
      </c>
      <c r="AH225" s="53">
        <v>4</v>
      </c>
      <c r="AI225" s="53">
        <v>4</v>
      </c>
      <c r="AJ225" s="53">
        <v>4</v>
      </c>
      <c r="AK225" s="53">
        <v>2</v>
      </c>
      <c r="AL225" s="53">
        <v>3</v>
      </c>
      <c r="AM225" s="53">
        <v>4</v>
      </c>
      <c r="AN225" s="53">
        <v>2</v>
      </c>
      <c r="AO225" s="53">
        <v>2</v>
      </c>
      <c r="AP225" s="53">
        <v>4</v>
      </c>
      <c r="AQ225" s="53">
        <v>3</v>
      </c>
      <c r="AR225" s="53">
        <v>1</v>
      </c>
      <c r="AS225" s="53">
        <v>4</v>
      </c>
      <c r="AT225" s="1">
        <v>0</v>
      </c>
      <c r="AU225" s="1"/>
      <c r="AV225" s="1"/>
      <c r="AW225" s="1"/>
      <c r="AX225" s="1"/>
      <c r="AY225" s="1"/>
      <c r="AZ225" s="1"/>
      <c r="BA225" s="1"/>
      <c r="BB225" s="1"/>
      <c r="BC225" s="1"/>
      <c r="BD225" s="1"/>
      <c r="BE225" s="1"/>
      <c r="BF225" s="1"/>
      <c r="BG225" s="1"/>
      <c r="BH225" s="1"/>
    </row>
    <row r="226" spans="1:60" x14ac:dyDescent="0.25">
      <c r="A226" s="1">
        <f t="shared" si="3"/>
        <v>218</v>
      </c>
      <c r="B226" s="8">
        <v>43138.487696759257</v>
      </c>
      <c r="C226" s="8">
        <v>43138.508379629631</v>
      </c>
      <c r="D226" s="8">
        <v>43138.508391203701</v>
      </c>
      <c r="E226" s="45"/>
      <c r="F226" s="45"/>
      <c r="G226" s="47"/>
      <c r="H226" s="46"/>
      <c r="I226" s="46"/>
      <c r="J226" s="53"/>
      <c r="K226" s="53"/>
      <c r="L226" s="53"/>
      <c r="M226" s="53"/>
      <c r="N226" s="53"/>
      <c r="O226" s="53"/>
      <c r="P226" s="53"/>
      <c r="Q226" s="53"/>
      <c r="R226" s="53"/>
      <c r="S226" s="53"/>
      <c r="T226" s="53"/>
      <c r="U226" s="53"/>
      <c r="V226" s="33"/>
      <c r="W226" s="53"/>
      <c r="X226" s="53"/>
      <c r="Y226" s="53"/>
      <c r="Z226" s="53"/>
      <c r="AA226" s="53"/>
      <c r="AB226" s="53"/>
      <c r="AC226" s="53">
        <v>5</v>
      </c>
      <c r="AD226" s="53">
        <v>5</v>
      </c>
      <c r="AE226" s="53">
        <v>3</v>
      </c>
      <c r="AF226" s="53">
        <v>2</v>
      </c>
      <c r="AG226" s="53">
        <v>2</v>
      </c>
      <c r="AH226" s="53">
        <v>4</v>
      </c>
      <c r="AI226" s="53">
        <v>4</v>
      </c>
      <c r="AJ226" s="53">
        <v>4</v>
      </c>
      <c r="AK226" s="53">
        <v>4</v>
      </c>
      <c r="AL226" s="53">
        <v>2</v>
      </c>
      <c r="AM226" s="53">
        <v>4</v>
      </c>
      <c r="AN226" s="53">
        <v>4</v>
      </c>
      <c r="AO226" s="53">
        <v>2</v>
      </c>
      <c r="AP226" s="53">
        <v>4</v>
      </c>
      <c r="AQ226" s="53">
        <v>4</v>
      </c>
      <c r="AR226" s="53">
        <v>2</v>
      </c>
      <c r="AS226" s="53">
        <v>4</v>
      </c>
      <c r="AT226" s="1">
        <v>0</v>
      </c>
      <c r="AU226" s="1"/>
      <c r="AV226" s="1"/>
      <c r="AW226" s="1"/>
      <c r="AX226" s="1"/>
      <c r="AY226" s="1"/>
      <c r="AZ226" s="1"/>
      <c r="BA226" s="1"/>
      <c r="BB226" s="1"/>
      <c r="BC226" s="1"/>
      <c r="BD226" s="1"/>
      <c r="BE226" s="1"/>
      <c r="BF226" s="1"/>
      <c r="BG226" s="1"/>
      <c r="BH226" s="1"/>
    </row>
    <row r="227" spans="1:60" x14ac:dyDescent="0.25">
      <c r="A227" s="1">
        <f t="shared" si="3"/>
        <v>219</v>
      </c>
      <c r="B227" s="8">
        <v>43138.504467592589</v>
      </c>
      <c r="C227" s="8">
        <v>43138.512789351851</v>
      </c>
      <c r="D227" s="8">
        <v>43138.512800925928</v>
      </c>
      <c r="E227" s="45"/>
      <c r="F227" s="45"/>
      <c r="G227" s="47"/>
      <c r="H227" s="46"/>
      <c r="I227" s="46"/>
      <c r="J227" s="53"/>
      <c r="K227" s="53"/>
      <c r="L227" s="53"/>
      <c r="M227" s="53"/>
      <c r="N227" s="53"/>
      <c r="O227" s="53"/>
      <c r="P227" s="53"/>
      <c r="Q227" s="53"/>
      <c r="R227" s="53"/>
      <c r="S227" s="53"/>
      <c r="T227" s="53"/>
      <c r="U227" s="53"/>
      <c r="V227" s="33"/>
      <c r="W227" s="53"/>
      <c r="X227" s="53"/>
      <c r="Y227" s="53"/>
      <c r="Z227" s="53"/>
      <c r="AA227" s="53"/>
      <c r="AB227" s="53"/>
      <c r="AC227" s="53">
        <v>5</v>
      </c>
      <c r="AD227" s="53">
        <v>5</v>
      </c>
      <c r="AE227" s="53">
        <v>5</v>
      </c>
      <c r="AF227" s="53">
        <v>1</v>
      </c>
      <c r="AG227" s="53">
        <v>5</v>
      </c>
      <c r="AH227" s="53">
        <v>5</v>
      </c>
      <c r="AI227" s="53">
        <v>5</v>
      </c>
      <c r="AJ227" s="53">
        <v>5</v>
      </c>
      <c r="AK227" s="53">
        <v>5</v>
      </c>
      <c r="AL227" s="53">
        <v>5</v>
      </c>
      <c r="AM227" s="53">
        <v>5</v>
      </c>
      <c r="AN227" s="53">
        <v>5</v>
      </c>
      <c r="AO227" s="53">
        <v>1</v>
      </c>
      <c r="AP227" s="53">
        <v>5</v>
      </c>
      <c r="AQ227" s="53">
        <v>5</v>
      </c>
      <c r="AR227" s="53">
        <v>1</v>
      </c>
      <c r="AS227" s="53">
        <v>5</v>
      </c>
      <c r="AT227" s="1">
        <v>0</v>
      </c>
      <c r="AU227" s="1"/>
      <c r="AV227" s="1"/>
      <c r="AW227" s="1"/>
      <c r="AX227" s="1"/>
      <c r="AY227" s="1"/>
      <c r="AZ227" s="1"/>
      <c r="BA227" s="1"/>
      <c r="BB227" s="1"/>
      <c r="BC227" s="1"/>
      <c r="BD227" s="1"/>
      <c r="BE227" s="1"/>
      <c r="BF227" s="1"/>
      <c r="BG227" s="1"/>
      <c r="BH227" s="1"/>
    </row>
    <row r="228" spans="1:60" x14ac:dyDescent="0.25">
      <c r="A228" s="1">
        <f t="shared" si="3"/>
        <v>220</v>
      </c>
      <c r="B228" s="8">
        <v>43138.51666666667</v>
      </c>
      <c r="C228" s="8">
        <v>43138.520138888889</v>
      </c>
      <c r="D228" s="8">
        <v>43138.520150462966</v>
      </c>
      <c r="E228" s="45"/>
      <c r="F228" s="45"/>
      <c r="G228" s="47"/>
      <c r="H228" s="46"/>
      <c r="I228" s="46"/>
      <c r="J228" s="53"/>
      <c r="K228" s="53"/>
      <c r="L228" s="53"/>
      <c r="M228" s="53"/>
      <c r="N228" s="53"/>
      <c r="O228" s="53"/>
      <c r="P228" s="53"/>
      <c r="Q228" s="53"/>
      <c r="R228" s="53"/>
      <c r="S228" s="53"/>
      <c r="T228" s="53"/>
      <c r="U228" s="53"/>
      <c r="V228" s="33"/>
      <c r="W228" s="53"/>
      <c r="X228" s="53"/>
      <c r="Y228" s="53"/>
      <c r="Z228" s="53"/>
      <c r="AA228" s="53"/>
      <c r="AB228" s="53"/>
      <c r="AC228" s="53">
        <v>5</v>
      </c>
      <c r="AD228" s="53">
        <v>5</v>
      </c>
      <c r="AE228" s="53">
        <v>5</v>
      </c>
      <c r="AF228" s="53">
        <v>1</v>
      </c>
      <c r="AG228" s="53">
        <v>1</v>
      </c>
      <c r="AH228" s="53">
        <v>4</v>
      </c>
      <c r="AI228" s="53">
        <v>5</v>
      </c>
      <c r="AJ228" s="53">
        <v>5</v>
      </c>
      <c r="AK228" s="53">
        <v>5</v>
      </c>
      <c r="AL228" s="53">
        <v>2</v>
      </c>
      <c r="AM228" s="53">
        <v>4</v>
      </c>
      <c r="AN228" s="53">
        <v>3</v>
      </c>
      <c r="AO228" s="53">
        <v>5</v>
      </c>
      <c r="AP228" s="53">
        <v>5</v>
      </c>
      <c r="AQ228" s="53">
        <v>4</v>
      </c>
      <c r="AR228" s="53">
        <v>5</v>
      </c>
      <c r="AS228" s="53">
        <v>5</v>
      </c>
      <c r="AT228" s="1">
        <v>0</v>
      </c>
      <c r="AU228" s="1"/>
      <c r="AV228" s="1"/>
      <c r="AW228" s="1"/>
      <c r="AX228" s="1"/>
      <c r="AY228" s="1"/>
      <c r="AZ228" s="1"/>
      <c r="BA228" s="1"/>
      <c r="BB228" s="1"/>
      <c r="BC228" s="1"/>
      <c r="BD228" s="1"/>
      <c r="BE228" s="1"/>
      <c r="BF228" s="1"/>
      <c r="BG228" s="1"/>
      <c r="BH228" s="1"/>
    </row>
    <row r="229" spans="1:60" x14ac:dyDescent="0.25">
      <c r="A229" s="1">
        <f t="shared" si="3"/>
        <v>221</v>
      </c>
      <c r="B229" s="8">
        <v>43138.538368055553</v>
      </c>
      <c r="C229" s="8">
        <v>43138.541562500002</v>
      </c>
      <c r="D229" s="8">
        <v>43138.541562500002</v>
      </c>
      <c r="E229" s="45"/>
      <c r="F229" s="45"/>
      <c r="G229" s="47"/>
      <c r="H229" s="46"/>
      <c r="I229" s="46"/>
      <c r="J229" s="53"/>
      <c r="K229" s="53"/>
      <c r="L229" s="53"/>
      <c r="M229" s="53"/>
      <c r="N229" s="53"/>
      <c r="O229" s="53"/>
      <c r="P229" s="53"/>
      <c r="Q229" s="53"/>
      <c r="R229" s="53"/>
      <c r="S229" s="53"/>
      <c r="T229" s="53"/>
      <c r="U229" s="53"/>
      <c r="V229" s="33"/>
      <c r="W229" s="53"/>
      <c r="X229" s="53"/>
      <c r="Y229" s="53"/>
      <c r="Z229" s="53"/>
      <c r="AA229" s="53"/>
      <c r="AB229" s="53"/>
      <c r="AC229" s="53">
        <v>5</v>
      </c>
      <c r="AD229" s="53">
        <v>5</v>
      </c>
      <c r="AE229" s="53">
        <v>5</v>
      </c>
      <c r="AF229" s="53">
        <v>2</v>
      </c>
      <c r="AG229" s="53">
        <v>1</v>
      </c>
      <c r="AH229" s="53">
        <v>5</v>
      </c>
      <c r="AI229" s="53">
        <v>5</v>
      </c>
      <c r="AJ229" s="53">
        <v>4</v>
      </c>
      <c r="AK229" s="53">
        <v>5</v>
      </c>
      <c r="AL229" s="53">
        <v>3</v>
      </c>
      <c r="AM229" s="53">
        <v>4</v>
      </c>
      <c r="AN229" s="53">
        <v>4</v>
      </c>
      <c r="AO229" s="53">
        <v>3</v>
      </c>
      <c r="AP229" s="53">
        <v>4</v>
      </c>
      <c r="AQ229" s="53">
        <v>4</v>
      </c>
      <c r="AR229" s="53">
        <v>2</v>
      </c>
      <c r="AS229" s="53">
        <v>4</v>
      </c>
      <c r="AT229" s="1">
        <v>0</v>
      </c>
      <c r="AU229" s="1"/>
      <c r="AV229" s="1"/>
      <c r="AW229" s="1"/>
      <c r="AX229" s="1"/>
      <c r="AY229" s="1"/>
      <c r="AZ229" s="1"/>
      <c r="BA229" s="1"/>
      <c r="BB229" s="1"/>
      <c r="BC229" s="1"/>
      <c r="BD229" s="1"/>
      <c r="BE229" s="1"/>
      <c r="BF229" s="1"/>
      <c r="BG229" s="1"/>
      <c r="BH229" s="1"/>
    </row>
    <row r="230" spans="1:60" x14ac:dyDescent="0.25">
      <c r="A230" s="1">
        <f t="shared" si="3"/>
        <v>222</v>
      </c>
      <c r="B230" s="8">
        <v>43138.545034722221</v>
      </c>
      <c r="C230" s="8">
        <v>43138.551180555558</v>
      </c>
      <c r="D230" s="8">
        <v>43138.551192129627</v>
      </c>
      <c r="E230" s="45"/>
      <c r="F230" s="45"/>
      <c r="G230" s="47"/>
      <c r="H230" s="46"/>
      <c r="I230" s="46"/>
      <c r="J230" s="53"/>
      <c r="K230" s="53"/>
      <c r="L230" s="53"/>
      <c r="M230" s="53"/>
      <c r="N230" s="53"/>
      <c r="O230" s="53"/>
      <c r="P230" s="53"/>
      <c r="Q230" s="53"/>
      <c r="R230" s="53"/>
      <c r="S230" s="53"/>
      <c r="T230" s="53"/>
      <c r="U230" s="53"/>
      <c r="V230" s="33"/>
      <c r="W230" s="53"/>
      <c r="X230" s="53"/>
      <c r="Y230" s="53"/>
      <c r="Z230" s="53"/>
      <c r="AA230" s="53"/>
      <c r="AB230" s="53"/>
      <c r="AC230" s="53">
        <v>3</v>
      </c>
      <c r="AD230" s="53">
        <v>4</v>
      </c>
      <c r="AE230" s="53">
        <v>4</v>
      </c>
      <c r="AF230" s="53">
        <v>4</v>
      </c>
      <c r="AG230" s="53">
        <v>4</v>
      </c>
      <c r="AH230" s="53">
        <v>4</v>
      </c>
      <c r="AI230" s="53">
        <v>5</v>
      </c>
      <c r="AJ230" s="53">
        <v>5</v>
      </c>
      <c r="AK230" s="53">
        <v>5</v>
      </c>
      <c r="AL230" s="53">
        <v>4</v>
      </c>
      <c r="AM230" s="53">
        <v>5</v>
      </c>
      <c r="AN230" s="53">
        <v>5</v>
      </c>
      <c r="AO230" s="53">
        <v>2</v>
      </c>
      <c r="AP230" s="53">
        <v>5</v>
      </c>
      <c r="AQ230" s="53">
        <v>4</v>
      </c>
      <c r="AR230" s="53">
        <v>1</v>
      </c>
      <c r="AS230" s="53">
        <v>5</v>
      </c>
      <c r="AT230" s="1">
        <v>0</v>
      </c>
      <c r="AU230" s="1"/>
      <c r="AV230" s="1"/>
      <c r="AW230" s="1"/>
      <c r="AX230" s="1"/>
      <c r="AY230" s="1"/>
      <c r="AZ230" s="1"/>
      <c r="BA230" s="1"/>
      <c r="BB230" s="1"/>
      <c r="BC230" s="1"/>
      <c r="BD230" s="1"/>
      <c r="BE230" s="1"/>
      <c r="BF230" s="1"/>
      <c r="BG230" s="1"/>
      <c r="BH230" s="1"/>
    </row>
    <row r="231" spans="1:60" x14ac:dyDescent="0.25">
      <c r="A231" s="1">
        <f t="shared" si="3"/>
        <v>223</v>
      </c>
      <c r="B231" s="8">
        <v>43131.551018518519</v>
      </c>
      <c r="C231" s="8">
        <v>43131.55127314815</v>
      </c>
      <c r="D231" s="8">
        <v>43138.553888888891</v>
      </c>
      <c r="E231" s="45"/>
      <c r="F231" s="45"/>
      <c r="G231" s="47"/>
      <c r="H231" s="46"/>
      <c r="I231" s="46"/>
      <c r="J231" s="53"/>
      <c r="K231" s="53"/>
      <c r="L231" s="53"/>
      <c r="M231" s="53"/>
      <c r="N231" s="53"/>
      <c r="O231" s="53"/>
      <c r="P231" s="53"/>
      <c r="Q231" s="53"/>
      <c r="R231" s="53"/>
      <c r="S231" s="53"/>
      <c r="T231" s="53"/>
      <c r="U231" s="53"/>
      <c r="V231" s="3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1">
        <v>0</v>
      </c>
      <c r="AU231" s="1"/>
      <c r="AV231" s="1"/>
      <c r="AW231" s="1"/>
      <c r="AX231" s="1"/>
      <c r="AY231" s="1"/>
      <c r="AZ231" s="1"/>
      <c r="BA231" s="1"/>
      <c r="BB231" s="1"/>
      <c r="BC231" s="1"/>
      <c r="BD231" s="1"/>
      <c r="BE231" s="1"/>
      <c r="BF231" s="1"/>
      <c r="BG231" s="1"/>
      <c r="BH231" s="1"/>
    </row>
    <row r="232" spans="1:60" x14ac:dyDescent="0.25">
      <c r="A232" s="1">
        <f t="shared" si="3"/>
        <v>224</v>
      </c>
      <c r="B232" s="8">
        <v>43138.550486111111</v>
      </c>
      <c r="C232" s="8">
        <v>43138.554467592592</v>
      </c>
      <c r="D232" s="8">
        <v>43138.554467592592</v>
      </c>
      <c r="E232" s="45"/>
      <c r="F232" s="45"/>
      <c r="G232" s="47"/>
      <c r="H232" s="46"/>
      <c r="I232" s="46"/>
      <c r="J232" s="53"/>
      <c r="K232" s="53"/>
      <c r="L232" s="53"/>
      <c r="M232" s="53"/>
      <c r="N232" s="53"/>
      <c r="O232" s="53"/>
      <c r="P232" s="53"/>
      <c r="Q232" s="53"/>
      <c r="R232" s="53"/>
      <c r="S232" s="53"/>
      <c r="T232" s="53"/>
      <c r="U232" s="53"/>
      <c r="V232" s="33"/>
      <c r="W232" s="53"/>
      <c r="X232" s="53"/>
      <c r="Y232" s="53"/>
      <c r="Z232" s="53"/>
      <c r="AA232" s="53"/>
      <c r="AB232" s="53"/>
      <c r="AC232" s="53">
        <v>5</v>
      </c>
      <c r="AD232" s="53">
        <v>5</v>
      </c>
      <c r="AE232" s="53">
        <v>3</v>
      </c>
      <c r="AF232" s="53">
        <v>1</v>
      </c>
      <c r="AG232" s="53">
        <v>3</v>
      </c>
      <c r="AH232" s="53">
        <v>4</v>
      </c>
      <c r="AI232" s="53">
        <v>4</v>
      </c>
      <c r="AJ232" s="53">
        <v>4</v>
      </c>
      <c r="AK232" s="53">
        <v>4</v>
      </c>
      <c r="AL232" s="53">
        <v>4</v>
      </c>
      <c r="AM232" s="53">
        <v>5</v>
      </c>
      <c r="AN232" s="53">
        <v>4</v>
      </c>
      <c r="AO232" s="53">
        <v>1</v>
      </c>
      <c r="AP232" s="53">
        <v>5</v>
      </c>
      <c r="AQ232" s="53">
        <v>5</v>
      </c>
      <c r="AR232" s="53">
        <v>3</v>
      </c>
      <c r="AS232" s="53">
        <v>4</v>
      </c>
      <c r="AT232" s="1">
        <v>0</v>
      </c>
      <c r="AU232" s="1"/>
      <c r="AV232" s="1"/>
      <c r="AW232" s="1"/>
      <c r="AX232" s="1"/>
      <c r="AY232" s="1"/>
      <c r="AZ232" s="1"/>
      <c r="BA232" s="1"/>
      <c r="BB232" s="1"/>
      <c r="BC232" s="1"/>
      <c r="BD232" s="1"/>
      <c r="BE232" s="1"/>
      <c r="BF232" s="1"/>
      <c r="BG232" s="1"/>
      <c r="BH232" s="1"/>
    </row>
    <row r="233" spans="1:60" x14ac:dyDescent="0.25">
      <c r="A233" s="1">
        <f t="shared" si="3"/>
        <v>225</v>
      </c>
      <c r="B233" s="8">
        <v>43138.553252314814</v>
      </c>
      <c r="C233" s="8">
        <v>43138.557337962964</v>
      </c>
      <c r="D233" s="8">
        <v>43138.557349537034</v>
      </c>
      <c r="E233" s="45"/>
      <c r="F233" s="45"/>
      <c r="G233" s="47"/>
      <c r="H233" s="46"/>
      <c r="I233" s="46"/>
      <c r="J233" s="53"/>
      <c r="K233" s="53"/>
      <c r="L233" s="53"/>
      <c r="M233" s="53"/>
      <c r="N233" s="53"/>
      <c r="O233" s="53"/>
      <c r="P233" s="53"/>
      <c r="Q233" s="53"/>
      <c r="R233" s="53"/>
      <c r="S233" s="53"/>
      <c r="T233" s="53"/>
      <c r="U233" s="53"/>
      <c r="V233" s="33"/>
      <c r="W233" s="53"/>
      <c r="X233" s="53"/>
      <c r="Y233" s="53"/>
      <c r="Z233" s="53"/>
      <c r="AA233" s="53"/>
      <c r="AB233" s="53"/>
      <c r="AC233" s="53">
        <v>4</v>
      </c>
      <c r="AD233" s="53">
        <v>2</v>
      </c>
      <c r="AE233" s="53">
        <v>2</v>
      </c>
      <c r="AF233" s="53">
        <v>1</v>
      </c>
      <c r="AG233" s="53">
        <v>4</v>
      </c>
      <c r="AH233" s="53">
        <v>3</v>
      </c>
      <c r="AI233" s="53">
        <v>4</v>
      </c>
      <c r="AJ233" s="53">
        <v>3</v>
      </c>
      <c r="AK233" s="53">
        <v>4</v>
      </c>
      <c r="AL233" s="53">
        <v>3</v>
      </c>
      <c r="AM233" s="53">
        <v>4</v>
      </c>
      <c r="AN233" s="53">
        <v>4</v>
      </c>
      <c r="AO233" s="53">
        <v>2</v>
      </c>
      <c r="AP233" s="53">
        <v>5</v>
      </c>
      <c r="AQ233" s="53">
        <v>4</v>
      </c>
      <c r="AR233" s="53">
        <v>1</v>
      </c>
      <c r="AS233" s="53">
        <v>5</v>
      </c>
      <c r="AT233" s="1">
        <v>0</v>
      </c>
      <c r="AU233" s="1"/>
      <c r="AV233" s="1"/>
      <c r="AW233" s="1"/>
      <c r="AX233" s="1"/>
      <c r="AY233" s="1"/>
      <c r="AZ233" s="1"/>
      <c r="BA233" s="1"/>
      <c r="BB233" s="1"/>
      <c r="BC233" s="1"/>
      <c r="BD233" s="1"/>
      <c r="BE233" s="1"/>
      <c r="BF233" s="1"/>
      <c r="BG233" s="1"/>
      <c r="BH233" s="1"/>
    </row>
    <row r="234" spans="1:60" x14ac:dyDescent="0.25">
      <c r="A234" s="1">
        <f t="shared" si="3"/>
        <v>226</v>
      </c>
      <c r="B234" s="8">
        <v>43138.603275462963</v>
      </c>
      <c r="C234" s="8">
        <v>43138.606087962966</v>
      </c>
      <c r="D234" s="8">
        <v>43138.606087962966</v>
      </c>
      <c r="E234" s="45"/>
      <c r="F234" s="45"/>
      <c r="G234" s="47"/>
      <c r="H234" s="46"/>
      <c r="I234" s="46"/>
      <c r="J234" s="53"/>
      <c r="K234" s="53"/>
      <c r="L234" s="53"/>
      <c r="M234" s="53"/>
      <c r="N234" s="53"/>
      <c r="O234" s="53"/>
      <c r="P234" s="53"/>
      <c r="Q234" s="53"/>
      <c r="R234" s="53"/>
      <c r="S234" s="53"/>
      <c r="T234" s="53"/>
      <c r="U234" s="53"/>
      <c r="V234" s="33"/>
      <c r="W234" s="53"/>
      <c r="X234" s="53"/>
      <c r="Y234" s="53"/>
      <c r="Z234" s="53"/>
      <c r="AA234" s="53"/>
      <c r="AB234" s="53"/>
      <c r="AC234" s="53">
        <v>5</v>
      </c>
      <c r="AD234" s="53">
        <v>5</v>
      </c>
      <c r="AE234" s="53">
        <v>5</v>
      </c>
      <c r="AF234" s="53">
        <v>1</v>
      </c>
      <c r="AG234" s="53">
        <v>2</v>
      </c>
      <c r="AH234" s="53">
        <v>5</v>
      </c>
      <c r="AI234" s="53">
        <v>5</v>
      </c>
      <c r="AJ234" s="53">
        <v>5</v>
      </c>
      <c r="AK234" s="53">
        <v>4</v>
      </c>
      <c r="AL234" s="53">
        <v>4</v>
      </c>
      <c r="AM234" s="53">
        <v>4</v>
      </c>
      <c r="AN234" s="53">
        <v>4</v>
      </c>
      <c r="AO234" s="53">
        <v>1</v>
      </c>
      <c r="AP234" s="53">
        <v>5</v>
      </c>
      <c r="AQ234" s="53">
        <v>5</v>
      </c>
      <c r="AR234" s="53">
        <v>1</v>
      </c>
      <c r="AS234" s="53">
        <v>4</v>
      </c>
      <c r="AT234" s="1">
        <v>0</v>
      </c>
      <c r="AU234" s="1"/>
      <c r="AV234" s="1"/>
      <c r="AW234" s="1"/>
      <c r="AX234" s="1"/>
      <c r="AY234" s="1"/>
      <c r="AZ234" s="1"/>
      <c r="BA234" s="1"/>
      <c r="BB234" s="1"/>
      <c r="BC234" s="1"/>
      <c r="BD234" s="1"/>
      <c r="BE234" s="1"/>
      <c r="BF234" s="1"/>
      <c r="BG234" s="1"/>
      <c r="BH234" s="1"/>
    </row>
    <row r="235" spans="1:60" x14ac:dyDescent="0.25">
      <c r="A235" s="1">
        <f t="shared" si="3"/>
        <v>227</v>
      </c>
      <c r="B235" s="8">
        <v>43138.655868055554</v>
      </c>
      <c r="C235" s="8">
        <v>43138.658692129633</v>
      </c>
      <c r="D235" s="8">
        <v>43138.658692129633</v>
      </c>
      <c r="E235" s="45"/>
      <c r="F235" s="45"/>
      <c r="G235" s="47"/>
      <c r="H235" s="46"/>
      <c r="I235" s="46"/>
      <c r="J235" s="53"/>
      <c r="K235" s="53"/>
      <c r="L235" s="53"/>
      <c r="M235" s="53"/>
      <c r="N235" s="53"/>
      <c r="O235" s="53"/>
      <c r="P235" s="53"/>
      <c r="Q235" s="53"/>
      <c r="R235" s="53"/>
      <c r="S235" s="53"/>
      <c r="T235" s="53"/>
      <c r="U235" s="53"/>
      <c r="V235" s="33"/>
      <c r="W235" s="53"/>
      <c r="X235" s="53"/>
      <c r="Y235" s="53"/>
      <c r="Z235" s="53"/>
      <c r="AA235" s="53"/>
      <c r="AB235" s="53"/>
      <c r="AC235" s="53">
        <v>5</v>
      </c>
      <c r="AD235" s="53">
        <v>5</v>
      </c>
      <c r="AE235" s="53">
        <v>3</v>
      </c>
      <c r="AF235" s="53">
        <v>1</v>
      </c>
      <c r="AG235" s="53">
        <v>5</v>
      </c>
      <c r="AH235" s="53">
        <v>5</v>
      </c>
      <c r="AI235" s="53">
        <v>5</v>
      </c>
      <c r="AJ235" s="53">
        <v>5</v>
      </c>
      <c r="AK235" s="53">
        <v>5</v>
      </c>
      <c r="AL235" s="53">
        <v>5</v>
      </c>
      <c r="AM235" s="53">
        <v>5</v>
      </c>
      <c r="AN235" s="53">
        <v>5</v>
      </c>
      <c r="AO235" s="53">
        <v>1</v>
      </c>
      <c r="AP235" s="53">
        <v>5</v>
      </c>
      <c r="AQ235" s="53">
        <v>5</v>
      </c>
      <c r="AR235" s="53">
        <v>1</v>
      </c>
      <c r="AS235" s="53">
        <v>3</v>
      </c>
      <c r="AT235" s="1">
        <v>0</v>
      </c>
      <c r="AU235" s="1"/>
      <c r="AV235" s="1"/>
      <c r="AW235" s="1"/>
      <c r="AX235" s="1"/>
      <c r="AY235" s="1"/>
      <c r="AZ235" s="1"/>
      <c r="BA235" s="1"/>
      <c r="BB235" s="1"/>
      <c r="BC235" s="1"/>
      <c r="BD235" s="1"/>
      <c r="BE235" s="1"/>
      <c r="BF235" s="1"/>
      <c r="BG235" s="1"/>
      <c r="BH235" s="1"/>
    </row>
    <row r="236" spans="1:60" x14ac:dyDescent="0.25">
      <c r="A236" s="1">
        <f t="shared" si="3"/>
        <v>228</v>
      </c>
      <c r="B236" s="8">
        <v>43138.684236111112</v>
      </c>
      <c r="C236" s="8">
        <v>43138.687858796293</v>
      </c>
      <c r="D236" s="8">
        <v>43138.687858796293</v>
      </c>
      <c r="E236" s="45"/>
      <c r="F236" s="45"/>
      <c r="G236" s="47"/>
      <c r="H236" s="46"/>
      <c r="I236" s="46"/>
      <c r="J236" s="53"/>
      <c r="K236" s="53"/>
      <c r="L236" s="53"/>
      <c r="M236" s="53"/>
      <c r="N236" s="53"/>
      <c r="O236" s="53"/>
      <c r="P236" s="53"/>
      <c r="Q236" s="53"/>
      <c r="R236" s="53"/>
      <c r="S236" s="53"/>
      <c r="T236" s="53"/>
      <c r="U236" s="53"/>
      <c r="V236" s="33"/>
      <c r="W236" s="53"/>
      <c r="X236" s="53"/>
      <c r="Y236" s="53"/>
      <c r="Z236" s="53"/>
      <c r="AA236" s="53"/>
      <c r="AB236" s="53"/>
      <c r="AC236" s="53">
        <v>5</v>
      </c>
      <c r="AD236" s="53">
        <v>5</v>
      </c>
      <c r="AE236" s="53">
        <v>4</v>
      </c>
      <c r="AF236" s="53">
        <v>1</v>
      </c>
      <c r="AG236" s="53">
        <v>4</v>
      </c>
      <c r="AH236" s="53">
        <v>4</v>
      </c>
      <c r="AI236" s="53">
        <v>5</v>
      </c>
      <c r="AJ236" s="53">
        <v>4</v>
      </c>
      <c r="AK236" s="53">
        <v>4</v>
      </c>
      <c r="AL236" s="53">
        <v>5</v>
      </c>
      <c r="AM236" s="53">
        <v>5</v>
      </c>
      <c r="AN236" s="53">
        <v>5</v>
      </c>
      <c r="AO236" s="53">
        <v>1</v>
      </c>
      <c r="AP236" s="53">
        <v>5</v>
      </c>
      <c r="AQ236" s="53">
        <v>3</v>
      </c>
      <c r="AR236" s="53">
        <v>1</v>
      </c>
      <c r="AS236" s="53">
        <v>5</v>
      </c>
      <c r="AT236" s="1">
        <v>0</v>
      </c>
      <c r="AU236" s="1"/>
      <c r="AV236" s="1"/>
      <c r="AW236" s="1"/>
      <c r="AX236" s="1"/>
      <c r="AY236" s="1"/>
      <c r="AZ236" s="1"/>
      <c r="BA236" s="1"/>
      <c r="BB236" s="1"/>
      <c r="BC236" s="1"/>
      <c r="BD236" s="1"/>
      <c r="BE236" s="1"/>
      <c r="BF236" s="1"/>
      <c r="BG236" s="1"/>
      <c r="BH236" s="1"/>
    </row>
    <row r="237" spans="1:60" x14ac:dyDescent="0.25">
      <c r="A237" s="1">
        <f t="shared" si="3"/>
        <v>229</v>
      </c>
      <c r="B237" s="8">
        <v>43138.758032407408</v>
      </c>
      <c r="C237" s="8">
        <v>43138.761643518519</v>
      </c>
      <c r="D237" s="8">
        <v>43138.761643518519</v>
      </c>
      <c r="E237" s="45"/>
      <c r="F237" s="45"/>
      <c r="G237" s="47"/>
      <c r="H237" s="46"/>
      <c r="I237" s="46"/>
      <c r="J237" s="53"/>
      <c r="K237" s="53"/>
      <c r="L237" s="53"/>
      <c r="M237" s="53"/>
      <c r="N237" s="53"/>
      <c r="O237" s="53"/>
      <c r="P237" s="53"/>
      <c r="Q237" s="53"/>
      <c r="R237" s="53"/>
      <c r="S237" s="53"/>
      <c r="T237" s="53"/>
      <c r="U237" s="53"/>
      <c r="V237" s="33"/>
      <c r="W237" s="53"/>
      <c r="X237" s="53"/>
      <c r="Y237" s="53"/>
      <c r="Z237" s="53"/>
      <c r="AA237" s="53"/>
      <c r="AB237" s="53"/>
      <c r="AC237" s="53">
        <v>5</v>
      </c>
      <c r="AD237" s="53">
        <v>5</v>
      </c>
      <c r="AE237" s="53">
        <v>5</v>
      </c>
      <c r="AF237" s="53">
        <v>1</v>
      </c>
      <c r="AG237" s="53">
        <v>2</v>
      </c>
      <c r="AH237" s="53">
        <v>5</v>
      </c>
      <c r="AI237" s="53">
        <v>5</v>
      </c>
      <c r="AJ237" s="53">
        <v>5</v>
      </c>
      <c r="AK237" s="53">
        <v>5</v>
      </c>
      <c r="AL237" s="53">
        <v>5</v>
      </c>
      <c r="AM237" s="53">
        <v>5</v>
      </c>
      <c r="AN237" s="53">
        <v>5</v>
      </c>
      <c r="AO237" s="53">
        <v>1</v>
      </c>
      <c r="AP237" s="53">
        <v>5</v>
      </c>
      <c r="AQ237" s="53">
        <v>5</v>
      </c>
      <c r="AR237" s="53">
        <v>1</v>
      </c>
      <c r="AS237" s="53">
        <v>2</v>
      </c>
      <c r="AT237" s="1">
        <v>0</v>
      </c>
      <c r="AU237" s="1"/>
      <c r="AV237" s="1"/>
      <c r="AW237" s="1"/>
      <c r="AX237" s="1"/>
      <c r="AY237" s="1"/>
      <c r="AZ237" s="1"/>
      <c r="BA237" s="1"/>
      <c r="BB237" s="1"/>
      <c r="BC237" s="1"/>
      <c r="BD237" s="1"/>
      <c r="BE237" s="1"/>
      <c r="BF237" s="1"/>
      <c r="BG237" s="1"/>
      <c r="BH237" s="1"/>
    </row>
    <row r="238" spans="1:60" x14ac:dyDescent="0.25">
      <c r="A238" s="1">
        <f t="shared" si="3"/>
        <v>230</v>
      </c>
      <c r="B238" s="8">
        <v>43138.761921296296</v>
      </c>
      <c r="C238" s="8">
        <v>43138.762974537036</v>
      </c>
      <c r="D238" s="8">
        <v>43138.762986111113</v>
      </c>
      <c r="E238" s="45"/>
      <c r="F238" s="45"/>
      <c r="G238" s="47"/>
      <c r="H238" s="46"/>
      <c r="I238" s="46"/>
      <c r="J238" s="53"/>
      <c r="K238" s="53"/>
      <c r="L238" s="53"/>
      <c r="M238" s="53"/>
      <c r="N238" s="53"/>
      <c r="O238" s="53"/>
      <c r="P238" s="53"/>
      <c r="Q238" s="53"/>
      <c r="R238" s="53"/>
      <c r="S238" s="53"/>
      <c r="T238" s="53"/>
      <c r="U238" s="53"/>
      <c r="V238" s="3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1">
        <v>0</v>
      </c>
      <c r="AU238" s="1"/>
      <c r="AV238" s="1"/>
      <c r="AW238" s="1"/>
      <c r="AX238" s="1"/>
      <c r="AY238" s="1"/>
      <c r="AZ238" s="1"/>
      <c r="BA238" s="1"/>
      <c r="BB238" s="1"/>
      <c r="BC238" s="1"/>
      <c r="BD238" s="1"/>
      <c r="BE238" s="1"/>
      <c r="BF238" s="1"/>
      <c r="BG238" s="1"/>
      <c r="BH238" s="1"/>
    </row>
    <row r="239" spans="1:60" x14ac:dyDescent="0.25">
      <c r="A239" s="1">
        <f t="shared" si="3"/>
        <v>231</v>
      </c>
      <c r="B239" s="8">
        <v>43138.781539351854</v>
      </c>
      <c r="C239" s="8">
        <v>43138.786481481482</v>
      </c>
      <c r="D239" s="8">
        <v>43138.786481481482</v>
      </c>
      <c r="E239" s="45"/>
      <c r="F239" s="45"/>
      <c r="G239" s="47"/>
      <c r="H239" s="46"/>
      <c r="I239" s="46"/>
      <c r="J239" s="53"/>
      <c r="K239" s="53"/>
      <c r="L239" s="53"/>
      <c r="M239" s="53"/>
      <c r="N239" s="53"/>
      <c r="O239" s="53"/>
      <c r="P239" s="53"/>
      <c r="Q239" s="53"/>
      <c r="R239" s="53"/>
      <c r="S239" s="53"/>
      <c r="T239" s="53"/>
      <c r="U239" s="53"/>
      <c r="V239" s="33"/>
      <c r="W239" s="53"/>
      <c r="X239" s="53"/>
      <c r="Y239" s="53"/>
      <c r="Z239" s="53"/>
      <c r="AA239" s="53"/>
      <c r="AB239" s="53"/>
      <c r="AC239" s="53">
        <v>4</v>
      </c>
      <c r="AD239" s="53">
        <v>3</v>
      </c>
      <c r="AE239" s="53">
        <v>4</v>
      </c>
      <c r="AF239" s="53">
        <v>1</v>
      </c>
      <c r="AG239" s="53">
        <v>4</v>
      </c>
      <c r="AH239" s="53">
        <v>5</v>
      </c>
      <c r="AI239" s="53">
        <v>5</v>
      </c>
      <c r="AJ239" s="53">
        <v>5</v>
      </c>
      <c r="AK239" s="53">
        <v>2</v>
      </c>
      <c r="AL239" s="53">
        <v>5</v>
      </c>
      <c r="AM239" s="53">
        <v>5</v>
      </c>
      <c r="AN239" s="53">
        <v>5</v>
      </c>
      <c r="AO239" s="53">
        <v>1</v>
      </c>
      <c r="AP239" s="53">
        <v>5</v>
      </c>
      <c r="AQ239" s="53">
        <v>5</v>
      </c>
      <c r="AR239" s="53">
        <v>1</v>
      </c>
      <c r="AS239" s="53">
        <v>5</v>
      </c>
      <c r="AT239" s="1">
        <v>0</v>
      </c>
      <c r="AU239" s="1"/>
      <c r="AV239" s="1"/>
      <c r="AW239" s="1"/>
      <c r="AX239" s="1"/>
      <c r="AY239" s="1"/>
      <c r="AZ239" s="1"/>
      <c r="BA239" s="1"/>
      <c r="BB239" s="1"/>
      <c r="BC239" s="1"/>
      <c r="BD239" s="1"/>
      <c r="BE239" s="1"/>
      <c r="BF239" s="1"/>
      <c r="BG239" s="1"/>
      <c r="BH239" s="1"/>
    </row>
    <row r="240" spans="1:60" x14ac:dyDescent="0.25">
      <c r="A240" s="1">
        <f t="shared" si="3"/>
        <v>232</v>
      </c>
      <c r="B240" s="8">
        <v>43138.795532407406</v>
      </c>
      <c r="C240" s="8">
        <v>43138.803877314815</v>
      </c>
      <c r="D240" s="8">
        <v>43138.803877314815</v>
      </c>
      <c r="E240" s="45"/>
      <c r="F240" s="45"/>
      <c r="G240" s="47"/>
      <c r="H240" s="46"/>
      <c r="I240" s="46"/>
      <c r="J240" s="53"/>
      <c r="K240" s="53"/>
      <c r="L240" s="53"/>
      <c r="M240" s="53"/>
      <c r="N240" s="53"/>
      <c r="O240" s="53"/>
      <c r="P240" s="53"/>
      <c r="Q240" s="53"/>
      <c r="R240" s="53"/>
      <c r="S240" s="53"/>
      <c r="T240" s="53"/>
      <c r="U240" s="53"/>
      <c r="V240" s="33"/>
      <c r="W240" s="53"/>
      <c r="X240" s="53"/>
      <c r="Y240" s="53"/>
      <c r="Z240" s="53"/>
      <c r="AA240" s="53"/>
      <c r="AB240" s="53"/>
      <c r="AC240" s="53">
        <v>4</v>
      </c>
      <c r="AD240" s="53">
        <v>4</v>
      </c>
      <c r="AE240" s="53">
        <v>4</v>
      </c>
      <c r="AF240" s="53">
        <v>1</v>
      </c>
      <c r="AG240" s="53">
        <v>2</v>
      </c>
      <c r="AH240" s="53">
        <v>4</v>
      </c>
      <c r="AI240" s="53">
        <v>4</v>
      </c>
      <c r="AJ240" s="53">
        <v>4</v>
      </c>
      <c r="AK240" s="53">
        <v>3</v>
      </c>
      <c r="AL240" s="53"/>
      <c r="AM240" s="53">
        <v>5</v>
      </c>
      <c r="AN240" s="53">
        <v>5</v>
      </c>
      <c r="AO240" s="53">
        <v>2</v>
      </c>
      <c r="AP240" s="53">
        <v>5</v>
      </c>
      <c r="AQ240" s="53">
        <v>4</v>
      </c>
      <c r="AR240" s="53">
        <v>2</v>
      </c>
      <c r="AS240" s="53">
        <v>4</v>
      </c>
      <c r="AT240" s="1">
        <v>0</v>
      </c>
      <c r="AU240" s="1"/>
      <c r="AV240" s="1"/>
      <c r="AW240" s="1"/>
      <c r="AX240" s="1"/>
      <c r="AY240" s="1"/>
      <c r="AZ240" s="1"/>
      <c r="BA240" s="1"/>
      <c r="BB240" s="1"/>
      <c r="BC240" s="1"/>
      <c r="BD240" s="1"/>
      <c r="BE240" s="1"/>
      <c r="BF240" s="1"/>
      <c r="BG240" s="1"/>
      <c r="BH240" s="1"/>
    </row>
    <row r="241" spans="1:60" x14ac:dyDescent="0.25">
      <c r="A241" s="1">
        <f t="shared" si="3"/>
        <v>233</v>
      </c>
      <c r="B241" s="8">
        <v>43138.810810185183</v>
      </c>
      <c r="C241" s="8">
        <v>43138.813530092593</v>
      </c>
      <c r="D241" s="8">
        <v>43138.81354166667</v>
      </c>
      <c r="E241" s="45"/>
      <c r="F241" s="45"/>
      <c r="G241" s="47"/>
      <c r="H241" s="46"/>
      <c r="I241" s="46"/>
      <c r="J241" s="53"/>
      <c r="K241" s="53"/>
      <c r="L241" s="53"/>
      <c r="M241" s="53"/>
      <c r="N241" s="53"/>
      <c r="O241" s="53"/>
      <c r="P241" s="53"/>
      <c r="Q241" s="53"/>
      <c r="R241" s="53"/>
      <c r="S241" s="53"/>
      <c r="T241" s="53"/>
      <c r="U241" s="53"/>
      <c r="V241" s="33"/>
      <c r="W241" s="53"/>
      <c r="X241" s="53"/>
      <c r="Y241" s="53"/>
      <c r="Z241" s="53"/>
      <c r="AA241" s="53"/>
      <c r="AB241" s="53"/>
      <c r="AC241" s="53">
        <v>4</v>
      </c>
      <c r="AD241" s="53">
        <v>4</v>
      </c>
      <c r="AE241" s="53">
        <v>4</v>
      </c>
      <c r="AF241" s="53">
        <v>2</v>
      </c>
      <c r="AG241" s="53">
        <v>2</v>
      </c>
      <c r="AH241" s="53">
        <v>4</v>
      </c>
      <c r="AI241" s="53">
        <v>5</v>
      </c>
      <c r="AJ241" s="53">
        <v>4</v>
      </c>
      <c r="AK241" s="53">
        <v>4</v>
      </c>
      <c r="AL241" s="53">
        <v>4</v>
      </c>
      <c r="AM241" s="53">
        <v>4</v>
      </c>
      <c r="AN241" s="53">
        <v>4</v>
      </c>
      <c r="AO241" s="53">
        <v>2</v>
      </c>
      <c r="AP241" s="53">
        <v>4</v>
      </c>
      <c r="AQ241" s="53">
        <v>5</v>
      </c>
      <c r="AR241" s="53">
        <v>2</v>
      </c>
      <c r="AS241" s="53">
        <v>4</v>
      </c>
      <c r="AT241" s="1">
        <v>0</v>
      </c>
      <c r="AU241" s="1"/>
      <c r="AV241" s="1"/>
      <c r="AW241" s="1"/>
      <c r="AX241" s="1"/>
      <c r="AY241" s="1"/>
      <c r="AZ241" s="1"/>
      <c r="BA241" s="1"/>
      <c r="BB241" s="1"/>
      <c r="BC241" s="1"/>
      <c r="BD241" s="1"/>
      <c r="BE241" s="1"/>
      <c r="BF241" s="1"/>
      <c r="BG241" s="1"/>
      <c r="BH241" s="1"/>
    </row>
    <row r="242" spans="1:60" x14ac:dyDescent="0.25">
      <c r="A242" s="1">
        <f t="shared" si="3"/>
        <v>234</v>
      </c>
      <c r="B242" s="8">
        <v>43138.83184027778</v>
      </c>
      <c r="C242" s="8">
        <v>43138.853622685187</v>
      </c>
      <c r="D242" s="8">
        <v>43138.853634259256</v>
      </c>
      <c r="E242" s="45"/>
      <c r="F242" s="45"/>
      <c r="G242" s="47"/>
      <c r="H242" s="46"/>
      <c r="I242" s="46"/>
      <c r="J242" s="53"/>
      <c r="K242" s="53"/>
      <c r="L242" s="53"/>
      <c r="M242" s="53"/>
      <c r="N242" s="53"/>
      <c r="O242" s="53"/>
      <c r="P242" s="53"/>
      <c r="Q242" s="53"/>
      <c r="R242" s="53"/>
      <c r="S242" s="53"/>
      <c r="T242" s="53"/>
      <c r="U242" s="53"/>
      <c r="V242" s="33"/>
      <c r="W242" s="53"/>
      <c r="X242" s="53"/>
      <c r="Y242" s="53"/>
      <c r="Z242" s="53"/>
      <c r="AA242" s="53"/>
      <c r="AB242" s="53"/>
      <c r="AC242" s="53">
        <v>4</v>
      </c>
      <c r="AD242" s="53">
        <v>5</v>
      </c>
      <c r="AE242" s="53">
        <v>3</v>
      </c>
      <c r="AF242" s="53">
        <v>1</v>
      </c>
      <c r="AG242" s="53">
        <v>2</v>
      </c>
      <c r="AH242" s="53">
        <v>4</v>
      </c>
      <c r="AI242" s="53">
        <v>5</v>
      </c>
      <c r="AJ242" s="53">
        <v>5</v>
      </c>
      <c r="AK242" s="53">
        <v>3</v>
      </c>
      <c r="AL242" s="53">
        <v>1</v>
      </c>
      <c r="AM242" s="53">
        <v>5</v>
      </c>
      <c r="AN242" s="53">
        <v>5</v>
      </c>
      <c r="AO242" s="53">
        <v>5</v>
      </c>
      <c r="AP242" s="53">
        <v>5</v>
      </c>
      <c r="AQ242" s="53">
        <v>4</v>
      </c>
      <c r="AR242" s="53">
        <v>1</v>
      </c>
      <c r="AS242" s="53">
        <v>4</v>
      </c>
      <c r="AT242" s="1">
        <v>0</v>
      </c>
      <c r="AU242" s="1"/>
      <c r="AV242" s="1"/>
      <c r="AW242" s="1"/>
      <c r="AX242" s="1"/>
      <c r="AY242" s="1"/>
      <c r="AZ242" s="1"/>
      <c r="BA242" s="1"/>
      <c r="BB242" s="1"/>
      <c r="BC242" s="1"/>
      <c r="BD242" s="1"/>
      <c r="BE242" s="1"/>
      <c r="BF242" s="1"/>
      <c r="BG242" s="1"/>
      <c r="BH242" s="1"/>
    </row>
    <row r="243" spans="1:60" x14ac:dyDescent="0.25">
      <c r="A243" s="1">
        <f t="shared" si="3"/>
        <v>235</v>
      </c>
      <c r="B243" s="8">
        <v>43138.885289351849</v>
      </c>
      <c r="C243" s="8">
        <v>43138.890162037038</v>
      </c>
      <c r="D243" s="8">
        <v>43138.890173611115</v>
      </c>
      <c r="E243" s="45"/>
      <c r="F243" s="45"/>
      <c r="G243" s="47"/>
      <c r="H243" s="46"/>
      <c r="I243" s="46"/>
      <c r="J243" s="53"/>
      <c r="K243" s="53"/>
      <c r="L243" s="53"/>
      <c r="M243" s="53"/>
      <c r="N243" s="53"/>
      <c r="O243" s="53"/>
      <c r="P243" s="53"/>
      <c r="Q243" s="53"/>
      <c r="R243" s="53"/>
      <c r="S243" s="53"/>
      <c r="T243" s="53"/>
      <c r="U243" s="53"/>
      <c r="V243" s="33"/>
      <c r="W243" s="53"/>
      <c r="X243" s="53"/>
      <c r="Y243" s="53"/>
      <c r="Z243" s="53"/>
      <c r="AA243" s="53"/>
      <c r="AB243" s="53"/>
      <c r="AC243" s="53">
        <v>5</v>
      </c>
      <c r="AD243" s="53">
        <v>5</v>
      </c>
      <c r="AE243" s="53">
        <v>5</v>
      </c>
      <c r="AF243" s="53">
        <v>1</v>
      </c>
      <c r="AG243" s="53">
        <v>1</v>
      </c>
      <c r="AH243" s="53">
        <v>4</v>
      </c>
      <c r="AI243" s="53">
        <v>4</v>
      </c>
      <c r="AJ243" s="53">
        <v>4</v>
      </c>
      <c r="AK243" s="53">
        <v>4</v>
      </c>
      <c r="AL243" s="53">
        <v>4</v>
      </c>
      <c r="AM243" s="53">
        <v>5</v>
      </c>
      <c r="AN243" s="53">
        <v>4</v>
      </c>
      <c r="AO243" s="53">
        <v>1</v>
      </c>
      <c r="AP243" s="53">
        <v>4</v>
      </c>
      <c r="AQ243" s="53">
        <v>3</v>
      </c>
      <c r="AR243" s="53">
        <v>1</v>
      </c>
      <c r="AS243" s="53">
        <v>5</v>
      </c>
      <c r="AT243" s="1">
        <v>0</v>
      </c>
      <c r="AU243" s="1"/>
      <c r="AV243" s="1"/>
      <c r="AW243" s="1"/>
      <c r="AX243" s="1"/>
      <c r="AY243" s="1"/>
      <c r="AZ243" s="1"/>
      <c r="BA243" s="1"/>
      <c r="BB243" s="1"/>
      <c r="BC243" s="1"/>
      <c r="BD243" s="1"/>
      <c r="BE243" s="1"/>
      <c r="BF243" s="1"/>
      <c r="BG243" s="1"/>
      <c r="BH243" s="1"/>
    </row>
    <row r="244" spans="1:60" x14ac:dyDescent="0.25">
      <c r="A244" s="1">
        <f t="shared" si="3"/>
        <v>236</v>
      </c>
      <c r="B244" s="8">
        <v>43139.188125000001</v>
      </c>
      <c r="C244" s="8">
        <v>43139.194097222222</v>
      </c>
      <c r="D244" s="8">
        <v>43139.194097222222</v>
      </c>
      <c r="E244" s="45"/>
      <c r="F244" s="45"/>
      <c r="G244" s="47"/>
      <c r="H244" s="46"/>
      <c r="I244" s="46"/>
      <c r="J244" s="53"/>
      <c r="K244" s="53"/>
      <c r="L244" s="53"/>
      <c r="M244" s="53"/>
      <c r="N244" s="53"/>
      <c r="O244" s="53"/>
      <c r="P244" s="53"/>
      <c r="Q244" s="53"/>
      <c r="R244" s="53"/>
      <c r="S244" s="53"/>
      <c r="T244" s="53"/>
      <c r="U244" s="53"/>
      <c r="V244" s="33"/>
      <c r="W244" s="53"/>
      <c r="X244" s="53"/>
      <c r="Y244" s="53"/>
      <c r="Z244" s="53"/>
      <c r="AA244" s="53"/>
      <c r="AB244" s="53"/>
      <c r="AC244" s="53">
        <v>5</v>
      </c>
      <c r="AD244" s="53">
        <v>5</v>
      </c>
      <c r="AE244" s="53">
        <v>4</v>
      </c>
      <c r="AF244" s="53">
        <v>1</v>
      </c>
      <c r="AG244" s="53">
        <v>3</v>
      </c>
      <c r="AH244" s="53">
        <v>3</v>
      </c>
      <c r="AI244" s="53">
        <v>4</v>
      </c>
      <c r="AJ244" s="53">
        <v>4</v>
      </c>
      <c r="AK244" s="53">
        <v>4</v>
      </c>
      <c r="AL244" s="53">
        <v>3</v>
      </c>
      <c r="AM244" s="53">
        <v>4</v>
      </c>
      <c r="AN244" s="53">
        <v>4</v>
      </c>
      <c r="AO244" s="53">
        <v>3</v>
      </c>
      <c r="AP244" s="53">
        <v>5</v>
      </c>
      <c r="AQ244" s="53">
        <v>4</v>
      </c>
      <c r="AR244" s="53">
        <v>1</v>
      </c>
      <c r="AS244" s="53">
        <v>4</v>
      </c>
      <c r="AT244" s="1">
        <v>0</v>
      </c>
      <c r="AU244" s="1"/>
      <c r="AV244" s="1"/>
      <c r="AW244" s="1"/>
      <c r="AX244" s="1"/>
      <c r="AY244" s="1"/>
      <c r="AZ244" s="1"/>
      <c r="BA244" s="1"/>
      <c r="BB244" s="1"/>
      <c r="BC244" s="1"/>
      <c r="BD244" s="1"/>
      <c r="BE244" s="1"/>
      <c r="BF244" s="1"/>
      <c r="BG244" s="1"/>
      <c r="BH244" s="1"/>
    </row>
    <row r="245" spans="1:60" x14ac:dyDescent="0.25">
      <c r="A245" s="1">
        <f t="shared" si="3"/>
        <v>237</v>
      </c>
      <c r="B245" s="8">
        <v>43139.270497685182</v>
      </c>
      <c r="C245" s="8">
        <v>43139.288495370369</v>
      </c>
      <c r="D245" s="8">
        <v>43139.288495370369</v>
      </c>
      <c r="E245" s="45"/>
      <c r="F245" s="45"/>
      <c r="G245" s="47"/>
      <c r="H245" s="46"/>
      <c r="I245" s="46"/>
      <c r="J245" s="53"/>
      <c r="K245" s="53"/>
      <c r="L245" s="53"/>
      <c r="M245" s="53"/>
      <c r="N245" s="53"/>
      <c r="O245" s="53"/>
      <c r="P245" s="53"/>
      <c r="Q245" s="53"/>
      <c r="R245" s="53"/>
      <c r="S245" s="53"/>
      <c r="T245" s="53"/>
      <c r="U245" s="53"/>
      <c r="V245" s="33"/>
      <c r="W245" s="53"/>
      <c r="X245" s="53"/>
      <c r="Y245" s="53"/>
      <c r="Z245" s="53"/>
      <c r="AA245" s="53"/>
      <c r="AB245" s="53"/>
      <c r="AC245" s="53">
        <v>1</v>
      </c>
      <c r="AD245" s="53">
        <v>3</v>
      </c>
      <c r="AE245" s="53">
        <v>1</v>
      </c>
      <c r="AF245" s="53">
        <v>5</v>
      </c>
      <c r="AG245" s="53">
        <v>3</v>
      </c>
      <c r="AH245" s="53">
        <v>1</v>
      </c>
      <c r="AI245" s="53">
        <v>1</v>
      </c>
      <c r="AJ245" s="53">
        <v>1</v>
      </c>
      <c r="AK245" s="53">
        <v>1</v>
      </c>
      <c r="AL245" s="53">
        <v>1</v>
      </c>
      <c r="AM245" s="53">
        <v>1</v>
      </c>
      <c r="AN245" s="53">
        <v>1</v>
      </c>
      <c r="AO245" s="53">
        <v>5</v>
      </c>
      <c r="AP245" s="53">
        <v>1</v>
      </c>
      <c r="AQ245" s="53">
        <v>1</v>
      </c>
      <c r="AR245" s="53">
        <v>5</v>
      </c>
      <c r="AS245" s="53">
        <v>1</v>
      </c>
      <c r="AT245" s="1">
        <v>0</v>
      </c>
      <c r="AU245" s="1"/>
      <c r="AV245" s="1"/>
      <c r="AW245" s="1"/>
      <c r="AX245" s="1"/>
      <c r="AY245" s="1"/>
      <c r="AZ245" s="1"/>
      <c r="BA245" s="1"/>
      <c r="BB245" s="1"/>
      <c r="BC245" s="1"/>
      <c r="BD245" s="1"/>
      <c r="BE245" s="1"/>
      <c r="BF245" s="1"/>
      <c r="BG245" s="1"/>
      <c r="BH245" s="1"/>
    </row>
    <row r="246" spans="1:60" x14ac:dyDescent="0.25">
      <c r="A246" s="1">
        <f t="shared" si="3"/>
        <v>238</v>
      </c>
      <c r="B246" s="8">
        <v>43139.330138888887</v>
      </c>
      <c r="C246" s="8">
        <v>43139.334374999999</v>
      </c>
      <c r="D246" s="8">
        <v>43139.334374999999</v>
      </c>
      <c r="E246" s="45"/>
      <c r="F246" s="45"/>
      <c r="G246" s="47"/>
      <c r="H246" s="46"/>
      <c r="I246" s="46"/>
      <c r="J246" s="53"/>
      <c r="K246" s="53"/>
      <c r="L246" s="53"/>
      <c r="M246" s="53"/>
      <c r="N246" s="53"/>
      <c r="O246" s="53"/>
      <c r="P246" s="53"/>
      <c r="Q246" s="53"/>
      <c r="R246" s="53"/>
      <c r="S246" s="53"/>
      <c r="T246" s="53"/>
      <c r="U246" s="53"/>
      <c r="V246" s="33"/>
      <c r="W246" s="53"/>
      <c r="X246" s="53"/>
      <c r="Y246" s="53"/>
      <c r="Z246" s="53"/>
      <c r="AA246" s="53"/>
      <c r="AB246" s="53"/>
      <c r="AC246" s="53">
        <v>5</v>
      </c>
      <c r="AD246" s="53">
        <v>4</v>
      </c>
      <c r="AE246" s="53">
        <v>4</v>
      </c>
      <c r="AF246" s="53">
        <v>1</v>
      </c>
      <c r="AG246" s="53">
        <v>4</v>
      </c>
      <c r="AH246" s="53">
        <v>5</v>
      </c>
      <c r="AI246" s="53">
        <v>5</v>
      </c>
      <c r="AJ246" s="53">
        <v>5</v>
      </c>
      <c r="AK246" s="53">
        <v>4</v>
      </c>
      <c r="AL246" s="53">
        <v>2</v>
      </c>
      <c r="AM246" s="53">
        <v>5</v>
      </c>
      <c r="AN246" s="53">
        <v>5</v>
      </c>
      <c r="AO246" s="53">
        <v>1</v>
      </c>
      <c r="AP246" s="53">
        <v>5</v>
      </c>
      <c r="AQ246" s="53">
        <v>4</v>
      </c>
      <c r="AR246" s="53">
        <v>2</v>
      </c>
      <c r="AS246" s="53">
        <v>5</v>
      </c>
      <c r="AT246" s="1">
        <v>0</v>
      </c>
      <c r="AU246" s="1"/>
      <c r="AV246" s="1"/>
      <c r="AW246" s="1"/>
      <c r="AX246" s="1"/>
      <c r="AY246" s="1"/>
      <c r="AZ246" s="1"/>
      <c r="BA246" s="1"/>
      <c r="BB246" s="1"/>
      <c r="BC246" s="1"/>
      <c r="BD246" s="1"/>
      <c r="BE246" s="1"/>
      <c r="BF246" s="1"/>
      <c r="BG246" s="1"/>
      <c r="BH246" s="1"/>
    </row>
    <row r="247" spans="1:60" x14ac:dyDescent="0.25">
      <c r="A247" s="1">
        <f t="shared" si="3"/>
        <v>239</v>
      </c>
      <c r="B247" s="8">
        <v>43139.350243055553</v>
      </c>
      <c r="C247" s="8">
        <v>43139.35728009259</v>
      </c>
      <c r="D247" s="8">
        <v>43139.357291666667</v>
      </c>
      <c r="E247" s="45"/>
      <c r="F247" s="45"/>
      <c r="G247" s="47"/>
      <c r="H247" s="46"/>
      <c r="I247" s="46"/>
      <c r="J247" s="53"/>
      <c r="K247" s="53"/>
      <c r="L247" s="53"/>
      <c r="M247" s="53"/>
      <c r="N247" s="53"/>
      <c r="O247" s="53"/>
      <c r="P247" s="53"/>
      <c r="Q247" s="53"/>
      <c r="R247" s="53"/>
      <c r="S247" s="53"/>
      <c r="T247" s="53"/>
      <c r="U247" s="53"/>
      <c r="V247" s="33"/>
      <c r="W247" s="53"/>
      <c r="X247" s="53"/>
      <c r="Y247" s="53"/>
      <c r="Z247" s="53"/>
      <c r="AA247" s="53"/>
      <c r="AB247" s="53"/>
      <c r="AC247" s="53">
        <v>4</v>
      </c>
      <c r="AD247" s="53">
        <v>4</v>
      </c>
      <c r="AE247" s="53">
        <v>4</v>
      </c>
      <c r="AF247" s="53">
        <v>2</v>
      </c>
      <c r="AG247" s="53">
        <v>3</v>
      </c>
      <c r="AH247" s="53">
        <v>4</v>
      </c>
      <c r="AI247" s="53">
        <v>4</v>
      </c>
      <c r="AJ247" s="53">
        <v>5</v>
      </c>
      <c r="AK247" s="53">
        <v>5</v>
      </c>
      <c r="AL247" s="53">
        <v>4</v>
      </c>
      <c r="AM247" s="53">
        <v>5</v>
      </c>
      <c r="AN247" s="53">
        <v>4</v>
      </c>
      <c r="AO247" s="53">
        <v>1</v>
      </c>
      <c r="AP247" s="53">
        <v>5</v>
      </c>
      <c r="AQ247" s="53">
        <v>4</v>
      </c>
      <c r="AR247" s="53">
        <v>1</v>
      </c>
      <c r="AS247" s="53">
        <v>4</v>
      </c>
      <c r="AT247" s="1">
        <v>0</v>
      </c>
      <c r="AU247" s="1"/>
      <c r="AV247" s="1"/>
      <c r="AW247" s="1"/>
      <c r="AX247" s="1"/>
      <c r="AY247" s="1"/>
      <c r="AZ247" s="1"/>
      <c r="BA247" s="1"/>
      <c r="BB247" s="1"/>
      <c r="BC247" s="1"/>
      <c r="BD247" s="1"/>
      <c r="BE247" s="1"/>
      <c r="BF247" s="1"/>
      <c r="BG247" s="1"/>
      <c r="BH247" s="1"/>
    </row>
    <row r="248" spans="1:60" x14ac:dyDescent="0.25">
      <c r="A248" s="1">
        <f t="shared" si="3"/>
        <v>240</v>
      </c>
      <c r="B248" s="8">
        <v>43139.345231481479</v>
      </c>
      <c r="C248" s="8">
        <v>43139.363969907405</v>
      </c>
      <c r="D248" s="8">
        <v>43139.363969907405</v>
      </c>
      <c r="E248" s="45"/>
      <c r="F248" s="45"/>
      <c r="G248" s="47"/>
      <c r="H248" s="46"/>
      <c r="I248" s="46"/>
      <c r="J248" s="53"/>
      <c r="K248" s="53"/>
      <c r="L248" s="53"/>
      <c r="M248" s="53"/>
      <c r="N248" s="53"/>
      <c r="O248" s="53"/>
      <c r="P248" s="53"/>
      <c r="Q248" s="53"/>
      <c r="R248" s="53"/>
      <c r="S248" s="53"/>
      <c r="T248" s="53"/>
      <c r="U248" s="53"/>
      <c r="V248" s="33"/>
      <c r="W248" s="53"/>
      <c r="X248" s="53"/>
      <c r="Y248" s="53"/>
      <c r="Z248" s="53"/>
      <c r="AA248" s="53"/>
      <c r="AB248" s="53"/>
      <c r="AC248" s="53">
        <v>4</v>
      </c>
      <c r="AD248" s="53">
        <v>4</v>
      </c>
      <c r="AE248" s="53">
        <v>2</v>
      </c>
      <c r="AF248" s="53">
        <v>1</v>
      </c>
      <c r="AG248" s="53">
        <v>3</v>
      </c>
      <c r="AH248" s="53">
        <v>4</v>
      </c>
      <c r="AI248" s="53">
        <v>4</v>
      </c>
      <c r="AJ248" s="53">
        <v>5</v>
      </c>
      <c r="AK248" s="53">
        <v>3</v>
      </c>
      <c r="AL248" s="53">
        <v>3</v>
      </c>
      <c r="AM248" s="53">
        <v>5</v>
      </c>
      <c r="AN248" s="53">
        <v>3</v>
      </c>
      <c r="AO248" s="53">
        <v>2</v>
      </c>
      <c r="AP248" s="53">
        <v>5</v>
      </c>
      <c r="AQ248" s="53">
        <v>3</v>
      </c>
      <c r="AR248" s="53">
        <v>1</v>
      </c>
      <c r="AS248" s="53">
        <v>3</v>
      </c>
      <c r="AT248" s="1">
        <v>0</v>
      </c>
      <c r="AU248" s="1"/>
      <c r="AV248" s="1"/>
      <c r="AW248" s="1"/>
      <c r="AX248" s="1"/>
      <c r="AY248" s="1"/>
      <c r="AZ248" s="1"/>
      <c r="BA248" s="1"/>
      <c r="BB248" s="1"/>
      <c r="BC248" s="1"/>
      <c r="BD248" s="1"/>
      <c r="BE248" s="1"/>
      <c r="BF248" s="1"/>
      <c r="BG248" s="1"/>
      <c r="BH248" s="1"/>
    </row>
    <row r="249" spans="1:60" x14ac:dyDescent="0.25">
      <c r="A249" s="1">
        <f t="shared" si="3"/>
        <v>241</v>
      </c>
      <c r="B249" s="8">
        <v>43139.454398148147</v>
      </c>
      <c r="C249" s="8">
        <v>43139.458402777775</v>
      </c>
      <c r="D249" s="8">
        <v>43139.458402777775</v>
      </c>
      <c r="E249" s="45"/>
      <c r="F249" s="45"/>
      <c r="G249" s="47"/>
      <c r="H249" s="46"/>
      <c r="I249" s="46"/>
      <c r="J249" s="53"/>
      <c r="K249" s="53"/>
      <c r="L249" s="53"/>
      <c r="M249" s="53"/>
      <c r="N249" s="53"/>
      <c r="O249" s="53"/>
      <c r="P249" s="53"/>
      <c r="Q249" s="53"/>
      <c r="R249" s="53"/>
      <c r="S249" s="53"/>
      <c r="T249" s="53"/>
      <c r="U249" s="53"/>
      <c r="V249" s="33"/>
      <c r="W249" s="53"/>
      <c r="X249" s="53"/>
      <c r="Y249" s="53"/>
      <c r="Z249" s="53"/>
      <c r="AA249" s="53"/>
      <c r="AB249" s="53"/>
      <c r="AC249" s="53">
        <v>5</v>
      </c>
      <c r="AD249" s="53">
        <v>4</v>
      </c>
      <c r="AE249" s="53">
        <v>3</v>
      </c>
      <c r="AF249" s="53">
        <v>2</v>
      </c>
      <c r="AG249" s="53">
        <v>2</v>
      </c>
      <c r="AH249" s="53">
        <v>2</v>
      </c>
      <c r="AI249" s="53">
        <v>4</v>
      </c>
      <c r="AJ249" s="53">
        <v>3</v>
      </c>
      <c r="AK249" s="53">
        <v>3</v>
      </c>
      <c r="AL249" s="53">
        <v>3</v>
      </c>
      <c r="AM249" s="53">
        <v>4</v>
      </c>
      <c r="AN249" s="53">
        <v>3</v>
      </c>
      <c r="AO249" s="53">
        <v>2</v>
      </c>
      <c r="AP249" s="53">
        <v>5</v>
      </c>
      <c r="AQ249" s="53">
        <v>4</v>
      </c>
      <c r="AR249" s="53">
        <v>1</v>
      </c>
      <c r="AS249" s="53">
        <v>3</v>
      </c>
      <c r="AT249" s="1">
        <v>0</v>
      </c>
      <c r="AU249" s="1"/>
      <c r="AV249" s="1"/>
      <c r="AW249" s="1"/>
      <c r="AX249" s="1"/>
      <c r="AY249" s="1"/>
      <c r="AZ249" s="1"/>
      <c r="BA249" s="1"/>
      <c r="BB249" s="1"/>
      <c r="BC249" s="1"/>
      <c r="BD249" s="1"/>
      <c r="BE249" s="1"/>
      <c r="BF249" s="1"/>
      <c r="BG249" s="1"/>
      <c r="BH249" s="1"/>
    </row>
    <row r="250" spans="1:60" x14ac:dyDescent="0.25">
      <c r="A250" s="1">
        <f t="shared" si="3"/>
        <v>242</v>
      </c>
      <c r="B250" s="8">
        <v>43139.572083333333</v>
      </c>
      <c r="C250" s="8">
        <v>43139.578738425924</v>
      </c>
      <c r="D250" s="8">
        <v>43139.578750000001</v>
      </c>
      <c r="E250" s="45"/>
      <c r="F250" s="45"/>
      <c r="G250" s="47"/>
      <c r="H250" s="46"/>
      <c r="I250" s="46"/>
      <c r="J250" s="53"/>
      <c r="K250" s="53"/>
      <c r="L250" s="53"/>
      <c r="M250" s="53"/>
      <c r="N250" s="53"/>
      <c r="O250" s="53"/>
      <c r="P250" s="53"/>
      <c r="Q250" s="53"/>
      <c r="R250" s="53"/>
      <c r="S250" s="53"/>
      <c r="T250" s="53"/>
      <c r="U250" s="53"/>
      <c r="V250" s="33"/>
      <c r="W250" s="53"/>
      <c r="X250" s="53"/>
      <c r="Y250" s="53"/>
      <c r="Z250" s="53"/>
      <c r="AA250" s="53"/>
      <c r="AB250" s="53"/>
      <c r="AC250" s="53">
        <v>4</v>
      </c>
      <c r="AD250" s="53">
        <v>5</v>
      </c>
      <c r="AE250" s="53">
        <v>5</v>
      </c>
      <c r="AF250" s="53">
        <v>1</v>
      </c>
      <c r="AG250" s="53">
        <v>5</v>
      </c>
      <c r="AH250" s="53">
        <v>5</v>
      </c>
      <c r="AI250" s="53">
        <v>5</v>
      </c>
      <c r="AJ250" s="53">
        <v>5</v>
      </c>
      <c r="AK250" s="53">
        <v>5</v>
      </c>
      <c r="AL250" s="53">
        <v>5</v>
      </c>
      <c r="AM250" s="53">
        <v>5</v>
      </c>
      <c r="AN250" s="53">
        <v>5</v>
      </c>
      <c r="AO250" s="53">
        <v>1</v>
      </c>
      <c r="AP250" s="53">
        <v>5</v>
      </c>
      <c r="AQ250" s="53">
        <v>5</v>
      </c>
      <c r="AR250" s="53">
        <v>1</v>
      </c>
      <c r="AS250" s="53">
        <v>5</v>
      </c>
      <c r="AT250" s="1">
        <v>0</v>
      </c>
      <c r="AU250" s="1"/>
      <c r="AV250" s="1"/>
      <c r="AW250" s="1"/>
      <c r="AX250" s="1"/>
      <c r="AY250" s="1"/>
      <c r="AZ250" s="1"/>
      <c r="BA250" s="1"/>
      <c r="BB250" s="1"/>
      <c r="BC250" s="1"/>
      <c r="BD250" s="1"/>
      <c r="BE250" s="1"/>
      <c r="BF250" s="1"/>
      <c r="BG250" s="1"/>
      <c r="BH250" s="1"/>
    </row>
    <row r="251" spans="1:60" x14ac:dyDescent="0.25">
      <c r="A251" s="1">
        <f t="shared" si="3"/>
        <v>243</v>
      </c>
      <c r="B251" s="8">
        <v>43139.574826388889</v>
      </c>
      <c r="C251" s="8">
        <v>43139.579236111109</v>
      </c>
      <c r="D251" s="8">
        <v>43139.579236111109</v>
      </c>
      <c r="E251" s="45"/>
      <c r="F251" s="45"/>
      <c r="G251" s="47"/>
      <c r="H251" s="46"/>
      <c r="I251" s="46"/>
      <c r="J251" s="53"/>
      <c r="K251" s="53"/>
      <c r="L251" s="53"/>
      <c r="M251" s="53"/>
      <c r="N251" s="53"/>
      <c r="O251" s="53"/>
      <c r="P251" s="53"/>
      <c r="Q251" s="53"/>
      <c r="R251" s="53"/>
      <c r="S251" s="53"/>
      <c r="T251" s="53"/>
      <c r="U251" s="53"/>
      <c r="V251" s="33"/>
      <c r="W251" s="53"/>
      <c r="X251" s="53"/>
      <c r="Y251" s="53"/>
      <c r="Z251" s="53"/>
      <c r="AA251" s="53"/>
      <c r="AB251" s="53"/>
      <c r="AC251" s="53">
        <v>5</v>
      </c>
      <c r="AD251" s="53">
        <v>5</v>
      </c>
      <c r="AE251" s="53">
        <v>4</v>
      </c>
      <c r="AF251" s="53">
        <v>1</v>
      </c>
      <c r="AG251" s="53">
        <v>2</v>
      </c>
      <c r="AH251" s="53">
        <v>2</v>
      </c>
      <c r="AI251" s="53">
        <v>4</v>
      </c>
      <c r="AJ251" s="53">
        <v>5</v>
      </c>
      <c r="AK251" s="53">
        <v>4</v>
      </c>
      <c r="AL251" s="53">
        <v>5</v>
      </c>
      <c r="AM251" s="53">
        <v>5</v>
      </c>
      <c r="AN251" s="53">
        <v>5</v>
      </c>
      <c r="AO251" s="53">
        <v>2</v>
      </c>
      <c r="AP251" s="53">
        <v>5</v>
      </c>
      <c r="AQ251" s="53">
        <v>4</v>
      </c>
      <c r="AR251" s="53">
        <v>2</v>
      </c>
      <c r="AS251" s="53">
        <v>5</v>
      </c>
      <c r="AT251" s="1">
        <v>0</v>
      </c>
      <c r="AU251" s="1"/>
      <c r="AV251" s="1"/>
      <c r="AW251" s="1"/>
      <c r="AX251" s="1"/>
      <c r="AY251" s="1"/>
      <c r="AZ251" s="1"/>
      <c r="BA251" s="1"/>
      <c r="BB251" s="1"/>
      <c r="BC251" s="1"/>
      <c r="BD251" s="1"/>
      <c r="BE251" s="1"/>
      <c r="BF251" s="1"/>
      <c r="BG251" s="1"/>
      <c r="BH251" s="1"/>
    </row>
    <row r="252" spans="1:60" x14ac:dyDescent="0.25">
      <c r="A252" s="1">
        <f t="shared" si="3"/>
        <v>244</v>
      </c>
      <c r="B252" s="8">
        <v>43139.595300925925</v>
      </c>
      <c r="C252" s="8">
        <v>43139.597905092596</v>
      </c>
      <c r="D252" s="8">
        <v>43139.597905092596</v>
      </c>
      <c r="E252" s="45"/>
      <c r="F252" s="45"/>
      <c r="G252" s="47"/>
      <c r="H252" s="46"/>
      <c r="I252" s="46"/>
      <c r="J252" s="53"/>
      <c r="K252" s="53"/>
      <c r="L252" s="53"/>
      <c r="M252" s="53"/>
      <c r="N252" s="53"/>
      <c r="O252" s="53"/>
      <c r="P252" s="53"/>
      <c r="Q252" s="53"/>
      <c r="R252" s="53"/>
      <c r="S252" s="53"/>
      <c r="T252" s="53"/>
      <c r="U252" s="53"/>
      <c r="V252" s="33"/>
      <c r="W252" s="53"/>
      <c r="X252" s="53"/>
      <c r="Y252" s="53"/>
      <c r="Z252" s="53"/>
      <c r="AA252" s="53"/>
      <c r="AB252" s="53"/>
      <c r="AC252" s="53">
        <v>5</v>
      </c>
      <c r="AD252" s="53">
        <v>5</v>
      </c>
      <c r="AE252" s="53">
        <v>3</v>
      </c>
      <c r="AF252" s="53">
        <v>1</v>
      </c>
      <c r="AG252" s="53">
        <v>2</v>
      </c>
      <c r="AH252" s="53">
        <v>3</v>
      </c>
      <c r="AI252" s="53">
        <v>5</v>
      </c>
      <c r="AJ252" s="53">
        <v>5</v>
      </c>
      <c r="AK252" s="53">
        <v>4</v>
      </c>
      <c r="AL252" s="53">
        <v>4</v>
      </c>
      <c r="AM252" s="53">
        <v>5</v>
      </c>
      <c r="AN252" s="53">
        <v>4</v>
      </c>
      <c r="AO252" s="53">
        <v>1</v>
      </c>
      <c r="AP252" s="53">
        <v>5</v>
      </c>
      <c r="AQ252" s="53">
        <v>3</v>
      </c>
      <c r="AR252" s="53">
        <v>1</v>
      </c>
      <c r="AS252" s="53">
        <v>4</v>
      </c>
      <c r="AT252" s="1">
        <v>0</v>
      </c>
      <c r="AU252" s="1"/>
      <c r="AV252" s="1"/>
      <c r="AW252" s="1"/>
      <c r="AX252" s="1"/>
      <c r="AY252" s="1"/>
      <c r="AZ252" s="1"/>
      <c r="BA252" s="1"/>
      <c r="BB252" s="1"/>
      <c r="BC252" s="1"/>
      <c r="BD252" s="1"/>
      <c r="BE252" s="1"/>
      <c r="BF252" s="1"/>
      <c r="BG252" s="1"/>
      <c r="BH252" s="1"/>
    </row>
    <row r="253" spans="1:60" x14ac:dyDescent="0.25">
      <c r="A253" s="1">
        <f t="shared" si="3"/>
        <v>245</v>
      </c>
      <c r="B253" s="8">
        <v>43139.648599537039</v>
      </c>
      <c r="C253" s="8">
        <v>43139.654270833336</v>
      </c>
      <c r="D253" s="8">
        <v>43139.654282407406</v>
      </c>
      <c r="E253" s="45"/>
      <c r="F253" s="45"/>
      <c r="G253" s="47"/>
      <c r="H253" s="46"/>
      <c r="I253" s="46"/>
      <c r="J253" s="53"/>
      <c r="K253" s="53"/>
      <c r="L253" s="53"/>
      <c r="M253" s="53"/>
      <c r="N253" s="53"/>
      <c r="O253" s="53"/>
      <c r="P253" s="53"/>
      <c r="Q253" s="53"/>
      <c r="R253" s="53"/>
      <c r="S253" s="53"/>
      <c r="T253" s="53"/>
      <c r="U253" s="53"/>
      <c r="V253" s="33"/>
      <c r="W253" s="53"/>
      <c r="X253" s="53"/>
      <c r="Y253" s="53"/>
      <c r="Z253" s="53"/>
      <c r="AA253" s="53"/>
      <c r="AB253" s="53"/>
      <c r="AC253" s="53">
        <v>5</v>
      </c>
      <c r="AD253" s="53">
        <v>2</v>
      </c>
      <c r="AE253" s="53">
        <v>3</v>
      </c>
      <c r="AF253" s="53">
        <v>1</v>
      </c>
      <c r="AG253" s="53">
        <v>4</v>
      </c>
      <c r="AH253" s="53">
        <v>5</v>
      </c>
      <c r="AI253" s="53">
        <v>5</v>
      </c>
      <c r="AJ253" s="53">
        <v>5</v>
      </c>
      <c r="AK253" s="53">
        <v>4</v>
      </c>
      <c r="AL253" s="53">
        <v>4</v>
      </c>
      <c r="AM253" s="53">
        <v>4</v>
      </c>
      <c r="AN253" s="53">
        <v>5</v>
      </c>
      <c r="AO253" s="53">
        <v>1</v>
      </c>
      <c r="AP253" s="53">
        <v>5</v>
      </c>
      <c r="AQ253" s="53">
        <v>4</v>
      </c>
      <c r="AR253" s="53">
        <v>1</v>
      </c>
      <c r="AS253" s="53">
        <v>5</v>
      </c>
      <c r="AT253" s="1">
        <v>0</v>
      </c>
      <c r="AU253" s="1"/>
      <c r="AV253" s="1"/>
      <c r="AW253" s="1"/>
      <c r="AX253" s="1"/>
      <c r="AY253" s="1"/>
      <c r="AZ253" s="1"/>
      <c r="BA253" s="1"/>
      <c r="BB253" s="1"/>
      <c r="BC253" s="1"/>
      <c r="BD253" s="1"/>
      <c r="BE253" s="1"/>
      <c r="BF253" s="1"/>
      <c r="BG253" s="1"/>
      <c r="BH253" s="1"/>
    </row>
    <row r="254" spans="1:60" x14ac:dyDescent="0.25">
      <c r="A254" s="1">
        <f t="shared" si="3"/>
        <v>246</v>
      </c>
      <c r="B254" s="8">
        <v>43139.674444444441</v>
      </c>
      <c r="C254" s="8">
        <v>43139.684189814812</v>
      </c>
      <c r="D254" s="8">
        <v>43139.684201388889</v>
      </c>
      <c r="E254" s="45"/>
      <c r="F254" s="45"/>
      <c r="G254" s="47"/>
      <c r="H254" s="46"/>
      <c r="I254" s="46"/>
      <c r="J254" s="53"/>
      <c r="K254" s="53"/>
      <c r="L254" s="53"/>
      <c r="M254" s="53"/>
      <c r="N254" s="53"/>
      <c r="O254" s="53"/>
      <c r="P254" s="53"/>
      <c r="Q254" s="53"/>
      <c r="R254" s="53"/>
      <c r="S254" s="53"/>
      <c r="T254" s="53"/>
      <c r="U254" s="53"/>
      <c r="V254" s="33"/>
      <c r="W254" s="53"/>
      <c r="X254" s="53"/>
      <c r="Y254" s="53"/>
      <c r="Z254" s="53"/>
      <c r="AA254" s="53"/>
      <c r="AB254" s="53"/>
      <c r="AC254" s="53">
        <v>5</v>
      </c>
      <c r="AD254" s="53">
        <v>5</v>
      </c>
      <c r="AE254" s="53">
        <v>4</v>
      </c>
      <c r="AF254" s="53">
        <v>2</v>
      </c>
      <c r="AG254" s="53">
        <v>2</v>
      </c>
      <c r="AH254" s="53">
        <v>5</v>
      </c>
      <c r="AI254" s="53">
        <v>5</v>
      </c>
      <c r="AJ254" s="53">
        <v>5</v>
      </c>
      <c r="AK254" s="53">
        <v>5</v>
      </c>
      <c r="AL254" s="53">
        <v>5</v>
      </c>
      <c r="AM254" s="53">
        <v>5</v>
      </c>
      <c r="AN254" s="53">
        <v>5</v>
      </c>
      <c r="AO254" s="53">
        <v>1</v>
      </c>
      <c r="AP254" s="53">
        <v>5</v>
      </c>
      <c r="AQ254" s="53">
        <v>5</v>
      </c>
      <c r="AR254" s="53">
        <v>1</v>
      </c>
      <c r="AS254" s="53">
        <v>5</v>
      </c>
      <c r="AT254" s="1">
        <v>0</v>
      </c>
      <c r="AU254" s="1"/>
      <c r="AV254" s="1"/>
      <c r="AW254" s="1"/>
      <c r="AX254" s="1"/>
      <c r="AY254" s="1"/>
      <c r="AZ254" s="1"/>
      <c r="BA254" s="1"/>
      <c r="BB254" s="1"/>
      <c r="BC254" s="1"/>
      <c r="BD254" s="1"/>
      <c r="BE254" s="1"/>
      <c r="BF254" s="1"/>
      <c r="BG254" s="1"/>
      <c r="BH254" s="1"/>
    </row>
    <row r="255" spans="1:60" x14ac:dyDescent="0.25">
      <c r="A255" s="1">
        <f t="shared" si="3"/>
        <v>247</v>
      </c>
      <c r="B255" s="8">
        <v>43139.710381944446</v>
      </c>
      <c r="C255" s="8">
        <v>43139.713831018518</v>
      </c>
      <c r="D255" s="8">
        <v>43139.713831018518</v>
      </c>
      <c r="E255" s="45"/>
      <c r="F255" s="45"/>
      <c r="G255" s="47"/>
      <c r="H255" s="46"/>
      <c r="I255" s="46"/>
      <c r="J255" s="53"/>
      <c r="K255" s="53"/>
      <c r="L255" s="53"/>
      <c r="M255" s="53"/>
      <c r="N255" s="53"/>
      <c r="O255" s="53"/>
      <c r="P255" s="53"/>
      <c r="Q255" s="53"/>
      <c r="R255" s="53"/>
      <c r="S255" s="53"/>
      <c r="T255" s="53"/>
      <c r="U255" s="53"/>
      <c r="V255" s="33"/>
      <c r="W255" s="53"/>
      <c r="X255" s="53"/>
      <c r="Y255" s="53"/>
      <c r="Z255" s="53"/>
      <c r="AA255" s="53"/>
      <c r="AB255" s="53"/>
      <c r="AC255" s="53">
        <v>4</v>
      </c>
      <c r="AD255" s="53">
        <v>5</v>
      </c>
      <c r="AE255" s="53">
        <v>2</v>
      </c>
      <c r="AF255" s="53">
        <v>1</v>
      </c>
      <c r="AG255" s="53">
        <v>5</v>
      </c>
      <c r="AH255" s="53">
        <v>5</v>
      </c>
      <c r="AI255" s="53">
        <v>5</v>
      </c>
      <c r="AJ255" s="53">
        <v>5</v>
      </c>
      <c r="AK255" s="53">
        <v>5</v>
      </c>
      <c r="AL255" s="53">
        <v>5</v>
      </c>
      <c r="AM255" s="53">
        <v>5</v>
      </c>
      <c r="AN255" s="53">
        <v>5</v>
      </c>
      <c r="AO255" s="53">
        <v>1</v>
      </c>
      <c r="AP255" s="53">
        <v>5</v>
      </c>
      <c r="AQ255" s="53">
        <v>4</v>
      </c>
      <c r="AR255" s="53">
        <v>1</v>
      </c>
      <c r="AS255" s="53">
        <v>5</v>
      </c>
      <c r="AT255" s="1">
        <v>0</v>
      </c>
      <c r="AU255" s="1"/>
      <c r="AV255" s="1"/>
      <c r="AW255" s="1"/>
      <c r="AX255" s="1"/>
      <c r="AY255" s="1"/>
      <c r="AZ255" s="1"/>
      <c r="BA255" s="1"/>
      <c r="BB255" s="1"/>
      <c r="BC255" s="1"/>
      <c r="BD255" s="1"/>
      <c r="BE255" s="1"/>
      <c r="BF255" s="1"/>
      <c r="BG255" s="1"/>
      <c r="BH255" s="1"/>
    </row>
    <row r="256" spans="1:60" x14ac:dyDescent="0.25">
      <c r="A256" s="1">
        <f t="shared" si="3"/>
        <v>248</v>
      </c>
      <c r="B256" s="8">
        <v>43139.452766203707</v>
      </c>
      <c r="C256" s="8">
        <v>43139.816145833334</v>
      </c>
      <c r="D256" s="8">
        <v>43139.816145833334</v>
      </c>
      <c r="E256" s="45"/>
      <c r="F256" s="45"/>
      <c r="G256" s="47"/>
      <c r="H256" s="46"/>
      <c r="I256" s="46"/>
      <c r="J256" s="53"/>
      <c r="K256" s="53"/>
      <c r="L256" s="53"/>
      <c r="M256" s="53"/>
      <c r="N256" s="53"/>
      <c r="O256" s="53"/>
      <c r="P256" s="53"/>
      <c r="Q256" s="53"/>
      <c r="R256" s="53"/>
      <c r="S256" s="53"/>
      <c r="T256" s="53"/>
      <c r="U256" s="53"/>
      <c r="V256" s="33"/>
      <c r="W256" s="53"/>
      <c r="X256" s="53"/>
      <c r="Y256" s="53"/>
      <c r="Z256" s="53"/>
      <c r="AA256" s="53"/>
      <c r="AB256" s="53"/>
      <c r="AC256" s="53">
        <v>5</v>
      </c>
      <c r="AD256" s="53">
        <v>4</v>
      </c>
      <c r="AE256" s="53">
        <v>2</v>
      </c>
      <c r="AF256" s="53">
        <v>1</v>
      </c>
      <c r="AG256" s="53">
        <v>3</v>
      </c>
      <c r="AH256" s="53">
        <v>4</v>
      </c>
      <c r="AI256" s="53">
        <v>5</v>
      </c>
      <c r="AJ256" s="53">
        <v>5</v>
      </c>
      <c r="AK256" s="53">
        <v>3</v>
      </c>
      <c r="AL256" s="53">
        <v>3</v>
      </c>
      <c r="AM256" s="53">
        <v>5</v>
      </c>
      <c r="AN256" s="53">
        <v>4</v>
      </c>
      <c r="AO256" s="53">
        <v>1</v>
      </c>
      <c r="AP256" s="53">
        <v>5</v>
      </c>
      <c r="AQ256" s="53">
        <v>4</v>
      </c>
      <c r="AR256" s="53">
        <v>1</v>
      </c>
      <c r="AS256" s="53">
        <v>2</v>
      </c>
      <c r="AT256" s="1">
        <v>0</v>
      </c>
      <c r="AU256" s="1"/>
      <c r="AV256" s="1"/>
      <c r="AW256" s="1"/>
      <c r="AX256" s="1"/>
      <c r="AY256" s="1"/>
      <c r="AZ256" s="1"/>
      <c r="BA256" s="1"/>
      <c r="BB256" s="1"/>
      <c r="BC256" s="1"/>
      <c r="BD256" s="1"/>
      <c r="BE256" s="1"/>
      <c r="BF256" s="1"/>
      <c r="BG256" s="1"/>
      <c r="BH256" s="1"/>
    </row>
    <row r="257" spans="1:60" x14ac:dyDescent="0.25">
      <c r="A257" s="1">
        <f t="shared" si="3"/>
        <v>249</v>
      </c>
      <c r="B257" s="8">
        <v>43139.884722222225</v>
      </c>
      <c r="C257" s="8">
        <v>43139.888055555559</v>
      </c>
      <c r="D257" s="8">
        <v>43139.888055555559</v>
      </c>
      <c r="E257" s="45"/>
      <c r="F257" s="45"/>
      <c r="G257" s="47"/>
      <c r="H257" s="46"/>
      <c r="I257" s="46"/>
      <c r="J257" s="53"/>
      <c r="K257" s="53"/>
      <c r="L257" s="53"/>
      <c r="M257" s="53"/>
      <c r="N257" s="53"/>
      <c r="O257" s="53"/>
      <c r="P257" s="53"/>
      <c r="Q257" s="53"/>
      <c r="R257" s="53"/>
      <c r="S257" s="53"/>
      <c r="T257" s="53"/>
      <c r="U257" s="53"/>
      <c r="V257" s="33"/>
      <c r="W257" s="53"/>
      <c r="X257" s="53"/>
      <c r="Y257" s="53"/>
      <c r="Z257" s="53"/>
      <c r="AA257" s="53"/>
      <c r="AB257" s="53"/>
      <c r="AC257" s="53">
        <v>5</v>
      </c>
      <c r="AD257" s="53">
        <v>5</v>
      </c>
      <c r="AE257" s="53">
        <v>4</v>
      </c>
      <c r="AF257" s="53">
        <v>1</v>
      </c>
      <c r="AG257" s="53">
        <v>3</v>
      </c>
      <c r="AH257" s="53">
        <v>4</v>
      </c>
      <c r="AI257" s="53">
        <v>4</v>
      </c>
      <c r="AJ257" s="53">
        <v>4</v>
      </c>
      <c r="AK257" s="53">
        <v>4</v>
      </c>
      <c r="AL257" s="53">
        <v>4</v>
      </c>
      <c r="AM257" s="53">
        <v>4</v>
      </c>
      <c r="AN257" s="53">
        <v>4</v>
      </c>
      <c r="AO257" s="53">
        <v>1</v>
      </c>
      <c r="AP257" s="53">
        <v>5</v>
      </c>
      <c r="AQ257" s="53">
        <v>4</v>
      </c>
      <c r="AR257" s="53">
        <v>1</v>
      </c>
      <c r="AS257" s="53">
        <v>4</v>
      </c>
      <c r="AT257" s="1">
        <v>0</v>
      </c>
      <c r="AU257" s="1"/>
      <c r="AV257" s="1"/>
      <c r="AW257" s="1"/>
      <c r="AX257" s="1"/>
      <c r="AY257" s="1"/>
      <c r="AZ257" s="1"/>
      <c r="BA257" s="1"/>
      <c r="BB257" s="1"/>
      <c r="BC257" s="1"/>
      <c r="BD257" s="1"/>
      <c r="BE257" s="1"/>
      <c r="BF257" s="1"/>
      <c r="BG257" s="1"/>
      <c r="BH257" s="1"/>
    </row>
    <row r="258" spans="1:60" x14ac:dyDescent="0.25">
      <c r="A258" s="1">
        <f t="shared" si="3"/>
        <v>250</v>
      </c>
      <c r="B258" s="8">
        <v>43139.920104166667</v>
      </c>
      <c r="C258" s="8">
        <v>43139.925300925926</v>
      </c>
      <c r="D258" s="8">
        <v>43139.925300925926</v>
      </c>
      <c r="E258" s="45"/>
      <c r="F258" s="45"/>
      <c r="G258" s="47"/>
      <c r="H258" s="46"/>
      <c r="I258" s="46"/>
      <c r="J258" s="53"/>
      <c r="K258" s="53"/>
      <c r="L258" s="53"/>
      <c r="M258" s="53"/>
      <c r="N258" s="53"/>
      <c r="O258" s="53"/>
      <c r="P258" s="53"/>
      <c r="Q258" s="53"/>
      <c r="R258" s="53"/>
      <c r="S258" s="53"/>
      <c r="T258" s="53"/>
      <c r="U258" s="53"/>
      <c r="V258" s="33"/>
      <c r="W258" s="53"/>
      <c r="X258" s="53"/>
      <c r="Y258" s="53"/>
      <c r="Z258" s="53"/>
      <c r="AA258" s="53"/>
      <c r="AB258" s="53"/>
      <c r="AC258" s="53">
        <v>5</v>
      </c>
      <c r="AD258" s="53">
        <v>5</v>
      </c>
      <c r="AE258" s="53">
        <v>5</v>
      </c>
      <c r="AF258" s="53">
        <v>1</v>
      </c>
      <c r="AG258" s="53">
        <v>1</v>
      </c>
      <c r="AH258" s="53">
        <v>5</v>
      </c>
      <c r="AI258" s="53">
        <v>5</v>
      </c>
      <c r="AJ258" s="53">
        <v>5</v>
      </c>
      <c r="AK258" s="53">
        <v>5</v>
      </c>
      <c r="AL258" s="53">
        <v>5</v>
      </c>
      <c r="AM258" s="53">
        <v>5</v>
      </c>
      <c r="AN258" s="53">
        <v>5</v>
      </c>
      <c r="AO258" s="53">
        <v>1</v>
      </c>
      <c r="AP258" s="53">
        <v>5</v>
      </c>
      <c r="AQ258" s="53">
        <v>5</v>
      </c>
      <c r="AR258" s="53">
        <v>1</v>
      </c>
      <c r="AS258" s="53">
        <v>5</v>
      </c>
      <c r="AT258" s="1">
        <v>0</v>
      </c>
      <c r="AU258" s="1"/>
      <c r="AV258" s="1"/>
      <c r="AW258" s="1"/>
      <c r="AX258" s="1"/>
      <c r="AY258" s="1"/>
      <c r="AZ258" s="1"/>
      <c r="BA258" s="1"/>
      <c r="BB258" s="1"/>
      <c r="BC258" s="1"/>
      <c r="BD258" s="1"/>
      <c r="BE258" s="1"/>
      <c r="BF258" s="1"/>
      <c r="BG258" s="1"/>
      <c r="BH258" s="1"/>
    </row>
    <row r="259" spans="1:60" x14ac:dyDescent="0.25">
      <c r="A259" s="1">
        <f t="shared" si="3"/>
        <v>251</v>
      </c>
      <c r="B259" s="8">
        <v>43140.299907407411</v>
      </c>
      <c r="C259" s="8">
        <v>43140.302268518521</v>
      </c>
      <c r="D259" s="8">
        <v>43140.302268518521</v>
      </c>
      <c r="E259" s="45"/>
      <c r="F259" s="45"/>
      <c r="G259" s="47"/>
      <c r="H259" s="46"/>
      <c r="I259" s="46"/>
      <c r="J259" s="53"/>
      <c r="K259" s="53"/>
      <c r="L259" s="53"/>
      <c r="M259" s="53"/>
      <c r="N259" s="53"/>
      <c r="O259" s="53"/>
      <c r="P259" s="53"/>
      <c r="Q259" s="53"/>
      <c r="R259" s="53"/>
      <c r="S259" s="53"/>
      <c r="T259" s="53"/>
      <c r="U259" s="53"/>
      <c r="V259" s="33"/>
      <c r="W259" s="53"/>
      <c r="X259" s="53"/>
      <c r="Y259" s="53"/>
      <c r="Z259" s="53"/>
      <c r="AA259" s="53"/>
      <c r="AB259" s="53"/>
      <c r="AC259" s="53">
        <v>5</v>
      </c>
      <c r="AD259" s="53">
        <v>5</v>
      </c>
      <c r="AE259" s="53">
        <v>2</v>
      </c>
      <c r="AF259" s="53">
        <v>1</v>
      </c>
      <c r="AG259" s="53">
        <v>2</v>
      </c>
      <c r="AH259" s="53">
        <v>2</v>
      </c>
      <c r="AI259" s="53">
        <v>5</v>
      </c>
      <c r="AJ259" s="53">
        <v>3</v>
      </c>
      <c r="AK259" s="53">
        <v>4</v>
      </c>
      <c r="AL259" s="53">
        <v>3</v>
      </c>
      <c r="AM259" s="53">
        <v>5</v>
      </c>
      <c r="AN259" s="53">
        <v>4</v>
      </c>
      <c r="AO259" s="53">
        <v>1</v>
      </c>
      <c r="AP259" s="53">
        <v>4</v>
      </c>
      <c r="AQ259" s="53">
        <v>4</v>
      </c>
      <c r="AR259" s="53">
        <v>2</v>
      </c>
      <c r="AS259" s="53">
        <v>2</v>
      </c>
      <c r="AT259" s="1">
        <v>0</v>
      </c>
      <c r="AU259" s="1"/>
      <c r="AV259" s="1"/>
      <c r="AW259" s="1"/>
      <c r="AX259" s="1"/>
      <c r="AY259" s="1"/>
      <c r="AZ259" s="1"/>
      <c r="BA259" s="1"/>
      <c r="BB259" s="1"/>
      <c r="BC259" s="1"/>
      <c r="BD259" s="1"/>
      <c r="BE259" s="1"/>
      <c r="BF259" s="1"/>
      <c r="BG259" s="1"/>
      <c r="BH259" s="1"/>
    </row>
    <row r="260" spans="1:60" x14ac:dyDescent="0.25">
      <c r="A260" s="1">
        <f t="shared" si="3"/>
        <v>252</v>
      </c>
      <c r="B260" s="8">
        <v>43140.447569444441</v>
      </c>
      <c r="C260" s="8">
        <v>43140.450821759259</v>
      </c>
      <c r="D260" s="8">
        <v>43140.450833333336</v>
      </c>
      <c r="E260" s="45"/>
      <c r="F260" s="45"/>
      <c r="G260" s="47"/>
      <c r="H260" s="46"/>
      <c r="I260" s="46"/>
      <c r="J260" s="53"/>
      <c r="K260" s="53"/>
      <c r="L260" s="53"/>
      <c r="M260" s="53"/>
      <c r="N260" s="53"/>
      <c r="O260" s="53"/>
      <c r="P260" s="53"/>
      <c r="Q260" s="53"/>
      <c r="R260" s="53"/>
      <c r="S260" s="53"/>
      <c r="T260" s="53"/>
      <c r="U260" s="53"/>
      <c r="V260" s="33"/>
      <c r="W260" s="53"/>
      <c r="X260" s="53"/>
      <c r="Y260" s="53"/>
      <c r="Z260" s="53"/>
      <c r="AA260" s="53"/>
      <c r="AB260" s="53"/>
      <c r="AC260" s="53">
        <v>5</v>
      </c>
      <c r="AD260" s="53">
        <v>4</v>
      </c>
      <c r="AE260" s="53"/>
      <c r="AF260" s="53">
        <v>5</v>
      </c>
      <c r="AG260" s="53">
        <v>5</v>
      </c>
      <c r="AH260" s="53">
        <v>5</v>
      </c>
      <c r="AI260" s="53">
        <v>5</v>
      </c>
      <c r="AJ260" s="53">
        <v>5</v>
      </c>
      <c r="AK260" s="53">
        <v>3</v>
      </c>
      <c r="AL260" s="53">
        <v>5</v>
      </c>
      <c r="AM260" s="53">
        <v>5</v>
      </c>
      <c r="AN260" s="53">
        <v>1</v>
      </c>
      <c r="AO260" s="53">
        <v>1</v>
      </c>
      <c r="AP260" s="53">
        <v>5</v>
      </c>
      <c r="AQ260" s="53">
        <v>3</v>
      </c>
      <c r="AR260" s="53">
        <v>1</v>
      </c>
      <c r="AS260" s="53">
        <v>4</v>
      </c>
      <c r="AT260" s="1">
        <v>0</v>
      </c>
      <c r="AU260" s="1"/>
      <c r="AV260" s="1"/>
      <c r="AW260" s="1"/>
      <c r="AX260" s="1"/>
      <c r="AY260" s="1"/>
      <c r="AZ260" s="1"/>
      <c r="BA260" s="1"/>
      <c r="BB260" s="1"/>
      <c r="BC260" s="1"/>
      <c r="BD260" s="1"/>
      <c r="BE260" s="1"/>
      <c r="BF260" s="1"/>
      <c r="BG260" s="1"/>
      <c r="BH260" s="1"/>
    </row>
    <row r="261" spans="1:60" x14ac:dyDescent="0.25">
      <c r="A261" s="1">
        <f t="shared" si="3"/>
        <v>253</v>
      </c>
      <c r="B261" s="8">
        <v>43140.483935185184</v>
      </c>
      <c r="C261" s="8">
        <v>43140.486932870372</v>
      </c>
      <c r="D261" s="8">
        <v>43140.486932870372</v>
      </c>
      <c r="E261" s="45"/>
      <c r="F261" s="45"/>
      <c r="G261" s="47"/>
      <c r="H261" s="46"/>
      <c r="I261" s="46"/>
      <c r="J261" s="53"/>
      <c r="K261" s="53"/>
      <c r="L261" s="53"/>
      <c r="M261" s="53"/>
      <c r="N261" s="53"/>
      <c r="O261" s="53"/>
      <c r="P261" s="53"/>
      <c r="Q261" s="53"/>
      <c r="R261" s="53"/>
      <c r="S261" s="53"/>
      <c r="T261" s="53"/>
      <c r="U261" s="53"/>
      <c r="V261" s="33"/>
      <c r="W261" s="53"/>
      <c r="X261" s="53"/>
      <c r="Y261" s="53"/>
      <c r="Z261" s="53"/>
      <c r="AA261" s="53"/>
      <c r="AB261" s="53"/>
      <c r="AC261" s="53">
        <v>5</v>
      </c>
      <c r="AD261" s="53">
        <v>5</v>
      </c>
      <c r="AE261" s="53">
        <v>5</v>
      </c>
      <c r="AF261" s="53">
        <v>4</v>
      </c>
      <c r="AG261" s="53">
        <v>2</v>
      </c>
      <c r="AH261" s="53">
        <v>4</v>
      </c>
      <c r="AI261" s="53">
        <v>5</v>
      </c>
      <c r="AJ261" s="53">
        <v>5</v>
      </c>
      <c r="AK261" s="53">
        <v>4</v>
      </c>
      <c r="AL261" s="53">
        <v>4</v>
      </c>
      <c r="AM261" s="53">
        <v>5</v>
      </c>
      <c r="AN261" s="53">
        <v>4</v>
      </c>
      <c r="AO261" s="53">
        <v>2</v>
      </c>
      <c r="AP261" s="53">
        <v>5</v>
      </c>
      <c r="AQ261" s="53">
        <v>4</v>
      </c>
      <c r="AR261" s="53">
        <v>2</v>
      </c>
      <c r="AS261" s="53">
        <v>4</v>
      </c>
      <c r="AT261" s="1">
        <v>0</v>
      </c>
      <c r="AU261" s="1"/>
      <c r="AV261" s="1"/>
      <c r="AW261" s="1"/>
      <c r="AX261" s="1"/>
      <c r="AY261" s="1"/>
      <c r="AZ261" s="1"/>
      <c r="BA261" s="1"/>
      <c r="BB261" s="1"/>
      <c r="BC261" s="1"/>
      <c r="BD261" s="1"/>
      <c r="BE261" s="1"/>
      <c r="BF261" s="1"/>
      <c r="BG261" s="1"/>
      <c r="BH261" s="1"/>
    </row>
    <row r="262" spans="1:60" x14ac:dyDescent="0.25">
      <c r="A262" s="1">
        <f t="shared" si="3"/>
        <v>254</v>
      </c>
      <c r="B262" s="8">
        <v>43140.499548611115</v>
      </c>
      <c r="C262" s="8">
        <v>43140.502916666665</v>
      </c>
      <c r="D262" s="8">
        <v>43140.502928240741</v>
      </c>
      <c r="E262" s="45"/>
      <c r="F262" s="45"/>
      <c r="G262" s="47"/>
      <c r="H262" s="46"/>
      <c r="I262" s="46"/>
      <c r="J262" s="53"/>
      <c r="K262" s="53"/>
      <c r="L262" s="53"/>
      <c r="M262" s="53"/>
      <c r="N262" s="53"/>
      <c r="O262" s="53"/>
      <c r="P262" s="53"/>
      <c r="Q262" s="53"/>
      <c r="R262" s="53"/>
      <c r="S262" s="53"/>
      <c r="T262" s="53"/>
      <c r="U262" s="53"/>
      <c r="V262" s="33"/>
      <c r="W262" s="53"/>
      <c r="X262" s="53"/>
      <c r="Y262" s="53"/>
      <c r="Z262" s="53"/>
      <c r="AA262" s="53"/>
      <c r="AB262" s="53"/>
      <c r="AC262" s="53">
        <v>5</v>
      </c>
      <c r="AD262" s="53">
        <v>5</v>
      </c>
      <c r="AE262" s="53"/>
      <c r="AF262" s="53">
        <v>1</v>
      </c>
      <c r="AG262" s="53">
        <v>1</v>
      </c>
      <c r="AH262" s="53">
        <v>5</v>
      </c>
      <c r="AI262" s="53">
        <v>5</v>
      </c>
      <c r="AJ262" s="53">
        <v>5</v>
      </c>
      <c r="AK262" s="53">
        <v>5</v>
      </c>
      <c r="AL262" s="53">
        <v>5</v>
      </c>
      <c r="AM262" s="53">
        <v>5</v>
      </c>
      <c r="AN262" s="53">
        <v>5</v>
      </c>
      <c r="AO262" s="53">
        <v>2</v>
      </c>
      <c r="AP262" s="53">
        <v>5</v>
      </c>
      <c r="AQ262" s="53">
        <v>5</v>
      </c>
      <c r="AR262" s="53">
        <v>5</v>
      </c>
      <c r="AS262" s="53">
        <v>5</v>
      </c>
      <c r="AT262" s="1">
        <v>0</v>
      </c>
      <c r="AU262" s="1"/>
      <c r="AV262" s="1"/>
      <c r="AW262" s="1"/>
      <c r="AX262" s="1"/>
      <c r="AY262" s="1"/>
      <c r="AZ262" s="1"/>
      <c r="BA262" s="1"/>
      <c r="BB262" s="1"/>
      <c r="BC262" s="1"/>
      <c r="BD262" s="1"/>
      <c r="BE262" s="1"/>
      <c r="BF262" s="1"/>
      <c r="BG262" s="1"/>
      <c r="BH262" s="1"/>
    </row>
    <row r="263" spans="1:60" x14ac:dyDescent="0.25">
      <c r="A263" s="1">
        <f t="shared" si="3"/>
        <v>255</v>
      </c>
      <c r="B263" s="8">
        <v>43141.261874999997</v>
      </c>
      <c r="C263" s="8">
        <v>43141.266643518517</v>
      </c>
      <c r="D263" s="8">
        <v>43141.266643518517</v>
      </c>
      <c r="E263" s="45"/>
      <c r="F263" s="45"/>
      <c r="G263" s="47"/>
      <c r="H263" s="46"/>
      <c r="I263" s="46"/>
      <c r="J263" s="53"/>
      <c r="K263" s="53"/>
      <c r="L263" s="53"/>
      <c r="M263" s="53"/>
      <c r="N263" s="53"/>
      <c r="O263" s="53"/>
      <c r="P263" s="53"/>
      <c r="Q263" s="53"/>
      <c r="R263" s="53"/>
      <c r="S263" s="53"/>
      <c r="T263" s="53"/>
      <c r="U263" s="53"/>
      <c r="V263" s="33"/>
      <c r="W263" s="53"/>
      <c r="X263" s="53"/>
      <c r="Y263" s="53"/>
      <c r="Z263" s="53"/>
      <c r="AA263" s="53"/>
      <c r="AB263" s="53"/>
      <c r="AC263" s="53">
        <v>4</v>
      </c>
      <c r="AD263" s="53">
        <v>4</v>
      </c>
      <c r="AE263" s="53">
        <v>3</v>
      </c>
      <c r="AF263" s="53">
        <v>2</v>
      </c>
      <c r="AG263" s="53">
        <v>3</v>
      </c>
      <c r="AH263" s="53">
        <v>3</v>
      </c>
      <c r="AI263" s="53">
        <v>3</v>
      </c>
      <c r="AJ263" s="53">
        <v>3</v>
      </c>
      <c r="AK263" s="53">
        <v>3</v>
      </c>
      <c r="AL263" s="53">
        <v>3</v>
      </c>
      <c r="AM263" s="53">
        <v>4</v>
      </c>
      <c r="AN263" s="53">
        <v>3</v>
      </c>
      <c r="AO263" s="53">
        <v>2</v>
      </c>
      <c r="AP263" s="53">
        <v>5</v>
      </c>
      <c r="AQ263" s="53">
        <v>3</v>
      </c>
      <c r="AR263" s="53">
        <v>2</v>
      </c>
      <c r="AS263" s="53">
        <v>3</v>
      </c>
      <c r="AT263" s="1">
        <v>0</v>
      </c>
      <c r="AU263" s="1"/>
      <c r="AV263" s="1"/>
      <c r="AW263" s="1"/>
      <c r="AX263" s="1"/>
      <c r="AY263" s="1"/>
      <c r="AZ263" s="1"/>
      <c r="BA263" s="1"/>
      <c r="BB263" s="1"/>
      <c r="BC263" s="1"/>
      <c r="BD263" s="1"/>
      <c r="BE263" s="1"/>
      <c r="BF263" s="1"/>
      <c r="BG263" s="1"/>
      <c r="BH263" s="1"/>
    </row>
    <row r="264" spans="1:60" x14ac:dyDescent="0.25">
      <c r="A264" s="1">
        <f t="shared" si="3"/>
        <v>256</v>
      </c>
      <c r="B264" s="8">
        <v>43141.440925925926</v>
      </c>
      <c r="C264" s="8">
        <v>43141.450520833336</v>
      </c>
      <c r="D264" s="8">
        <v>43141.450520833336</v>
      </c>
      <c r="E264" s="45"/>
      <c r="F264" s="45"/>
      <c r="G264" s="47"/>
      <c r="H264" s="46"/>
      <c r="I264" s="46"/>
      <c r="J264" s="53"/>
      <c r="K264" s="53"/>
      <c r="L264" s="53"/>
      <c r="M264" s="53"/>
      <c r="N264" s="53"/>
      <c r="O264" s="53"/>
      <c r="P264" s="53"/>
      <c r="Q264" s="53"/>
      <c r="R264" s="53"/>
      <c r="S264" s="53"/>
      <c r="T264" s="53"/>
      <c r="U264" s="53"/>
      <c r="V264" s="33"/>
      <c r="W264" s="53"/>
      <c r="X264" s="53"/>
      <c r="Y264" s="53"/>
      <c r="Z264" s="53"/>
      <c r="AA264" s="53"/>
      <c r="AB264" s="53"/>
      <c r="AC264" s="53">
        <v>5</v>
      </c>
      <c r="AD264" s="53">
        <v>5</v>
      </c>
      <c r="AE264" s="53">
        <v>2</v>
      </c>
      <c r="AF264" s="53">
        <v>2</v>
      </c>
      <c r="AG264" s="53">
        <v>4</v>
      </c>
      <c r="AH264" s="53">
        <v>4</v>
      </c>
      <c r="AI264" s="53">
        <v>5</v>
      </c>
      <c r="AJ264" s="53">
        <v>5</v>
      </c>
      <c r="AK264" s="53">
        <v>5</v>
      </c>
      <c r="AL264" s="53">
        <v>4</v>
      </c>
      <c r="AM264" s="53">
        <v>5</v>
      </c>
      <c r="AN264" s="53">
        <v>5</v>
      </c>
      <c r="AO264" s="53">
        <v>1</v>
      </c>
      <c r="AP264" s="53">
        <v>5</v>
      </c>
      <c r="AQ264" s="53">
        <v>5</v>
      </c>
      <c r="AR264" s="53">
        <v>1</v>
      </c>
      <c r="AS264" s="53">
        <v>3</v>
      </c>
      <c r="AT264" s="1">
        <v>0</v>
      </c>
      <c r="AU264" s="1"/>
      <c r="AV264" s="1"/>
      <c r="AW264" s="1"/>
      <c r="AX264" s="1"/>
      <c r="AY264" s="1"/>
      <c r="AZ264" s="1"/>
      <c r="BA264" s="1"/>
      <c r="BB264" s="1"/>
      <c r="BC264" s="1"/>
      <c r="BD264" s="1"/>
      <c r="BE264" s="1"/>
      <c r="BF264" s="1"/>
      <c r="BG264" s="1"/>
      <c r="BH264" s="1"/>
    </row>
    <row r="265" spans="1:60" x14ac:dyDescent="0.25">
      <c r="A265" s="1">
        <f t="shared" si="3"/>
        <v>257</v>
      </c>
      <c r="B265" s="8">
        <v>43141.443865740737</v>
      </c>
      <c r="C265" s="8">
        <v>43141.452523148146</v>
      </c>
      <c r="D265" s="8">
        <v>43141.452523148146</v>
      </c>
      <c r="E265" s="45"/>
      <c r="F265" s="45"/>
      <c r="G265" s="47"/>
      <c r="H265" s="46"/>
      <c r="I265" s="46"/>
      <c r="J265" s="53"/>
      <c r="K265" s="53"/>
      <c r="L265" s="53"/>
      <c r="M265" s="53"/>
      <c r="N265" s="53"/>
      <c r="O265" s="53"/>
      <c r="P265" s="53"/>
      <c r="Q265" s="53"/>
      <c r="R265" s="53"/>
      <c r="S265" s="53"/>
      <c r="T265" s="53"/>
      <c r="U265" s="53"/>
      <c r="V265" s="33"/>
      <c r="W265" s="53"/>
      <c r="X265" s="53"/>
      <c r="Y265" s="53"/>
      <c r="Z265" s="53"/>
      <c r="AA265" s="53"/>
      <c r="AB265" s="53"/>
      <c r="AC265" s="53">
        <v>5</v>
      </c>
      <c r="AD265" s="53">
        <v>4</v>
      </c>
      <c r="AE265" s="53">
        <v>4</v>
      </c>
      <c r="AF265" s="53">
        <v>1</v>
      </c>
      <c r="AG265" s="53">
        <v>2</v>
      </c>
      <c r="AH265" s="53">
        <v>3</v>
      </c>
      <c r="AI265" s="53">
        <v>4</v>
      </c>
      <c r="AJ265" s="53">
        <v>3</v>
      </c>
      <c r="AK265" s="53">
        <v>3</v>
      </c>
      <c r="AL265" s="53">
        <v>4</v>
      </c>
      <c r="AM265" s="53">
        <v>5</v>
      </c>
      <c r="AN265" s="53">
        <v>4</v>
      </c>
      <c r="AO265" s="53">
        <v>3</v>
      </c>
      <c r="AP265" s="53">
        <v>5</v>
      </c>
      <c r="AQ265" s="53">
        <v>3</v>
      </c>
      <c r="AR265" s="53">
        <v>1</v>
      </c>
      <c r="AS265" s="53">
        <v>4</v>
      </c>
      <c r="AT265" s="1">
        <v>0</v>
      </c>
      <c r="AU265" s="1"/>
      <c r="AV265" s="1"/>
      <c r="AW265" s="1"/>
      <c r="AX265" s="1"/>
      <c r="AY265" s="1"/>
      <c r="AZ265" s="1"/>
      <c r="BA265" s="1"/>
      <c r="BB265" s="1"/>
      <c r="BC265" s="1"/>
      <c r="BD265" s="1"/>
      <c r="BE265" s="1"/>
      <c r="BF265" s="1"/>
      <c r="BG265" s="1"/>
      <c r="BH265" s="1"/>
    </row>
    <row r="266" spans="1:60" x14ac:dyDescent="0.25">
      <c r="A266" s="1">
        <f t="shared" si="3"/>
        <v>258</v>
      </c>
      <c r="B266" s="8">
        <v>43141.567303240743</v>
      </c>
      <c r="C266" s="8">
        <v>43141.575185185182</v>
      </c>
      <c r="D266" s="8">
        <v>43141.575185185182</v>
      </c>
      <c r="E266" s="45"/>
      <c r="F266" s="45"/>
      <c r="G266" s="47"/>
      <c r="H266" s="46"/>
      <c r="I266" s="46"/>
      <c r="J266" s="53"/>
      <c r="K266" s="53"/>
      <c r="L266" s="53"/>
      <c r="M266" s="53"/>
      <c r="N266" s="53"/>
      <c r="O266" s="53"/>
      <c r="P266" s="53"/>
      <c r="Q266" s="53"/>
      <c r="R266" s="53"/>
      <c r="S266" s="53"/>
      <c r="T266" s="53"/>
      <c r="U266" s="53"/>
      <c r="V266" s="33"/>
      <c r="W266" s="53"/>
      <c r="X266" s="53"/>
      <c r="Y266" s="53"/>
      <c r="Z266" s="53"/>
      <c r="AA266" s="53"/>
      <c r="AB266" s="53"/>
      <c r="AC266" s="53">
        <v>3</v>
      </c>
      <c r="AD266" s="53">
        <v>4</v>
      </c>
      <c r="AE266" s="53">
        <v>4</v>
      </c>
      <c r="AF266" s="53">
        <v>1</v>
      </c>
      <c r="AG266" s="53"/>
      <c r="AH266" s="53">
        <v>2</v>
      </c>
      <c r="AI266" s="53">
        <v>4</v>
      </c>
      <c r="AJ266" s="53">
        <v>5</v>
      </c>
      <c r="AK266" s="53">
        <v>4</v>
      </c>
      <c r="AL266" s="53">
        <v>5</v>
      </c>
      <c r="AM266" s="53">
        <v>4</v>
      </c>
      <c r="AN266" s="53">
        <v>4</v>
      </c>
      <c r="AO266" s="53">
        <v>1</v>
      </c>
      <c r="AP266" s="53">
        <v>4</v>
      </c>
      <c r="AQ266" s="53">
        <v>4</v>
      </c>
      <c r="AR266" s="53">
        <v>2</v>
      </c>
      <c r="AS266" s="53">
        <v>4</v>
      </c>
      <c r="AT266" s="1">
        <v>0</v>
      </c>
      <c r="AU266" s="1"/>
      <c r="AV266" s="1"/>
      <c r="AW266" s="1"/>
      <c r="AX266" s="1"/>
      <c r="AY266" s="1"/>
      <c r="AZ266" s="1"/>
      <c r="BA266" s="1"/>
      <c r="BB266" s="1"/>
      <c r="BC266" s="1"/>
      <c r="BD266" s="1"/>
      <c r="BE266" s="1"/>
      <c r="BF266" s="1"/>
      <c r="BG266" s="1"/>
      <c r="BH266" s="1"/>
    </row>
    <row r="267" spans="1:60" x14ac:dyDescent="0.25">
      <c r="A267" s="1">
        <f t="shared" ref="A267:A295" si="4">A266+1</f>
        <v>259</v>
      </c>
      <c r="B267" s="8">
        <v>43141.680266203701</v>
      </c>
      <c r="C267" s="8">
        <v>43141.684629629628</v>
      </c>
      <c r="D267" s="8">
        <v>43141.684629629628</v>
      </c>
      <c r="E267" s="45"/>
      <c r="F267" s="45"/>
      <c r="G267" s="47"/>
      <c r="H267" s="46"/>
      <c r="I267" s="46"/>
      <c r="J267" s="53"/>
      <c r="K267" s="53"/>
      <c r="L267" s="53"/>
      <c r="M267" s="53"/>
      <c r="N267" s="53"/>
      <c r="O267" s="53"/>
      <c r="P267" s="53"/>
      <c r="Q267" s="53"/>
      <c r="R267" s="53"/>
      <c r="S267" s="53"/>
      <c r="T267" s="53"/>
      <c r="U267" s="53"/>
      <c r="V267" s="33"/>
      <c r="W267" s="53"/>
      <c r="X267" s="53"/>
      <c r="Y267" s="53"/>
      <c r="Z267" s="53"/>
      <c r="AA267" s="53"/>
      <c r="AB267" s="53"/>
      <c r="AC267" s="53">
        <v>5</v>
      </c>
      <c r="AD267" s="53">
        <v>5</v>
      </c>
      <c r="AE267" s="53">
        <v>3</v>
      </c>
      <c r="AF267" s="53">
        <v>1</v>
      </c>
      <c r="AG267" s="53">
        <v>4</v>
      </c>
      <c r="AH267" s="53">
        <v>2</v>
      </c>
      <c r="AI267" s="53">
        <v>5</v>
      </c>
      <c r="AJ267" s="53">
        <v>4</v>
      </c>
      <c r="AK267" s="53">
        <v>4</v>
      </c>
      <c r="AL267" s="53">
        <v>5</v>
      </c>
      <c r="AM267" s="53">
        <v>4</v>
      </c>
      <c r="AN267" s="53">
        <v>4</v>
      </c>
      <c r="AO267" s="53">
        <v>1</v>
      </c>
      <c r="AP267" s="53">
        <v>5</v>
      </c>
      <c r="AQ267" s="53">
        <v>5</v>
      </c>
      <c r="AR267" s="53">
        <v>1</v>
      </c>
      <c r="AS267" s="53">
        <v>4</v>
      </c>
      <c r="AT267" s="1">
        <v>0</v>
      </c>
      <c r="AU267" s="1"/>
      <c r="AV267" s="1"/>
      <c r="AW267" s="1"/>
      <c r="AX267" s="1"/>
      <c r="AY267" s="1"/>
      <c r="AZ267" s="1"/>
      <c r="BA267" s="1"/>
      <c r="BB267" s="1"/>
      <c r="BC267" s="1"/>
      <c r="BD267" s="1"/>
      <c r="BE267" s="1"/>
      <c r="BF267" s="1"/>
      <c r="BG267" s="1"/>
      <c r="BH267" s="1"/>
    </row>
    <row r="268" spans="1:60" x14ac:dyDescent="0.25">
      <c r="A268" s="1">
        <f t="shared" si="4"/>
        <v>260</v>
      </c>
      <c r="B268" s="8">
        <v>43141.94635416667</v>
      </c>
      <c r="C268" s="8">
        <v>43141.949328703704</v>
      </c>
      <c r="D268" s="8">
        <v>43141.949328703704</v>
      </c>
      <c r="E268" s="45"/>
      <c r="F268" s="45"/>
      <c r="G268" s="47"/>
      <c r="H268" s="46"/>
      <c r="I268" s="46"/>
      <c r="J268" s="53"/>
      <c r="K268" s="53"/>
      <c r="L268" s="53"/>
      <c r="M268" s="53"/>
      <c r="N268" s="53"/>
      <c r="O268" s="53"/>
      <c r="P268" s="53"/>
      <c r="Q268" s="53"/>
      <c r="R268" s="53"/>
      <c r="S268" s="53"/>
      <c r="T268" s="53"/>
      <c r="U268" s="53"/>
      <c r="V268" s="33"/>
      <c r="W268" s="53"/>
      <c r="X268" s="53"/>
      <c r="Y268" s="53"/>
      <c r="Z268" s="53"/>
      <c r="AA268" s="53"/>
      <c r="AB268" s="53"/>
      <c r="AC268" s="53">
        <v>5</v>
      </c>
      <c r="AD268" s="53">
        <v>5</v>
      </c>
      <c r="AE268" s="53">
        <v>3</v>
      </c>
      <c r="AF268" s="53">
        <v>2</v>
      </c>
      <c r="AG268" s="53">
        <v>4</v>
      </c>
      <c r="AH268" s="53">
        <v>4</v>
      </c>
      <c r="AI268" s="53">
        <v>4</v>
      </c>
      <c r="AJ268" s="53">
        <v>4</v>
      </c>
      <c r="AK268" s="53">
        <v>4</v>
      </c>
      <c r="AL268" s="53">
        <v>4</v>
      </c>
      <c r="AM268" s="53">
        <v>4</v>
      </c>
      <c r="AN268" s="53">
        <v>4</v>
      </c>
      <c r="AO268" s="53">
        <v>2</v>
      </c>
      <c r="AP268" s="53">
        <v>4</v>
      </c>
      <c r="AQ268" s="53">
        <v>4</v>
      </c>
      <c r="AR268" s="53">
        <v>1</v>
      </c>
      <c r="AS268" s="53">
        <v>4</v>
      </c>
      <c r="AT268" s="1">
        <v>0</v>
      </c>
      <c r="AU268" s="1"/>
      <c r="AV268" s="1"/>
      <c r="AW268" s="1"/>
      <c r="AX268" s="1"/>
      <c r="AY268" s="1"/>
      <c r="AZ268" s="1"/>
      <c r="BA268" s="1"/>
      <c r="BB268" s="1"/>
      <c r="BC268" s="1"/>
      <c r="BD268" s="1"/>
      <c r="BE268" s="1"/>
      <c r="BF268" s="1"/>
      <c r="BG268" s="1"/>
      <c r="BH268" s="1"/>
    </row>
    <row r="269" spans="1:60" x14ac:dyDescent="0.25">
      <c r="A269" s="1">
        <f t="shared" si="4"/>
        <v>261</v>
      </c>
      <c r="B269" s="8">
        <v>43135.000358796293</v>
      </c>
      <c r="C269" s="8">
        <v>43135.001956018517</v>
      </c>
      <c r="D269" s="8">
        <v>43142.002280092594</v>
      </c>
      <c r="E269" s="45"/>
      <c r="F269" s="45"/>
      <c r="G269" s="47"/>
      <c r="H269" s="46"/>
      <c r="I269" s="46"/>
      <c r="J269" s="53"/>
      <c r="K269" s="53"/>
      <c r="L269" s="53"/>
      <c r="M269" s="53"/>
      <c r="N269" s="53"/>
      <c r="O269" s="53"/>
      <c r="P269" s="53"/>
      <c r="Q269" s="53"/>
      <c r="R269" s="53"/>
      <c r="S269" s="53"/>
      <c r="T269" s="53"/>
      <c r="U269" s="53"/>
      <c r="V269" s="3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1">
        <v>0</v>
      </c>
      <c r="AU269" s="1"/>
      <c r="AV269" s="1"/>
      <c r="AW269" s="1"/>
      <c r="AX269" s="1"/>
      <c r="AY269" s="1"/>
      <c r="AZ269" s="1"/>
      <c r="BA269" s="1"/>
      <c r="BB269" s="1"/>
      <c r="BC269" s="1"/>
      <c r="BD269" s="1"/>
      <c r="BE269" s="1"/>
      <c r="BF269" s="1"/>
      <c r="BG269" s="1"/>
      <c r="BH269" s="1"/>
    </row>
    <row r="270" spans="1:60" x14ac:dyDescent="0.25">
      <c r="A270" s="1">
        <f t="shared" si="4"/>
        <v>262</v>
      </c>
      <c r="B270" s="8">
        <v>43142.299745370372</v>
      </c>
      <c r="C270" s="8">
        <v>43142.307175925926</v>
      </c>
      <c r="D270" s="8">
        <v>43142.307175925926</v>
      </c>
      <c r="E270" s="45"/>
      <c r="F270" s="45"/>
      <c r="G270" s="47"/>
      <c r="H270" s="46"/>
      <c r="I270" s="46"/>
      <c r="J270" s="53"/>
      <c r="K270" s="53"/>
      <c r="L270" s="53"/>
      <c r="M270" s="53"/>
      <c r="N270" s="53"/>
      <c r="O270" s="53"/>
      <c r="P270" s="53"/>
      <c r="Q270" s="53"/>
      <c r="R270" s="53"/>
      <c r="S270" s="53"/>
      <c r="T270" s="53"/>
      <c r="U270" s="53"/>
      <c r="V270" s="33"/>
      <c r="W270" s="53"/>
      <c r="X270" s="53"/>
      <c r="Y270" s="53"/>
      <c r="Z270" s="53"/>
      <c r="AA270" s="53"/>
      <c r="AB270" s="53"/>
      <c r="AC270" s="53">
        <v>5</v>
      </c>
      <c r="AD270" s="53">
        <v>5</v>
      </c>
      <c r="AE270" s="53">
        <v>1</v>
      </c>
      <c r="AF270" s="53">
        <v>1</v>
      </c>
      <c r="AG270" s="53">
        <v>3</v>
      </c>
      <c r="AH270" s="53">
        <v>5</v>
      </c>
      <c r="AI270" s="53">
        <v>5</v>
      </c>
      <c r="AJ270" s="53">
        <v>3</v>
      </c>
      <c r="AK270" s="53">
        <v>3</v>
      </c>
      <c r="AL270" s="53">
        <v>5</v>
      </c>
      <c r="AM270" s="53">
        <v>5</v>
      </c>
      <c r="AN270" s="53">
        <v>5</v>
      </c>
      <c r="AO270" s="53">
        <v>1</v>
      </c>
      <c r="AP270" s="53">
        <v>5</v>
      </c>
      <c r="AQ270" s="53">
        <v>3</v>
      </c>
      <c r="AR270" s="53">
        <v>1</v>
      </c>
      <c r="AS270" s="53">
        <v>5</v>
      </c>
      <c r="AT270" s="1">
        <v>0</v>
      </c>
      <c r="AU270" s="1"/>
      <c r="AV270" s="1"/>
      <c r="AW270" s="1"/>
      <c r="AX270" s="1"/>
      <c r="AY270" s="1"/>
      <c r="AZ270" s="1"/>
      <c r="BA270" s="1"/>
      <c r="BB270" s="1"/>
      <c r="BC270" s="1"/>
      <c r="BD270" s="1"/>
      <c r="BE270" s="1"/>
      <c r="BF270" s="1"/>
      <c r="BG270" s="1"/>
      <c r="BH270" s="1"/>
    </row>
    <row r="271" spans="1:60" x14ac:dyDescent="0.25">
      <c r="A271" s="1">
        <f t="shared" si="4"/>
        <v>263</v>
      </c>
      <c r="B271" s="8">
        <v>43142.378993055558</v>
      </c>
      <c r="C271" s="8">
        <v>43142.383194444446</v>
      </c>
      <c r="D271" s="8">
        <v>43142.383206018516</v>
      </c>
      <c r="E271" s="45"/>
      <c r="F271" s="45"/>
      <c r="G271" s="47"/>
      <c r="H271" s="46"/>
      <c r="I271" s="46"/>
      <c r="J271" s="53"/>
      <c r="K271" s="53"/>
      <c r="L271" s="53"/>
      <c r="M271" s="53"/>
      <c r="N271" s="53"/>
      <c r="O271" s="53"/>
      <c r="P271" s="53"/>
      <c r="Q271" s="53"/>
      <c r="R271" s="53"/>
      <c r="S271" s="53"/>
      <c r="T271" s="53"/>
      <c r="U271" s="53"/>
      <c r="V271" s="33"/>
      <c r="W271" s="53"/>
      <c r="X271" s="53"/>
      <c r="Y271" s="53"/>
      <c r="Z271" s="53"/>
      <c r="AA271" s="53"/>
      <c r="AB271" s="53"/>
      <c r="AC271" s="53">
        <v>4</v>
      </c>
      <c r="AD271" s="53">
        <v>2</v>
      </c>
      <c r="AE271" s="53">
        <v>1</v>
      </c>
      <c r="AF271" s="53">
        <v>1</v>
      </c>
      <c r="AG271" s="53">
        <v>3</v>
      </c>
      <c r="AH271" s="53">
        <v>4</v>
      </c>
      <c r="AI271" s="53">
        <v>4</v>
      </c>
      <c r="AJ271" s="53">
        <v>4</v>
      </c>
      <c r="AK271" s="53">
        <v>4</v>
      </c>
      <c r="AL271" s="53">
        <v>4</v>
      </c>
      <c r="AM271" s="53">
        <v>4</v>
      </c>
      <c r="AN271" s="53">
        <v>4</v>
      </c>
      <c r="AO271" s="53">
        <v>2</v>
      </c>
      <c r="AP271" s="53">
        <v>4</v>
      </c>
      <c r="AQ271" s="53">
        <v>4</v>
      </c>
      <c r="AR271" s="53">
        <v>2</v>
      </c>
      <c r="AS271" s="53">
        <v>4</v>
      </c>
      <c r="AT271" s="1">
        <v>0</v>
      </c>
      <c r="AU271" s="1"/>
      <c r="AV271" s="1"/>
      <c r="AW271" s="1"/>
      <c r="AX271" s="1"/>
      <c r="AY271" s="1"/>
      <c r="AZ271" s="1"/>
      <c r="BA271" s="1"/>
      <c r="BB271" s="1"/>
      <c r="BC271" s="1"/>
      <c r="BD271" s="1"/>
      <c r="BE271" s="1"/>
      <c r="BF271" s="1"/>
      <c r="BG271" s="1"/>
      <c r="BH271" s="1"/>
    </row>
    <row r="272" spans="1:60" x14ac:dyDescent="0.25">
      <c r="A272" s="1">
        <f t="shared" si="4"/>
        <v>264</v>
      </c>
      <c r="B272" s="8">
        <v>43142.443668981483</v>
      </c>
      <c r="C272" s="8">
        <v>43142.449189814812</v>
      </c>
      <c r="D272" s="8">
        <v>43142.449201388888</v>
      </c>
      <c r="E272" s="45"/>
      <c r="F272" s="45"/>
      <c r="G272" s="47"/>
      <c r="H272" s="46"/>
      <c r="I272" s="46"/>
      <c r="J272" s="53"/>
      <c r="K272" s="53"/>
      <c r="L272" s="53"/>
      <c r="M272" s="53"/>
      <c r="N272" s="53"/>
      <c r="O272" s="53"/>
      <c r="P272" s="53"/>
      <c r="Q272" s="53"/>
      <c r="R272" s="53"/>
      <c r="S272" s="53"/>
      <c r="T272" s="53"/>
      <c r="U272" s="53"/>
      <c r="V272" s="33"/>
      <c r="W272" s="53"/>
      <c r="X272" s="53"/>
      <c r="Y272" s="53"/>
      <c r="Z272" s="53"/>
      <c r="AA272" s="53"/>
      <c r="AB272" s="53"/>
      <c r="AC272" s="53">
        <v>4</v>
      </c>
      <c r="AD272" s="53">
        <v>5</v>
      </c>
      <c r="AE272" s="53">
        <v>4</v>
      </c>
      <c r="AF272" s="53">
        <v>1</v>
      </c>
      <c r="AG272" s="53">
        <v>2</v>
      </c>
      <c r="AH272" s="53">
        <v>4</v>
      </c>
      <c r="AI272" s="53">
        <v>4</v>
      </c>
      <c r="AJ272" s="53">
        <v>4</v>
      </c>
      <c r="AK272" s="53">
        <v>3</v>
      </c>
      <c r="AL272" s="53">
        <v>3</v>
      </c>
      <c r="AM272" s="53">
        <v>4</v>
      </c>
      <c r="AN272" s="53">
        <v>4</v>
      </c>
      <c r="AO272" s="53">
        <v>2</v>
      </c>
      <c r="AP272" s="53">
        <v>4</v>
      </c>
      <c r="AQ272" s="53">
        <v>4</v>
      </c>
      <c r="AR272" s="53">
        <v>2</v>
      </c>
      <c r="AS272" s="53">
        <v>4</v>
      </c>
      <c r="AT272" s="1">
        <v>0</v>
      </c>
      <c r="AU272" s="1"/>
      <c r="AV272" s="1"/>
      <c r="AW272" s="1"/>
      <c r="AX272" s="1"/>
      <c r="AY272" s="1"/>
      <c r="AZ272" s="1"/>
      <c r="BA272" s="1"/>
      <c r="BB272" s="1"/>
      <c r="BC272" s="1"/>
      <c r="BD272" s="1"/>
      <c r="BE272" s="1"/>
      <c r="BF272" s="1"/>
      <c r="BG272" s="1"/>
      <c r="BH272" s="1"/>
    </row>
    <row r="273" spans="1:60" x14ac:dyDescent="0.25">
      <c r="A273" s="1">
        <f t="shared" si="4"/>
        <v>265</v>
      </c>
      <c r="B273" s="8">
        <v>43143.250219907408</v>
      </c>
      <c r="C273" s="8">
        <v>43143.255046296297</v>
      </c>
      <c r="D273" s="8">
        <v>43143.255046296297</v>
      </c>
      <c r="E273" s="45"/>
      <c r="F273" s="45"/>
      <c r="G273" s="47"/>
      <c r="H273" s="46"/>
      <c r="I273" s="46"/>
      <c r="J273" s="53"/>
      <c r="K273" s="53"/>
      <c r="L273" s="53"/>
      <c r="M273" s="53"/>
      <c r="N273" s="53"/>
      <c r="O273" s="53"/>
      <c r="P273" s="53"/>
      <c r="Q273" s="53"/>
      <c r="R273" s="53"/>
      <c r="S273" s="53"/>
      <c r="T273" s="53"/>
      <c r="U273" s="53"/>
      <c r="V273" s="33"/>
      <c r="W273" s="53"/>
      <c r="X273" s="53"/>
      <c r="Y273" s="53"/>
      <c r="Z273" s="53"/>
      <c r="AA273" s="53"/>
      <c r="AB273" s="53"/>
      <c r="AC273" s="53">
        <v>5</v>
      </c>
      <c r="AD273" s="53">
        <v>5</v>
      </c>
      <c r="AE273" s="53">
        <v>2</v>
      </c>
      <c r="AF273" s="53">
        <v>1</v>
      </c>
      <c r="AG273" s="53">
        <v>2</v>
      </c>
      <c r="AH273" s="53">
        <v>5</v>
      </c>
      <c r="AI273" s="53">
        <v>4</v>
      </c>
      <c r="AJ273" s="53">
        <v>5</v>
      </c>
      <c r="AK273" s="53">
        <v>4</v>
      </c>
      <c r="AL273" s="53">
        <v>4</v>
      </c>
      <c r="AM273" s="53">
        <v>5</v>
      </c>
      <c r="AN273" s="53">
        <v>4</v>
      </c>
      <c r="AO273" s="53">
        <v>1</v>
      </c>
      <c r="AP273" s="53">
        <v>5</v>
      </c>
      <c r="AQ273" s="53">
        <v>5</v>
      </c>
      <c r="AR273" s="53">
        <v>1</v>
      </c>
      <c r="AS273" s="53">
        <v>3</v>
      </c>
      <c r="AT273" s="1">
        <v>0</v>
      </c>
      <c r="AU273" s="1"/>
      <c r="AV273" s="1"/>
      <c r="AW273" s="1"/>
      <c r="AX273" s="1"/>
      <c r="AY273" s="1"/>
      <c r="AZ273" s="1"/>
      <c r="BA273" s="1"/>
      <c r="BB273" s="1"/>
      <c r="BC273" s="1"/>
      <c r="BD273" s="1"/>
      <c r="BE273" s="1"/>
      <c r="BF273" s="1"/>
      <c r="BG273" s="1"/>
      <c r="BH273" s="1"/>
    </row>
    <row r="274" spans="1:60" x14ac:dyDescent="0.25">
      <c r="A274" s="1">
        <f t="shared" si="4"/>
        <v>266</v>
      </c>
      <c r="B274" s="8">
        <v>43143.390520833331</v>
      </c>
      <c r="C274" s="8">
        <v>43143.413414351853</v>
      </c>
      <c r="D274" s="8">
        <v>43143.413414351853</v>
      </c>
      <c r="E274" s="45"/>
      <c r="F274" s="45"/>
      <c r="G274" s="47"/>
      <c r="H274" s="46"/>
      <c r="I274" s="46"/>
      <c r="J274" s="53"/>
      <c r="K274" s="53"/>
      <c r="L274" s="53"/>
      <c r="M274" s="53"/>
      <c r="N274" s="53"/>
      <c r="O274" s="53"/>
      <c r="P274" s="53"/>
      <c r="Q274" s="53"/>
      <c r="R274" s="53"/>
      <c r="S274" s="53"/>
      <c r="T274" s="53"/>
      <c r="U274" s="53"/>
      <c r="V274" s="33"/>
      <c r="W274" s="53"/>
      <c r="X274" s="53"/>
      <c r="Y274" s="53"/>
      <c r="Z274" s="53"/>
      <c r="AA274" s="53"/>
      <c r="AB274" s="53"/>
      <c r="AC274" s="53">
        <v>5</v>
      </c>
      <c r="AD274" s="53">
        <v>5</v>
      </c>
      <c r="AE274" s="53">
        <v>5</v>
      </c>
      <c r="AF274" s="53">
        <v>1</v>
      </c>
      <c r="AG274" s="53">
        <v>3</v>
      </c>
      <c r="AH274" s="53">
        <v>5</v>
      </c>
      <c r="AI274" s="53">
        <v>5</v>
      </c>
      <c r="AJ274" s="53">
        <v>5</v>
      </c>
      <c r="AK274" s="53">
        <v>5</v>
      </c>
      <c r="AL274" s="53">
        <v>5</v>
      </c>
      <c r="AM274" s="53">
        <v>5</v>
      </c>
      <c r="AN274" s="53">
        <v>5</v>
      </c>
      <c r="AO274" s="53">
        <v>1</v>
      </c>
      <c r="AP274" s="53">
        <v>5</v>
      </c>
      <c r="AQ274" s="53">
        <v>5</v>
      </c>
      <c r="AR274" s="53">
        <v>1</v>
      </c>
      <c r="AS274" s="53">
        <v>5</v>
      </c>
      <c r="AT274" s="1">
        <v>0</v>
      </c>
      <c r="AU274" s="1"/>
      <c r="AV274" s="1"/>
      <c r="AW274" s="1"/>
      <c r="AX274" s="1"/>
      <c r="AY274" s="1"/>
      <c r="AZ274" s="1"/>
      <c r="BA274" s="1"/>
      <c r="BB274" s="1"/>
      <c r="BC274" s="1"/>
      <c r="BD274" s="1"/>
      <c r="BE274" s="1"/>
      <c r="BF274" s="1"/>
      <c r="BG274" s="1"/>
      <c r="BH274" s="1"/>
    </row>
    <row r="275" spans="1:60" x14ac:dyDescent="0.25">
      <c r="A275" s="1">
        <f t="shared" si="4"/>
        <v>267</v>
      </c>
      <c r="B275" s="8">
        <v>43143.493090277778</v>
      </c>
      <c r="C275" s="8">
        <v>43143.499988425923</v>
      </c>
      <c r="D275" s="8">
        <v>43143.499988425923</v>
      </c>
      <c r="E275" s="45"/>
      <c r="F275" s="45"/>
      <c r="G275" s="47"/>
      <c r="H275" s="46"/>
      <c r="I275" s="46"/>
      <c r="J275" s="53"/>
      <c r="K275" s="53"/>
      <c r="L275" s="53"/>
      <c r="M275" s="53"/>
      <c r="N275" s="53"/>
      <c r="O275" s="53"/>
      <c r="P275" s="53"/>
      <c r="Q275" s="53"/>
      <c r="R275" s="53"/>
      <c r="S275" s="53"/>
      <c r="T275" s="53"/>
      <c r="U275" s="53"/>
      <c r="V275" s="33"/>
      <c r="W275" s="53"/>
      <c r="X275" s="53"/>
      <c r="Y275" s="53"/>
      <c r="Z275" s="53"/>
      <c r="AA275" s="53"/>
      <c r="AB275" s="53"/>
      <c r="AC275" s="53">
        <v>4</v>
      </c>
      <c r="AD275" s="53">
        <v>5</v>
      </c>
      <c r="AE275" s="53">
        <v>2</v>
      </c>
      <c r="AF275" s="53">
        <v>1</v>
      </c>
      <c r="AG275" s="53">
        <v>5</v>
      </c>
      <c r="AH275" s="53">
        <v>4</v>
      </c>
      <c r="AI275" s="53">
        <v>5</v>
      </c>
      <c r="AJ275" s="53">
        <v>5</v>
      </c>
      <c r="AK275" s="53">
        <v>5</v>
      </c>
      <c r="AL275" s="53">
        <v>4</v>
      </c>
      <c r="AM275" s="53">
        <v>5</v>
      </c>
      <c r="AN275" s="53">
        <v>5</v>
      </c>
      <c r="AO275" s="53">
        <v>2</v>
      </c>
      <c r="AP275" s="53">
        <v>4</v>
      </c>
      <c r="AQ275" s="53">
        <v>4</v>
      </c>
      <c r="AR275" s="53">
        <v>1</v>
      </c>
      <c r="AS275" s="53">
        <v>2</v>
      </c>
      <c r="AT275" s="1">
        <v>0</v>
      </c>
      <c r="AU275" s="1"/>
      <c r="AV275" s="1"/>
      <c r="AW275" s="1"/>
      <c r="AX275" s="1"/>
      <c r="AY275" s="1"/>
      <c r="AZ275" s="1"/>
      <c r="BA275" s="1"/>
      <c r="BB275" s="1"/>
      <c r="BC275" s="1"/>
      <c r="BD275" s="1"/>
      <c r="BE275" s="1"/>
      <c r="BF275" s="1"/>
      <c r="BG275" s="1"/>
      <c r="BH275" s="1"/>
    </row>
    <row r="276" spans="1:60" x14ac:dyDescent="0.25">
      <c r="A276" s="1">
        <f t="shared" si="4"/>
        <v>268</v>
      </c>
      <c r="B276" s="8">
        <v>43136.568055555559</v>
      </c>
      <c r="C276" s="8">
        <v>43136.568888888891</v>
      </c>
      <c r="D276" s="8">
        <v>43143.579432870371</v>
      </c>
      <c r="E276" s="45"/>
      <c r="F276" s="45"/>
      <c r="G276" s="47"/>
      <c r="H276" s="46"/>
      <c r="I276" s="46"/>
      <c r="J276" s="53"/>
      <c r="K276" s="53"/>
      <c r="L276" s="53"/>
      <c r="M276" s="53"/>
      <c r="N276" s="53"/>
      <c r="O276" s="53"/>
      <c r="P276" s="53"/>
      <c r="Q276" s="53"/>
      <c r="R276" s="53"/>
      <c r="S276" s="53"/>
      <c r="T276" s="53"/>
      <c r="U276" s="53"/>
      <c r="V276" s="3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1">
        <v>0</v>
      </c>
      <c r="AU276" s="1"/>
      <c r="AV276" s="1"/>
      <c r="AW276" s="1"/>
      <c r="AX276" s="1"/>
      <c r="AY276" s="1"/>
      <c r="AZ276" s="1"/>
      <c r="BA276" s="1"/>
      <c r="BB276" s="1"/>
      <c r="BC276" s="1"/>
      <c r="BD276" s="1"/>
      <c r="BE276" s="1"/>
      <c r="BF276" s="1"/>
      <c r="BG276" s="1"/>
      <c r="BH276" s="1"/>
    </row>
    <row r="277" spans="1:60" x14ac:dyDescent="0.25">
      <c r="A277" s="1">
        <f t="shared" si="4"/>
        <v>269</v>
      </c>
      <c r="B277" s="8">
        <v>43137.776192129626</v>
      </c>
      <c r="C277" s="8">
        <v>43137.776701388888</v>
      </c>
      <c r="D277" s="8">
        <v>43144.776909722219</v>
      </c>
      <c r="E277" s="45"/>
      <c r="F277" s="45"/>
      <c r="G277" s="47"/>
      <c r="H277" s="46"/>
      <c r="I277" s="46"/>
      <c r="J277" s="53"/>
      <c r="K277" s="53"/>
      <c r="L277" s="53"/>
      <c r="M277" s="53"/>
      <c r="N277" s="53"/>
      <c r="O277" s="53"/>
      <c r="P277" s="53"/>
      <c r="Q277" s="53"/>
      <c r="R277" s="53"/>
      <c r="S277" s="53"/>
      <c r="T277" s="53"/>
      <c r="U277" s="53"/>
      <c r="V277" s="3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1">
        <v>0</v>
      </c>
      <c r="AU277" s="1"/>
      <c r="AV277" s="1"/>
      <c r="AW277" s="1"/>
      <c r="AX277" s="1"/>
      <c r="AY277" s="1"/>
      <c r="AZ277" s="1"/>
      <c r="BA277" s="1"/>
      <c r="BB277" s="1"/>
      <c r="BC277" s="1"/>
      <c r="BD277" s="1"/>
      <c r="BE277" s="1"/>
      <c r="BF277" s="1"/>
      <c r="BG277" s="1"/>
      <c r="BH277" s="1"/>
    </row>
    <row r="278" spans="1:60" x14ac:dyDescent="0.25">
      <c r="A278" s="1">
        <f t="shared" si="4"/>
        <v>270</v>
      </c>
      <c r="B278" s="8">
        <v>43144.774699074071</v>
      </c>
      <c r="C278" s="8">
        <v>43144.783206018517</v>
      </c>
      <c r="D278" s="8">
        <v>43144.783217592594</v>
      </c>
      <c r="E278" s="45"/>
      <c r="F278" s="45"/>
      <c r="G278" s="47"/>
      <c r="H278" s="46"/>
      <c r="I278" s="46"/>
      <c r="J278" s="53"/>
      <c r="K278" s="53"/>
      <c r="L278" s="53"/>
      <c r="M278" s="53"/>
      <c r="N278" s="53"/>
      <c r="O278" s="53"/>
      <c r="P278" s="53"/>
      <c r="Q278" s="53"/>
      <c r="R278" s="53"/>
      <c r="S278" s="53"/>
      <c r="T278" s="53"/>
      <c r="U278" s="53"/>
      <c r="V278" s="33"/>
      <c r="W278" s="53"/>
      <c r="X278" s="53"/>
      <c r="Y278" s="53"/>
      <c r="Z278" s="53"/>
      <c r="AA278" s="53"/>
      <c r="AB278" s="53"/>
      <c r="AC278" s="53">
        <v>5</v>
      </c>
      <c r="AD278" s="53">
        <v>5</v>
      </c>
      <c r="AE278" s="53">
        <v>5</v>
      </c>
      <c r="AF278" s="53">
        <v>1</v>
      </c>
      <c r="AG278" s="53">
        <v>2</v>
      </c>
      <c r="AH278" s="53">
        <v>3</v>
      </c>
      <c r="AI278" s="53">
        <v>5</v>
      </c>
      <c r="AJ278" s="53">
        <v>4</v>
      </c>
      <c r="AK278" s="53">
        <v>4</v>
      </c>
      <c r="AL278" s="53">
        <v>4</v>
      </c>
      <c r="AM278" s="53">
        <v>4</v>
      </c>
      <c r="AN278" s="53">
        <v>4</v>
      </c>
      <c r="AO278" s="53">
        <v>4</v>
      </c>
      <c r="AP278" s="53">
        <v>5</v>
      </c>
      <c r="AQ278" s="53">
        <v>4</v>
      </c>
      <c r="AR278" s="53">
        <v>4</v>
      </c>
      <c r="AS278" s="53">
        <v>4</v>
      </c>
      <c r="AT278" s="1">
        <v>0</v>
      </c>
      <c r="AU278" s="1"/>
      <c r="AV278" s="1"/>
      <c r="AW278" s="1"/>
      <c r="AX278" s="1"/>
      <c r="AY278" s="1"/>
      <c r="AZ278" s="1"/>
      <c r="BA278" s="1"/>
      <c r="BB278" s="1"/>
      <c r="BC278" s="1"/>
      <c r="BD278" s="1"/>
      <c r="BE278" s="1"/>
      <c r="BF278" s="1"/>
      <c r="BG278" s="1"/>
      <c r="BH278" s="1"/>
    </row>
    <row r="279" spans="1:60" x14ac:dyDescent="0.25">
      <c r="A279" s="1">
        <f t="shared" si="4"/>
        <v>271</v>
      </c>
      <c r="B279" s="8">
        <v>43138.348576388889</v>
      </c>
      <c r="C279" s="8">
        <v>43138.348877314813</v>
      </c>
      <c r="D279" s="8">
        <v>43145.349247685182</v>
      </c>
      <c r="E279" s="45"/>
      <c r="F279" s="45"/>
      <c r="G279" s="47"/>
      <c r="H279" s="46"/>
      <c r="I279" s="46"/>
      <c r="J279" s="53"/>
      <c r="K279" s="53"/>
      <c r="L279" s="53"/>
      <c r="M279" s="53"/>
      <c r="N279" s="53"/>
      <c r="O279" s="53"/>
      <c r="P279" s="53"/>
      <c r="Q279" s="53"/>
      <c r="R279" s="53"/>
      <c r="S279" s="53"/>
      <c r="T279" s="53"/>
      <c r="U279" s="53"/>
      <c r="V279" s="3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1">
        <v>0</v>
      </c>
      <c r="AU279" s="1"/>
      <c r="AV279" s="1"/>
      <c r="AW279" s="1"/>
      <c r="AX279" s="1"/>
      <c r="AY279" s="1"/>
      <c r="AZ279" s="1"/>
      <c r="BA279" s="1"/>
      <c r="BB279" s="1"/>
      <c r="BC279" s="1"/>
      <c r="BD279" s="1"/>
      <c r="BE279" s="1"/>
      <c r="BF279" s="1"/>
      <c r="BG279" s="1"/>
      <c r="BH279" s="1"/>
    </row>
    <row r="280" spans="1:60" x14ac:dyDescent="0.25">
      <c r="A280" s="1">
        <f t="shared" si="4"/>
        <v>272</v>
      </c>
      <c r="B280" s="8">
        <v>43138.353148148148</v>
      </c>
      <c r="C280" s="8">
        <v>43138.353333333333</v>
      </c>
      <c r="D280" s="8">
        <v>43145.353634259256</v>
      </c>
      <c r="E280" s="45"/>
      <c r="F280" s="45"/>
      <c r="G280" s="47"/>
      <c r="H280" s="46"/>
      <c r="I280" s="46"/>
      <c r="J280" s="53"/>
      <c r="K280" s="53"/>
      <c r="L280" s="53"/>
      <c r="M280" s="53"/>
      <c r="N280" s="53"/>
      <c r="O280" s="53"/>
      <c r="P280" s="53"/>
      <c r="Q280" s="53"/>
      <c r="R280" s="53"/>
      <c r="S280" s="53"/>
      <c r="T280" s="53"/>
      <c r="U280" s="53"/>
      <c r="V280" s="3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1">
        <v>0</v>
      </c>
      <c r="AU280" s="1"/>
      <c r="AV280" s="1"/>
      <c r="AW280" s="1"/>
      <c r="AX280" s="1"/>
      <c r="AY280" s="1"/>
      <c r="AZ280" s="1"/>
      <c r="BA280" s="1"/>
      <c r="BB280" s="1"/>
      <c r="BC280" s="1"/>
      <c r="BD280" s="1"/>
      <c r="BE280" s="1"/>
      <c r="BF280" s="1"/>
      <c r="BG280" s="1"/>
      <c r="BH280" s="1"/>
    </row>
    <row r="281" spans="1:60" x14ac:dyDescent="0.25">
      <c r="A281" s="1">
        <f t="shared" si="4"/>
        <v>273</v>
      </c>
      <c r="B281" s="8">
        <v>43138.367025462961</v>
      </c>
      <c r="C281" s="8">
        <v>43138.367731481485</v>
      </c>
      <c r="D281" s="8">
        <v>43145.367881944447</v>
      </c>
      <c r="E281" s="45"/>
      <c r="F281" s="45"/>
      <c r="G281" s="47"/>
      <c r="H281" s="46"/>
      <c r="I281" s="46"/>
      <c r="J281" s="53"/>
      <c r="K281" s="53"/>
      <c r="L281" s="53"/>
      <c r="M281" s="53"/>
      <c r="N281" s="53"/>
      <c r="O281" s="53"/>
      <c r="P281" s="53"/>
      <c r="Q281" s="53"/>
      <c r="R281" s="53"/>
      <c r="S281" s="53"/>
      <c r="T281" s="53"/>
      <c r="U281" s="53"/>
      <c r="V281" s="3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1">
        <v>0</v>
      </c>
      <c r="AU281" s="1"/>
      <c r="AV281" s="1"/>
      <c r="AW281" s="1"/>
      <c r="AX281" s="1"/>
      <c r="AY281" s="1"/>
      <c r="AZ281" s="1"/>
      <c r="BA281" s="1"/>
      <c r="BB281" s="1"/>
      <c r="BC281" s="1"/>
      <c r="BD281" s="1"/>
      <c r="BE281" s="1"/>
      <c r="BF281" s="1"/>
      <c r="BG281" s="1"/>
      <c r="BH281" s="1"/>
    </row>
    <row r="282" spans="1:60" x14ac:dyDescent="0.25">
      <c r="A282" s="1">
        <f t="shared" si="4"/>
        <v>274</v>
      </c>
      <c r="B282" s="8">
        <v>43138.395844907405</v>
      </c>
      <c r="C282" s="8">
        <v>43138.39640046296</v>
      </c>
      <c r="D282" s="8">
        <v>43145.396562499998</v>
      </c>
      <c r="E282" s="45"/>
      <c r="F282" s="45"/>
      <c r="G282" s="47"/>
      <c r="H282" s="46"/>
      <c r="I282" s="46"/>
      <c r="J282" s="53"/>
      <c r="K282" s="53"/>
      <c r="L282" s="53"/>
      <c r="M282" s="53"/>
      <c r="N282" s="53"/>
      <c r="O282" s="53"/>
      <c r="P282" s="53"/>
      <c r="Q282" s="53"/>
      <c r="R282" s="53"/>
      <c r="S282" s="53"/>
      <c r="T282" s="53"/>
      <c r="U282" s="53"/>
      <c r="V282" s="3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1">
        <v>0</v>
      </c>
      <c r="AU282" s="1"/>
      <c r="AV282" s="1"/>
      <c r="AW282" s="1"/>
      <c r="AX282" s="1"/>
      <c r="AY282" s="1"/>
      <c r="AZ282" s="1"/>
      <c r="BA282" s="1"/>
      <c r="BB282" s="1"/>
      <c r="BC282" s="1"/>
      <c r="BD282" s="1"/>
      <c r="BE282" s="1"/>
      <c r="BF282" s="1"/>
      <c r="BG282" s="1"/>
      <c r="BH282" s="1"/>
    </row>
    <row r="283" spans="1:60" x14ac:dyDescent="0.25">
      <c r="A283" s="1">
        <f t="shared" si="4"/>
        <v>275</v>
      </c>
      <c r="B283" s="8">
        <v>43138.51053240741</v>
      </c>
      <c r="C283" s="8">
        <v>43138.511979166666</v>
      </c>
      <c r="D283" s="8">
        <v>43145.512314814812</v>
      </c>
      <c r="E283" s="45"/>
      <c r="F283" s="45"/>
      <c r="G283" s="47"/>
      <c r="H283" s="46"/>
      <c r="I283" s="46"/>
      <c r="J283" s="53"/>
      <c r="K283" s="53"/>
      <c r="L283" s="53"/>
      <c r="M283" s="53"/>
      <c r="N283" s="53"/>
      <c r="O283" s="53"/>
      <c r="P283" s="53"/>
      <c r="Q283" s="53"/>
      <c r="R283" s="53"/>
      <c r="S283" s="53"/>
      <c r="T283" s="53"/>
      <c r="U283" s="53"/>
      <c r="V283" s="3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1">
        <v>0</v>
      </c>
      <c r="AU283" s="1"/>
      <c r="AV283" s="1"/>
      <c r="AW283" s="1"/>
      <c r="AX283" s="1"/>
      <c r="AY283" s="1"/>
      <c r="AZ283" s="1"/>
      <c r="BA283" s="1"/>
      <c r="BB283" s="1"/>
      <c r="BC283" s="1"/>
      <c r="BD283" s="1"/>
      <c r="BE283" s="1"/>
      <c r="BF283" s="1"/>
      <c r="BG283" s="1"/>
      <c r="BH283" s="1"/>
    </row>
    <row r="284" spans="1:60" x14ac:dyDescent="0.25">
      <c r="A284" s="1">
        <f t="shared" si="4"/>
        <v>276</v>
      </c>
      <c r="B284" s="8">
        <v>43138.548113425924</v>
      </c>
      <c r="C284" s="8">
        <v>43138.548333333332</v>
      </c>
      <c r="D284" s="8">
        <v>43145.548726851855</v>
      </c>
      <c r="E284" s="45"/>
      <c r="F284" s="45"/>
      <c r="G284" s="47"/>
      <c r="H284" s="46"/>
      <c r="I284" s="46"/>
      <c r="J284" s="53"/>
      <c r="K284" s="53"/>
      <c r="L284" s="53"/>
      <c r="M284" s="53"/>
      <c r="N284" s="53"/>
      <c r="O284" s="53"/>
      <c r="P284" s="53"/>
      <c r="Q284" s="53"/>
      <c r="R284" s="53"/>
      <c r="S284" s="53"/>
      <c r="T284" s="53"/>
      <c r="U284" s="53"/>
      <c r="V284" s="3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1">
        <v>0</v>
      </c>
      <c r="AU284" s="1"/>
      <c r="AV284" s="1"/>
      <c r="AW284" s="1"/>
      <c r="AX284" s="1"/>
      <c r="AY284" s="1"/>
      <c r="AZ284" s="1"/>
      <c r="BA284" s="1"/>
      <c r="BB284" s="1"/>
      <c r="BC284" s="1"/>
      <c r="BD284" s="1"/>
      <c r="BE284" s="1"/>
      <c r="BF284" s="1"/>
      <c r="BG284" s="1"/>
      <c r="BH284" s="1"/>
    </row>
    <row r="285" spans="1:60" x14ac:dyDescent="0.25">
      <c r="A285" s="1">
        <f t="shared" si="4"/>
        <v>277</v>
      </c>
      <c r="B285" s="8">
        <v>43138.567233796297</v>
      </c>
      <c r="C285" s="8">
        <v>43138.569097222222</v>
      </c>
      <c r="D285" s="8">
        <v>43145.569212962961</v>
      </c>
      <c r="E285" s="45"/>
      <c r="F285" s="45"/>
      <c r="G285" s="47"/>
      <c r="H285" s="46"/>
      <c r="I285" s="46"/>
      <c r="J285" s="53"/>
      <c r="K285" s="53"/>
      <c r="L285" s="53"/>
      <c r="M285" s="53"/>
      <c r="N285" s="53"/>
      <c r="O285" s="53"/>
      <c r="P285" s="53"/>
      <c r="Q285" s="53"/>
      <c r="R285" s="53"/>
      <c r="S285" s="53"/>
      <c r="T285" s="53"/>
      <c r="U285" s="53"/>
      <c r="V285" s="3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1">
        <v>0</v>
      </c>
      <c r="AU285" s="1"/>
      <c r="AV285" s="1"/>
      <c r="AW285" s="1"/>
      <c r="AX285" s="1"/>
      <c r="AY285" s="1"/>
      <c r="AZ285" s="1"/>
      <c r="BA285" s="1"/>
      <c r="BB285" s="1"/>
      <c r="BC285" s="1"/>
      <c r="BD285" s="1"/>
      <c r="BE285" s="1"/>
      <c r="BF285" s="1"/>
      <c r="BG285" s="1"/>
      <c r="BH285" s="1"/>
    </row>
    <row r="286" spans="1:60" x14ac:dyDescent="0.25">
      <c r="A286" s="1">
        <f t="shared" si="4"/>
        <v>278</v>
      </c>
      <c r="B286" s="8">
        <v>43138.650300925925</v>
      </c>
      <c r="C286" s="8">
        <v>43138.651782407411</v>
      </c>
      <c r="D286" s="8">
        <v>43145.651898148149</v>
      </c>
      <c r="E286" s="45"/>
      <c r="F286" s="45"/>
      <c r="G286" s="47"/>
      <c r="H286" s="46"/>
      <c r="I286" s="46"/>
      <c r="J286" s="53"/>
      <c r="K286" s="53"/>
      <c r="L286" s="53"/>
      <c r="M286" s="53"/>
      <c r="N286" s="53"/>
      <c r="O286" s="53"/>
      <c r="P286" s="53"/>
      <c r="Q286" s="53"/>
      <c r="R286" s="53"/>
      <c r="S286" s="53"/>
      <c r="T286" s="53"/>
      <c r="U286" s="53"/>
      <c r="V286" s="3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1">
        <v>0</v>
      </c>
      <c r="AU286" s="1"/>
      <c r="AV286" s="1"/>
      <c r="AW286" s="1"/>
      <c r="AX286" s="1"/>
      <c r="AY286" s="1"/>
      <c r="AZ286" s="1"/>
      <c r="BA286" s="1"/>
      <c r="BB286" s="1"/>
      <c r="BC286" s="1"/>
      <c r="BD286" s="1"/>
      <c r="BE286" s="1"/>
      <c r="BF286" s="1"/>
      <c r="BG286" s="1"/>
      <c r="BH286" s="1"/>
    </row>
    <row r="287" spans="1:60" x14ac:dyDescent="0.25">
      <c r="A287" s="1">
        <f t="shared" si="4"/>
        <v>279</v>
      </c>
      <c r="B287" s="8">
        <v>43138.693715277775</v>
      </c>
      <c r="C287" s="8">
        <v>43138.694224537037</v>
      </c>
      <c r="D287" s="8">
        <v>43145.694861111115</v>
      </c>
      <c r="E287" s="45"/>
      <c r="F287" s="45"/>
      <c r="G287" s="47"/>
      <c r="H287" s="46"/>
      <c r="I287" s="46"/>
      <c r="J287" s="53"/>
      <c r="K287" s="53"/>
      <c r="L287" s="53"/>
      <c r="M287" s="53"/>
      <c r="N287" s="53"/>
      <c r="O287" s="53"/>
      <c r="P287" s="53"/>
      <c r="Q287" s="53"/>
      <c r="R287" s="53"/>
      <c r="S287" s="53"/>
      <c r="T287" s="53"/>
      <c r="U287" s="53"/>
      <c r="V287" s="3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1">
        <v>0</v>
      </c>
      <c r="AU287" s="1"/>
      <c r="AV287" s="1"/>
      <c r="AW287" s="1"/>
      <c r="AX287" s="1"/>
      <c r="AY287" s="1"/>
      <c r="AZ287" s="1"/>
      <c r="BA287" s="1"/>
      <c r="BB287" s="1"/>
      <c r="BC287" s="1"/>
      <c r="BD287" s="1"/>
      <c r="BE287" s="1"/>
      <c r="BF287" s="1"/>
      <c r="BG287" s="1"/>
      <c r="BH287" s="1"/>
    </row>
    <row r="288" spans="1:60" x14ac:dyDescent="0.25">
      <c r="A288" s="1">
        <f t="shared" si="4"/>
        <v>280</v>
      </c>
      <c r="B288" s="8">
        <v>43146.317245370374</v>
      </c>
      <c r="C288" s="8">
        <v>43146.322800925926</v>
      </c>
      <c r="D288" s="8">
        <v>43146.322812500002</v>
      </c>
      <c r="E288" s="45"/>
      <c r="F288" s="45"/>
      <c r="G288" s="47"/>
      <c r="H288" s="46"/>
      <c r="I288" s="46"/>
      <c r="J288" s="53"/>
      <c r="K288" s="53"/>
      <c r="L288" s="53"/>
      <c r="M288" s="53"/>
      <c r="N288" s="53"/>
      <c r="O288" s="53"/>
      <c r="P288" s="53"/>
      <c r="Q288" s="53"/>
      <c r="R288" s="53"/>
      <c r="S288" s="53"/>
      <c r="T288" s="53"/>
      <c r="U288" s="53"/>
      <c r="V288" s="33"/>
      <c r="W288" s="53"/>
      <c r="X288" s="53"/>
      <c r="Y288" s="53"/>
      <c r="Z288" s="53"/>
      <c r="AA288" s="53"/>
      <c r="AB288" s="53"/>
      <c r="AC288" s="53">
        <v>5</v>
      </c>
      <c r="AD288" s="53">
        <v>5</v>
      </c>
      <c r="AE288" s="53">
        <v>5</v>
      </c>
      <c r="AF288" s="53">
        <v>1</v>
      </c>
      <c r="AG288" s="53">
        <v>1</v>
      </c>
      <c r="AH288" s="53">
        <v>2</v>
      </c>
      <c r="AI288" s="53">
        <v>5</v>
      </c>
      <c r="AJ288" s="53">
        <v>3</v>
      </c>
      <c r="AK288" s="53">
        <v>2</v>
      </c>
      <c r="AL288" s="53">
        <v>4</v>
      </c>
      <c r="AM288" s="53">
        <v>5</v>
      </c>
      <c r="AN288" s="53">
        <v>5</v>
      </c>
      <c r="AO288" s="53">
        <v>1</v>
      </c>
      <c r="AP288" s="53">
        <v>5</v>
      </c>
      <c r="AQ288" s="53">
        <v>4</v>
      </c>
      <c r="AR288" s="53">
        <v>3</v>
      </c>
      <c r="AS288" s="53">
        <v>4</v>
      </c>
      <c r="AT288" s="1">
        <v>0</v>
      </c>
      <c r="AU288" s="1"/>
      <c r="AV288" s="1"/>
      <c r="AW288" s="1"/>
      <c r="AX288" s="1"/>
      <c r="AY288" s="1"/>
      <c r="AZ288" s="1"/>
      <c r="BA288" s="1"/>
      <c r="BB288" s="1"/>
      <c r="BC288" s="1"/>
      <c r="BD288" s="1"/>
      <c r="BE288" s="1"/>
      <c r="BF288" s="1"/>
      <c r="BG288" s="1"/>
      <c r="BH288" s="1"/>
    </row>
    <row r="289" spans="1:60" x14ac:dyDescent="0.25">
      <c r="A289" s="1">
        <f t="shared" si="4"/>
        <v>281</v>
      </c>
      <c r="B289" s="8">
        <v>43146.725590277776</v>
      </c>
      <c r="C289" s="8">
        <v>43146.73609953704</v>
      </c>
      <c r="D289" s="8">
        <v>43146.736111111109</v>
      </c>
      <c r="E289" s="45"/>
      <c r="F289" s="45"/>
      <c r="G289" s="47"/>
      <c r="H289" s="46"/>
      <c r="I289" s="46"/>
      <c r="J289" s="53"/>
      <c r="K289" s="53"/>
      <c r="L289" s="53"/>
      <c r="M289" s="53"/>
      <c r="N289" s="53"/>
      <c r="O289" s="53"/>
      <c r="P289" s="53"/>
      <c r="Q289" s="53"/>
      <c r="R289" s="53"/>
      <c r="S289" s="53"/>
      <c r="T289" s="53"/>
      <c r="U289" s="53"/>
      <c r="V289" s="33"/>
      <c r="W289" s="53"/>
      <c r="X289" s="53"/>
      <c r="Y289" s="53"/>
      <c r="Z289" s="53"/>
      <c r="AA289" s="53"/>
      <c r="AB289" s="53"/>
      <c r="AC289" s="53">
        <v>5</v>
      </c>
      <c r="AD289" s="53">
        <v>4</v>
      </c>
      <c r="AE289" s="53">
        <v>4</v>
      </c>
      <c r="AF289" s="53">
        <v>2</v>
      </c>
      <c r="AG289" s="53">
        <v>2</v>
      </c>
      <c r="AH289" s="53">
        <v>4</v>
      </c>
      <c r="AI289" s="53">
        <v>4</v>
      </c>
      <c r="AJ289" s="53">
        <v>4</v>
      </c>
      <c r="AK289" s="53">
        <v>4</v>
      </c>
      <c r="AL289" s="53">
        <v>2</v>
      </c>
      <c r="AM289" s="53">
        <v>5</v>
      </c>
      <c r="AN289" s="53">
        <v>3</v>
      </c>
      <c r="AO289" s="53">
        <v>1</v>
      </c>
      <c r="AP289" s="53">
        <v>4</v>
      </c>
      <c r="AQ289" s="53">
        <v>4</v>
      </c>
      <c r="AR289" s="53">
        <v>1</v>
      </c>
      <c r="AS289" s="53">
        <v>4</v>
      </c>
      <c r="AT289" s="1">
        <v>0</v>
      </c>
      <c r="AU289" s="1"/>
      <c r="AV289" s="1"/>
      <c r="AW289" s="1"/>
      <c r="AX289" s="1"/>
      <c r="AY289" s="1"/>
      <c r="AZ289" s="1"/>
      <c r="BA289" s="1"/>
      <c r="BB289" s="1"/>
      <c r="BC289" s="1"/>
      <c r="BD289" s="1"/>
      <c r="BE289" s="1"/>
      <c r="BF289" s="1"/>
      <c r="BG289" s="1"/>
      <c r="BH289" s="1"/>
    </row>
    <row r="290" spans="1:60" x14ac:dyDescent="0.25">
      <c r="A290" s="1">
        <f t="shared" si="4"/>
        <v>282</v>
      </c>
      <c r="B290" s="8">
        <v>43140.303263888891</v>
      </c>
      <c r="C290" s="8">
        <v>43140.303414351853</v>
      </c>
      <c r="D290" s="8">
        <v>43147.303530092591</v>
      </c>
      <c r="E290" s="45"/>
      <c r="F290" s="45"/>
      <c r="G290" s="47"/>
      <c r="H290" s="46"/>
      <c r="I290" s="46"/>
      <c r="J290" s="53"/>
      <c r="K290" s="53"/>
      <c r="L290" s="53"/>
      <c r="M290" s="53"/>
      <c r="N290" s="53"/>
      <c r="O290" s="53"/>
      <c r="P290" s="53"/>
      <c r="Q290" s="53"/>
      <c r="R290" s="53"/>
      <c r="S290" s="53"/>
      <c r="T290" s="53"/>
      <c r="U290" s="53"/>
      <c r="V290" s="3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1">
        <v>0</v>
      </c>
      <c r="AU290" s="1"/>
      <c r="AV290" s="1"/>
      <c r="AW290" s="1"/>
      <c r="AX290" s="1"/>
      <c r="AY290" s="1"/>
      <c r="AZ290" s="1"/>
      <c r="BA290" s="1"/>
      <c r="BB290" s="1"/>
      <c r="BC290" s="1"/>
      <c r="BD290" s="1"/>
      <c r="BE290" s="1"/>
      <c r="BF290" s="1"/>
      <c r="BG290" s="1"/>
      <c r="BH290" s="1"/>
    </row>
    <row r="291" spans="1:60" x14ac:dyDescent="0.25">
      <c r="A291" s="1">
        <f t="shared" si="4"/>
        <v>283</v>
      </c>
      <c r="B291" s="8">
        <v>43147.332939814813</v>
      </c>
      <c r="C291" s="8">
        <v>43147.343784722223</v>
      </c>
      <c r="D291" s="8">
        <v>43147.343784722223</v>
      </c>
      <c r="E291" s="45"/>
      <c r="F291" s="45"/>
      <c r="G291" s="47"/>
      <c r="H291" s="46"/>
      <c r="I291" s="46"/>
      <c r="J291" s="53"/>
      <c r="K291" s="53"/>
      <c r="L291" s="53"/>
      <c r="M291" s="53"/>
      <c r="N291" s="53"/>
      <c r="O291" s="53"/>
      <c r="P291" s="53"/>
      <c r="Q291" s="53"/>
      <c r="R291" s="53"/>
      <c r="S291" s="53"/>
      <c r="T291" s="53"/>
      <c r="U291" s="53"/>
      <c r="V291" s="33"/>
      <c r="W291" s="53"/>
      <c r="X291" s="53"/>
      <c r="Y291" s="53"/>
      <c r="Z291" s="53"/>
      <c r="AA291" s="53"/>
      <c r="AB291" s="53"/>
      <c r="AC291" s="53">
        <v>4</v>
      </c>
      <c r="AD291" s="53">
        <v>5</v>
      </c>
      <c r="AE291" s="53">
        <v>5</v>
      </c>
      <c r="AF291" s="53">
        <v>1</v>
      </c>
      <c r="AG291" s="53">
        <v>4</v>
      </c>
      <c r="AH291" s="53">
        <v>3</v>
      </c>
      <c r="AI291" s="53">
        <v>4</v>
      </c>
      <c r="AJ291" s="53">
        <v>4</v>
      </c>
      <c r="AK291" s="53">
        <v>4</v>
      </c>
      <c r="AL291" s="53">
        <v>4</v>
      </c>
      <c r="AM291" s="53">
        <v>4</v>
      </c>
      <c r="AN291" s="53">
        <v>4</v>
      </c>
      <c r="AO291" s="53">
        <v>3</v>
      </c>
      <c r="AP291" s="53">
        <v>5</v>
      </c>
      <c r="AQ291" s="53">
        <v>4</v>
      </c>
      <c r="AR291" s="53">
        <v>2</v>
      </c>
      <c r="AS291" s="53">
        <v>5</v>
      </c>
      <c r="AT291" s="1">
        <v>0</v>
      </c>
      <c r="AU291" s="1"/>
      <c r="AV291" s="1"/>
      <c r="AW291" s="1"/>
      <c r="AX291" s="1"/>
      <c r="AY291" s="1"/>
      <c r="AZ291" s="1"/>
      <c r="BA291" s="1"/>
      <c r="BB291" s="1"/>
      <c r="BC291" s="1"/>
      <c r="BD291" s="1"/>
      <c r="BE291" s="1"/>
      <c r="BF291" s="1"/>
      <c r="BG291" s="1"/>
      <c r="BH291" s="1"/>
    </row>
    <row r="292" spans="1:60" x14ac:dyDescent="0.25">
      <c r="A292" s="1">
        <f t="shared" si="4"/>
        <v>284</v>
      </c>
      <c r="B292" s="8">
        <v>43140.423506944448</v>
      </c>
      <c r="C292" s="8">
        <v>43140.424178240741</v>
      </c>
      <c r="D292" s="8">
        <v>43147.424398148149</v>
      </c>
      <c r="E292" s="45"/>
      <c r="F292" s="45"/>
      <c r="G292" s="47"/>
      <c r="H292" s="46"/>
      <c r="I292" s="46"/>
      <c r="J292" s="53"/>
      <c r="K292" s="53"/>
      <c r="L292" s="53"/>
      <c r="M292" s="53"/>
      <c r="N292" s="53"/>
      <c r="O292" s="53"/>
      <c r="P292" s="53"/>
      <c r="Q292" s="53"/>
      <c r="R292" s="53"/>
      <c r="S292" s="53"/>
      <c r="T292" s="53"/>
      <c r="U292" s="53"/>
      <c r="V292" s="3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1">
        <v>0</v>
      </c>
      <c r="AU292" s="1"/>
      <c r="AV292" s="1"/>
      <c r="AW292" s="1"/>
      <c r="AX292" s="1"/>
      <c r="AY292" s="1"/>
      <c r="AZ292" s="1"/>
      <c r="BA292" s="1"/>
      <c r="BB292" s="1"/>
      <c r="BC292" s="1"/>
      <c r="BD292" s="1"/>
      <c r="BE292" s="1"/>
      <c r="BF292" s="1"/>
      <c r="BG292" s="1"/>
      <c r="BH292" s="1"/>
    </row>
    <row r="293" spans="1:60" x14ac:dyDescent="0.25">
      <c r="A293" s="1">
        <f t="shared" si="4"/>
        <v>285</v>
      </c>
      <c r="B293" s="8">
        <v>43148.429027777776</v>
      </c>
      <c r="C293" s="8">
        <v>43148.432916666665</v>
      </c>
      <c r="D293" s="8">
        <v>43148.432916666665</v>
      </c>
      <c r="E293" s="45"/>
      <c r="F293" s="45"/>
      <c r="G293" s="47"/>
      <c r="H293" s="46"/>
      <c r="I293" s="46"/>
      <c r="J293" s="53"/>
      <c r="K293" s="53"/>
      <c r="L293" s="53"/>
      <c r="M293" s="53"/>
      <c r="N293" s="53"/>
      <c r="O293" s="53"/>
      <c r="P293" s="53"/>
      <c r="Q293" s="53"/>
      <c r="R293" s="53"/>
      <c r="S293" s="53"/>
      <c r="T293" s="53"/>
      <c r="U293" s="53"/>
      <c r="V293" s="33"/>
      <c r="W293" s="53"/>
      <c r="X293" s="53"/>
      <c r="Y293" s="53"/>
      <c r="Z293" s="53"/>
      <c r="AA293" s="53"/>
      <c r="AB293" s="53"/>
      <c r="AC293" s="53">
        <v>4</v>
      </c>
      <c r="AD293" s="53">
        <v>5</v>
      </c>
      <c r="AE293" s="53">
        <v>5</v>
      </c>
      <c r="AF293" s="53">
        <v>1</v>
      </c>
      <c r="AG293" s="53">
        <v>1</v>
      </c>
      <c r="AH293" s="53">
        <v>5</v>
      </c>
      <c r="AI293" s="53">
        <v>5</v>
      </c>
      <c r="AJ293" s="53">
        <v>5</v>
      </c>
      <c r="AK293" s="53">
        <v>5</v>
      </c>
      <c r="AL293" s="53">
        <v>5</v>
      </c>
      <c r="AM293" s="53">
        <v>5</v>
      </c>
      <c r="AN293" s="53">
        <v>5</v>
      </c>
      <c r="AO293" s="53">
        <v>1</v>
      </c>
      <c r="AP293" s="53">
        <v>5</v>
      </c>
      <c r="AQ293" s="53">
        <v>5</v>
      </c>
      <c r="AR293" s="53">
        <v>3</v>
      </c>
      <c r="AS293" s="53">
        <v>5</v>
      </c>
      <c r="AT293" s="1">
        <v>0</v>
      </c>
      <c r="AU293" s="1"/>
      <c r="AV293" s="1"/>
      <c r="AW293" s="1"/>
      <c r="AX293" s="1"/>
      <c r="AY293" s="1"/>
      <c r="AZ293" s="1"/>
      <c r="BA293" s="1"/>
      <c r="BB293" s="1"/>
      <c r="BC293" s="1"/>
      <c r="BD293" s="1"/>
      <c r="BE293" s="1"/>
      <c r="BF293" s="1"/>
      <c r="BG293" s="1"/>
      <c r="BH293" s="1"/>
    </row>
    <row r="294" spans="1:60" x14ac:dyDescent="0.25">
      <c r="A294" s="1">
        <f t="shared" si="4"/>
        <v>286</v>
      </c>
      <c r="B294" s="8">
        <v>43149.910405092596</v>
      </c>
      <c r="C294" s="8">
        <v>43149.940682870372</v>
      </c>
      <c r="D294" s="8">
        <v>43149.940682870372</v>
      </c>
      <c r="E294" s="45"/>
      <c r="F294" s="45"/>
      <c r="G294" s="47"/>
      <c r="H294" s="46"/>
      <c r="I294" s="46"/>
      <c r="J294" s="53"/>
      <c r="K294" s="53"/>
      <c r="L294" s="53"/>
      <c r="M294" s="53"/>
      <c r="N294" s="53"/>
      <c r="O294" s="53"/>
      <c r="P294" s="53"/>
      <c r="Q294" s="53"/>
      <c r="R294" s="53"/>
      <c r="S294" s="53"/>
      <c r="T294" s="53"/>
      <c r="U294" s="53"/>
      <c r="V294" s="33"/>
      <c r="W294" s="53"/>
      <c r="X294" s="53"/>
      <c r="Y294" s="53"/>
      <c r="Z294" s="53"/>
      <c r="AA294" s="53"/>
      <c r="AB294" s="53"/>
      <c r="AC294" s="53">
        <v>5</v>
      </c>
      <c r="AD294" s="53">
        <v>5</v>
      </c>
      <c r="AE294" s="53">
        <v>4</v>
      </c>
      <c r="AF294" s="53">
        <v>2</v>
      </c>
      <c r="AG294" s="53">
        <v>1</v>
      </c>
      <c r="AH294" s="53">
        <v>5</v>
      </c>
      <c r="AI294" s="53">
        <v>5</v>
      </c>
      <c r="AJ294" s="53">
        <v>5</v>
      </c>
      <c r="AK294" s="53">
        <v>5</v>
      </c>
      <c r="AL294" s="53">
        <v>4</v>
      </c>
      <c r="AM294" s="53">
        <v>5</v>
      </c>
      <c r="AN294" s="53">
        <v>5</v>
      </c>
      <c r="AO294" s="53">
        <v>1</v>
      </c>
      <c r="AP294" s="53">
        <v>5</v>
      </c>
      <c r="AQ294" s="53">
        <v>5</v>
      </c>
      <c r="AR294" s="53">
        <v>2</v>
      </c>
      <c r="AS294" s="53">
        <v>3</v>
      </c>
      <c r="AT294" s="1">
        <v>0</v>
      </c>
      <c r="AU294" s="1"/>
      <c r="AV294" s="1"/>
      <c r="AW294" s="1"/>
      <c r="AX294" s="1"/>
      <c r="AY294" s="1"/>
      <c r="AZ294" s="1"/>
      <c r="BA294" s="1"/>
      <c r="BB294" s="1"/>
      <c r="BC294" s="1"/>
      <c r="BD294" s="1"/>
      <c r="BE294" s="1"/>
      <c r="BF294" s="1"/>
      <c r="BG294" s="1"/>
      <c r="BH294" s="1"/>
    </row>
    <row r="295" spans="1:60" x14ac:dyDescent="0.25">
      <c r="A295" s="1">
        <f t="shared" si="4"/>
        <v>287</v>
      </c>
      <c r="B295" s="8">
        <v>43143.366782407407</v>
      </c>
      <c r="C295" s="8">
        <v>43143.366886574076</v>
      </c>
      <c r="D295" s="8">
        <v>43150.366909722223</v>
      </c>
      <c r="E295" s="45"/>
      <c r="F295" s="45"/>
      <c r="G295" s="47"/>
      <c r="H295" s="46"/>
      <c r="I295" s="46"/>
      <c r="J295" s="53"/>
      <c r="K295" s="53"/>
      <c r="L295" s="53"/>
      <c r="M295" s="53"/>
      <c r="N295" s="53"/>
      <c r="O295" s="53"/>
      <c r="P295" s="53"/>
      <c r="Q295" s="53"/>
      <c r="R295" s="53"/>
      <c r="S295" s="53"/>
      <c r="T295" s="53"/>
      <c r="U295" s="53"/>
      <c r="V295" s="3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1">
        <v>0</v>
      </c>
      <c r="AU295" s="1"/>
      <c r="AV295" s="1"/>
      <c r="AW295" s="1"/>
      <c r="AX295" s="1"/>
      <c r="AY295" s="1"/>
      <c r="AZ295" s="1"/>
      <c r="BA295" s="1"/>
      <c r="BB295" s="1"/>
      <c r="BC295" s="1"/>
      <c r="BD295" s="1"/>
      <c r="BE295" s="1"/>
      <c r="BF295" s="1"/>
      <c r="BG295" s="1"/>
      <c r="BH295" s="1"/>
    </row>
    <row r="297" spans="1:60" x14ac:dyDescent="0.25">
      <c r="AC297" s="67"/>
    </row>
    <row r="298" spans="1:60" x14ac:dyDescent="0.25">
      <c r="AC298" s="67"/>
    </row>
  </sheetData>
  <dataValidations count="1">
    <dataValidation type="date" operator="greaterThan" allowBlank="1" showInputMessage="1" showErrorMessage="1" sqref="B9:F295" xr:uid="{00000000-0002-0000-0100-000000000000}">
      <formula1>1</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operator="greaterThan" allowBlank="1" showInputMessage="1" showErrorMessage="1" xr:uid="{00000000-0002-0000-0100-000001000000}">
          <x14:formula1>
            <xm:f>Controls!$E$6:$E$7</xm:f>
          </x14:formula1>
          <xm:sqref>G9:G295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3:N19"/>
  <sheetViews>
    <sheetView showGridLines="0" workbookViewId="0">
      <selection activeCell="E29" sqref="E29"/>
    </sheetView>
  </sheetViews>
  <sheetFormatPr defaultRowHeight="15" x14ac:dyDescent="0.25"/>
  <cols>
    <col min="1" max="1" width="11.85546875" customWidth="1"/>
    <col min="2" max="2" width="25.7109375" bestFit="1" customWidth="1"/>
    <col min="6" max="11" width="10.7109375" customWidth="1"/>
    <col min="14" max="14" width="14" customWidth="1"/>
  </cols>
  <sheetData>
    <row r="3" spans="1:14" x14ac:dyDescent="0.25">
      <c r="A3" s="7" t="s">
        <v>28</v>
      </c>
      <c r="B3" s="7" t="s">
        <v>27</v>
      </c>
      <c r="C3" s="37" t="s">
        <v>2</v>
      </c>
      <c r="D3" s="37" t="s">
        <v>2</v>
      </c>
      <c r="E3" s="37" t="s">
        <v>2</v>
      </c>
      <c r="F3" s="37" t="s">
        <v>2</v>
      </c>
      <c r="G3" s="5" t="s">
        <v>0</v>
      </c>
      <c r="H3" s="5" t="s">
        <v>0</v>
      </c>
      <c r="I3" s="5" t="s">
        <v>0</v>
      </c>
      <c r="J3" s="5" t="s">
        <v>0</v>
      </c>
      <c r="K3" s="5" t="s">
        <v>0</v>
      </c>
      <c r="L3" s="5" t="s">
        <v>0</v>
      </c>
      <c r="M3" s="5"/>
    </row>
    <row r="4" spans="1:14" ht="6" customHeight="1" x14ac:dyDescent="0.25">
      <c r="A4" s="4"/>
      <c r="B4" s="4"/>
      <c r="C4" s="7"/>
      <c r="D4" s="7"/>
      <c r="E4" s="7"/>
      <c r="F4" s="7"/>
      <c r="G4" s="7"/>
      <c r="H4" s="7"/>
      <c r="I4" s="5"/>
      <c r="J4" s="5"/>
      <c r="K4" s="5"/>
      <c r="L4" s="5"/>
      <c r="M4" s="5"/>
    </row>
    <row r="5" spans="1:14" ht="17.25" x14ac:dyDescent="0.4">
      <c r="A5" s="9" t="s">
        <v>1</v>
      </c>
      <c r="B5" s="9" t="s">
        <v>5</v>
      </c>
      <c r="C5" s="10" t="s">
        <v>130</v>
      </c>
      <c r="D5" s="10" t="s">
        <v>3</v>
      </c>
      <c r="E5" s="10" t="s">
        <v>129</v>
      </c>
      <c r="F5" s="10" t="s">
        <v>6</v>
      </c>
      <c r="G5" s="10" t="s">
        <v>7</v>
      </c>
      <c r="H5" s="10" t="s">
        <v>8</v>
      </c>
      <c r="I5" s="10" t="s">
        <v>9</v>
      </c>
      <c r="J5" s="10" t="s">
        <v>14</v>
      </c>
      <c r="K5" s="10" t="s">
        <v>30</v>
      </c>
      <c r="L5" s="10" t="s">
        <v>31</v>
      </c>
      <c r="M5" s="10"/>
      <c r="N5" s="10" t="s">
        <v>127</v>
      </c>
    </row>
    <row r="6" spans="1:14" x14ac:dyDescent="0.25">
      <c r="A6" s="34">
        <v>1</v>
      </c>
      <c r="B6" s="35" t="s">
        <v>15</v>
      </c>
      <c r="C6" s="34" t="s">
        <v>12</v>
      </c>
      <c r="D6" s="34" t="s">
        <v>10</v>
      </c>
      <c r="E6" s="34">
        <v>0</v>
      </c>
      <c r="F6" s="34">
        <v>0</v>
      </c>
      <c r="G6" s="34" t="s">
        <v>20</v>
      </c>
      <c r="H6" s="34" t="s">
        <v>20</v>
      </c>
      <c r="I6" s="34" t="s">
        <v>20</v>
      </c>
      <c r="J6" s="34" t="s">
        <v>20</v>
      </c>
      <c r="K6" s="34" t="s">
        <v>20</v>
      </c>
      <c r="L6" s="34" t="s">
        <v>20</v>
      </c>
      <c r="M6" s="40"/>
      <c r="N6" s="34">
        <v>0</v>
      </c>
    </row>
    <row r="7" spans="1:14" x14ac:dyDescent="0.25">
      <c r="A7" s="34">
        <v>2</v>
      </c>
      <c r="B7" s="35" t="s">
        <v>16</v>
      </c>
      <c r="C7" s="34" t="s">
        <v>13</v>
      </c>
      <c r="D7" s="34" t="s">
        <v>11</v>
      </c>
      <c r="E7" s="34">
        <v>1</v>
      </c>
      <c r="F7" s="34">
        <v>1</v>
      </c>
      <c r="G7" s="34" t="s">
        <v>21</v>
      </c>
      <c r="H7" s="34" t="s">
        <v>21</v>
      </c>
      <c r="I7" s="34" t="s">
        <v>21</v>
      </c>
      <c r="J7" s="34" t="s">
        <v>21</v>
      </c>
      <c r="K7" s="34" t="s">
        <v>21</v>
      </c>
      <c r="L7" s="34" t="s">
        <v>21</v>
      </c>
      <c r="M7" s="40"/>
      <c r="N7" s="34">
        <v>1</v>
      </c>
    </row>
    <row r="8" spans="1:14" x14ac:dyDescent="0.25">
      <c r="A8" s="34">
        <v>3</v>
      </c>
      <c r="B8" s="35" t="s">
        <v>17</v>
      </c>
      <c r="F8" s="1"/>
      <c r="G8" s="34" t="s">
        <v>22</v>
      </c>
      <c r="H8" s="34" t="s">
        <v>22</v>
      </c>
      <c r="I8" s="34" t="s">
        <v>22</v>
      </c>
      <c r="J8" s="34" t="s">
        <v>22</v>
      </c>
      <c r="K8" s="34" t="s">
        <v>22</v>
      </c>
      <c r="L8" s="34" t="s">
        <v>22</v>
      </c>
      <c r="M8" s="40"/>
      <c r="N8" s="34">
        <v>2</v>
      </c>
    </row>
    <row r="9" spans="1:14" x14ac:dyDescent="0.25">
      <c r="A9" s="34">
        <v>4</v>
      </c>
      <c r="B9" s="35" t="s">
        <v>18</v>
      </c>
      <c r="F9" s="1"/>
      <c r="G9" s="34" t="s">
        <v>23</v>
      </c>
      <c r="H9" s="34" t="s">
        <v>23</v>
      </c>
      <c r="I9" s="34" t="s">
        <v>23</v>
      </c>
      <c r="J9" s="34" t="s">
        <v>23</v>
      </c>
      <c r="K9" s="34" t="s">
        <v>23</v>
      </c>
      <c r="L9" s="34" t="s">
        <v>23</v>
      </c>
      <c r="M9" s="40"/>
      <c r="N9" s="34">
        <v>3</v>
      </c>
    </row>
    <row r="10" spans="1:14" x14ac:dyDescent="0.25">
      <c r="A10" s="34">
        <v>5</v>
      </c>
      <c r="B10" s="35" t="s">
        <v>19</v>
      </c>
      <c r="G10" s="34" t="s">
        <v>24</v>
      </c>
      <c r="H10" s="34" t="s">
        <v>24</v>
      </c>
      <c r="I10" s="34" t="s">
        <v>24</v>
      </c>
      <c r="J10" s="34" t="s">
        <v>24</v>
      </c>
      <c r="K10" s="34" t="s">
        <v>24</v>
      </c>
      <c r="L10" s="34" t="s">
        <v>24</v>
      </c>
      <c r="M10" s="40"/>
      <c r="N10" s="34">
        <v>4</v>
      </c>
    </row>
    <row r="11" spans="1:14" x14ac:dyDescent="0.25">
      <c r="G11" s="34" t="s">
        <v>25</v>
      </c>
      <c r="H11" s="34" t="s">
        <v>25</v>
      </c>
      <c r="I11" s="34" t="s">
        <v>25</v>
      </c>
      <c r="J11" s="34" t="s">
        <v>25</v>
      </c>
      <c r="K11" s="34" t="s">
        <v>25</v>
      </c>
      <c r="L11" s="34" t="s">
        <v>25</v>
      </c>
      <c r="M11" s="40"/>
      <c r="N11" s="34">
        <v>5</v>
      </c>
    </row>
    <row r="12" spans="1:14" x14ac:dyDescent="0.25">
      <c r="N12" s="34">
        <v>6</v>
      </c>
    </row>
    <row r="13" spans="1:14" x14ac:dyDescent="0.25">
      <c r="N13" s="34">
        <v>7</v>
      </c>
    </row>
    <row r="14" spans="1:14" ht="15.75" x14ac:dyDescent="0.25">
      <c r="A14" t="s">
        <v>122</v>
      </c>
      <c r="N14" s="34">
        <v>8</v>
      </c>
    </row>
    <row r="15" spans="1:14" x14ac:dyDescent="0.25">
      <c r="A15" t="s">
        <v>123</v>
      </c>
      <c r="N15" s="34">
        <v>9</v>
      </c>
    </row>
    <row r="16" spans="1:14" x14ac:dyDescent="0.25">
      <c r="A16" t="s">
        <v>124</v>
      </c>
      <c r="N16" s="34">
        <v>10</v>
      </c>
    </row>
    <row r="18" spans="1:1" x14ac:dyDescent="0.25">
      <c r="A18" t="s">
        <v>125</v>
      </c>
    </row>
    <row r="19" spans="1:1" x14ac:dyDescent="0.25">
      <c r="A19" t="s">
        <v>126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U316"/>
  <sheetViews>
    <sheetView showGridLines="0" topLeftCell="A14" zoomScaleNormal="100" workbookViewId="0">
      <selection activeCell="Y20" sqref="Y20"/>
    </sheetView>
  </sheetViews>
  <sheetFormatPr defaultRowHeight="15" outlineLevelRow="1" x14ac:dyDescent="0.25"/>
  <cols>
    <col min="1" max="1" width="14.28515625" customWidth="1"/>
    <col min="2" max="27" width="9.140625" customWidth="1"/>
    <col min="55" max="55" width="1.42578125" customWidth="1"/>
  </cols>
  <sheetData>
    <row r="1" spans="1:21" ht="17.25" hidden="1" outlineLevel="1" x14ac:dyDescent="0.3">
      <c r="A1" s="20" t="s">
        <v>45</v>
      </c>
    </row>
    <row r="2" spans="1:21" hidden="1" outlineLevel="1" x14ac:dyDescent="0.25">
      <c r="A2" s="17"/>
    </row>
    <row r="3" spans="1:21" hidden="1" outlineLevel="1" x14ac:dyDescent="0.25">
      <c r="A3" t="s">
        <v>57</v>
      </c>
    </row>
    <row r="4" spans="1:21" hidden="1" outlineLevel="1" x14ac:dyDescent="0.25">
      <c r="A4" t="s">
        <v>47</v>
      </c>
    </row>
    <row r="5" spans="1:21" hidden="1" outlineLevel="1" x14ac:dyDescent="0.25">
      <c r="A5" t="s">
        <v>46</v>
      </c>
    </row>
    <row r="6" spans="1:21" hidden="1" outlineLevel="1" x14ac:dyDescent="0.25">
      <c r="A6" t="s">
        <v>48</v>
      </c>
    </row>
    <row r="7" spans="1:21" hidden="1" outlineLevel="1" x14ac:dyDescent="0.25">
      <c r="A7" t="s">
        <v>39</v>
      </c>
    </row>
    <row r="8" spans="1:21" hidden="1" outlineLevel="1" x14ac:dyDescent="0.25">
      <c r="A8" t="s">
        <v>49</v>
      </c>
    </row>
    <row r="9" spans="1:21" hidden="1" outlineLevel="1" x14ac:dyDescent="0.25">
      <c r="A9" t="s">
        <v>50</v>
      </c>
    </row>
    <row r="10" spans="1:21" hidden="1" outlineLevel="1" x14ac:dyDescent="0.25">
      <c r="A10" t="s">
        <v>51</v>
      </c>
    </row>
    <row r="11" spans="1:21" hidden="1" outlineLevel="1" x14ac:dyDescent="0.25">
      <c r="A11" t="s">
        <v>52</v>
      </c>
    </row>
    <row r="12" spans="1:21" hidden="1" outlineLevel="1" x14ac:dyDescent="0.25">
      <c r="A12" t="s">
        <v>53</v>
      </c>
    </row>
    <row r="13" spans="1:21" hidden="1" outlineLevel="1" x14ac:dyDescent="0.25"/>
    <row r="14" spans="1:21" collapsed="1" x14ac:dyDescent="0.25"/>
    <row r="15" spans="1:21" ht="17.25" x14ac:dyDescent="0.4">
      <c r="C15" s="15" t="s">
        <v>34</v>
      </c>
      <c r="D15" s="15"/>
      <c r="E15" s="9" t="str">
        <f>Table1[[#Headers],[PartB_a]]</f>
        <v>PartB_a</v>
      </c>
      <c r="F15" s="9" t="str">
        <f>Table1[[#Headers],[PartB_b]]</f>
        <v>PartB_b</v>
      </c>
      <c r="G15" s="9" t="str">
        <f>Table1[[#Headers],[PartB_c]]</f>
        <v>PartB_c</v>
      </c>
      <c r="H15" s="9" t="str">
        <f>Table1[[#Headers],[PartB_d]]</f>
        <v>PartB_d</v>
      </c>
      <c r="I15" s="9" t="str">
        <f>Table1[[#Headers],[PartB_e]]</f>
        <v>PartB_e</v>
      </c>
      <c r="J15" s="9" t="str">
        <f>Table1[[#Headers],[PartB_f]]</f>
        <v>PartB_f</v>
      </c>
      <c r="K15" s="9" t="str">
        <f>Table1[[#Headers],[PartB_g]]</f>
        <v>PartB_g</v>
      </c>
      <c r="L15" s="9" t="str">
        <f>Table1[[#Headers],[PartB_h]]</f>
        <v>PartB_h</v>
      </c>
      <c r="M15" s="9" t="str">
        <f>Table1[[#Headers],[PartB_i]]</f>
        <v>PartB_i</v>
      </c>
      <c r="N15" s="9" t="str">
        <f>Table1[[#Headers],[PartB_j]]</f>
        <v>PartB_j</v>
      </c>
      <c r="O15" s="9" t="str">
        <f>Table1[[#Headers],[PartB_k]]</f>
        <v>PartB_k</v>
      </c>
      <c r="P15" s="9" t="str">
        <f>Table1[[#Headers],[PartB_l]]</f>
        <v>PartB_l</v>
      </c>
      <c r="Q15" s="9" t="str">
        <f>Table1[[#Headers],[PartB_m]]</f>
        <v>PartB_m</v>
      </c>
      <c r="R15" s="9" t="str">
        <f>Table1[[#Headers],[PartB_n]]</f>
        <v>PartB_n</v>
      </c>
      <c r="S15" s="9" t="str">
        <f>Table1[[#Headers],[PartB_o]]</f>
        <v>PartB_o</v>
      </c>
      <c r="T15" s="9" t="str">
        <f>Table1[[#Headers],[PartB_p]]</f>
        <v>PartB_p</v>
      </c>
      <c r="U15" s="9" t="str">
        <f>Table1[[#Headers],[PartB_q]]</f>
        <v>PartB_q</v>
      </c>
    </row>
    <row r="16" spans="1:21" ht="6.75" customHeight="1" x14ac:dyDescent="0.25"/>
    <row r="17" spans="1:21" ht="15" customHeight="1" x14ac:dyDescent="0.25">
      <c r="C17" s="15" t="s">
        <v>38</v>
      </c>
      <c r="E17" s="16">
        <f>COUNT(Table1[PartB_a])+COUNTBLANK(Table1[PartB_a])</f>
        <v>287</v>
      </c>
      <c r="F17" s="16">
        <f>COUNT(Table1[PartB_b])+COUNTBLANK(Table1[PartB_b])</f>
        <v>287</v>
      </c>
      <c r="G17" s="16">
        <f>COUNT(Table1[PartB_c])+COUNTBLANK(Table1[PartB_c])</f>
        <v>287</v>
      </c>
      <c r="H17" s="16">
        <f>COUNT(Table1[PartB_d])+COUNTBLANK(Table1[PartB_d])</f>
        <v>287</v>
      </c>
      <c r="I17" s="16">
        <f>COUNT(Table1[PartB_e])+COUNTBLANK(Table1[PartB_e])</f>
        <v>287</v>
      </c>
      <c r="J17" s="16">
        <f>COUNT(Table1[PartB_f])+COUNTBLANK(Table1[PartB_f])</f>
        <v>287</v>
      </c>
      <c r="K17" s="16">
        <f>COUNT(Table1[PartB_g])+COUNTBLANK(Table1[PartB_g])</f>
        <v>287</v>
      </c>
      <c r="L17" s="16">
        <f>COUNT(Table1[PartB_h])+COUNTBLANK(Table1[PartB_h])</f>
        <v>287</v>
      </c>
      <c r="M17" s="16">
        <f>COUNT(Table1[PartB_i])+COUNTBLANK(Table1[PartB_i])</f>
        <v>287</v>
      </c>
      <c r="N17" s="16">
        <f>COUNT(Table1[PartB_j])+COUNTBLANK(Table1[PartB_j])</f>
        <v>287</v>
      </c>
      <c r="O17" s="16">
        <f>COUNT(Table1[PartB_k])+COUNTBLANK(Table1[PartB_k])</f>
        <v>287</v>
      </c>
      <c r="P17" s="16">
        <f>COUNT(Table1[PartB_l])+COUNTBLANK(Table1[PartB_l])</f>
        <v>287</v>
      </c>
      <c r="Q17" s="16">
        <f>COUNT(Table1[PartB_m])+COUNTBLANK(Table1[PartB_m])</f>
        <v>287</v>
      </c>
      <c r="R17" s="16">
        <f>COUNT(Table1[PartB_n])+COUNTBLANK(Table1[PartB_n])</f>
        <v>287</v>
      </c>
      <c r="S17" s="16">
        <f>COUNT(Table1[PartB_o])+COUNTBLANK(Table1[PartB_o])</f>
        <v>287</v>
      </c>
      <c r="T17" s="16">
        <f>COUNT(Table1[PartB_p])+COUNTBLANK(Table1[PartB_p])</f>
        <v>287</v>
      </c>
      <c r="U17" s="16">
        <f>COUNT(Table1[PartB_q])+COUNTBLANK(Table1[PartB_q])</f>
        <v>287</v>
      </c>
    </row>
    <row r="18" spans="1:21" ht="15" customHeight="1" x14ac:dyDescent="0.25">
      <c r="C18" s="15" t="s">
        <v>43</v>
      </c>
      <c r="E18" s="16">
        <f>COUNTIF(Table1[PartB_a],"0")</f>
        <v>0</v>
      </c>
      <c r="F18" s="16">
        <f>COUNTIF(Table1[PartB_b],"0")</f>
        <v>0</v>
      </c>
      <c r="G18" s="16">
        <f>COUNTIF(Table1[PartB_c],"0")</f>
        <v>0</v>
      </c>
      <c r="H18" s="16">
        <f>COUNTIF(Table1[PartB_d],"0")</f>
        <v>0</v>
      </c>
      <c r="I18" s="16">
        <f>COUNTIF(Table1[PartB_e],"0")</f>
        <v>0</v>
      </c>
      <c r="J18" s="16">
        <f>COUNTIF(Table1[PartB_f],"0")</f>
        <v>0</v>
      </c>
      <c r="K18" s="16">
        <f>COUNTIF(Table1[PartB_g],"0")</f>
        <v>0</v>
      </c>
      <c r="L18" s="16">
        <f>COUNTIF(Table1[PartB_h],"0")</f>
        <v>0</v>
      </c>
      <c r="M18" s="16">
        <f>COUNTIF(Table1[PartB_i],"0")</f>
        <v>0</v>
      </c>
      <c r="N18" s="16">
        <f>COUNTIF(Table1[PartB_j],"0")</f>
        <v>0</v>
      </c>
      <c r="O18" s="16">
        <f>COUNTIF(Table1[PartB_k],"0")</f>
        <v>0</v>
      </c>
      <c r="P18" s="16">
        <f>COUNTIF(Table1[PartB_l],"0")</f>
        <v>0</v>
      </c>
      <c r="Q18" s="16">
        <f>COUNTIF(Table1[PartB_m],"0")</f>
        <v>0</v>
      </c>
      <c r="R18" s="16">
        <f>COUNTIF(Table1[PartB_n],"0")</f>
        <v>0</v>
      </c>
      <c r="S18" s="16">
        <f>COUNTIF(Table1[PartB_o],"0")</f>
        <v>0</v>
      </c>
      <c r="T18" s="16">
        <f>COUNTIF(Table1[PartB_p],"0")</f>
        <v>0</v>
      </c>
      <c r="U18" s="16">
        <f>COUNTIF(Table1[PartB_q],"0")</f>
        <v>0</v>
      </c>
    </row>
    <row r="19" spans="1:21" ht="15" customHeight="1" x14ac:dyDescent="0.25">
      <c r="C19" s="15" t="s">
        <v>44</v>
      </c>
      <c r="E19" s="18">
        <f>COUNTBLANK(Table1[PartB_a])</f>
        <v>54</v>
      </c>
      <c r="F19" s="18">
        <f>COUNTBLANK(Table1[PartB_b])</f>
        <v>54</v>
      </c>
      <c r="G19" s="18">
        <f>COUNTBLANK(Table1[PartB_c])</f>
        <v>56</v>
      </c>
      <c r="H19" s="18">
        <f>COUNTBLANK(Table1[PartB_d])</f>
        <v>58</v>
      </c>
      <c r="I19" s="18">
        <f>COUNTBLANK(Table1[PartB_e])</f>
        <v>58</v>
      </c>
      <c r="J19" s="18">
        <f>COUNTBLANK(Table1[PartB_f])</f>
        <v>55</v>
      </c>
      <c r="K19" s="18">
        <f>COUNTBLANK(Table1[PartB_g])</f>
        <v>55</v>
      </c>
      <c r="L19" s="18">
        <f>COUNTBLANK(Table1[PartB_h])</f>
        <v>56</v>
      </c>
      <c r="M19" s="18">
        <f>COUNTBLANK(Table1[PartB_i])</f>
        <v>56</v>
      </c>
      <c r="N19" s="18">
        <f>COUNTBLANK(Table1[PartB_j])</f>
        <v>55</v>
      </c>
      <c r="O19" s="18">
        <f>COUNTBLANK(Table1[PartB_k])</f>
        <v>54</v>
      </c>
      <c r="P19" s="18">
        <f>COUNTBLANK(Table1[PartB_l])</f>
        <v>54</v>
      </c>
      <c r="Q19" s="18">
        <f>COUNTBLANK(Table1[PartB_m])</f>
        <v>54</v>
      </c>
      <c r="R19" s="18">
        <f>COUNTBLANK(Table1[PartB_n])</f>
        <v>54</v>
      </c>
      <c r="S19" s="18">
        <f>COUNTBLANK(Table1[PartB_o])</f>
        <v>54</v>
      </c>
      <c r="T19" s="18">
        <f>COUNTBLANK(Table1[PartB_p])</f>
        <v>55</v>
      </c>
      <c r="U19" s="18">
        <f>COUNTBLANK(Table1[PartB_q])</f>
        <v>55</v>
      </c>
    </row>
    <row r="20" spans="1:21" x14ac:dyDescent="0.25">
      <c r="C20" s="15" t="s">
        <v>32</v>
      </c>
      <c r="D20" s="6"/>
      <c r="E20" s="19">
        <f>MIN(Table1[PartB_a])</f>
        <v>1</v>
      </c>
      <c r="F20" s="19">
        <f>MIN(Table1[PartB_b])</f>
        <v>1</v>
      </c>
      <c r="G20" s="19">
        <f>MIN(Table1[PartB_c])</f>
        <v>1</v>
      </c>
      <c r="H20" s="19">
        <f>MIN(Table1[PartB_d])</f>
        <v>1</v>
      </c>
      <c r="I20" s="19">
        <f>MIN(Table1[PartB_e])</f>
        <v>1</v>
      </c>
      <c r="J20" s="19">
        <f>MIN(Table1[PartB_f])</f>
        <v>1</v>
      </c>
      <c r="K20" s="19">
        <f>MIN(Table1[PartB_g])</f>
        <v>1</v>
      </c>
      <c r="L20" s="19">
        <f>MIN(Table1[PartB_h])</f>
        <v>1</v>
      </c>
      <c r="M20" s="19">
        <f>MIN(Table1[PartB_i])</f>
        <v>1</v>
      </c>
      <c r="N20" s="19">
        <f>MIN(Table1[PartB_j])</f>
        <v>1</v>
      </c>
      <c r="O20" s="19">
        <f>MIN(Table1[PartB_k])</f>
        <v>1</v>
      </c>
      <c r="P20" s="19">
        <f>MIN(Table1[PartB_l])</f>
        <v>1</v>
      </c>
      <c r="Q20" s="19">
        <f>MIN(Table1[PartB_m])</f>
        <v>1</v>
      </c>
      <c r="R20" s="19">
        <f>MIN(Table1[PartB_n])</f>
        <v>1</v>
      </c>
      <c r="S20" s="19">
        <f>MIN(Table1[PartB_o])</f>
        <v>1</v>
      </c>
      <c r="T20" s="19">
        <f>MIN(Table1[PartB_p])</f>
        <v>1</v>
      </c>
      <c r="U20" s="19">
        <f>MIN(Table1[PartB_q])</f>
        <v>1</v>
      </c>
    </row>
    <row r="21" spans="1:21" x14ac:dyDescent="0.25">
      <c r="C21" s="15" t="s">
        <v>33</v>
      </c>
      <c r="D21" s="6"/>
      <c r="E21" s="19">
        <f>MAX(Table1[PartB_a])</f>
        <v>5</v>
      </c>
      <c r="F21" s="19">
        <f>MAX(Table1[PartB_b])</f>
        <v>5</v>
      </c>
      <c r="G21" s="19">
        <f>MAX(Table1[PartB_c])</f>
        <v>5</v>
      </c>
      <c r="H21" s="19">
        <f>MAX(Table1[PartB_d])</f>
        <v>5</v>
      </c>
      <c r="I21" s="19">
        <f>MAX(Table1[PartB_e])</f>
        <v>5</v>
      </c>
      <c r="J21" s="19">
        <f>MAX(Table1[PartB_f])</f>
        <v>5</v>
      </c>
      <c r="K21" s="19">
        <f>MAX(Table1[PartB_g])</f>
        <v>5</v>
      </c>
      <c r="L21" s="19">
        <f>MAX(Table1[PartB_h])</f>
        <v>5</v>
      </c>
      <c r="M21" s="19">
        <f>MAX(Table1[PartB_i])</f>
        <v>5</v>
      </c>
      <c r="N21" s="19">
        <f>MAX(Table1[PartB_j])</f>
        <v>5</v>
      </c>
      <c r="O21" s="19">
        <f>MAX(Table1[PartB_k])</f>
        <v>5</v>
      </c>
      <c r="P21" s="19">
        <f>MAX(Table1[PartB_l])</f>
        <v>5</v>
      </c>
      <c r="Q21" s="19">
        <f>MAX(Table1[PartB_m])</f>
        <v>5</v>
      </c>
      <c r="R21" s="19">
        <f>MAX(Table1[PartB_n])</f>
        <v>5</v>
      </c>
      <c r="S21" s="19">
        <f>MAX(Table1[PartB_o])</f>
        <v>5</v>
      </c>
      <c r="T21" s="19">
        <f>MAX(Table1[PartB_p])</f>
        <v>5</v>
      </c>
      <c r="U21" s="19">
        <f>MAX(Table1[PartB_q])</f>
        <v>5</v>
      </c>
    </row>
    <row r="22" spans="1:21" x14ac:dyDescent="0.25">
      <c r="A22" s="58"/>
      <c r="B22" s="58"/>
      <c r="C22" s="59" t="s">
        <v>35</v>
      </c>
      <c r="D22" s="58"/>
      <c r="E22" s="60">
        <f>AVERAGE(Table1[PartB_a])</f>
        <v>4.5450643776824036</v>
      </c>
      <c r="F22" s="60">
        <f>AVERAGE(Table1[PartB_b])</f>
        <v>4.4463519313304722</v>
      </c>
      <c r="G22" s="60">
        <f>AVERAGE(Table1[PartB_c])</f>
        <v>3.6277056277056277</v>
      </c>
      <c r="H22" s="60">
        <f>AVERAGE(Table1[PartB_d])</f>
        <v>1.3406113537117903</v>
      </c>
      <c r="I22" s="60">
        <f>AVERAGE(Table1[PartB_e])</f>
        <v>2.8777292576419216</v>
      </c>
      <c r="J22" s="60">
        <f>AVERAGE(Table1[PartB_f])</f>
        <v>3.9956896551724137</v>
      </c>
      <c r="K22" s="60">
        <f>AVERAGE(Table1[PartB_g])</f>
        <v>4.5775862068965516</v>
      </c>
      <c r="L22" s="60">
        <f>AVERAGE(Table1[PartB_h])</f>
        <v>4.4112554112554117</v>
      </c>
      <c r="M22" s="60">
        <f>AVERAGE(Table1[PartB_i])</f>
        <v>4.112554112554113</v>
      </c>
      <c r="N22" s="60">
        <f>AVERAGE(Table1[PartB_j])</f>
        <v>3.9612068965517242</v>
      </c>
      <c r="O22" s="60">
        <f>AVERAGE(Table1[PartB_k])</f>
        <v>4.6394849785407724</v>
      </c>
      <c r="P22" s="60">
        <f>AVERAGE(Table1[PartB_l])</f>
        <v>4.2789699570815447</v>
      </c>
      <c r="Q22" s="60">
        <f>AVERAGE(Table1[PartB_m])</f>
        <v>1.5836909871244635</v>
      </c>
      <c r="R22" s="60">
        <f>AVERAGE(Table1[PartB_n])</f>
        <v>4.7081545064377686</v>
      </c>
      <c r="S22" s="60">
        <f>AVERAGE(Table1[PartB_o])</f>
        <v>4.0987124463519313</v>
      </c>
      <c r="T22" s="60">
        <f>AVERAGE(Table1[PartB_p])</f>
        <v>1.4956896551724137</v>
      </c>
      <c r="U22" s="60">
        <f>AVERAGE(Table1[PartB_q])</f>
        <v>3.853448275862069</v>
      </c>
    </row>
    <row r="23" spans="1:21" x14ac:dyDescent="0.25">
      <c r="A23" s="61"/>
      <c r="B23" s="61"/>
      <c r="C23" s="62" t="s">
        <v>36</v>
      </c>
      <c r="D23" s="61"/>
      <c r="E23" s="63">
        <f>MEDIAN(Table1[PartB_a])</f>
        <v>5</v>
      </c>
      <c r="F23" s="63">
        <f>MEDIAN(Table1[PartB_b])</f>
        <v>5</v>
      </c>
      <c r="G23" s="63">
        <f>MEDIAN(Table1[PartB_c])</f>
        <v>4</v>
      </c>
      <c r="H23" s="63">
        <f>MEDIAN(Table1[PartB_d])</f>
        <v>1</v>
      </c>
      <c r="I23" s="63">
        <f>MEDIAN(Table1[PartB_e])</f>
        <v>3</v>
      </c>
      <c r="J23" s="63">
        <f>MEDIAN(Table1[PartB_f])</f>
        <v>4</v>
      </c>
      <c r="K23" s="63">
        <f>MEDIAN(Table1[PartB_g])</f>
        <v>5</v>
      </c>
      <c r="L23" s="63">
        <f>MEDIAN(Table1[PartB_h])</f>
        <v>5</v>
      </c>
      <c r="M23" s="63">
        <f>MEDIAN(Table1[PartB_i])</f>
        <v>4</v>
      </c>
      <c r="N23" s="63">
        <f>MEDIAN(Table1[PartB_j])</f>
        <v>4</v>
      </c>
      <c r="O23" s="63">
        <f>MEDIAN(Table1[PartB_k])</f>
        <v>5</v>
      </c>
      <c r="P23" s="63">
        <f>MEDIAN(Table1[PartB_l])</f>
        <v>4</v>
      </c>
      <c r="Q23" s="63">
        <f>MEDIAN(Table1[PartB_m])</f>
        <v>1</v>
      </c>
      <c r="R23" s="63">
        <f>MEDIAN(Table1[PartB_n])</f>
        <v>5</v>
      </c>
      <c r="S23" s="63">
        <f>MEDIAN(Table1[PartB_o])</f>
        <v>4</v>
      </c>
      <c r="T23" s="63">
        <f>MEDIAN(Table1[PartB_p])</f>
        <v>1</v>
      </c>
      <c r="U23" s="63">
        <f>MEDIAN(Table1[PartB_q])</f>
        <v>4</v>
      </c>
    </row>
    <row r="24" spans="1:21" x14ac:dyDescent="0.25">
      <c r="A24" s="64"/>
      <c r="B24" s="64"/>
      <c r="C24" s="65" t="s">
        <v>37</v>
      </c>
      <c r="D24" s="64"/>
      <c r="E24" s="66">
        <f>MODE(Table1[PartB_a])</f>
        <v>5</v>
      </c>
      <c r="F24" s="66">
        <f>MODE(Table1[PartB_b])</f>
        <v>5</v>
      </c>
      <c r="G24" s="66">
        <f>MODE(Table1[PartB_c])</f>
        <v>4</v>
      </c>
      <c r="H24" s="66">
        <f>MODE(Table1[PartB_d])</f>
        <v>1</v>
      </c>
      <c r="I24" s="66">
        <f>MODE(Table1[PartB_e])</f>
        <v>2</v>
      </c>
      <c r="J24" s="66">
        <f>MODE(Table1[PartB_f])</f>
        <v>4</v>
      </c>
      <c r="K24" s="66">
        <f>MODE(Table1[PartB_g])</f>
        <v>5</v>
      </c>
      <c r="L24" s="66">
        <f>MODE(Table1[PartB_h])</f>
        <v>5</v>
      </c>
      <c r="M24" s="66">
        <f>MODE(Table1[PartB_i])</f>
        <v>4</v>
      </c>
      <c r="N24" s="66">
        <f>MODE(Table1[PartB_j])</f>
        <v>4</v>
      </c>
      <c r="O24" s="66">
        <f>MODE(Table1[PartB_k])</f>
        <v>5</v>
      </c>
      <c r="P24" s="66">
        <f>MODE(Table1[PartB_l])</f>
        <v>5</v>
      </c>
      <c r="Q24" s="66">
        <f>MODE(Table1[PartB_m])</f>
        <v>1</v>
      </c>
      <c r="R24" s="66">
        <f>MODE(Table1[PartB_n])</f>
        <v>5</v>
      </c>
      <c r="S24" s="66">
        <f>MODE(Table1[PartB_o])</f>
        <v>4</v>
      </c>
      <c r="T24" s="66">
        <f>MODE(Table1[PartB_p])</f>
        <v>1</v>
      </c>
      <c r="U24" s="66">
        <f>MODE(Table1[PartB_q])</f>
        <v>4</v>
      </c>
    </row>
    <row r="27" spans="1:21" ht="17.25" x14ac:dyDescent="0.3">
      <c r="A27" s="20" t="s">
        <v>42</v>
      </c>
    </row>
    <row r="28" spans="1:21" ht="17.25" x14ac:dyDescent="0.3">
      <c r="A28" s="20"/>
    </row>
    <row r="29" spans="1:21" x14ac:dyDescent="0.25">
      <c r="A29" s="44" t="str">
        <f>Table1[[#Headers],[PartB_a]]</f>
        <v>PartB_a</v>
      </c>
    </row>
    <row r="44" spans="1:1" x14ac:dyDescent="0.25">
      <c r="A44" s="15"/>
    </row>
    <row r="46" spans="1:1" x14ac:dyDescent="0.25">
      <c r="A46" s="44" t="str">
        <f>Table1[[#Headers],[PartB_b]]</f>
        <v>PartB_b</v>
      </c>
    </row>
    <row r="61" spans="1:1" x14ac:dyDescent="0.25">
      <c r="A61" s="15"/>
    </row>
    <row r="63" spans="1:1" x14ac:dyDescent="0.25">
      <c r="A63" s="44" t="str">
        <f>Table1[[#Headers],[PartB_c]]</f>
        <v>PartB_c</v>
      </c>
    </row>
    <row r="78" spans="1:1" x14ac:dyDescent="0.25">
      <c r="A78" s="15"/>
    </row>
    <row r="80" spans="1:1" x14ac:dyDescent="0.25">
      <c r="A80" s="44" t="str">
        <f>Table1[[#Headers],[PartB_d]]</f>
        <v>PartB_d</v>
      </c>
    </row>
    <row r="95" spans="1:1" x14ac:dyDescent="0.25">
      <c r="A95" s="15"/>
    </row>
    <row r="97" spans="1:1" x14ac:dyDescent="0.25">
      <c r="A97" s="44" t="str">
        <f>Table1[[#Headers],[PartB_e]]</f>
        <v>PartB_e</v>
      </c>
    </row>
    <row r="112" spans="1:1" x14ac:dyDescent="0.25">
      <c r="A112" s="15"/>
    </row>
    <row r="114" spans="1:1" x14ac:dyDescent="0.25">
      <c r="A114" s="44" t="str">
        <f>Table1[[#Headers],[PartB_f]]</f>
        <v>PartB_f</v>
      </c>
    </row>
    <row r="129" spans="1:1" x14ac:dyDescent="0.25">
      <c r="A129" s="15"/>
    </row>
    <row r="131" spans="1:1" x14ac:dyDescent="0.25">
      <c r="A131" s="44" t="str">
        <f>Table1[[#Headers],[PartB_g]]</f>
        <v>PartB_g</v>
      </c>
    </row>
    <row r="146" spans="1:1" x14ac:dyDescent="0.25">
      <c r="A146" s="15"/>
    </row>
    <row r="148" spans="1:1" x14ac:dyDescent="0.25">
      <c r="A148" s="44" t="str">
        <f>Table1[[#Headers],[PartB_h]]</f>
        <v>PartB_h</v>
      </c>
    </row>
    <row r="163" spans="1:1" x14ac:dyDescent="0.25">
      <c r="A163" s="15"/>
    </row>
    <row r="165" spans="1:1" x14ac:dyDescent="0.25">
      <c r="A165" s="44" t="str">
        <f>Table1[[#Headers],[PartB_l]]</f>
        <v>PartB_l</v>
      </c>
    </row>
    <row r="180" spans="1:1" x14ac:dyDescent="0.25">
      <c r="A180" s="15"/>
    </row>
    <row r="182" spans="1:1" x14ac:dyDescent="0.25">
      <c r="A182" s="44" t="str">
        <f>Table1[[#Headers],[PartB_j]]</f>
        <v>PartB_j</v>
      </c>
    </row>
    <row r="197" spans="1:1" x14ac:dyDescent="0.25">
      <c r="A197" s="15"/>
    </row>
    <row r="199" spans="1:1" x14ac:dyDescent="0.25">
      <c r="A199" s="44" t="str">
        <f>Table1[[#Headers],[PartB_k]]</f>
        <v>PartB_k</v>
      </c>
    </row>
    <row r="214" spans="1:1" x14ac:dyDescent="0.25">
      <c r="A214" s="15"/>
    </row>
    <row r="216" spans="1:1" x14ac:dyDescent="0.25">
      <c r="A216" s="44" t="str">
        <f>Table1[[#Headers],[PartB_l]]</f>
        <v>PartB_l</v>
      </c>
    </row>
    <row r="231" spans="1:1" x14ac:dyDescent="0.25">
      <c r="A231" s="15"/>
    </row>
    <row r="233" spans="1:1" x14ac:dyDescent="0.25">
      <c r="A233" s="44" t="str">
        <f>Table1[[#Headers],[PartB_m]]</f>
        <v>PartB_m</v>
      </c>
    </row>
    <row r="248" spans="1:1" x14ac:dyDescent="0.25">
      <c r="A248" s="15"/>
    </row>
    <row r="250" spans="1:1" x14ac:dyDescent="0.25">
      <c r="A250" s="44" t="str">
        <f>Table1[[#Headers],[PartB_n]]</f>
        <v>PartB_n</v>
      </c>
    </row>
    <row r="265" spans="1:1" x14ac:dyDescent="0.25">
      <c r="A265" s="15"/>
    </row>
    <row r="267" spans="1:1" x14ac:dyDescent="0.25">
      <c r="A267" s="44" t="str">
        <f>Table1[[#Headers],[PartB_o]]</f>
        <v>PartB_o</v>
      </c>
    </row>
    <row r="282" spans="1:1" x14ac:dyDescent="0.25">
      <c r="A282" s="15"/>
    </row>
    <row r="284" spans="1:1" x14ac:dyDescent="0.25">
      <c r="A284" s="44" t="str">
        <f>Table1[[#Headers],[PartB_p]]</f>
        <v>PartB_p</v>
      </c>
    </row>
    <row r="299" spans="1:1" x14ac:dyDescent="0.25">
      <c r="A299" s="15"/>
    </row>
    <row r="301" spans="1:1" x14ac:dyDescent="0.25">
      <c r="A301" s="44" t="str">
        <f>Table1[[#Headers],[PartB_q]]</f>
        <v>PartB_q</v>
      </c>
    </row>
    <row r="316" spans="1:1" x14ac:dyDescent="0.25">
      <c r="A316" s="15"/>
    </row>
  </sheetData>
  <pageMargins left="0.7" right="0.5" top="0.75" bottom="0.75" header="0.3" footer="0.3"/>
  <pageSetup scale="71" orientation="portrait" r:id="rId1"/>
  <headerFooter>
    <oddFooter>&amp;RPage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T294"/>
  <sheetViews>
    <sheetView showGridLines="0" workbookViewId="0">
      <selection activeCell="K19" sqref="K19"/>
    </sheetView>
  </sheetViews>
  <sheetFormatPr defaultRowHeight="15" x14ac:dyDescent="0.25"/>
  <cols>
    <col min="1" max="1" width="22.5703125" style="6" bestFit="1" customWidth="1"/>
    <col min="2" max="8" width="9.7109375" customWidth="1"/>
  </cols>
  <sheetData>
    <row r="1" spans="1:20" x14ac:dyDescent="0.25">
      <c r="A1"/>
    </row>
    <row r="2" spans="1:20" x14ac:dyDescent="0.25">
      <c r="A2" s="11" t="s">
        <v>143</v>
      </c>
      <c r="B2" t="s">
        <v>181</v>
      </c>
    </row>
    <row r="3" spans="1:20" x14ac:dyDescent="0.25">
      <c r="A3" s="11" t="s">
        <v>144</v>
      </c>
      <c r="B3" t="s">
        <v>181</v>
      </c>
    </row>
    <row r="4" spans="1:20" x14ac:dyDescent="0.25">
      <c r="A4"/>
    </row>
    <row r="5" spans="1:20" x14ac:dyDescent="0.25">
      <c r="A5"/>
      <c r="B5" s="11" t="s">
        <v>183</v>
      </c>
    </row>
    <row r="6" spans="1:20" ht="30" x14ac:dyDescent="0.25">
      <c r="A6" s="11" t="s">
        <v>142</v>
      </c>
      <c r="B6" s="52" t="s">
        <v>182</v>
      </c>
      <c r="C6" s="52" t="s">
        <v>184</v>
      </c>
      <c r="D6" s="52" t="s">
        <v>185</v>
      </c>
      <c r="E6" s="52" t="s">
        <v>186</v>
      </c>
      <c r="F6" s="52" t="s">
        <v>187</v>
      </c>
      <c r="G6" s="52" t="s">
        <v>188</v>
      </c>
      <c r="H6" s="52" t="s">
        <v>189</v>
      </c>
      <c r="I6" s="51" t="s">
        <v>190</v>
      </c>
      <c r="J6" s="51" t="s">
        <v>191</v>
      </c>
      <c r="K6" s="51" t="s">
        <v>192</v>
      </c>
      <c r="L6" s="51" t="s">
        <v>193</v>
      </c>
      <c r="M6" s="51" t="s">
        <v>194</v>
      </c>
      <c r="N6" s="51" t="s">
        <v>195</v>
      </c>
      <c r="O6" s="51" t="s">
        <v>196</v>
      </c>
      <c r="P6" s="51" t="s">
        <v>197</v>
      </c>
      <c r="Q6" s="51" t="s">
        <v>198</v>
      </c>
      <c r="R6" s="51" t="s">
        <v>199</v>
      </c>
      <c r="S6" s="52"/>
      <c r="T6" s="52"/>
    </row>
    <row r="7" spans="1:20" x14ac:dyDescent="0.25">
      <c r="A7">
        <v>1</v>
      </c>
      <c r="B7" s="41">
        <v>13</v>
      </c>
      <c r="C7" s="41">
        <v>13</v>
      </c>
      <c r="D7" s="41">
        <v>13</v>
      </c>
      <c r="E7" s="41">
        <v>13</v>
      </c>
      <c r="F7" s="41">
        <v>13</v>
      </c>
      <c r="G7" s="41">
        <v>13</v>
      </c>
      <c r="H7" s="41">
        <v>13</v>
      </c>
      <c r="I7" s="41">
        <v>13</v>
      </c>
      <c r="J7" s="41">
        <v>13</v>
      </c>
      <c r="K7" s="41">
        <v>13</v>
      </c>
      <c r="L7" s="41">
        <v>13</v>
      </c>
      <c r="M7" s="41">
        <v>13</v>
      </c>
      <c r="N7" s="41">
        <v>13</v>
      </c>
      <c r="O7" s="41">
        <v>13</v>
      </c>
      <c r="P7" s="41">
        <v>13</v>
      </c>
      <c r="Q7" s="41">
        <v>13</v>
      </c>
      <c r="R7" s="41">
        <v>13</v>
      </c>
    </row>
    <row r="8" spans="1:20" x14ac:dyDescent="0.25">
      <c r="A8">
        <v>2</v>
      </c>
      <c r="B8" s="41">
        <v>219</v>
      </c>
      <c r="C8" s="41">
        <v>219</v>
      </c>
      <c r="D8" s="41">
        <v>217</v>
      </c>
      <c r="E8" s="41">
        <v>215</v>
      </c>
      <c r="F8" s="41">
        <v>215</v>
      </c>
      <c r="G8" s="41">
        <v>218</v>
      </c>
      <c r="H8" s="41">
        <v>218</v>
      </c>
      <c r="I8" s="41">
        <v>217</v>
      </c>
      <c r="J8" s="41">
        <v>217</v>
      </c>
      <c r="K8" s="41">
        <v>218</v>
      </c>
      <c r="L8" s="41">
        <v>219</v>
      </c>
      <c r="M8" s="41">
        <v>219</v>
      </c>
      <c r="N8" s="41">
        <v>219</v>
      </c>
      <c r="O8" s="41">
        <v>219</v>
      </c>
      <c r="P8" s="41">
        <v>219</v>
      </c>
      <c r="Q8" s="41">
        <v>218</v>
      </c>
      <c r="R8" s="41">
        <v>218</v>
      </c>
    </row>
    <row r="9" spans="1:20" x14ac:dyDescent="0.25">
      <c r="A9">
        <v>3</v>
      </c>
      <c r="B9" s="41">
        <v>1</v>
      </c>
      <c r="C9" s="41">
        <v>1</v>
      </c>
      <c r="D9" s="41">
        <v>1</v>
      </c>
      <c r="E9" s="41">
        <v>1</v>
      </c>
      <c r="F9" s="41">
        <v>1</v>
      </c>
      <c r="G9" s="41">
        <v>1</v>
      </c>
      <c r="H9" s="41">
        <v>1</v>
      </c>
      <c r="I9" s="41">
        <v>1</v>
      </c>
      <c r="J9" s="41">
        <v>1</v>
      </c>
      <c r="K9" s="41">
        <v>1</v>
      </c>
      <c r="L9" s="41">
        <v>1</v>
      </c>
      <c r="M9" s="41">
        <v>1</v>
      </c>
      <c r="N9" s="41">
        <v>1</v>
      </c>
      <c r="O9" s="41">
        <v>1</v>
      </c>
      <c r="P9" s="41">
        <v>1</v>
      </c>
      <c r="Q9" s="41">
        <v>1</v>
      </c>
      <c r="R9" s="41">
        <v>1</v>
      </c>
    </row>
    <row r="10" spans="1:20" x14ac:dyDescent="0.25">
      <c r="A10" t="s">
        <v>128</v>
      </c>
      <c r="B10" s="41">
        <v>0</v>
      </c>
      <c r="C10" s="41">
        <v>0</v>
      </c>
      <c r="D10" s="41">
        <v>0</v>
      </c>
      <c r="E10" s="41">
        <v>0</v>
      </c>
      <c r="F10" s="41">
        <v>0</v>
      </c>
      <c r="G10" s="41">
        <v>0</v>
      </c>
      <c r="H10" s="41">
        <v>0</v>
      </c>
      <c r="I10" s="41">
        <v>0</v>
      </c>
      <c r="J10" s="41">
        <v>0</v>
      </c>
      <c r="K10" s="41">
        <v>0</v>
      </c>
      <c r="L10" s="41">
        <v>0</v>
      </c>
      <c r="M10" s="41">
        <v>0</v>
      </c>
      <c r="N10" s="41">
        <v>0</v>
      </c>
      <c r="O10" s="41">
        <v>0</v>
      </c>
      <c r="P10" s="41">
        <v>0</v>
      </c>
      <c r="Q10" s="41">
        <v>0</v>
      </c>
      <c r="R10" s="41">
        <v>0</v>
      </c>
    </row>
    <row r="11" spans="1:20" x14ac:dyDescent="0.25">
      <c r="A11" s="6" t="s">
        <v>29</v>
      </c>
      <c r="B11" s="41">
        <v>233</v>
      </c>
      <c r="C11" s="41">
        <v>233</v>
      </c>
      <c r="D11" s="41">
        <v>231</v>
      </c>
      <c r="E11" s="41">
        <v>229</v>
      </c>
      <c r="F11" s="41">
        <v>229</v>
      </c>
      <c r="G11" s="41">
        <v>232</v>
      </c>
      <c r="H11" s="41">
        <v>232</v>
      </c>
      <c r="I11" s="41">
        <v>231</v>
      </c>
      <c r="J11" s="41">
        <v>231</v>
      </c>
      <c r="K11" s="41">
        <v>232</v>
      </c>
      <c r="L11" s="41">
        <v>233</v>
      </c>
      <c r="M11" s="41">
        <v>233</v>
      </c>
      <c r="N11" s="41">
        <v>233</v>
      </c>
      <c r="O11" s="41">
        <v>233</v>
      </c>
      <c r="P11" s="41">
        <v>233</v>
      </c>
      <c r="Q11" s="41">
        <v>232</v>
      </c>
      <c r="R11" s="41">
        <v>232</v>
      </c>
    </row>
    <row r="12" spans="1:20" x14ac:dyDescent="0.25">
      <c r="A12"/>
    </row>
    <row r="13" spans="1:20" x14ac:dyDescent="0.25">
      <c r="A13"/>
    </row>
    <row r="14" spans="1:20" x14ac:dyDescent="0.25">
      <c r="A14"/>
    </row>
    <row r="15" spans="1:20" x14ac:dyDescent="0.25">
      <c r="A15"/>
    </row>
    <row r="16" spans="1:20"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1._DATA</vt:lpstr>
      <vt:lpstr>Controls</vt:lpstr>
      <vt:lpstr>2._Check</vt:lpstr>
      <vt:lpstr>3._Pivots</vt:lpstr>
      <vt:lpstr>'2._Check'!Print_Area</vt:lpstr>
    </vt:vector>
  </TitlesOfParts>
  <Company>Sheridan Healthcorp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Sheridan Healthcorp</dc:creator>
  <cp:lastModifiedBy>Baumgarten, Allen</cp:lastModifiedBy>
  <cp:lastPrinted>2017-01-09T19:34:46Z</cp:lastPrinted>
  <dcterms:created xsi:type="dcterms:W3CDTF">2017-01-06T14:28:58Z</dcterms:created>
  <dcterms:modified xsi:type="dcterms:W3CDTF">2020-04-09T17:28:18Z</dcterms:modified>
</cp:coreProperties>
</file>