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Pearson R Excel\Ch 3\"/>
    </mc:Choice>
  </mc:AlternateContent>
  <bookViews>
    <workbookView xWindow="0" yWindow="0" windowWidth="20490" windowHeight="9405"/>
  </bookViews>
  <sheets>
    <sheet name="Fig 3.1" sheetId="3" r:id="rId1"/>
    <sheet name="Fig 3.2" sheetId="2" r:id="rId2"/>
    <sheet name="Fig 3.3" sheetId="5" r:id="rId3"/>
    <sheet name="Fig 3.4" sheetId="4" r:id="rId4"/>
    <sheet name="Fig 3.5" sheetId="6" r:id="rId5"/>
    <sheet name="Fig 3.6" sheetId="7" r:id="rId6"/>
    <sheet name="Fig 3.7" sheetId="8" r:id="rId7"/>
    <sheet name="Fig 3.8" sheetId="9" r:id="rId8"/>
    <sheet name="Fig 3.9" sheetId="10" r:id="rId9"/>
    <sheet name="Fig 3.10" sheetId="11" r:id="rId10"/>
    <sheet name="Fig 3.11" sheetId="12" r:id="rId11"/>
    <sheet name="Fig 3.12" sheetId="14" r:id="rId12"/>
    <sheet name="Fig 3.13" sheetId="17" r:id="rId13"/>
    <sheet name="Fig 3.14" sheetId="16" r:id="rId14"/>
    <sheet name="Fig 3.15" sheetId="18" r:id="rId15"/>
    <sheet name="Fig 3.16" sheetId="19" r:id="rId16"/>
    <sheet name="Fig 3.17" sheetId="21" r:id="rId17"/>
    <sheet name="Fig 3.18" sheetId="23" r:id="rId18"/>
    <sheet name="Fig 3.19" sheetId="24" r:id="rId19"/>
    <sheet name="Fig 3.20" sheetId="28" r:id="rId20"/>
    <sheet name="Fig 3.21" sheetId="29" r:id="rId21"/>
    <sheet name="Fig 3.22" sheetId="30" r:id="rId22"/>
    <sheet name="Fig 3.23" sheetId="22" r:id="rId23"/>
    <sheet name="Fig 3.24" sheetId="25" r:id="rId24"/>
    <sheet name="Fig 3.25" sheetId="26" r:id="rId25"/>
    <sheet name="Fig 3.26" sheetId="27" r:id="rId26"/>
    <sheet name="Fig 3.27" sheetId="31" r:id="rId27"/>
    <sheet name="Fig 3.28" sheetId="15" r:id="rId28"/>
  </sheets>
  <definedNames>
    <definedName name="solver_adj" localSheetId="0" hidden="1">'Fig 3.1'!$E$21</definedName>
    <definedName name="solver_adj" localSheetId="9" hidden="1">'Fig 3.10'!$H$21</definedName>
    <definedName name="solver_adj" localSheetId="10" hidden="1">'Fig 3.11'!#REF!</definedName>
    <definedName name="solver_adj" localSheetId="11" hidden="1">'Fig 3.12'!#REF!</definedName>
    <definedName name="solver_adj" localSheetId="16" hidden="1">'Fig 3.17'!$E$21</definedName>
    <definedName name="solver_adj" localSheetId="1" hidden="1">'Fig 3.2'!$H$21</definedName>
    <definedName name="solver_adj" localSheetId="3" hidden="1">'Fig 3.4'!$E$21</definedName>
    <definedName name="solver_adj" localSheetId="4" hidden="1">'Fig 3.5'!$E$21</definedName>
    <definedName name="solver_adj" localSheetId="5" hidden="1">'Fig 3.6'!$E$21</definedName>
    <definedName name="solver_adj" localSheetId="6" hidden="1">'Fig 3.7'!$E$21</definedName>
    <definedName name="solver_adj" localSheetId="7" hidden="1">'Fig 3.8'!$E$21</definedName>
    <definedName name="solver_adj" localSheetId="8" hidden="1">'Fig 3.9'!$F$21</definedName>
    <definedName name="solver_cvg" localSheetId="0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6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0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6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0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6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st" localSheetId="0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6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0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6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mip" localSheetId="0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6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0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6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0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6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0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6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0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6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0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6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0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6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wt" localSheetId="0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6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0" hidden="1">'Fig 3.1'!$E$2</definedName>
    <definedName name="solver_opt" localSheetId="9" hidden="1">'Fig 3.10'!#REF!</definedName>
    <definedName name="solver_opt" localSheetId="10" hidden="1">'Fig 3.11'!#REF!</definedName>
    <definedName name="solver_opt" localSheetId="11" hidden="1">'Fig 3.12'!#REF!</definedName>
    <definedName name="solver_opt" localSheetId="16" hidden="1">'Fig 3.17'!#REF!</definedName>
    <definedName name="solver_opt" localSheetId="1" hidden="1">'Fig 3.2'!$H$7</definedName>
    <definedName name="solver_opt" localSheetId="3" hidden="1">'Fig 3.4'!$E$2</definedName>
    <definedName name="solver_opt" localSheetId="4" hidden="1">'Fig 3.5'!#REF!</definedName>
    <definedName name="solver_opt" localSheetId="5" hidden="1">'Fig 3.6'!#REF!</definedName>
    <definedName name="solver_opt" localSheetId="6" hidden="1">'Fig 3.7'!#REF!</definedName>
    <definedName name="solver_opt" localSheetId="7" hidden="1">'Fig 3.8'!#REF!</definedName>
    <definedName name="solver_opt" localSheetId="8" hidden="1">'Fig 3.9'!#REF!</definedName>
    <definedName name="solver_pre" localSheetId="0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6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0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6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lx" localSheetId="0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6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0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6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0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6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0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6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0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6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0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6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0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6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0" hidden="1">3</definedName>
    <definedName name="solver_typ" localSheetId="9" hidden="1">3</definedName>
    <definedName name="solver_typ" localSheetId="10" hidden="1">3</definedName>
    <definedName name="solver_typ" localSheetId="11" hidden="1">3</definedName>
    <definedName name="solver_typ" localSheetId="16" hidden="1">3</definedName>
    <definedName name="solver_typ" localSheetId="1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typ" localSheetId="8" hidden="1">3</definedName>
    <definedName name="solver_val" localSheetId="0" hidden="1">0.55</definedName>
    <definedName name="solver_val" localSheetId="9" hidden="1">0.55</definedName>
    <definedName name="solver_val" localSheetId="10" hidden="1">0.55</definedName>
    <definedName name="solver_val" localSheetId="11" hidden="1">0.55</definedName>
    <definedName name="solver_val" localSheetId="16" hidden="1">0.55</definedName>
    <definedName name="solver_val" localSheetId="1" hidden="1">0.55</definedName>
    <definedName name="solver_val" localSheetId="3" hidden="1">0.55</definedName>
    <definedName name="solver_val" localSheetId="4" hidden="1">0.55</definedName>
    <definedName name="solver_val" localSheetId="5" hidden="1">0.55</definedName>
    <definedName name="solver_val" localSheetId="6" hidden="1">0.55</definedName>
    <definedName name="solver_val" localSheetId="7" hidden="1">0.55</definedName>
    <definedName name="solver_val" localSheetId="8" hidden="1">0.55</definedName>
    <definedName name="solver_ver" localSheetId="0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6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1" l="1" a="1"/>
  <c r="E5" i="21" s="1"/>
  <c r="F3" i="21" l="1"/>
  <c r="F5" i="21"/>
  <c r="E2" i="21"/>
  <c r="E4" i="21"/>
  <c r="E6" i="21"/>
  <c r="F2" i="21"/>
  <c r="F4" i="21"/>
  <c r="F6" i="21"/>
  <c r="E3" i="21"/>
  <c r="F10" i="14" l="1" a="1"/>
  <c r="G13" i="14" s="1"/>
  <c r="F3" i="14" a="1"/>
  <c r="H7" i="14" s="1"/>
  <c r="F3" i="12" a="1"/>
  <c r="F7" i="12" s="1"/>
  <c r="F10" i="14" l="1"/>
  <c r="F12" i="14"/>
  <c r="F14" i="14"/>
  <c r="F4" i="14"/>
  <c r="G5" i="14"/>
  <c r="H6" i="14"/>
  <c r="G10" i="14"/>
  <c r="G12" i="14"/>
  <c r="G14" i="14"/>
  <c r="F3" i="14"/>
  <c r="G4" i="14"/>
  <c r="H5" i="14"/>
  <c r="F7" i="14"/>
  <c r="G22" i="14" s="1"/>
  <c r="I22" i="14" s="1"/>
  <c r="J22" i="14" s="1"/>
  <c r="K22" i="14" s="1"/>
  <c r="F11" i="14"/>
  <c r="F13" i="14"/>
  <c r="G3" i="14"/>
  <c r="H4" i="14"/>
  <c r="F6" i="14"/>
  <c r="G7" i="14"/>
  <c r="G23" i="14" s="1"/>
  <c r="I23" i="14" s="1"/>
  <c r="G11" i="14"/>
  <c r="H3" i="14"/>
  <c r="F5" i="14"/>
  <c r="G6" i="14"/>
  <c r="H19" i="14" s="1"/>
  <c r="F4" i="12"/>
  <c r="G5" i="12"/>
  <c r="H6" i="12"/>
  <c r="G3" i="12"/>
  <c r="H4" i="12"/>
  <c r="F6" i="12"/>
  <c r="G7" i="12"/>
  <c r="H3" i="12"/>
  <c r="F5" i="12"/>
  <c r="G6" i="12"/>
  <c r="H7" i="12"/>
  <c r="F3" i="12"/>
  <c r="G4" i="12"/>
  <c r="H5" i="12"/>
  <c r="H24" i="11"/>
  <c r="F11" i="12" l="1"/>
  <c r="F18" i="12"/>
  <c r="G19" i="14"/>
  <c r="I19" i="14" s="1"/>
  <c r="G18" i="14"/>
  <c r="I18" i="14" s="1"/>
  <c r="H2" i="11" a="1"/>
  <c r="H2" i="11" s="1"/>
  <c r="J3" i="11" a="1"/>
  <c r="L7" i="11" s="1"/>
  <c r="E3" i="9" a="1"/>
  <c r="F3" i="9" s="1"/>
  <c r="E3" i="9"/>
  <c r="E5" i="9"/>
  <c r="E7" i="9"/>
  <c r="I3" i="8"/>
  <c r="D6" i="8" s="1"/>
  <c r="E6" i="8" s="1"/>
  <c r="I2" i="8"/>
  <c r="D4" i="8" s="1"/>
  <c r="I12" i="8"/>
  <c r="I13" i="8" s="1"/>
  <c r="I10" i="8"/>
  <c r="I7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F8" i="6"/>
  <c r="E5" i="6"/>
  <c r="E2" i="6"/>
  <c r="E4" i="8" l="1"/>
  <c r="F4" i="8"/>
  <c r="D21" i="8"/>
  <c r="D17" i="8"/>
  <c r="D13" i="8"/>
  <c r="D9" i="8"/>
  <c r="D5" i="8"/>
  <c r="E6" i="9"/>
  <c r="E4" i="9"/>
  <c r="F22" i="12"/>
  <c r="F20" i="12"/>
  <c r="F21" i="12"/>
  <c r="D19" i="8"/>
  <c r="D15" i="8"/>
  <c r="D11" i="8"/>
  <c r="D7" i="8"/>
  <c r="D3" i="8"/>
  <c r="D2" i="8"/>
  <c r="D18" i="8"/>
  <c r="E18" i="8" s="1"/>
  <c r="D14" i="8"/>
  <c r="E14" i="8" s="1"/>
  <c r="D10" i="8"/>
  <c r="E10" i="8" s="1"/>
  <c r="F6" i="9"/>
  <c r="F4" i="9"/>
  <c r="D20" i="8"/>
  <c r="D16" i="8"/>
  <c r="D12" i="8"/>
  <c r="D8" i="8"/>
  <c r="F7" i="9"/>
  <c r="F5" i="9"/>
  <c r="F15" i="12"/>
  <c r="F13" i="12"/>
  <c r="F14" i="12"/>
  <c r="J18" i="14"/>
  <c r="H21" i="11"/>
  <c r="H17" i="11"/>
  <c r="H13" i="11"/>
  <c r="H9" i="11"/>
  <c r="H5" i="11"/>
  <c r="H20" i="11"/>
  <c r="H16" i="11"/>
  <c r="H12" i="11"/>
  <c r="H8" i="11"/>
  <c r="H4" i="11"/>
  <c r="H19" i="11"/>
  <c r="H15" i="11"/>
  <c r="H11" i="11"/>
  <c r="H7" i="11"/>
  <c r="H3" i="11"/>
  <c r="H18" i="11"/>
  <c r="H14" i="11"/>
  <c r="H10" i="11"/>
  <c r="H6" i="11"/>
  <c r="J4" i="11"/>
  <c r="K5" i="11"/>
  <c r="L6" i="11"/>
  <c r="J3" i="11"/>
  <c r="K4" i="11"/>
  <c r="L5" i="11"/>
  <c r="J7" i="11"/>
  <c r="K3" i="11"/>
  <c r="L4" i="11"/>
  <c r="J6" i="11"/>
  <c r="K7" i="11"/>
  <c r="L3" i="11"/>
  <c r="J5" i="11"/>
  <c r="K6" i="11"/>
  <c r="F3" i="10" a="1"/>
  <c r="F4" i="10" s="1"/>
  <c r="F2" i="8"/>
  <c r="F6" i="8"/>
  <c r="F10" i="8"/>
  <c r="F18" i="8"/>
  <c r="E20" i="8" l="1"/>
  <c r="F20" i="8"/>
  <c r="E17" i="8"/>
  <c r="F17" i="8"/>
  <c r="F14" i="8"/>
  <c r="F8" i="8"/>
  <c r="E8" i="8"/>
  <c r="F11" i="8"/>
  <c r="E11" i="8"/>
  <c r="F21" i="8"/>
  <c r="E21" i="8"/>
  <c r="E12" i="8"/>
  <c r="F12" i="8"/>
  <c r="E2" i="8"/>
  <c r="I16" i="8"/>
  <c r="I17" i="8" s="1"/>
  <c r="E15" i="8"/>
  <c r="F15" i="8"/>
  <c r="E9" i="8"/>
  <c r="F9" i="8"/>
  <c r="F16" i="8"/>
  <c r="E16" i="8"/>
  <c r="F3" i="8"/>
  <c r="E3" i="8"/>
  <c r="F19" i="8"/>
  <c r="E19" i="8"/>
  <c r="F13" i="8"/>
  <c r="E13" i="8"/>
  <c r="K18" i="14"/>
  <c r="F24" i="11"/>
  <c r="F3" i="11"/>
  <c r="F7" i="11"/>
  <c r="F11" i="11"/>
  <c r="F15" i="11"/>
  <c r="F19" i="11"/>
  <c r="F4" i="11"/>
  <c r="F8" i="11"/>
  <c r="F12" i="11"/>
  <c r="F16" i="11"/>
  <c r="F20" i="11"/>
  <c r="F5" i="11"/>
  <c r="F9" i="11"/>
  <c r="F13" i="11"/>
  <c r="F17" i="11"/>
  <c r="F21" i="11"/>
  <c r="F6" i="11"/>
  <c r="F10" i="11"/>
  <c r="F14" i="11"/>
  <c r="F18" i="11"/>
  <c r="F2" i="11"/>
  <c r="G3" i="10"/>
  <c r="F3" i="10"/>
  <c r="H4" i="10"/>
  <c r="G6" i="10"/>
  <c r="F7" i="10"/>
  <c r="H7" i="10"/>
  <c r="H6" i="10"/>
  <c r="H3" i="10"/>
  <c r="H5" i="10"/>
  <c r="F5" i="10"/>
  <c r="G5" i="10"/>
  <c r="F6" i="10"/>
  <c r="G4" i="10"/>
  <c r="G7" i="10"/>
  <c r="E5" i="4" l="1"/>
  <c r="C24" i="4"/>
  <c r="B24" i="4"/>
  <c r="C23" i="4"/>
  <c r="B23" i="4"/>
  <c r="E2" i="4"/>
  <c r="E2" i="3"/>
  <c r="C24" i="3"/>
  <c r="B24" i="3"/>
  <c r="C23" i="3"/>
  <c r="B23" i="3"/>
  <c r="E6" i="4" l="1"/>
  <c r="C23" i="2"/>
  <c r="E5" i="2" s="1"/>
  <c r="B23" i="2"/>
  <c r="D6" i="2" s="1"/>
  <c r="H2" i="2"/>
  <c r="C24" i="2"/>
  <c r="B24" i="2"/>
  <c r="H7" i="2"/>
  <c r="E16" i="2" l="1"/>
  <c r="H8" i="2"/>
  <c r="E12" i="2"/>
  <c r="E8" i="2"/>
  <c r="E20" i="2"/>
  <c r="E4" i="2"/>
  <c r="D13" i="2"/>
  <c r="D20" i="2"/>
  <c r="D12" i="2"/>
  <c r="D4" i="2"/>
  <c r="F4" i="2" s="1"/>
  <c r="E15" i="2"/>
  <c r="E7" i="2"/>
  <c r="D19" i="2"/>
  <c r="D15" i="2"/>
  <c r="D11" i="2"/>
  <c r="D7" i="2"/>
  <c r="F7" i="2" s="1"/>
  <c r="D3" i="2"/>
  <c r="E18" i="2"/>
  <c r="E14" i="2"/>
  <c r="E10" i="2"/>
  <c r="E6" i="2"/>
  <c r="F6" i="2" s="1"/>
  <c r="E2" i="2"/>
  <c r="D21" i="2"/>
  <c r="D17" i="2"/>
  <c r="D9" i="2"/>
  <c r="D5" i="2"/>
  <c r="F5" i="2" s="1"/>
  <c r="D16" i="2"/>
  <c r="F16" i="2" s="1"/>
  <c r="D8" i="2"/>
  <c r="F8" i="2" s="1"/>
  <c r="E19" i="2"/>
  <c r="E11" i="2"/>
  <c r="E3" i="2"/>
  <c r="D2" i="2"/>
  <c r="D18" i="2"/>
  <c r="D14" i="2"/>
  <c r="D10" i="2"/>
  <c r="E21" i="2"/>
  <c r="E17" i="2"/>
  <c r="E13" i="2"/>
  <c r="E9" i="2"/>
  <c r="F12" i="2" l="1"/>
  <c r="F18" i="2"/>
  <c r="F9" i="2"/>
  <c r="F3" i="2"/>
  <c r="F14" i="2"/>
  <c r="F15" i="2"/>
  <c r="F2" i="2"/>
  <c r="H3" i="2" s="1"/>
  <c r="F20" i="2"/>
  <c r="F17" i="2"/>
  <c r="F10" i="2"/>
  <c r="F21" i="2"/>
  <c r="F11" i="2"/>
  <c r="F13" i="2"/>
  <c r="F19" i="2"/>
  <c r="E7" i="8"/>
  <c r="F7" i="8"/>
  <c r="E5" i="8"/>
  <c r="F5" i="8"/>
  <c r="I6" i="8"/>
  <c r="I8" i="8" s="1"/>
</calcChain>
</file>

<file path=xl/sharedStrings.xml><?xml version="1.0" encoding="utf-8"?>
<sst xmlns="http://schemas.openxmlformats.org/spreadsheetml/2006/main" count="159" uniqueCount="90">
  <si>
    <t>Weight</t>
  </si>
  <si>
    <t>Height</t>
  </si>
  <si>
    <t>Correlation</t>
  </si>
  <si>
    <t>Standard deviation</t>
  </si>
  <si>
    <t>Covariance</t>
  </si>
  <si>
    <t>Mean</t>
  </si>
  <si>
    <t>Product</t>
  </si>
  <si>
    <t>=AVERAGE(F2:F21)</t>
  </si>
  <si>
    <t>=COVARIANCE.P(B2:B21,C2:C21)</t>
  </si>
  <si>
    <t>=CORREL(B2:B21,C2:C21)</t>
  </si>
  <si>
    <t>=H2/(B24*C24)</t>
  </si>
  <si>
    <t>Height Deviation</t>
  </si>
  <si>
    <t>Weight Deviation</t>
  </si>
  <si>
    <t>Slope</t>
  </si>
  <si>
    <t>=SLOPE(C2:C21,B2:B21)</t>
  </si>
  <si>
    <t>=E2*(C24/B24)</t>
  </si>
  <si>
    <t>Intercept</t>
  </si>
  <si>
    <t>=INTERCEPT(C2:C21,B2:B21)</t>
  </si>
  <si>
    <t>Height Value</t>
  </si>
  <si>
    <t>Estimated Weight</t>
  </si>
  <si>
    <t>=E2*E8+E5</t>
  </si>
  <si>
    <t>Error of Estimate</t>
  </si>
  <si>
    <t>Squared Error of Estimate</t>
  </si>
  <si>
    <t>Sum of Squared Errors</t>
  </si>
  <si>
    <t>Total Sum of Squares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</si>
  <si>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</si>
  <si>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</t>
  </si>
  <si>
    <t>Square of r</t>
  </si>
  <si>
    <t>=SUM(F2:F21)</t>
  </si>
  <si>
    <t>=DEVSQ(C2:C21)</t>
  </si>
  <si>
    <t>=RSQ(C2:C21,B2:B21)</t>
  </si>
  <si>
    <t>=1-(I6/I7)</t>
  </si>
  <si>
    <t>=I12^2</t>
  </si>
  <si>
    <t>Regression Sum of Squares</t>
  </si>
  <si>
    <t>=LINEST(C2:C21,B2:B21,,TRUE)</t>
  </si>
  <si>
    <t>Age</t>
  </si>
  <si>
    <t>=LINEST(D2:D21,B2:C21,,TRUE)</t>
  </si>
  <si>
    <t>=TREND(D2:D21,B2:C21)</t>
  </si>
  <si>
    <t>=$K$3*B2+$J$3*C2+$L$3</t>
  </si>
  <si>
    <t>=$K$3*B24+$J$3*C24+$L$3</t>
  </si>
  <si>
    <t>=TREND(D2:D21,B2:C21,B24:C24)</t>
  </si>
  <si>
    <t>=F3/F4</t>
  </si>
  <si>
    <t>=G3/G4</t>
  </si>
  <si>
    <t>=T.DIST(F11,$G6,TRUE)</t>
  </si>
  <si>
    <t>=T.DIST.RT(F11,$G6)</t>
  </si>
  <si>
    <t>=T.DIST(F18,$G6,TRUE)</t>
  </si>
  <si>
    <t>=T.DIST.RT(F18,$G6)</t>
  </si>
  <si>
    <t>=T.DIST.2T(ABS(F18),$G6)</t>
  </si>
  <si>
    <t>=T.DIST.2T(ABS(F11),$G6)</t>
  </si>
  <si>
    <t>Height: t-ratio</t>
  </si>
  <si>
    <t>Age: t-ratio</t>
  </si>
  <si>
    <t>SS</t>
  </si>
  <si>
    <t>F</t>
  </si>
  <si>
    <t>=LINEST(D2:D21,C2:C21,,TRUE)</t>
  </si>
  <si>
    <r>
      <t>Difference in 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</si>
  <si>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Residual R</t>
    </r>
    <r>
      <rPr>
        <vertAlign val="superscript"/>
        <sz val="11"/>
        <color theme="1"/>
        <rFont val="Calibri"/>
        <family val="2"/>
        <scheme val="minor"/>
      </rPr>
      <t>2</t>
    </r>
  </si>
  <si>
    <t>df</t>
  </si>
  <si>
    <t>"MS"</t>
  </si>
  <si>
    <t>MS</t>
  </si>
  <si>
    <t>Prob of 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</si>
  <si>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</si>
  <si>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</si>
  <si>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</si>
  <si>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</si>
  <si>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</si>
  <si>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</si>
  <si>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</si>
  <si>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</si>
  <si>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</si>
  <si>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</si>
  <si>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</si>
  <si>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</si>
  <si>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</si>
  <si>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</si>
  <si>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</si>
  <si>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</si>
  <si>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</si>
  <si>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</si>
  <si>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</si>
  <si>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</si>
  <si>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</si>
  <si>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Weight</t>
  </si>
  <si>
    <t>Residuals</t>
  </si>
  <si>
    <t>Standard Residuals</t>
  </si>
  <si>
    <t>PROBABILITY OUTPUT</t>
  </si>
  <si>
    <t>Percentile</t>
  </si>
  <si>
    <t>Show Regression dialog</t>
  </si>
  <si>
    <t>Residual SS</t>
  </si>
  <si>
    <t>Difference in SS Regression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</si>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</sst>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4" xfId="0" quotePrefix="1" applyBorder="1"/>
    <xf numFmtId="0" fontId="0" fillId="0" borderId="2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3" xfId="0" applyNumberFormat="1" applyBorder="1"/>
    <xf numFmtId="164" fontId="0" fillId="0" borderId="5" xfId="0" applyNumberFormat="1" applyBorder="1"/>
    <xf numFmtId="0" fontId="1" fillId="0" borderId="0" xfId="0" applyFont="1"/>
    <xf numFmtId="164" fontId="0" fillId="0" borderId="1" xfId="0" applyNumberFormat="1" applyBorder="1"/>
    <xf numFmtId="164" fontId="0" fillId="0" borderId="0" xfId="0" applyNumberFormat="1" applyBorder="1"/>
    <xf numFmtId="0" fontId="0" fillId="0" borderId="7" xfId="0" applyBorder="1"/>
    <xf numFmtId="0" fontId="0" fillId="0" borderId="4" xfId="0" applyBorder="1"/>
    <xf numFmtId="164" fontId="0" fillId="0" borderId="8" xfId="0" applyNumberFormat="1" applyBorder="1"/>
    <xf numFmtId="164" fontId="0" fillId="0" borderId="7" xfId="0" applyNumberFormat="1" applyBorder="1"/>
    <xf numFmtId="0" fontId="0" fillId="0" borderId="9" xfId="0" applyBorder="1"/>
    <xf numFmtId="0" fontId="0" fillId="0" borderId="10" xfId="0" quotePrefix="1" applyBorder="1"/>
    <xf numFmtId="0" fontId="0" fillId="0" borderId="1" xfId="0" applyBorder="1"/>
    <xf numFmtId="164" fontId="0" fillId="0" borderId="11" xfId="0" applyNumberFormat="1" applyBorder="1"/>
    <xf numFmtId="164" fontId="0" fillId="0" borderId="4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0" fontId="0" fillId="0" borderId="0" xfId="0" applyAlignment="1">
      <alignment horizontal="centerContinuous"/>
    </xf>
    <xf numFmtId="0" fontId="0" fillId="0" borderId="0" xfId="0" quotePrefix="1" applyAlignment="1">
      <alignment horizontal="centerContinuous"/>
    </xf>
    <xf numFmtId="1" fontId="0" fillId="0" borderId="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9" xfId="0" applyBorder="1"/>
    <xf numFmtId="164" fontId="0" fillId="0" borderId="14" xfId="0" applyNumberFormat="1" applyBorder="1"/>
    <xf numFmtId="164" fontId="0" fillId="0" borderId="16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3" xfId="0" quotePrefix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164" fontId="0" fillId="0" borderId="23" xfId="0" applyNumberFormat="1" applyBorder="1"/>
    <xf numFmtId="164" fontId="0" fillId="0" borderId="24" xfId="0" applyNumberFormat="1" applyBorder="1"/>
    <xf numFmtId="0" fontId="0" fillId="0" borderId="10" xfId="0" applyBorder="1"/>
    <xf numFmtId="0" fontId="0" fillId="0" borderId="25" xfId="0" quotePrefix="1" applyBorder="1"/>
    <xf numFmtId="0" fontId="0" fillId="0" borderId="20" xfId="0" quotePrefix="1" applyBorder="1" applyAlignment="1">
      <alignment horizontal="centerContinuous"/>
    </xf>
    <xf numFmtId="164" fontId="0" fillId="0" borderId="20" xfId="0" quotePrefix="1" applyNumberFormat="1" applyBorder="1" applyAlignment="1">
      <alignment horizontal="centerContinuous"/>
    </xf>
    <xf numFmtId="0" fontId="0" fillId="0" borderId="0" xfId="0" quotePrefix="1" applyBorder="1"/>
    <xf numFmtId="0" fontId="0" fillId="0" borderId="0" xfId="0" applyBorder="1"/>
    <xf numFmtId="0" fontId="0" fillId="0" borderId="8" xfId="0" quotePrefix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quotePrefix="1" applyBorder="1" applyAlignment="1">
      <alignment horizontal="centerContinuous"/>
    </xf>
    <xf numFmtId="0" fontId="0" fillId="0" borderId="28" xfId="0" applyBorder="1" applyAlignment="1">
      <alignment horizontal="centerContinuous"/>
    </xf>
    <xf numFmtId="1" fontId="0" fillId="0" borderId="8" xfId="0" applyNumberFormat="1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8" xfId="0" applyFill="1" applyBorder="1" applyAlignment="1"/>
    <xf numFmtId="0" fontId="3" fillId="0" borderId="27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0" fontId="0" fillId="0" borderId="0" xfId="0" quotePrefix="1"/>
    <xf numFmtId="164" fontId="0" fillId="0" borderId="8" xfId="0" applyNumberFormat="1" applyFill="1" applyBorder="1" applyAlignmen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3.3'!$C$1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3.3'!$B$2:$B$21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3.3'!$C$2:$C$21</c:f>
              <c:numCache>
                <c:formatCode>General</c:formatCode>
                <c:ptCount val="20"/>
                <c:pt idx="0">
                  <c:v>95</c:v>
                </c:pt>
                <c:pt idx="1">
                  <c:v>122</c:v>
                </c:pt>
                <c:pt idx="2">
                  <c:v>142</c:v>
                </c:pt>
                <c:pt idx="3">
                  <c:v>109</c:v>
                </c:pt>
                <c:pt idx="4">
                  <c:v>128</c:v>
                </c:pt>
                <c:pt idx="5">
                  <c:v>190</c:v>
                </c:pt>
                <c:pt idx="6">
                  <c:v>119</c:v>
                </c:pt>
                <c:pt idx="7">
                  <c:v>182</c:v>
                </c:pt>
                <c:pt idx="8">
                  <c:v>164</c:v>
                </c:pt>
                <c:pt idx="9">
                  <c:v>125</c:v>
                </c:pt>
                <c:pt idx="10">
                  <c:v>103</c:v>
                </c:pt>
                <c:pt idx="11">
                  <c:v>154</c:v>
                </c:pt>
                <c:pt idx="12">
                  <c:v>144</c:v>
                </c:pt>
                <c:pt idx="13">
                  <c:v>156</c:v>
                </c:pt>
                <c:pt idx="14">
                  <c:v>203</c:v>
                </c:pt>
                <c:pt idx="15">
                  <c:v>124</c:v>
                </c:pt>
                <c:pt idx="16">
                  <c:v>138</c:v>
                </c:pt>
                <c:pt idx="17">
                  <c:v>165</c:v>
                </c:pt>
                <c:pt idx="18">
                  <c:v>191</c:v>
                </c:pt>
                <c:pt idx="1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E-4B8B-856D-40F9EA826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2088"/>
        <c:axId val="330888152"/>
      </c:scatterChart>
      <c:valAx>
        <c:axId val="330892088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88152"/>
        <c:crosses val="autoZero"/>
        <c:crossBetween val="midCat"/>
      </c:valAx>
      <c:valAx>
        <c:axId val="330888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3.6'!$D$1</c:f>
              <c:strCache>
                <c:ptCount val="1"/>
                <c:pt idx="0">
                  <c:v>Estimated Weight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3.6'!$B$2:$B$21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3.6'!$D$2:$D$21</c:f>
              <c:numCache>
                <c:formatCode>0.000</c:formatCode>
                <c:ptCount val="20"/>
                <c:pt idx="0">
                  <c:v>118.17391304347831</c:v>
                </c:pt>
                <c:pt idx="1">
                  <c:v>122.41304347826087</c:v>
                </c:pt>
                <c:pt idx="2">
                  <c:v>126.6521739130435</c:v>
                </c:pt>
                <c:pt idx="3">
                  <c:v>130.89130434782612</c:v>
                </c:pt>
                <c:pt idx="4">
                  <c:v>135.13043478260875</c:v>
                </c:pt>
                <c:pt idx="5">
                  <c:v>135.13043478260875</c:v>
                </c:pt>
                <c:pt idx="6">
                  <c:v>139.36956521739137</c:v>
                </c:pt>
                <c:pt idx="7">
                  <c:v>139.36956521739137</c:v>
                </c:pt>
                <c:pt idx="8">
                  <c:v>143.60869565217394</c:v>
                </c:pt>
                <c:pt idx="9">
                  <c:v>143.60869565217394</c:v>
                </c:pt>
                <c:pt idx="10">
                  <c:v>147.84782608695656</c:v>
                </c:pt>
                <c:pt idx="11">
                  <c:v>147.84782608695656</c:v>
                </c:pt>
                <c:pt idx="12">
                  <c:v>152.08695652173918</c:v>
                </c:pt>
                <c:pt idx="13">
                  <c:v>156.32608695652181</c:v>
                </c:pt>
                <c:pt idx="14">
                  <c:v>160.56521739130437</c:v>
                </c:pt>
                <c:pt idx="15">
                  <c:v>164.804347826087</c:v>
                </c:pt>
                <c:pt idx="16">
                  <c:v>164.804347826087</c:v>
                </c:pt>
                <c:pt idx="17">
                  <c:v>169.04347826086962</c:v>
                </c:pt>
                <c:pt idx="18">
                  <c:v>169.04347826086962</c:v>
                </c:pt>
                <c:pt idx="19">
                  <c:v>173.28260869565224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9-4DBE-8FD5-865196F369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3.6'!$B$2:$B$21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3.6'!$C$2:$C$21</c:f>
              <c:numCache>
                <c:formatCode>General</c:formatCode>
                <c:ptCount val="20"/>
                <c:pt idx="0">
                  <c:v>95</c:v>
                </c:pt>
                <c:pt idx="1">
                  <c:v>122</c:v>
                </c:pt>
                <c:pt idx="2">
                  <c:v>142</c:v>
                </c:pt>
                <c:pt idx="3">
                  <c:v>109</c:v>
                </c:pt>
                <c:pt idx="4">
                  <c:v>128</c:v>
                </c:pt>
                <c:pt idx="5">
                  <c:v>190</c:v>
                </c:pt>
                <c:pt idx="6">
                  <c:v>119</c:v>
                </c:pt>
                <c:pt idx="7">
                  <c:v>182</c:v>
                </c:pt>
                <c:pt idx="8">
                  <c:v>164</c:v>
                </c:pt>
                <c:pt idx="9">
                  <c:v>125</c:v>
                </c:pt>
                <c:pt idx="10">
                  <c:v>103</c:v>
                </c:pt>
                <c:pt idx="11">
                  <c:v>154</c:v>
                </c:pt>
                <c:pt idx="12">
                  <c:v>144</c:v>
                </c:pt>
                <c:pt idx="13">
                  <c:v>156</c:v>
                </c:pt>
                <c:pt idx="14">
                  <c:v>203</c:v>
                </c:pt>
                <c:pt idx="15">
                  <c:v>124</c:v>
                </c:pt>
                <c:pt idx="16">
                  <c:v>138</c:v>
                </c:pt>
                <c:pt idx="17">
                  <c:v>165</c:v>
                </c:pt>
                <c:pt idx="18">
                  <c:v>191</c:v>
                </c:pt>
                <c:pt idx="1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9-4DBE-8FD5-865196F36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07432"/>
        <c:axId val="399801856"/>
      </c:scatterChart>
      <c:valAx>
        <c:axId val="399807432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01856"/>
        <c:crosses val="autoZero"/>
        <c:crossBetween val="midCat"/>
      </c:valAx>
      <c:valAx>
        <c:axId val="39980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0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'Fig 3.12'!$B$2:$B$21</c:f>
              <c:numCache>
                <c:formatCode>General</c:formatCode>
                <c:ptCount val="20"/>
                <c:pt idx="0">
                  <c:v>51</c:v>
                </c:pt>
                <c:pt idx="1">
                  <c:v>43</c:v>
                </c:pt>
                <c:pt idx="2">
                  <c:v>18</c:v>
                </c:pt>
                <c:pt idx="3">
                  <c:v>68</c:v>
                </c:pt>
                <c:pt idx="4">
                  <c:v>68</c:v>
                </c:pt>
                <c:pt idx="5">
                  <c:v>44</c:v>
                </c:pt>
                <c:pt idx="6">
                  <c:v>38</c:v>
                </c:pt>
                <c:pt idx="7">
                  <c:v>30</c:v>
                </c:pt>
                <c:pt idx="8">
                  <c:v>69</c:v>
                </c:pt>
                <c:pt idx="9">
                  <c:v>55</c:v>
                </c:pt>
                <c:pt idx="10">
                  <c:v>43</c:v>
                </c:pt>
                <c:pt idx="11">
                  <c:v>36</c:v>
                </c:pt>
                <c:pt idx="12">
                  <c:v>32</c:v>
                </c:pt>
                <c:pt idx="13">
                  <c:v>37</c:v>
                </c:pt>
                <c:pt idx="14">
                  <c:v>58</c:v>
                </c:pt>
                <c:pt idx="15">
                  <c:v>69</c:v>
                </c:pt>
                <c:pt idx="16">
                  <c:v>56</c:v>
                </c:pt>
                <c:pt idx="17">
                  <c:v>52</c:v>
                </c:pt>
                <c:pt idx="18">
                  <c:v>21</c:v>
                </c:pt>
                <c:pt idx="19">
                  <c:v>53</c:v>
                </c:pt>
              </c:numCache>
            </c:numRef>
          </c:xVal>
          <c:yVal>
            <c:numRef>
              <c:f>'Fig 3.16'!$C$4:$C$23</c:f>
              <c:numCache>
                <c:formatCode>General</c:formatCode>
                <c:ptCount val="20"/>
                <c:pt idx="0">
                  <c:v>-19.97276887953052</c:v>
                </c:pt>
                <c:pt idx="1">
                  <c:v>-1.7672029373510725</c:v>
                </c:pt>
                <c:pt idx="2">
                  <c:v>7.9123202329213882E-2</c:v>
                </c:pt>
                <c:pt idx="3">
                  <c:v>-9.783786823435662</c:v>
                </c:pt>
                <c:pt idx="4">
                  <c:v>4.8261272610962465</c:v>
                </c:pt>
                <c:pt idx="5">
                  <c:v>53.613082834038721</c:v>
                </c:pt>
                <c:pt idx="6">
                  <c:v>-25.08026418819378</c:v>
                </c:pt>
                <c:pt idx="7">
                  <c:v>33.515387669453702</c:v>
                </c:pt>
                <c:pt idx="8">
                  <c:v>32.596498947954217</c:v>
                </c:pt>
                <c:pt idx="9">
                  <c:v>-14.111110301162711</c:v>
                </c:pt>
                <c:pt idx="10">
                  <c:v>-47.107718430159565</c:v>
                </c:pt>
                <c:pt idx="11">
                  <c:v>3.8476945281956887E-2</c:v>
                </c:pt>
                <c:pt idx="12">
                  <c:v>-16.553783041362379</c:v>
                </c:pt>
                <c:pt idx="13">
                  <c:v>-6.191151367860158</c:v>
                </c:pt>
                <c:pt idx="14">
                  <c:v>47.980176590347185</c:v>
                </c:pt>
                <c:pt idx="15">
                  <c:v>-29.353930629386184</c:v>
                </c:pt>
                <c:pt idx="16">
                  <c:v>-22.510996360709044</c:v>
                </c:pt>
                <c:pt idx="17">
                  <c:v>-2.1032563473534083</c:v>
                </c:pt>
                <c:pt idx="18">
                  <c:v>6.8298946010305883</c:v>
                </c:pt>
                <c:pt idx="19">
                  <c:v>15.057201254972568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E-4F26-B30E-8D5D6BB05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97344"/>
        <c:axId val="552094064"/>
      </c:scatterChart>
      <c:valAx>
        <c:axId val="55209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94064"/>
        <c:crosses val="autoZero"/>
        <c:crossBetween val="midCat"/>
      </c:valAx>
      <c:valAx>
        <c:axId val="55209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9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'Fig 3.12'!$C$2:$C$21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3.16'!$C$4:$C$23</c:f>
              <c:numCache>
                <c:formatCode>General</c:formatCode>
                <c:ptCount val="20"/>
                <c:pt idx="0">
                  <c:v>-19.97276887953052</c:v>
                </c:pt>
                <c:pt idx="1">
                  <c:v>-1.7672029373510725</c:v>
                </c:pt>
                <c:pt idx="2">
                  <c:v>7.9123202329213882E-2</c:v>
                </c:pt>
                <c:pt idx="3">
                  <c:v>-9.783786823435662</c:v>
                </c:pt>
                <c:pt idx="4">
                  <c:v>4.8261272610962465</c:v>
                </c:pt>
                <c:pt idx="5">
                  <c:v>53.613082834038721</c:v>
                </c:pt>
                <c:pt idx="6">
                  <c:v>-25.08026418819378</c:v>
                </c:pt>
                <c:pt idx="7">
                  <c:v>33.515387669453702</c:v>
                </c:pt>
                <c:pt idx="8">
                  <c:v>32.596498947954217</c:v>
                </c:pt>
                <c:pt idx="9">
                  <c:v>-14.111110301162711</c:v>
                </c:pt>
                <c:pt idx="10">
                  <c:v>-47.107718430159565</c:v>
                </c:pt>
                <c:pt idx="11">
                  <c:v>3.8476945281956887E-2</c:v>
                </c:pt>
                <c:pt idx="12">
                  <c:v>-16.553783041362379</c:v>
                </c:pt>
                <c:pt idx="13">
                  <c:v>-6.191151367860158</c:v>
                </c:pt>
                <c:pt idx="14">
                  <c:v>47.980176590347185</c:v>
                </c:pt>
                <c:pt idx="15">
                  <c:v>-29.353930629386184</c:v>
                </c:pt>
                <c:pt idx="16">
                  <c:v>-22.510996360709044</c:v>
                </c:pt>
                <c:pt idx="17">
                  <c:v>-2.1032563473534083</c:v>
                </c:pt>
                <c:pt idx="18">
                  <c:v>6.8298946010305883</c:v>
                </c:pt>
                <c:pt idx="19">
                  <c:v>15.057201254972568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D-4457-91EA-D5402ACDA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97344"/>
        <c:axId val="552094720"/>
      </c:scatterChart>
      <c:valAx>
        <c:axId val="552097344"/>
        <c:scaling>
          <c:orientation val="minMax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94720"/>
        <c:crosses val="autoZero"/>
        <c:crossBetween val="midCat"/>
      </c:valAx>
      <c:valAx>
        <c:axId val="55209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9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Weight</c:v>
          </c:tx>
          <c:spPr>
            <a:ln w="19050">
              <a:noFill/>
            </a:ln>
          </c:spPr>
          <c:xVal>
            <c:numRef>
              <c:f>'Fig 3.12'!$B$2:$B$21</c:f>
              <c:numCache>
                <c:formatCode>General</c:formatCode>
                <c:ptCount val="20"/>
                <c:pt idx="0">
                  <c:v>51</c:v>
                </c:pt>
                <c:pt idx="1">
                  <c:v>43</c:v>
                </c:pt>
                <c:pt idx="2">
                  <c:v>18</c:v>
                </c:pt>
                <c:pt idx="3">
                  <c:v>68</c:v>
                </c:pt>
                <c:pt idx="4">
                  <c:v>68</c:v>
                </c:pt>
                <c:pt idx="5">
                  <c:v>44</c:v>
                </c:pt>
                <c:pt idx="6">
                  <c:v>38</c:v>
                </c:pt>
                <c:pt idx="7">
                  <c:v>30</c:v>
                </c:pt>
                <c:pt idx="8">
                  <c:v>69</c:v>
                </c:pt>
                <c:pt idx="9">
                  <c:v>55</c:v>
                </c:pt>
                <c:pt idx="10">
                  <c:v>43</c:v>
                </c:pt>
                <c:pt idx="11">
                  <c:v>36</c:v>
                </c:pt>
                <c:pt idx="12">
                  <c:v>32</c:v>
                </c:pt>
                <c:pt idx="13">
                  <c:v>37</c:v>
                </c:pt>
                <c:pt idx="14">
                  <c:v>58</c:v>
                </c:pt>
                <c:pt idx="15">
                  <c:v>69</c:v>
                </c:pt>
                <c:pt idx="16">
                  <c:v>56</c:v>
                </c:pt>
                <c:pt idx="17">
                  <c:v>52</c:v>
                </c:pt>
                <c:pt idx="18">
                  <c:v>21</c:v>
                </c:pt>
                <c:pt idx="19">
                  <c:v>53</c:v>
                </c:pt>
              </c:numCache>
            </c:numRef>
          </c:xVal>
          <c:yVal>
            <c:numRef>
              <c:f>'Fig 3.12'!$D$2:$D$21</c:f>
              <c:numCache>
                <c:formatCode>General</c:formatCode>
                <c:ptCount val="20"/>
                <c:pt idx="0">
                  <c:v>95</c:v>
                </c:pt>
                <c:pt idx="1">
                  <c:v>122</c:v>
                </c:pt>
                <c:pt idx="2">
                  <c:v>142</c:v>
                </c:pt>
                <c:pt idx="3">
                  <c:v>109</c:v>
                </c:pt>
                <c:pt idx="4">
                  <c:v>128</c:v>
                </c:pt>
                <c:pt idx="5">
                  <c:v>190</c:v>
                </c:pt>
                <c:pt idx="6">
                  <c:v>119</c:v>
                </c:pt>
                <c:pt idx="7">
                  <c:v>182</c:v>
                </c:pt>
                <c:pt idx="8">
                  <c:v>164</c:v>
                </c:pt>
                <c:pt idx="9">
                  <c:v>125</c:v>
                </c:pt>
                <c:pt idx="10">
                  <c:v>103</c:v>
                </c:pt>
                <c:pt idx="11">
                  <c:v>154</c:v>
                </c:pt>
                <c:pt idx="12">
                  <c:v>144</c:v>
                </c:pt>
                <c:pt idx="13">
                  <c:v>156</c:v>
                </c:pt>
                <c:pt idx="14">
                  <c:v>203</c:v>
                </c:pt>
                <c:pt idx="15">
                  <c:v>124</c:v>
                </c:pt>
                <c:pt idx="16">
                  <c:v>138</c:v>
                </c:pt>
                <c:pt idx="17">
                  <c:v>165</c:v>
                </c:pt>
                <c:pt idx="18">
                  <c:v>191</c:v>
                </c:pt>
                <c:pt idx="1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7-4EE4-8004-B2E6234703CA}"/>
            </c:ext>
          </c:extLst>
        </c:ser>
        <c:ser>
          <c:idx val="1"/>
          <c:order val="1"/>
          <c:tx>
            <c:v>Predicted Weight</c:v>
          </c:tx>
          <c:spPr>
            <a:ln w="19050">
              <a:noFill/>
            </a:ln>
          </c:spPr>
          <c:xVal>
            <c:numRef>
              <c:f>'Fig 3.12'!$B$2:$B$21</c:f>
              <c:numCache>
                <c:formatCode>General</c:formatCode>
                <c:ptCount val="20"/>
                <c:pt idx="0">
                  <c:v>51</c:v>
                </c:pt>
                <c:pt idx="1">
                  <c:v>43</c:v>
                </c:pt>
                <c:pt idx="2">
                  <c:v>18</c:v>
                </c:pt>
                <c:pt idx="3">
                  <c:v>68</c:v>
                </c:pt>
                <c:pt idx="4">
                  <c:v>68</c:v>
                </c:pt>
                <c:pt idx="5">
                  <c:v>44</c:v>
                </c:pt>
                <c:pt idx="6">
                  <c:v>38</c:v>
                </c:pt>
                <c:pt idx="7">
                  <c:v>30</c:v>
                </c:pt>
                <c:pt idx="8">
                  <c:v>69</c:v>
                </c:pt>
                <c:pt idx="9">
                  <c:v>55</c:v>
                </c:pt>
                <c:pt idx="10">
                  <c:v>43</c:v>
                </c:pt>
                <c:pt idx="11">
                  <c:v>36</c:v>
                </c:pt>
                <c:pt idx="12">
                  <c:v>32</c:v>
                </c:pt>
                <c:pt idx="13">
                  <c:v>37</c:v>
                </c:pt>
                <c:pt idx="14">
                  <c:v>58</c:v>
                </c:pt>
                <c:pt idx="15">
                  <c:v>69</c:v>
                </c:pt>
                <c:pt idx="16">
                  <c:v>56</c:v>
                </c:pt>
                <c:pt idx="17">
                  <c:v>52</c:v>
                </c:pt>
                <c:pt idx="18">
                  <c:v>21</c:v>
                </c:pt>
                <c:pt idx="19">
                  <c:v>53</c:v>
                </c:pt>
              </c:numCache>
            </c:numRef>
          </c:xVal>
          <c:yVal>
            <c:numRef>
              <c:f>'Fig 3.16'!$B$4:$B$23</c:f>
              <c:numCache>
                <c:formatCode>General</c:formatCode>
                <c:ptCount val="20"/>
                <c:pt idx="0">
                  <c:v>114.97276887953052</c:v>
                </c:pt>
                <c:pt idx="1">
                  <c:v>123.76720293735107</c:v>
                </c:pt>
                <c:pt idx="2">
                  <c:v>141.92087679767079</c:v>
                </c:pt>
                <c:pt idx="3">
                  <c:v>118.78378682343566</c:v>
                </c:pt>
                <c:pt idx="4">
                  <c:v>123.17387273890375</c:v>
                </c:pt>
                <c:pt idx="5">
                  <c:v>136.38691716596128</c:v>
                </c:pt>
                <c:pt idx="6">
                  <c:v>144.08026418819378</c:v>
                </c:pt>
                <c:pt idx="7">
                  <c:v>148.4846123305463</c:v>
                </c:pt>
                <c:pt idx="8">
                  <c:v>131.40350105204578</c:v>
                </c:pt>
                <c:pt idx="9">
                  <c:v>139.11111030116271</c:v>
                </c:pt>
                <c:pt idx="10">
                  <c:v>150.10771843015957</c:v>
                </c:pt>
                <c:pt idx="11">
                  <c:v>153.96152305471804</c:v>
                </c:pt>
                <c:pt idx="12">
                  <c:v>160.55378304136238</c:v>
                </c:pt>
                <c:pt idx="13">
                  <c:v>162.19115136786016</c:v>
                </c:pt>
                <c:pt idx="14">
                  <c:v>155.01982340965282</c:v>
                </c:pt>
                <c:pt idx="15">
                  <c:v>153.35393062938618</c:v>
                </c:pt>
                <c:pt idx="16">
                  <c:v>160.51099636070904</c:v>
                </c:pt>
                <c:pt idx="17">
                  <c:v>167.10325634735341</c:v>
                </c:pt>
                <c:pt idx="18">
                  <c:v>184.17010539896941</c:v>
                </c:pt>
                <c:pt idx="19">
                  <c:v>170.94279874502743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F7-4EE4-8004-B2E623470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668360"/>
        <c:axId val="548675248"/>
      </c:scatterChart>
      <c:valAx>
        <c:axId val="54866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675248"/>
        <c:crosses val="autoZero"/>
        <c:crossBetween val="midCat"/>
      </c:valAx>
      <c:valAx>
        <c:axId val="54867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668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Weight</c:v>
          </c:tx>
          <c:spPr>
            <a:ln w="19050">
              <a:noFill/>
            </a:ln>
          </c:spPr>
          <c:xVal>
            <c:numRef>
              <c:f>'Fig 3.12'!$C$2:$C$21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3.12'!$D$2:$D$21</c:f>
              <c:numCache>
                <c:formatCode>General</c:formatCode>
                <c:ptCount val="20"/>
                <c:pt idx="0">
                  <c:v>95</c:v>
                </c:pt>
                <c:pt idx="1">
                  <c:v>122</c:v>
                </c:pt>
                <c:pt idx="2">
                  <c:v>142</c:v>
                </c:pt>
                <c:pt idx="3">
                  <c:v>109</c:v>
                </c:pt>
                <c:pt idx="4">
                  <c:v>128</c:v>
                </c:pt>
                <c:pt idx="5">
                  <c:v>190</c:v>
                </c:pt>
                <c:pt idx="6">
                  <c:v>119</c:v>
                </c:pt>
                <c:pt idx="7">
                  <c:v>182</c:v>
                </c:pt>
                <c:pt idx="8">
                  <c:v>164</c:v>
                </c:pt>
                <c:pt idx="9">
                  <c:v>125</c:v>
                </c:pt>
                <c:pt idx="10">
                  <c:v>103</c:v>
                </c:pt>
                <c:pt idx="11">
                  <c:v>154</c:v>
                </c:pt>
                <c:pt idx="12">
                  <c:v>144</c:v>
                </c:pt>
                <c:pt idx="13">
                  <c:v>156</c:v>
                </c:pt>
                <c:pt idx="14">
                  <c:v>203</c:v>
                </c:pt>
                <c:pt idx="15">
                  <c:v>124</c:v>
                </c:pt>
                <c:pt idx="16">
                  <c:v>138</c:v>
                </c:pt>
                <c:pt idx="17">
                  <c:v>165</c:v>
                </c:pt>
                <c:pt idx="18">
                  <c:v>191</c:v>
                </c:pt>
                <c:pt idx="1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E-441F-867E-44C67C47CF21}"/>
            </c:ext>
          </c:extLst>
        </c:ser>
        <c:ser>
          <c:idx val="1"/>
          <c:order val="1"/>
          <c:tx>
            <c:v>Predicted Weight</c:v>
          </c:tx>
          <c:spPr>
            <a:ln w="19050">
              <a:noFill/>
            </a:ln>
          </c:spPr>
          <c:xVal>
            <c:numRef>
              <c:f>'Fig 3.12'!$C$2:$C$21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3.16'!$B$4:$B$23</c:f>
              <c:numCache>
                <c:formatCode>General</c:formatCode>
                <c:ptCount val="20"/>
                <c:pt idx="0">
                  <c:v>114.97276887953052</c:v>
                </c:pt>
                <c:pt idx="1">
                  <c:v>123.76720293735107</c:v>
                </c:pt>
                <c:pt idx="2">
                  <c:v>141.92087679767079</c:v>
                </c:pt>
                <c:pt idx="3">
                  <c:v>118.78378682343566</c:v>
                </c:pt>
                <c:pt idx="4">
                  <c:v>123.17387273890375</c:v>
                </c:pt>
                <c:pt idx="5">
                  <c:v>136.38691716596128</c:v>
                </c:pt>
                <c:pt idx="6">
                  <c:v>144.08026418819378</c:v>
                </c:pt>
                <c:pt idx="7">
                  <c:v>148.4846123305463</c:v>
                </c:pt>
                <c:pt idx="8">
                  <c:v>131.40350105204578</c:v>
                </c:pt>
                <c:pt idx="9">
                  <c:v>139.11111030116271</c:v>
                </c:pt>
                <c:pt idx="10">
                  <c:v>150.10771843015957</c:v>
                </c:pt>
                <c:pt idx="11">
                  <c:v>153.96152305471804</c:v>
                </c:pt>
                <c:pt idx="12">
                  <c:v>160.55378304136238</c:v>
                </c:pt>
                <c:pt idx="13">
                  <c:v>162.19115136786016</c:v>
                </c:pt>
                <c:pt idx="14">
                  <c:v>155.01982340965282</c:v>
                </c:pt>
                <c:pt idx="15">
                  <c:v>153.35393062938618</c:v>
                </c:pt>
                <c:pt idx="16">
                  <c:v>160.51099636070904</c:v>
                </c:pt>
                <c:pt idx="17">
                  <c:v>167.10325634735341</c:v>
                </c:pt>
                <c:pt idx="18">
                  <c:v>184.17010539896941</c:v>
                </c:pt>
                <c:pt idx="19">
                  <c:v>170.94279874502743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E-441F-867E-44C67C47C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95048"/>
        <c:axId val="559400800"/>
      </c:scatterChart>
      <c:valAx>
        <c:axId val="552095048"/>
        <c:scaling>
          <c:orientation val="minMax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400800"/>
        <c:crosses val="autoZero"/>
        <c:crossBetween val="midCat"/>
      </c:valAx>
      <c:valAx>
        <c:axId val="559400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2095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'Fig 3.16'!$F$4:$F$23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'Fig 3.16'!$G$4:$G$23</c:f>
              <c:numCache>
                <c:formatCode>General</c:formatCode>
                <c:ptCount val="20"/>
                <c:pt idx="0">
                  <c:v>95</c:v>
                </c:pt>
                <c:pt idx="1">
                  <c:v>103</c:v>
                </c:pt>
                <c:pt idx="2">
                  <c:v>109</c:v>
                </c:pt>
                <c:pt idx="3">
                  <c:v>119</c:v>
                </c:pt>
                <c:pt idx="4">
                  <c:v>122</c:v>
                </c:pt>
                <c:pt idx="5">
                  <c:v>124</c:v>
                </c:pt>
                <c:pt idx="6">
                  <c:v>125</c:v>
                </c:pt>
                <c:pt idx="7">
                  <c:v>128</c:v>
                </c:pt>
                <c:pt idx="8">
                  <c:v>138</c:v>
                </c:pt>
                <c:pt idx="9">
                  <c:v>142</c:v>
                </c:pt>
                <c:pt idx="10">
                  <c:v>144</c:v>
                </c:pt>
                <c:pt idx="11">
                  <c:v>154</c:v>
                </c:pt>
                <c:pt idx="12">
                  <c:v>156</c:v>
                </c:pt>
                <c:pt idx="13">
                  <c:v>164</c:v>
                </c:pt>
                <c:pt idx="14">
                  <c:v>165</c:v>
                </c:pt>
                <c:pt idx="15">
                  <c:v>182</c:v>
                </c:pt>
                <c:pt idx="16">
                  <c:v>186</c:v>
                </c:pt>
                <c:pt idx="17">
                  <c:v>190</c:v>
                </c:pt>
                <c:pt idx="18">
                  <c:v>191</c:v>
                </c:pt>
                <c:pt idx="19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9-49D0-9A92-C4A0933C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97848"/>
        <c:axId val="559398176"/>
      </c:scatterChart>
      <c:valAx>
        <c:axId val="55939784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398176"/>
        <c:crosses val="autoZero"/>
        <c:crossBetween val="midCat"/>
      </c:valAx>
      <c:valAx>
        <c:axId val="55939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397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3.17'!$C$1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708661417322832E-2"/>
                  <c:y val="0.35916046952464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 3.17'!$B$2:$B$21</c:f>
              <c:numCache>
                <c:formatCode>General</c:formatCode>
                <c:ptCount val="20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</c:numCache>
            </c:numRef>
          </c:xVal>
          <c:yVal>
            <c:numRef>
              <c:f>'Fig 3.17'!$C$2:$C$21</c:f>
              <c:numCache>
                <c:formatCode>General</c:formatCode>
                <c:ptCount val="20"/>
                <c:pt idx="0">
                  <c:v>95</c:v>
                </c:pt>
                <c:pt idx="1">
                  <c:v>122</c:v>
                </c:pt>
                <c:pt idx="2">
                  <c:v>142</c:v>
                </c:pt>
                <c:pt idx="3">
                  <c:v>109</c:v>
                </c:pt>
                <c:pt idx="4">
                  <c:v>128</c:v>
                </c:pt>
                <c:pt idx="5">
                  <c:v>190</c:v>
                </c:pt>
                <c:pt idx="6">
                  <c:v>119</c:v>
                </c:pt>
                <c:pt idx="7">
                  <c:v>182</c:v>
                </c:pt>
                <c:pt idx="8">
                  <c:v>164</c:v>
                </c:pt>
                <c:pt idx="9">
                  <c:v>125</c:v>
                </c:pt>
                <c:pt idx="10">
                  <c:v>103</c:v>
                </c:pt>
                <c:pt idx="11">
                  <c:v>154</c:v>
                </c:pt>
                <c:pt idx="12">
                  <c:v>144</c:v>
                </c:pt>
                <c:pt idx="13">
                  <c:v>156</c:v>
                </c:pt>
                <c:pt idx="14">
                  <c:v>203</c:v>
                </c:pt>
                <c:pt idx="15">
                  <c:v>124</c:v>
                </c:pt>
                <c:pt idx="16">
                  <c:v>138</c:v>
                </c:pt>
                <c:pt idx="17">
                  <c:v>165</c:v>
                </c:pt>
                <c:pt idx="18">
                  <c:v>191</c:v>
                </c:pt>
                <c:pt idx="1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C-4EC8-85EA-B379E4B9B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7136"/>
        <c:axId val="494094712"/>
      </c:scatterChart>
      <c:valAx>
        <c:axId val="489537136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4712"/>
        <c:crosses val="autoZero"/>
        <c:crossBetween val="midCat"/>
      </c:valAx>
      <c:valAx>
        <c:axId val="49409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1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3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23812</xdr:rowOff>
    </xdr:from>
    <xdr:to>
      <xdr:col>10</xdr:col>
      <xdr:colOff>447675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28575</xdr:rowOff>
    </xdr:from>
    <xdr:to>
      <xdr:col>9</xdr:col>
      <xdr:colOff>219075</xdr:colOff>
      <xdr:row>14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85725</xdr:rowOff>
    </xdr:from>
    <xdr:to>
      <xdr:col>2</xdr:col>
      <xdr:colOff>819150</xdr:colOff>
      <xdr:row>23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809625</xdr:colOff>
      <xdr:row>11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809625</xdr:colOff>
      <xdr:row>11</xdr:row>
      <xdr:rowOff>85725</xdr:rowOff>
    </xdr:from>
    <xdr:to>
      <xdr:col>6</xdr:col>
      <xdr:colOff>133350</xdr:colOff>
      <xdr:row>23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809625</xdr:colOff>
      <xdr:row>0</xdr:row>
      <xdr:rowOff>0</xdr:rowOff>
    </xdr:from>
    <xdr:to>
      <xdr:col>6</xdr:col>
      <xdr:colOff>133350</xdr:colOff>
      <xdr:row>11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133350</xdr:colOff>
      <xdr:row>0</xdr:row>
      <xdr:rowOff>0</xdr:rowOff>
    </xdr:from>
    <xdr:to>
      <xdr:col>10</xdr:col>
      <xdr:colOff>600075</xdr:colOff>
      <xdr:row>23</xdr:row>
      <xdr:rowOff>47624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4761</xdr:rowOff>
    </xdr:from>
    <xdr:to>
      <xdr:col>9</xdr:col>
      <xdr:colOff>600075</xdr:colOff>
      <xdr:row>23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390525</xdr:colOff>
      <xdr:row>20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7</xdr:col>
      <xdr:colOff>419100</xdr:colOff>
      <xdr:row>24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46005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12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12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10</xdr:col>
      <xdr:colOff>428625</xdr:colOff>
      <xdr:row>23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6496050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400050</xdr:colOff>
      <xdr:row>33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496050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31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597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304800</xdr:colOff>
      <xdr:row>12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257175</xdr:colOff>
      <xdr:row>31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3575" cy="597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6</xdr:col>
      <xdr:colOff>247650</xdr:colOff>
      <xdr:row>9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64960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"/>
  <sheetViews>
    <sheetView tabSelected="1" workbookViewId="0"/>
  </sheetViews>
  <sheetFormatPr defaultRowHeight="15" x14ac:dyDescent="0.25"/>
  <cols>
    <col min="1" max="1" width="18" bestFit="1" customWidth="1"/>
    <col min="5" max="5" width="12" bestFit="1" customWidth="1"/>
  </cols>
  <sheetData>
    <row r="1" spans="2:5" x14ac:dyDescent="0.25">
      <c r="B1" t="s">
        <v>1</v>
      </c>
      <c r="C1" t="s">
        <v>0</v>
      </c>
      <c r="E1" t="s">
        <v>2</v>
      </c>
    </row>
    <row r="2" spans="2:5" x14ac:dyDescent="0.25">
      <c r="B2">
        <v>61</v>
      </c>
      <c r="C2">
        <v>95</v>
      </c>
      <c r="E2" s="1">
        <f>CORREL(B2:B21,C2:C21)</f>
        <v>0.5140912818791773</v>
      </c>
    </row>
    <row r="3" spans="2:5" x14ac:dyDescent="0.25">
      <c r="B3">
        <v>62</v>
      </c>
      <c r="C3">
        <v>122</v>
      </c>
    </row>
    <row r="4" spans="2:5" x14ac:dyDescent="0.25">
      <c r="B4">
        <v>63</v>
      </c>
      <c r="C4">
        <v>142</v>
      </c>
    </row>
    <row r="5" spans="2:5" x14ac:dyDescent="0.25">
      <c r="B5">
        <v>64</v>
      </c>
      <c r="C5">
        <v>109</v>
      </c>
      <c r="E5" s="2"/>
    </row>
    <row r="6" spans="2:5" x14ac:dyDescent="0.25">
      <c r="B6">
        <v>65</v>
      </c>
      <c r="C6">
        <v>128</v>
      </c>
    </row>
    <row r="7" spans="2:5" x14ac:dyDescent="0.25">
      <c r="B7">
        <v>65</v>
      </c>
      <c r="C7">
        <v>190</v>
      </c>
    </row>
    <row r="8" spans="2:5" x14ac:dyDescent="0.25">
      <c r="B8">
        <v>66</v>
      </c>
      <c r="C8">
        <v>119</v>
      </c>
    </row>
    <row r="9" spans="2:5" x14ac:dyDescent="0.25">
      <c r="B9">
        <v>66</v>
      </c>
      <c r="C9">
        <v>182</v>
      </c>
    </row>
    <row r="10" spans="2:5" x14ac:dyDescent="0.25">
      <c r="B10">
        <v>67</v>
      </c>
      <c r="C10">
        <v>164</v>
      </c>
    </row>
    <row r="11" spans="2:5" x14ac:dyDescent="0.25">
      <c r="B11">
        <v>67</v>
      </c>
      <c r="C11">
        <v>125</v>
      </c>
    </row>
    <row r="12" spans="2:5" x14ac:dyDescent="0.25">
      <c r="B12">
        <v>68</v>
      </c>
      <c r="C12">
        <v>103</v>
      </c>
    </row>
    <row r="13" spans="2:5" x14ac:dyDescent="0.25">
      <c r="B13">
        <v>68</v>
      </c>
      <c r="C13">
        <v>154</v>
      </c>
    </row>
    <row r="14" spans="2:5" x14ac:dyDescent="0.25">
      <c r="B14">
        <v>69</v>
      </c>
      <c r="C14">
        <v>144</v>
      </c>
    </row>
    <row r="15" spans="2:5" x14ac:dyDescent="0.25">
      <c r="B15">
        <v>70</v>
      </c>
      <c r="C15">
        <v>156</v>
      </c>
    </row>
    <row r="16" spans="2:5" x14ac:dyDescent="0.25">
      <c r="B16">
        <v>71</v>
      </c>
      <c r="C16">
        <v>203</v>
      </c>
    </row>
    <row r="17" spans="1:3" x14ac:dyDescent="0.25">
      <c r="B17">
        <v>72</v>
      </c>
      <c r="C17">
        <v>124</v>
      </c>
    </row>
    <row r="18" spans="1:3" x14ac:dyDescent="0.25">
      <c r="B18">
        <v>72</v>
      </c>
      <c r="C18">
        <v>138</v>
      </c>
    </row>
    <row r="19" spans="1:3" x14ac:dyDescent="0.25">
      <c r="B19">
        <v>73</v>
      </c>
      <c r="C19">
        <v>165</v>
      </c>
    </row>
    <row r="20" spans="1:3" x14ac:dyDescent="0.25">
      <c r="B20">
        <v>73</v>
      </c>
      <c r="C20">
        <v>191</v>
      </c>
    </row>
    <row r="21" spans="1:3" x14ac:dyDescent="0.25">
      <c r="B21">
        <v>74</v>
      </c>
      <c r="C21">
        <v>186</v>
      </c>
    </row>
    <row r="23" spans="1:3" x14ac:dyDescent="0.25">
      <c r="A23" t="s">
        <v>5</v>
      </c>
      <c r="B23">
        <f>AVERAGE(B2:B21)</f>
        <v>67.8</v>
      </c>
      <c r="C23">
        <f>AVERAGE(C2:C21)</f>
        <v>147</v>
      </c>
    </row>
    <row r="24" spans="1:3" x14ac:dyDescent="0.25">
      <c r="A24" t="s">
        <v>3</v>
      </c>
      <c r="B24" s="1">
        <f>_xlfn.STDEV.P(B2:B21)</f>
        <v>3.7762415176998405</v>
      </c>
      <c r="C24" s="1">
        <f>_xlfn.STDEV.P(C2:C21)</f>
        <v>31.138400729645703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4"/>
  <sheetViews>
    <sheetView workbookViewId="0"/>
  </sheetViews>
  <sheetFormatPr defaultRowHeight="15" x14ac:dyDescent="0.25"/>
  <cols>
    <col min="1" max="1" width="9.42578125" bestFit="1" customWidth="1"/>
    <col min="4" max="5" width="9.5703125" bestFit="1" customWidth="1"/>
    <col min="7" max="7" width="2.5703125" customWidth="1"/>
    <col min="8" max="8" width="12" bestFit="1" customWidth="1"/>
    <col min="9" max="9" width="29.85546875" bestFit="1" customWidth="1"/>
    <col min="10" max="10" width="12" bestFit="1" customWidth="1"/>
  </cols>
  <sheetData>
    <row r="1" spans="2:9" ht="30.75" thickBot="1" x14ac:dyDescent="0.3">
      <c r="B1" s="8" t="s">
        <v>1</v>
      </c>
      <c r="C1" s="8" t="s">
        <v>0</v>
      </c>
      <c r="D1" s="9" t="s">
        <v>11</v>
      </c>
      <c r="E1" s="9" t="s">
        <v>12</v>
      </c>
      <c r="F1" s="8" t="s">
        <v>6</v>
      </c>
      <c r="H1" t="s">
        <v>4</v>
      </c>
    </row>
    <row r="2" spans="2:9" x14ac:dyDescent="0.25">
      <c r="B2">
        <v>61</v>
      </c>
      <c r="C2">
        <v>95</v>
      </c>
      <c r="D2">
        <f>B2-B$23</f>
        <v>-6.7999999999999972</v>
      </c>
      <c r="E2">
        <f>C2-C$23</f>
        <v>-52</v>
      </c>
      <c r="F2">
        <f>D2*E2</f>
        <v>353.59999999999985</v>
      </c>
      <c r="H2" s="3">
        <f>_xlfn.COVARIANCE.P(B2:B21,C2:C21)</f>
        <v>60.45</v>
      </c>
      <c r="I2" s="4" t="s">
        <v>8</v>
      </c>
    </row>
    <row r="3" spans="2:9" ht="15.75" thickBot="1" x14ac:dyDescent="0.3">
      <c r="B3">
        <v>62</v>
      </c>
      <c r="C3">
        <v>122</v>
      </c>
      <c r="D3">
        <f t="shared" ref="D3:E21" si="0">B3-B$23</f>
        <v>-5.7999999999999972</v>
      </c>
      <c r="E3">
        <f t="shared" si="0"/>
        <v>-25</v>
      </c>
      <c r="F3">
        <f t="shared" ref="F3:F21" si="1">D3*E3</f>
        <v>144.99999999999994</v>
      </c>
      <c r="H3" s="6">
        <f>AVERAGE(F2:F21)</f>
        <v>60.45</v>
      </c>
      <c r="I3" s="7" t="s">
        <v>7</v>
      </c>
    </row>
    <row r="4" spans="2:9" x14ac:dyDescent="0.25">
      <c r="B4">
        <v>63</v>
      </c>
      <c r="C4">
        <v>142</v>
      </c>
      <c r="D4">
        <f t="shared" si="0"/>
        <v>-4.7999999999999972</v>
      </c>
      <c r="E4">
        <f t="shared" si="0"/>
        <v>-5</v>
      </c>
      <c r="F4">
        <f t="shared" si="1"/>
        <v>23.999999999999986</v>
      </c>
    </row>
    <row r="5" spans="2:9" x14ac:dyDescent="0.25">
      <c r="B5">
        <v>64</v>
      </c>
      <c r="C5">
        <v>109</v>
      </c>
      <c r="D5">
        <f t="shared" si="0"/>
        <v>-3.7999999999999972</v>
      </c>
      <c r="E5">
        <f t="shared" si="0"/>
        <v>-38</v>
      </c>
      <c r="F5">
        <f t="shared" si="1"/>
        <v>144.39999999999989</v>
      </c>
    </row>
    <row r="6" spans="2:9" ht="15.75" thickBot="1" x14ac:dyDescent="0.3">
      <c r="B6">
        <v>65</v>
      </c>
      <c r="C6">
        <v>128</v>
      </c>
      <c r="D6">
        <f t="shared" si="0"/>
        <v>-2.7999999999999972</v>
      </c>
      <c r="E6">
        <f t="shared" si="0"/>
        <v>-19</v>
      </c>
      <c r="F6">
        <f t="shared" si="1"/>
        <v>53.199999999999946</v>
      </c>
      <c r="H6" t="s">
        <v>2</v>
      </c>
    </row>
    <row r="7" spans="2:9" x14ac:dyDescent="0.25">
      <c r="B7">
        <v>65</v>
      </c>
      <c r="C7">
        <v>190</v>
      </c>
      <c r="D7">
        <f t="shared" si="0"/>
        <v>-2.7999999999999972</v>
      </c>
      <c r="E7">
        <f t="shared" si="0"/>
        <v>43</v>
      </c>
      <c r="F7">
        <f t="shared" si="1"/>
        <v>-120.39999999999988</v>
      </c>
      <c r="H7" s="10">
        <f>CORREL(B2:B21,C2:C21)</f>
        <v>0.5140912818791773</v>
      </c>
      <c r="I7" s="4" t="s">
        <v>9</v>
      </c>
    </row>
    <row r="8" spans="2:9" ht="15.75" thickBot="1" x14ac:dyDescent="0.3">
      <c r="B8">
        <v>66</v>
      </c>
      <c r="C8">
        <v>119</v>
      </c>
      <c r="D8">
        <f t="shared" si="0"/>
        <v>-1.7999999999999972</v>
      </c>
      <c r="E8">
        <f t="shared" si="0"/>
        <v>-28</v>
      </c>
      <c r="F8">
        <f t="shared" si="1"/>
        <v>50.39999999999992</v>
      </c>
      <c r="H8" s="11">
        <f>H2/(B24*C24)</f>
        <v>0.5140912818791773</v>
      </c>
      <c r="I8" s="7" t="s">
        <v>10</v>
      </c>
    </row>
    <row r="9" spans="2:9" x14ac:dyDescent="0.25">
      <c r="B9">
        <v>66</v>
      </c>
      <c r="C9">
        <v>182</v>
      </c>
      <c r="D9">
        <f t="shared" si="0"/>
        <v>-1.7999999999999972</v>
      </c>
      <c r="E9">
        <f t="shared" si="0"/>
        <v>35</v>
      </c>
      <c r="F9">
        <f t="shared" si="1"/>
        <v>-62.999999999999901</v>
      </c>
    </row>
    <row r="10" spans="2:9" x14ac:dyDescent="0.25">
      <c r="B10">
        <v>67</v>
      </c>
      <c r="C10">
        <v>164</v>
      </c>
      <c r="D10">
        <f t="shared" si="0"/>
        <v>-0.79999999999999716</v>
      </c>
      <c r="E10">
        <f t="shared" si="0"/>
        <v>17</v>
      </c>
      <c r="F10">
        <f t="shared" si="1"/>
        <v>-13.599999999999952</v>
      </c>
    </row>
    <row r="11" spans="2:9" x14ac:dyDescent="0.25">
      <c r="B11">
        <v>67</v>
      </c>
      <c r="C11">
        <v>125</v>
      </c>
      <c r="D11">
        <f t="shared" si="0"/>
        <v>-0.79999999999999716</v>
      </c>
      <c r="E11">
        <f t="shared" si="0"/>
        <v>-22</v>
      </c>
      <c r="F11">
        <f t="shared" si="1"/>
        <v>17.599999999999937</v>
      </c>
    </row>
    <row r="12" spans="2:9" x14ac:dyDescent="0.25">
      <c r="B12">
        <v>68</v>
      </c>
      <c r="C12">
        <v>103</v>
      </c>
      <c r="D12">
        <f t="shared" si="0"/>
        <v>0.20000000000000284</v>
      </c>
      <c r="E12">
        <f t="shared" si="0"/>
        <v>-44</v>
      </c>
      <c r="F12">
        <f t="shared" si="1"/>
        <v>-8.8000000000001251</v>
      </c>
    </row>
    <row r="13" spans="2:9" x14ac:dyDescent="0.25">
      <c r="B13">
        <v>68</v>
      </c>
      <c r="C13">
        <v>154</v>
      </c>
      <c r="D13">
        <f t="shared" si="0"/>
        <v>0.20000000000000284</v>
      </c>
      <c r="E13">
        <f t="shared" si="0"/>
        <v>7</v>
      </c>
      <c r="F13">
        <f t="shared" si="1"/>
        <v>1.4000000000000199</v>
      </c>
    </row>
    <row r="14" spans="2:9" x14ac:dyDescent="0.25">
      <c r="B14">
        <v>69</v>
      </c>
      <c r="C14">
        <v>144</v>
      </c>
      <c r="D14">
        <f t="shared" si="0"/>
        <v>1.2000000000000028</v>
      </c>
      <c r="E14">
        <f t="shared" si="0"/>
        <v>-3</v>
      </c>
      <c r="F14">
        <f t="shared" si="1"/>
        <v>-3.6000000000000085</v>
      </c>
    </row>
    <row r="15" spans="2:9" x14ac:dyDescent="0.25">
      <c r="B15">
        <v>70</v>
      </c>
      <c r="C15">
        <v>156</v>
      </c>
      <c r="D15">
        <f t="shared" si="0"/>
        <v>2.2000000000000028</v>
      </c>
      <c r="E15">
        <f t="shared" si="0"/>
        <v>9</v>
      </c>
      <c r="F15">
        <f t="shared" si="1"/>
        <v>19.800000000000026</v>
      </c>
    </row>
    <row r="16" spans="2:9" x14ac:dyDescent="0.25">
      <c r="B16">
        <v>71</v>
      </c>
      <c r="C16">
        <v>203</v>
      </c>
      <c r="D16">
        <f t="shared" si="0"/>
        <v>3.2000000000000028</v>
      </c>
      <c r="E16">
        <f t="shared" si="0"/>
        <v>56</v>
      </c>
      <c r="F16">
        <f t="shared" si="1"/>
        <v>179.20000000000016</v>
      </c>
    </row>
    <row r="17" spans="1:6" x14ac:dyDescent="0.25">
      <c r="B17">
        <v>72</v>
      </c>
      <c r="C17">
        <v>124</v>
      </c>
      <c r="D17">
        <f t="shared" si="0"/>
        <v>4.2000000000000028</v>
      </c>
      <c r="E17">
        <f t="shared" si="0"/>
        <v>-23</v>
      </c>
      <c r="F17">
        <f t="shared" si="1"/>
        <v>-96.600000000000065</v>
      </c>
    </row>
    <row r="18" spans="1:6" x14ac:dyDescent="0.25">
      <c r="B18">
        <v>72</v>
      </c>
      <c r="C18">
        <v>138</v>
      </c>
      <c r="D18">
        <f t="shared" si="0"/>
        <v>4.2000000000000028</v>
      </c>
      <c r="E18">
        <f t="shared" si="0"/>
        <v>-9</v>
      </c>
      <c r="F18">
        <f t="shared" si="1"/>
        <v>-37.800000000000026</v>
      </c>
    </row>
    <row r="19" spans="1:6" x14ac:dyDescent="0.25">
      <c r="B19">
        <v>73</v>
      </c>
      <c r="C19">
        <v>165</v>
      </c>
      <c r="D19">
        <f t="shared" si="0"/>
        <v>5.2000000000000028</v>
      </c>
      <c r="E19">
        <f t="shared" si="0"/>
        <v>18</v>
      </c>
      <c r="F19">
        <f t="shared" si="1"/>
        <v>93.600000000000051</v>
      </c>
    </row>
    <row r="20" spans="1:6" x14ac:dyDescent="0.25">
      <c r="B20">
        <v>73</v>
      </c>
      <c r="C20">
        <v>191</v>
      </c>
      <c r="D20">
        <f t="shared" si="0"/>
        <v>5.2000000000000028</v>
      </c>
      <c r="E20">
        <f t="shared" si="0"/>
        <v>44</v>
      </c>
      <c r="F20">
        <f t="shared" si="1"/>
        <v>228.80000000000013</v>
      </c>
    </row>
    <row r="21" spans="1:6" x14ac:dyDescent="0.25">
      <c r="B21">
        <v>74</v>
      </c>
      <c r="C21">
        <v>186</v>
      </c>
      <c r="D21">
        <f t="shared" si="0"/>
        <v>6.2000000000000028</v>
      </c>
      <c r="E21">
        <f t="shared" si="0"/>
        <v>39</v>
      </c>
      <c r="F21">
        <f t="shared" si="1"/>
        <v>241.80000000000013</v>
      </c>
    </row>
    <row r="23" spans="1:6" x14ac:dyDescent="0.25">
      <c r="A23" s="8" t="s">
        <v>5</v>
      </c>
      <c r="B23">
        <f>AVERAGE(B2:B21)</f>
        <v>67.8</v>
      </c>
      <c r="C23">
        <f>AVERAGE(C2:C21)</f>
        <v>147</v>
      </c>
    </row>
    <row r="24" spans="1:6" ht="30" x14ac:dyDescent="0.25">
      <c r="A24" s="9" t="s">
        <v>3</v>
      </c>
      <c r="B24" s="1">
        <f>_xlfn.STDEV.P(B2:B21)</f>
        <v>3.7762415176998405</v>
      </c>
      <c r="C24" s="1">
        <f>_xlfn.STDEV.P(C2:C21)</f>
        <v>31.138400729645703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/>
  </sheetViews>
  <sheetFormatPr defaultRowHeight="15" x14ac:dyDescent="0.25"/>
  <sheetData>
    <row r="1" spans="2:3" x14ac:dyDescent="0.25">
      <c r="B1" s="8" t="s">
        <v>1</v>
      </c>
      <c r="C1" s="8" t="s">
        <v>0</v>
      </c>
    </row>
    <row r="2" spans="2:3" x14ac:dyDescent="0.25">
      <c r="B2">
        <v>61</v>
      </c>
      <c r="C2">
        <v>95</v>
      </c>
    </row>
    <row r="3" spans="2:3" x14ac:dyDescent="0.25">
      <c r="B3">
        <v>62</v>
      </c>
      <c r="C3">
        <v>122</v>
      </c>
    </row>
    <row r="4" spans="2:3" x14ac:dyDescent="0.25">
      <c r="B4">
        <v>63</v>
      </c>
      <c r="C4">
        <v>142</v>
      </c>
    </row>
    <row r="5" spans="2:3" x14ac:dyDescent="0.25">
      <c r="B5">
        <v>64</v>
      </c>
      <c r="C5">
        <v>109</v>
      </c>
    </row>
    <row r="6" spans="2:3" x14ac:dyDescent="0.25">
      <c r="B6">
        <v>65</v>
      </c>
      <c r="C6">
        <v>128</v>
      </c>
    </row>
    <row r="7" spans="2:3" x14ac:dyDescent="0.25">
      <c r="B7">
        <v>65</v>
      </c>
      <c r="C7">
        <v>190</v>
      </c>
    </row>
    <row r="8" spans="2:3" x14ac:dyDescent="0.25">
      <c r="B8">
        <v>66</v>
      </c>
      <c r="C8">
        <v>119</v>
      </c>
    </row>
    <row r="9" spans="2:3" x14ac:dyDescent="0.25">
      <c r="B9">
        <v>66</v>
      </c>
      <c r="C9">
        <v>182</v>
      </c>
    </row>
    <row r="10" spans="2:3" x14ac:dyDescent="0.25">
      <c r="B10">
        <v>67</v>
      </c>
      <c r="C10">
        <v>164</v>
      </c>
    </row>
    <row r="11" spans="2:3" x14ac:dyDescent="0.25">
      <c r="B11">
        <v>67</v>
      </c>
      <c r="C11">
        <v>125</v>
      </c>
    </row>
    <row r="12" spans="2:3" x14ac:dyDescent="0.25">
      <c r="B12">
        <v>68</v>
      </c>
      <c r="C12">
        <v>103</v>
      </c>
    </row>
    <row r="13" spans="2:3" x14ac:dyDescent="0.25">
      <c r="B13">
        <v>68</v>
      </c>
      <c r="C13">
        <v>154</v>
      </c>
    </row>
    <row r="14" spans="2:3" x14ac:dyDescent="0.25">
      <c r="B14">
        <v>69</v>
      </c>
      <c r="C14">
        <v>144</v>
      </c>
    </row>
    <row r="15" spans="2:3" x14ac:dyDescent="0.25">
      <c r="B15">
        <v>70</v>
      </c>
      <c r="C15">
        <v>156</v>
      </c>
    </row>
    <row r="16" spans="2:3" x14ac:dyDescent="0.25">
      <c r="B16">
        <v>71</v>
      </c>
      <c r="C16">
        <v>203</v>
      </c>
    </row>
    <row r="17" spans="2:3" x14ac:dyDescent="0.25">
      <c r="B17">
        <v>72</v>
      </c>
      <c r="C17">
        <v>124</v>
      </c>
    </row>
    <row r="18" spans="2:3" x14ac:dyDescent="0.25">
      <c r="B18">
        <v>72</v>
      </c>
      <c r="C18">
        <v>138</v>
      </c>
    </row>
    <row r="19" spans="2:3" x14ac:dyDescent="0.25">
      <c r="B19">
        <v>73</v>
      </c>
      <c r="C19">
        <v>165</v>
      </c>
    </row>
    <row r="20" spans="2:3" x14ac:dyDescent="0.25">
      <c r="B20">
        <v>73</v>
      </c>
      <c r="C20">
        <v>191</v>
      </c>
    </row>
    <row r="21" spans="2:3" x14ac:dyDescent="0.25">
      <c r="B21">
        <v>74</v>
      </c>
      <c r="C21">
        <v>186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4"/>
  <sheetViews>
    <sheetView workbookViewId="0"/>
  </sheetViews>
  <sheetFormatPr defaultRowHeight="15" x14ac:dyDescent="0.25"/>
  <cols>
    <col min="1" max="1" width="9.42578125" bestFit="1" customWidth="1"/>
    <col min="4" max="4" width="9.5703125" bestFit="1" customWidth="1"/>
    <col min="5" max="5" width="12" bestFit="1" customWidth="1"/>
    <col min="6" max="6" width="29.85546875" bestFit="1" customWidth="1"/>
    <col min="7" max="7" width="12" bestFit="1" customWidth="1"/>
  </cols>
  <sheetData>
    <row r="1" spans="2:6" ht="15.75" thickBot="1" x14ac:dyDescent="0.3">
      <c r="B1" s="8" t="s">
        <v>1</v>
      </c>
      <c r="C1" s="8" t="s">
        <v>0</v>
      </c>
      <c r="E1" t="s">
        <v>2</v>
      </c>
    </row>
    <row r="2" spans="2:6" ht="15.75" thickBot="1" x14ac:dyDescent="0.3">
      <c r="B2">
        <v>61</v>
      </c>
      <c r="C2">
        <v>95</v>
      </c>
      <c r="E2" s="13">
        <f>CORREL(B2:B21,C2:C21)</f>
        <v>0.5140912818791773</v>
      </c>
      <c r="F2" s="5" t="s">
        <v>9</v>
      </c>
    </row>
    <row r="3" spans="2:6" x14ac:dyDescent="0.25">
      <c r="B3">
        <v>62</v>
      </c>
      <c r="C3">
        <v>122</v>
      </c>
    </row>
    <row r="4" spans="2:6" ht="15.75" thickBot="1" x14ac:dyDescent="0.3">
      <c r="B4">
        <v>63</v>
      </c>
      <c r="C4">
        <v>142</v>
      </c>
      <c r="E4" t="s">
        <v>13</v>
      </c>
    </row>
    <row r="5" spans="2:6" x14ac:dyDescent="0.25">
      <c r="B5">
        <v>64</v>
      </c>
      <c r="C5">
        <v>109</v>
      </c>
      <c r="E5" s="10">
        <f>SLOPE(C2:C21,B2:B21)</f>
        <v>4.2391304347826102</v>
      </c>
      <c r="F5" s="4" t="s">
        <v>14</v>
      </c>
    </row>
    <row r="6" spans="2:6" ht="15.75" thickBot="1" x14ac:dyDescent="0.3">
      <c r="B6">
        <v>65</v>
      </c>
      <c r="C6">
        <v>128</v>
      </c>
      <c r="E6" s="11">
        <f>E2*(C24/B24)</f>
        <v>4.2391304347826102</v>
      </c>
      <c r="F6" s="7" t="s">
        <v>15</v>
      </c>
    </row>
    <row r="7" spans="2:6" x14ac:dyDescent="0.25">
      <c r="B7">
        <v>65</v>
      </c>
      <c r="C7">
        <v>190</v>
      </c>
    </row>
    <row r="8" spans="2:6" x14ac:dyDescent="0.25">
      <c r="B8">
        <v>66</v>
      </c>
      <c r="C8">
        <v>119</v>
      </c>
    </row>
    <row r="9" spans="2:6" x14ac:dyDescent="0.25">
      <c r="B9">
        <v>66</v>
      </c>
      <c r="C9">
        <v>182</v>
      </c>
    </row>
    <row r="10" spans="2:6" x14ac:dyDescent="0.25">
      <c r="B10">
        <v>67</v>
      </c>
      <c r="C10">
        <v>164</v>
      </c>
    </row>
    <row r="11" spans="2:6" x14ac:dyDescent="0.25">
      <c r="B11">
        <v>67</v>
      </c>
      <c r="C11">
        <v>125</v>
      </c>
    </row>
    <row r="12" spans="2:6" x14ac:dyDescent="0.25">
      <c r="B12">
        <v>68</v>
      </c>
      <c r="C12">
        <v>103</v>
      </c>
    </row>
    <row r="13" spans="2:6" x14ac:dyDescent="0.25">
      <c r="B13">
        <v>68</v>
      </c>
      <c r="C13">
        <v>154</v>
      </c>
    </row>
    <row r="14" spans="2:6" x14ac:dyDescent="0.25">
      <c r="B14">
        <v>69</v>
      </c>
      <c r="C14">
        <v>144</v>
      </c>
    </row>
    <row r="15" spans="2:6" x14ac:dyDescent="0.25">
      <c r="B15">
        <v>70</v>
      </c>
      <c r="C15">
        <v>156</v>
      </c>
    </row>
    <row r="16" spans="2:6" x14ac:dyDescent="0.25">
      <c r="B16">
        <v>71</v>
      </c>
      <c r="C16">
        <v>203</v>
      </c>
    </row>
    <row r="17" spans="1:3" x14ac:dyDescent="0.25">
      <c r="B17">
        <v>72</v>
      </c>
      <c r="C17">
        <v>124</v>
      </c>
    </row>
    <row r="18" spans="1:3" x14ac:dyDescent="0.25">
      <c r="B18">
        <v>72</v>
      </c>
      <c r="C18">
        <v>138</v>
      </c>
    </row>
    <row r="19" spans="1:3" x14ac:dyDescent="0.25">
      <c r="B19">
        <v>73</v>
      </c>
      <c r="C19">
        <v>165</v>
      </c>
    </row>
    <row r="20" spans="1:3" x14ac:dyDescent="0.25">
      <c r="B20">
        <v>73</v>
      </c>
      <c r="C20">
        <v>191</v>
      </c>
    </row>
    <row r="21" spans="1:3" x14ac:dyDescent="0.25">
      <c r="B21">
        <v>74</v>
      </c>
      <c r="C21">
        <v>186</v>
      </c>
    </row>
    <row r="23" spans="1:3" x14ac:dyDescent="0.25">
      <c r="A23" s="8" t="s">
        <v>5</v>
      </c>
      <c r="B23">
        <f>AVERAGE(B2:B21)</f>
        <v>67.8</v>
      </c>
      <c r="C23">
        <f>AVERAGE(C2:C21)</f>
        <v>147</v>
      </c>
    </row>
    <row r="24" spans="1:3" ht="30" x14ac:dyDescent="0.25">
      <c r="A24" s="9" t="s">
        <v>3</v>
      </c>
      <c r="B24" s="1">
        <f>_xlfn.STDEV.P(B2:B21)</f>
        <v>3.7762415176998405</v>
      </c>
      <c r="C24" s="1">
        <f>_xlfn.STDEV.P(C2:C21)</f>
        <v>31.138400729645703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/>
  </sheetViews>
  <sheetFormatPr defaultRowHeight="15" x14ac:dyDescent="0.25"/>
  <cols>
    <col min="1" max="1" width="9.42578125" bestFit="1" customWidth="1"/>
    <col min="4" max="4" width="9.5703125" bestFit="1" customWidth="1"/>
    <col min="5" max="5" width="12.85546875" customWidth="1"/>
    <col min="6" max="6" width="25.7109375" bestFit="1" customWidth="1"/>
    <col min="7" max="7" width="12" bestFit="1" customWidth="1"/>
  </cols>
  <sheetData>
    <row r="1" spans="2:7" ht="15.75" thickBot="1" x14ac:dyDescent="0.3">
      <c r="B1" s="8" t="s">
        <v>1</v>
      </c>
      <c r="C1" s="8" t="s">
        <v>0</v>
      </c>
      <c r="E1" t="s">
        <v>13</v>
      </c>
    </row>
    <row r="2" spans="2:7" ht="15.75" thickBot="1" x14ac:dyDescent="0.3">
      <c r="B2">
        <v>61</v>
      </c>
      <c r="C2">
        <v>95</v>
      </c>
      <c r="E2" s="13">
        <f>SLOPE(C2:C21,B2:B21)</f>
        <v>4.2391304347826102</v>
      </c>
      <c r="F2" s="5" t="s">
        <v>14</v>
      </c>
    </row>
    <row r="3" spans="2:7" x14ac:dyDescent="0.25">
      <c r="B3">
        <v>62</v>
      </c>
      <c r="C3">
        <v>122</v>
      </c>
    </row>
    <row r="4" spans="2:7" ht="15.75" thickBot="1" x14ac:dyDescent="0.3">
      <c r="B4">
        <v>63</v>
      </c>
      <c r="C4">
        <v>142</v>
      </c>
      <c r="E4" t="s">
        <v>16</v>
      </c>
    </row>
    <row r="5" spans="2:7" ht="15.75" thickBot="1" x14ac:dyDescent="0.3">
      <c r="B5">
        <v>64</v>
      </c>
      <c r="C5">
        <v>109</v>
      </c>
      <c r="E5" s="13">
        <f>INTERCEPT(C2:C21,B2:B21)</f>
        <v>-140.41304347826093</v>
      </c>
      <c r="F5" s="5" t="s">
        <v>17</v>
      </c>
    </row>
    <row r="6" spans="2:7" ht="15.75" thickBot="1" x14ac:dyDescent="0.3">
      <c r="B6">
        <v>65</v>
      </c>
      <c r="C6">
        <v>128</v>
      </c>
    </row>
    <row r="7" spans="2:7" x14ac:dyDescent="0.25">
      <c r="B7">
        <v>65</v>
      </c>
      <c r="C7">
        <v>190</v>
      </c>
      <c r="E7" s="3" t="s">
        <v>18</v>
      </c>
      <c r="F7" s="15" t="s">
        <v>19</v>
      </c>
      <c r="G7" s="16"/>
    </row>
    <row r="8" spans="2:7" ht="15.75" thickBot="1" x14ac:dyDescent="0.3">
      <c r="B8">
        <v>66</v>
      </c>
      <c r="C8">
        <v>119</v>
      </c>
      <c r="E8" s="6">
        <v>60</v>
      </c>
      <c r="F8" s="17">
        <f>E2*E8+E5</f>
        <v>113.93478260869568</v>
      </c>
      <c r="G8" s="7" t="s">
        <v>20</v>
      </c>
    </row>
    <row r="9" spans="2:7" x14ac:dyDescent="0.25">
      <c r="B9">
        <v>66</v>
      </c>
      <c r="C9">
        <v>182</v>
      </c>
    </row>
    <row r="10" spans="2:7" x14ac:dyDescent="0.25">
      <c r="B10">
        <v>67</v>
      </c>
      <c r="C10">
        <v>164</v>
      </c>
    </row>
    <row r="11" spans="2:7" x14ac:dyDescent="0.25">
      <c r="B11">
        <v>67</v>
      </c>
      <c r="C11">
        <v>125</v>
      </c>
    </row>
    <row r="12" spans="2:7" x14ac:dyDescent="0.25">
      <c r="B12">
        <v>68</v>
      </c>
      <c r="C12">
        <v>103</v>
      </c>
    </row>
    <row r="13" spans="2:7" x14ac:dyDescent="0.25">
      <c r="B13">
        <v>68</v>
      </c>
      <c r="C13">
        <v>154</v>
      </c>
    </row>
    <row r="14" spans="2:7" x14ac:dyDescent="0.25">
      <c r="B14">
        <v>69</v>
      </c>
      <c r="C14">
        <v>144</v>
      </c>
    </row>
    <row r="15" spans="2:7" x14ac:dyDescent="0.25">
      <c r="B15">
        <v>70</v>
      </c>
      <c r="C15">
        <v>156</v>
      </c>
    </row>
    <row r="16" spans="2:7" x14ac:dyDescent="0.25">
      <c r="B16">
        <v>71</v>
      </c>
      <c r="C16">
        <v>203</v>
      </c>
    </row>
    <row r="17" spans="2:3" x14ac:dyDescent="0.25">
      <c r="B17">
        <v>72</v>
      </c>
      <c r="C17">
        <v>124</v>
      </c>
    </row>
    <row r="18" spans="2:3" x14ac:dyDescent="0.25">
      <c r="B18">
        <v>72</v>
      </c>
      <c r="C18">
        <v>138</v>
      </c>
    </row>
    <row r="19" spans="2:3" x14ac:dyDescent="0.25">
      <c r="B19">
        <v>73</v>
      </c>
      <c r="C19">
        <v>165</v>
      </c>
    </row>
    <row r="20" spans="2:3" x14ac:dyDescent="0.25">
      <c r="B20">
        <v>73</v>
      </c>
      <c r="C20">
        <v>191</v>
      </c>
    </row>
    <row r="21" spans="2:3" x14ac:dyDescent="0.25">
      <c r="B21">
        <v>74</v>
      </c>
      <c r="C2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/>
  </sheetViews>
  <sheetFormatPr defaultRowHeight="15" x14ac:dyDescent="0.25"/>
  <cols>
    <col min="1" max="1" width="2.5703125" customWidth="1"/>
    <col min="4" max="4" width="11" customWidth="1"/>
    <col min="5" max="5" width="12.85546875" customWidth="1"/>
    <col min="6" max="6" width="25.7109375" bestFit="1" customWidth="1"/>
    <col min="7" max="7" width="12" bestFit="1" customWidth="1"/>
  </cols>
  <sheetData>
    <row r="1" spans="2:4" ht="30" x14ac:dyDescent="0.25">
      <c r="B1" s="8" t="s">
        <v>1</v>
      </c>
      <c r="C1" s="8" t="s">
        <v>0</v>
      </c>
      <c r="D1" s="9" t="s">
        <v>19</v>
      </c>
    </row>
    <row r="2" spans="2:4" x14ac:dyDescent="0.25">
      <c r="B2">
        <v>61</v>
      </c>
      <c r="C2">
        <v>95</v>
      </c>
      <c r="D2" s="1">
        <f>SLOPE($C$2:$C$21,$B$2:$B$21)*B2+INTERCEPT($C$2:$C$21,$B$2:$B$21)</f>
        <v>118.17391304347831</v>
      </c>
    </row>
    <row r="3" spans="2:4" x14ac:dyDescent="0.25">
      <c r="B3">
        <v>62</v>
      </c>
      <c r="C3">
        <v>122</v>
      </c>
      <c r="D3" s="1">
        <f t="shared" ref="D3:D21" si="0">SLOPE($C$2:$C$21,$B$2:$B$21)*B3+INTERCEPT($C$2:$C$21,$B$2:$B$21)</f>
        <v>122.41304347826087</v>
      </c>
    </row>
    <row r="4" spans="2:4" x14ac:dyDescent="0.25">
      <c r="B4">
        <v>63</v>
      </c>
      <c r="C4">
        <v>142</v>
      </c>
      <c r="D4" s="1">
        <f t="shared" si="0"/>
        <v>126.6521739130435</v>
      </c>
    </row>
    <row r="5" spans="2:4" x14ac:dyDescent="0.25">
      <c r="B5">
        <v>64</v>
      </c>
      <c r="C5">
        <v>109</v>
      </c>
      <c r="D5" s="1">
        <f t="shared" si="0"/>
        <v>130.89130434782612</v>
      </c>
    </row>
    <row r="6" spans="2:4" x14ac:dyDescent="0.25">
      <c r="B6">
        <v>65</v>
      </c>
      <c r="C6">
        <v>128</v>
      </c>
      <c r="D6" s="1">
        <f t="shared" si="0"/>
        <v>135.13043478260875</v>
      </c>
    </row>
    <row r="7" spans="2:4" x14ac:dyDescent="0.25">
      <c r="B7">
        <v>65</v>
      </c>
      <c r="C7">
        <v>190</v>
      </c>
      <c r="D7" s="1">
        <f t="shared" si="0"/>
        <v>135.13043478260875</v>
      </c>
    </row>
    <row r="8" spans="2:4" x14ac:dyDescent="0.25">
      <c r="B8">
        <v>66</v>
      </c>
      <c r="C8">
        <v>119</v>
      </c>
      <c r="D8" s="1">
        <f t="shared" si="0"/>
        <v>139.36956521739137</v>
      </c>
    </row>
    <row r="9" spans="2:4" x14ac:dyDescent="0.25">
      <c r="B9">
        <v>66</v>
      </c>
      <c r="C9">
        <v>182</v>
      </c>
      <c r="D9" s="1">
        <f t="shared" si="0"/>
        <v>139.36956521739137</v>
      </c>
    </row>
    <row r="10" spans="2:4" x14ac:dyDescent="0.25">
      <c r="B10">
        <v>67</v>
      </c>
      <c r="C10">
        <v>164</v>
      </c>
      <c r="D10" s="1">
        <f t="shared" si="0"/>
        <v>143.60869565217394</v>
      </c>
    </row>
    <row r="11" spans="2:4" x14ac:dyDescent="0.25">
      <c r="B11">
        <v>67</v>
      </c>
      <c r="C11">
        <v>125</v>
      </c>
      <c r="D11" s="1">
        <f t="shared" si="0"/>
        <v>143.60869565217394</v>
      </c>
    </row>
    <row r="12" spans="2:4" x14ac:dyDescent="0.25">
      <c r="B12">
        <v>68</v>
      </c>
      <c r="C12">
        <v>103</v>
      </c>
      <c r="D12" s="1">
        <f t="shared" si="0"/>
        <v>147.84782608695656</v>
      </c>
    </row>
    <row r="13" spans="2:4" x14ac:dyDescent="0.25">
      <c r="B13">
        <v>68</v>
      </c>
      <c r="C13">
        <v>154</v>
      </c>
      <c r="D13" s="1">
        <f t="shared" si="0"/>
        <v>147.84782608695656</v>
      </c>
    </row>
    <row r="14" spans="2:4" x14ac:dyDescent="0.25">
      <c r="B14">
        <v>69</v>
      </c>
      <c r="C14">
        <v>144</v>
      </c>
      <c r="D14" s="1">
        <f t="shared" si="0"/>
        <v>152.08695652173918</v>
      </c>
    </row>
    <row r="15" spans="2:4" x14ac:dyDescent="0.25">
      <c r="B15">
        <v>70</v>
      </c>
      <c r="C15">
        <v>156</v>
      </c>
      <c r="D15" s="1">
        <f t="shared" si="0"/>
        <v>156.32608695652181</v>
      </c>
    </row>
    <row r="16" spans="2:4" x14ac:dyDescent="0.25">
      <c r="B16">
        <v>71</v>
      </c>
      <c r="C16">
        <v>203</v>
      </c>
      <c r="D16" s="1">
        <f t="shared" si="0"/>
        <v>160.56521739130437</v>
      </c>
    </row>
    <row r="17" spans="2:4" x14ac:dyDescent="0.25">
      <c r="B17">
        <v>72</v>
      </c>
      <c r="C17">
        <v>124</v>
      </c>
      <c r="D17" s="1">
        <f t="shared" si="0"/>
        <v>164.804347826087</v>
      </c>
    </row>
    <row r="18" spans="2:4" x14ac:dyDescent="0.25">
      <c r="B18">
        <v>72</v>
      </c>
      <c r="C18">
        <v>138</v>
      </c>
      <c r="D18" s="1">
        <f t="shared" si="0"/>
        <v>164.804347826087</v>
      </c>
    </row>
    <row r="19" spans="2:4" x14ac:dyDescent="0.25">
      <c r="B19">
        <v>73</v>
      </c>
      <c r="C19">
        <v>165</v>
      </c>
      <c r="D19" s="1">
        <f t="shared" si="0"/>
        <v>169.04347826086962</v>
      </c>
    </row>
    <row r="20" spans="2:4" x14ac:dyDescent="0.25">
      <c r="B20">
        <v>73</v>
      </c>
      <c r="C20">
        <v>191</v>
      </c>
      <c r="D20" s="1">
        <f t="shared" si="0"/>
        <v>169.04347826086962</v>
      </c>
    </row>
    <row r="21" spans="2:4" x14ac:dyDescent="0.25">
      <c r="B21">
        <v>74</v>
      </c>
      <c r="C21">
        <v>186</v>
      </c>
      <c r="D21" s="1">
        <f t="shared" si="0"/>
        <v>173.28260869565224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/>
  </sheetViews>
  <sheetFormatPr defaultRowHeight="15" x14ac:dyDescent="0.25"/>
  <cols>
    <col min="1" max="1" width="2.5703125" customWidth="1"/>
    <col min="2" max="2" width="6.85546875" bestFit="1" customWidth="1"/>
    <col min="3" max="3" width="7.42578125" bestFit="1" customWidth="1"/>
    <col min="4" max="4" width="9.85546875" bestFit="1" customWidth="1"/>
    <col min="5" max="5" width="8.7109375" bestFit="1" customWidth="1"/>
    <col min="6" max="6" width="13.140625" bestFit="1" customWidth="1"/>
    <col min="7" max="7" width="2.7109375" customWidth="1"/>
    <col min="8" max="8" width="25.140625" bestFit="1" customWidth="1"/>
    <col min="9" max="9" width="10" customWidth="1"/>
    <col min="10" max="10" width="22.85546875" bestFit="1" customWidth="1"/>
  </cols>
  <sheetData>
    <row r="1" spans="2:13" ht="30.75" thickBot="1" x14ac:dyDescent="0.3">
      <c r="B1" s="8" t="s">
        <v>1</v>
      </c>
      <c r="C1" s="8" t="s">
        <v>0</v>
      </c>
      <c r="D1" s="9" t="s">
        <v>19</v>
      </c>
      <c r="E1" s="9" t="s">
        <v>21</v>
      </c>
      <c r="F1" s="9" t="s">
        <v>22</v>
      </c>
    </row>
    <row r="2" spans="2:13" x14ac:dyDescent="0.25">
      <c r="B2">
        <v>61</v>
      </c>
      <c r="C2">
        <v>95</v>
      </c>
      <c r="D2" s="1">
        <f>$I$2*B2+$I$3</f>
        <v>118.17391304347831</v>
      </c>
      <c r="E2" s="1">
        <f>C2-D2</f>
        <v>-23.173913043478308</v>
      </c>
      <c r="F2" s="1">
        <f t="shared" ref="F2:F21" si="0">(C2-D2)^2</f>
        <v>537.03024574669405</v>
      </c>
      <c r="H2" s="3" t="s">
        <v>13</v>
      </c>
      <c r="I2" s="23">
        <f>SLOPE($C$2:$C$21,$B$2:$B$21)</f>
        <v>4.2391304347826102</v>
      </c>
      <c r="M2" s="71"/>
    </row>
    <row r="3" spans="2:13" ht="15.75" thickBot="1" x14ac:dyDescent="0.3">
      <c r="B3">
        <v>62</v>
      </c>
      <c r="C3">
        <v>122</v>
      </c>
      <c r="D3" s="1">
        <f t="shared" ref="D3:D21" si="1">$I$2*B3+$I$3</f>
        <v>122.41304347826087</v>
      </c>
      <c r="E3" s="1">
        <f t="shared" ref="E3:E21" si="2">C3-D3</f>
        <v>-0.41304347826087451</v>
      </c>
      <c r="F3" s="1">
        <f t="shared" si="0"/>
        <v>0.1706049149338415</v>
      </c>
      <c r="H3" s="6" t="s">
        <v>16</v>
      </c>
      <c r="I3" s="24">
        <f>INTERCEPT($C$2:$C$21,$B$2:$B$21)</f>
        <v>-140.41304347826093</v>
      </c>
      <c r="M3" s="71"/>
    </row>
    <row r="4" spans="2:13" x14ac:dyDescent="0.25">
      <c r="B4">
        <v>63</v>
      </c>
      <c r="C4">
        <v>142</v>
      </c>
      <c r="D4" s="1">
        <f t="shared" si="1"/>
        <v>126.6521739130435</v>
      </c>
      <c r="E4" s="1">
        <f t="shared" si="2"/>
        <v>15.347826086956502</v>
      </c>
      <c r="F4" s="1">
        <f t="shared" si="0"/>
        <v>235.55576559546253</v>
      </c>
      <c r="M4" s="71"/>
    </row>
    <row r="5" spans="2:13" ht="15.75" thickBot="1" x14ac:dyDescent="0.3">
      <c r="B5">
        <v>64</v>
      </c>
      <c r="C5">
        <v>109</v>
      </c>
      <c r="D5" s="1">
        <f t="shared" si="1"/>
        <v>130.89130434782612</v>
      </c>
      <c r="E5" s="1">
        <f t="shared" si="2"/>
        <v>-21.891304347826122</v>
      </c>
      <c r="F5" s="1">
        <f t="shared" si="0"/>
        <v>479.22920604915083</v>
      </c>
      <c r="M5" s="71"/>
    </row>
    <row r="6" spans="2:13" x14ac:dyDescent="0.25">
      <c r="B6">
        <v>65</v>
      </c>
      <c r="C6">
        <v>128</v>
      </c>
      <c r="D6" s="1">
        <f t="shared" si="1"/>
        <v>135.13043478260875</v>
      </c>
      <c r="E6" s="1">
        <f t="shared" si="2"/>
        <v>-7.1304347826087451</v>
      </c>
      <c r="F6" s="1">
        <f t="shared" si="0"/>
        <v>50.843100189036619</v>
      </c>
      <c r="H6" s="3" t="s">
        <v>23</v>
      </c>
      <c r="I6" s="18">
        <f>SUM(F2:F21)</f>
        <v>14266.891304347824</v>
      </c>
      <c r="J6" s="4" t="s">
        <v>28</v>
      </c>
      <c r="M6" s="71"/>
    </row>
    <row r="7" spans="2:13" x14ac:dyDescent="0.25">
      <c r="B7">
        <v>65</v>
      </c>
      <c r="C7">
        <v>190</v>
      </c>
      <c r="D7" s="1">
        <f t="shared" si="1"/>
        <v>135.13043478260875</v>
      </c>
      <c r="E7" s="1">
        <f t="shared" si="2"/>
        <v>54.869565217391255</v>
      </c>
      <c r="F7" s="1">
        <f t="shared" si="0"/>
        <v>3010.6691871455523</v>
      </c>
      <c r="H7" s="19" t="s">
        <v>24</v>
      </c>
      <c r="I7" s="14">
        <f>DEVSQ(C2:C21)</f>
        <v>19392</v>
      </c>
      <c r="J7" s="20" t="s">
        <v>29</v>
      </c>
      <c r="M7" s="71"/>
    </row>
    <row r="8" spans="2:13" ht="18" thickBot="1" x14ac:dyDescent="0.3">
      <c r="B8">
        <v>66</v>
      </c>
      <c r="C8">
        <v>119</v>
      </c>
      <c r="D8" s="1">
        <f t="shared" si="1"/>
        <v>139.36956521739137</v>
      </c>
      <c r="E8" s="1">
        <f t="shared" si="2"/>
        <v>-20.369565217391369</v>
      </c>
      <c r="F8" s="1">
        <f t="shared" si="0"/>
        <v>414.91918714556027</v>
      </c>
      <c r="H8" s="6" t="s">
        <v>25</v>
      </c>
      <c r="I8" s="17">
        <f>1-(I6/I7)</f>
        <v>0.26428984610417572</v>
      </c>
      <c r="J8" s="7" t="s">
        <v>31</v>
      </c>
      <c r="M8" s="71"/>
    </row>
    <row r="9" spans="2:13" ht="15.75" thickBot="1" x14ac:dyDescent="0.3">
      <c r="B9">
        <v>66</v>
      </c>
      <c r="C9">
        <v>182</v>
      </c>
      <c r="D9" s="1">
        <f t="shared" si="1"/>
        <v>139.36956521739137</v>
      </c>
      <c r="E9" s="1">
        <f t="shared" si="2"/>
        <v>42.630434782608631</v>
      </c>
      <c r="F9" s="1">
        <f t="shared" si="0"/>
        <v>1817.3539697542478</v>
      </c>
      <c r="M9" s="71"/>
    </row>
    <row r="10" spans="2:13" ht="18" thickBot="1" x14ac:dyDescent="0.3">
      <c r="B10">
        <v>67</v>
      </c>
      <c r="C10">
        <v>164</v>
      </c>
      <c r="D10" s="1">
        <f t="shared" si="1"/>
        <v>143.60869565217394</v>
      </c>
      <c r="E10" s="1">
        <f t="shared" si="2"/>
        <v>20.391304347826065</v>
      </c>
      <c r="F10" s="1">
        <f t="shared" si="0"/>
        <v>415.80529300567019</v>
      </c>
      <c r="H10" s="21" t="s">
        <v>25</v>
      </c>
      <c r="I10" s="22">
        <f>RSQ(C2:C21,B2:B21)</f>
        <v>0.26428984610417572</v>
      </c>
      <c r="J10" s="5" t="s">
        <v>30</v>
      </c>
      <c r="M10" s="71"/>
    </row>
    <row r="11" spans="2:13" ht="15.75" thickBot="1" x14ac:dyDescent="0.3">
      <c r="B11">
        <v>67</v>
      </c>
      <c r="C11">
        <v>125</v>
      </c>
      <c r="D11" s="1">
        <f t="shared" si="1"/>
        <v>143.60869565217394</v>
      </c>
      <c r="E11" s="1">
        <f t="shared" si="2"/>
        <v>-18.608695652173935</v>
      </c>
      <c r="F11" s="1">
        <f t="shared" si="0"/>
        <v>346.28355387523715</v>
      </c>
      <c r="M11" s="71"/>
    </row>
    <row r="12" spans="2:13" x14ac:dyDescent="0.25">
      <c r="B12">
        <v>68</v>
      </c>
      <c r="C12">
        <v>103</v>
      </c>
      <c r="D12" s="1">
        <f t="shared" si="1"/>
        <v>147.84782608695656</v>
      </c>
      <c r="E12" s="1">
        <f t="shared" si="2"/>
        <v>-44.847826086956559</v>
      </c>
      <c r="F12" s="1">
        <f t="shared" si="0"/>
        <v>2011.3275047259012</v>
      </c>
      <c r="H12" s="3" t="s">
        <v>26</v>
      </c>
      <c r="I12" s="18">
        <f>CORREL(B2:B21,C2:C21)</f>
        <v>0.5140912818791773</v>
      </c>
      <c r="J12" s="4" t="s">
        <v>9</v>
      </c>
      <c r="M12" s="71"/>
    </row>
    <row r="13" spans="2:13" ht="15.75" thickBot="1" x14ac:dyDescent="0.3">
      <c r="B13">
        <v>68</v>
      </c>
      <c r="C13">
        <v>154</v>
      </c>
      <c r="D13" s="1">
        <f t="shared" si="1"/>
        <v>147.84782608695656</v>
      </c>
      <c r="E13" s="1">
        <f t="shared" si="2"/>
        <v>6.1521739130434412</v>
      </c>
      <c r="F13" s="1">
        <f t="shared" si="0"/>
        <v>37.849243856332244</v>
      </c>
      <c r="H13" s="6" t="s">
        <v>27</v>
      </c>
      <c r="I13" s="17">
        <f>I12^2</f>
        <v>0.26428984610417572</v>
      </c>
      <c r="J13" s="7" t="s">
        <v>32</v>
      </c>
      <c r="M13" s="71"/>
    </row>
    <row r="14" spans="2:13" x14ac:dyDescent="0.25">
      <c r="B14">
        <v>69</v>
      </c>
      <c r="C14">
        <v>144</v>
      </c>
      <c r="D14" s="1">
        <f t="shared" si="1"/>
        <v>152.08695652173918</v>
      </c>
      <c r="E14" s="1">
        <f t="shared" si="2"/>
        <v>-8.0869565217391823</v>
      </c>
      <c r="F14" s="1">
        <f t="shared" si="0"/>
        <v>65.39886578449989</v>
      </c>
      <c r="M14" s="71"/>
    </row>
    <row r="15" spans="2:13" ht="15.75" thickBot="1" x14ac:dyDescent="0.3">
      <c r="B15">
        <v>70</v>
      </c>
      <c r="C15">
        <v>156</v>
      </c>
      <c r="D15" s="1">
        <f t="shared" si="1"/>
        <v>156.32608695652181</v>
      </c>
      <c r="E15" s="1">
        <f t="shared" si="2"/>
        <v>-0.32608695652180586</v>
      </c>
      <c r="F15" s="1">
        <f t="shared" si="0"/>
        <v>0.10633270321365411</v>
      </c>
      <c r="M15" s="71"/>
    </row>
    <row r="16" spans="2:13" x14ac:dyDescent="0.25">
      <c r="B16">
        <v>71</v>
      </c>
      <c r="C16">
        <v>203</v>
      </c>
      <c r="D16" s="1">
        <f t="shared" si="1"/>
        <v>160.56521739130437</v>
      </c>
      <c r="E16" s="1">
        <f t="shared" si="2"/>
        <v>42.434782608695627</v>
      </c>
      <c r="F16" s="1">
        <f t="shared" si="0"/>
        <v>1800.7107750472569</v>
      </c>
      <c r="H16" s="3" t="s">
        <v>33</v>
      </c>
      <c r="I16" s="23">
        <f>DEVSQ(D2:D21)</f>
        <v>5125.1086956521794</v>
      </c>
      <c r="M16" s="71"/>
    </row>
    <row r="17" spans="2:13" ht="18" thickBot="1" x14ac:dyDescent="0.3">
      <c r="B17">
        <v>72</v>
      </c>
      <c r="C17">
        <v>124</v>
      </c>
      <c r="D17" s="1">
        <f t="shared" si="1"/>
        <v>164.804347826087</v>
      </c>
      <c r="E17" s="1">
        <f t="shared" si="2"/>
        <v>-40.804347826086996</v>
      </c>
      <c r="F17" s="1">
        <f t="shared" si="0"/>
        <v>1664.9948015122905</v>
      </c>
      <c r="H17" s="6" t="s">
        <v>25</v>
      </c>
      <c r="I17" s="25">
        <f>I16/I7</f>
        <v>0.26428984610417594</v>
      </c>
      <c r="M17" s="71"/>
    </row>
    <row r="18" spans="2:13" x14ac:dyDescent="0.25">
      <c r="B18">
        <v>72</v>
      </c>
      <c r="C18">
        <v>138</v>
      </c>
      <c r="D18" s="1">
        <f t="shared" si="1"/>
        <v>164.804347826087</v>
      </c>
      <c r="E18" s="1">
        <f t="shared" si="2"/>
        <v>-26.804347826086996</v>
      </c>
      <c r="F18" s="1">
        <f t="shared" si="0"/>
        <v>718.47306238185467</v>
      </c>
      <c r="M18" s="71"/>
    </row>
    <row r="19" spans="2:13" x14ac:dyDescent="0.25">
      <c r="B19">
        <v>73</v>
      </c>
      <c r="C19">
        <v>165</v>
      </c>
      <c r="D19" s="1">
        <f t="shared" si="1"/>
        <v>169.04347826086962</v>
      </c>
      <c r="E19" s="1">
        <f t="shared" si="2"/>
        <v>-4.0434782608696196</v>
      </c>
      <c r="F19" s="1">
        <f t="shared" si="0"/>
        <v>16.349716446125203</v>
      </c>
      <c r="M19" s="71"/>
    </row>
    <row r="20" spans="2:13" x14ac:dyDescent="0.25">
      <c r="B20">
        <v>73</v>
      </c>
      <c r="C20">
        <v>191</v>
      </c>
      <c r="D20" s="1">
        <f t="shared" si="1"/>
        <v>169.04347826086962</v>
      </c>
      <c r="E20" s="1">
        <f t="shared" si="2"/>
        <v>21.95652173913038</v>
      </c>
      <c r="F20" s="1">
        <f t="shared" si="0"/>
        <v>482.08884688090501</v>
      </c>
      <c r="M20" s="71"/>
    </row>
    <row r="21" spans="2:13" x14ac:dyDescent="0.25">
      <c r="B21">
        <v>74</v>
      </c>
      <c r="C21">
        <v>186</v>
      </c>
      <c r="D21" s="1">
        <f t="shared" si="1"/>
        <v>173.28260869565224</v>
      </c>
      <c r="E21" s="1">
        <f t="shared" si="2"/>
        <v>12.717391304347757</v>
      </c>
      <c r="F21" s="1">
        <f t="shared" si="0"/>
        <v>161.73204158789994</v>
      </c>
      <c r="M21" s="7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defaultRowHeight="15" x14ac:dyDescent="0.25"/>
  <cols>
    <col min="1" max="1" width="2.5703125" customWidth="1"/>
    <col min="2" max="2" width="6.85546875" bestFit="1" customWidth="1"/>
    <col min="3" max="3" width="7.42578125" bestFit="1" customWidth="1"/>
    <col min="4" max="4" width="9.85546875" bestFit="1" customWidth="1"/>
    <col min="5" max="5" width="11.140625" customWidth="1"/>
    <col min="6" max="6" width="17.28515625" customWidth="1"/>
    <col min="7" max="7" width="9.42578125" customWidth="1"/>
    <col min="8" max="8" width="11.42578125" customWidth="1"/>
    <col min="9" max="9" width="10" customWidth="1"/>
    <col min="10" max="10" width="10.140625" customWidth="1"/>
  </cols>
  <sheetData>
    <row r="1" spans="2:6" x14ac:dyDescent="0.25">
      <c r="B1" s="8" t="s">
        <v>1</v>
      </c>
      <c r="C1" s="8" t="s">
        <v>0</v>
      </c>
    </row>
    <row r="2" spans="2:6" ht="15.75" thickBot="1" x14ac:dyDescent="0.3">
      <c r="B2">
        <v>61</v>
      </c>
      <c r="C2">
        <v>95</v>
      </c>
      <c r="E2" s="30" t="s">
        <v>34</v>
      </c>
      <c r="F2" s="29"/>
    </row>
    <row r="3" spans="2:6" x14ac:dyDescent="0.25">
      <c r="B3">
        <v>62</v>
      </c>
      <c r="C3">
        <v>122</v>
      </c>
      <c r="E3" s="10">
        <f t="array" ref="E3:F7">LINEST(C2:C21,B2:B21,,TRUE)</f>
        <v>4.2391304347826102</v>
      </c>
      <c r="F3" s="23">
        <v>-140.41304347826093</v>
      </c>
    </row>
    <row r="4" spans="2:6" x14ac:dyDescent="0.25">
      <c r="B4">
        <v>63</v>
      </c>
      <c r="C4">
        <v>142</v>
      </c>
      <c r="E4" s="26">
        <v>1.6670693356693536</v>
      </c>
      <c r="F4" s="27">
        <v>113.20247795680044</v>
      </c>
    </row>
    <row r="5" spans="2:6" x14ac:dyDescent="0.25">
      <c r="B5">
        <v>64</v>
      </c>
      <c r="C5">
        <v>109</v>
      </c>
      <c r="E5" s="26">
        <v>0.26428984610417566</v>
      </c>
      <c r="F5" s="27">
        <v>28.153242663390802</v>
      </c>
    </row>
    <row r="6" spans="2:6" x14ac:dyDescent="0.25">
      <c r="B6">
        <v>65</v>
      </c>
      <c r="C6">
        <v>128</v>
      </c>
      <c r="E6" s="26">
        <v>6.4661568209765088</v>
      </c>
      <c r="F6" s="28">
        <v>18</v>
      </c>
    </row>
    <row r="7" spans="2:6" ht="15.75" thickBot="1" x14ac:dyDescent="0.3">
      <c r="B7">
        <v>65</v>
      </c>
      <c r="C7">
        <v>190</v>
      </c>
      <c r="E7" s="11">
        <v>5125.108695652174</v>
      </c>
      <c r="F7" s="25">
        <v>14266.891304347826</v>
      </c>
    </row>
    <row r="8" spans="2:6" x14ac:dyDescent="0.25">
      <c r="B8">
        <v>66</v>
      </c>
      <c r="C8">
        <v>119</v>
      </c>
    </row>
    <row r="9" spans="2:6" x14ac:dyDescent="0.25">
      <c r="B9">
        <v>66</v>
      </c>
      <c r="C9">
        <v>182</v>
      </c>
    </row>
    <row r="10" spans="2:6" x14ac:dyDescent="0.25">
      <c r="B10">
        <v>67</v>
      </c>
      <c r="C10">
        <v>164</v>
      </c>
    </row>
    <row r="11" spans="2:6" x14ac:dyDescent="0.25">
      <c r="B11">
        <v>67</v>
      </c>
      <c r="C11">
        <v>125</v>
      </c>
    </row>
    <row r="12" spans="2:6" x14ac:dyDescent="0.25">
      <c r="B12">
        <v>68</v>
      </c>
      <c r="C12">
        <v>103</v>
      </c>
    </row>
    <row r="13" spans="2:6" x14ac:dyDescent="0.25">
      <c r="B13">
        <v>68</v>
      </c>
      <c r="C13">
        <v>154</v>
      </c>
    </row>
    <row r="14" spans="2:6" x14ac:dyDescent="0.25">
      <c r="B14">
        <v>69</v>
      </c>
      <c r="C14">
        <v>144</v>
      </c>
    </row>
    <row r="15" spans="2:6" x14ac:dyDescent="0.25">
      <c r="B15">
        <v>70</v>
      </c>
      <c r="C15">
        <v>156</v>
      </c>
    </row>
    <row r="16" spans="2:6" x14ac:dyDescent="0.25">
      <c r="B16">
        <v>71</v>
      </c>
      <c r="C16">
        <v>203</v>
      </c>
    </row>
    <row r="17" spans="2:3" x14ac:dyDescent="0.25">
      <c r="B17">
        <v>72</v>
      </c>
      <c r="C17">
        <v>124</v>
      </c>
    </row>
    <row r="18" spans="2:3" x14ac:dyDescent="0.25">
      <c r="B18">
        <v>72</v>
      </c>
      <c r="C18">
        <v>138</v>
      </c>
    </row>
    <row r="19" spans="2:3" x14ac:dyDescent="0.25">
      <c r="B19">
        <v>73</v>
      </c>
      <c r="C19">
        <v>165</v>
      </c>
    </row>
    <row r="20" spans="2:3" x14ac:dyDescent="0.25">
      <c r="B20">
        <v>73</v>
      </c>
      <c r="C20">
        <v>191</v>
      </c>
    </row>
    <row r="21" spans="2:3" x14ac:dyDescent="0.25">
      <c r="B21">
        <v>74</v>
      </c>
      <c r="C21">
        <v>186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defaultRowHeight="15" x14ac:dyDescent="0.25"/>
  <cols>
    <col min="1" max="1" width="2.5703125" customWidth="1"/>
    <col min="2" max="2" width="4.42578125" bestFit="1" customWidth="1"/>
    <col min="3" max="3" width="6.85546875" bestFit="1" customWidth="1"/>
    <col min="4" max="4" width="7.42578125" bestFit="1" customWidth="1"/>
    <col min="5" max="5" width="9.85546875" bestFit="1" customWidth="1"/>
    <col min="6" max="6" width="11.140625" customWidth="1"/>
    <col min="7" max="7" width="10.85546875" customWidth="1"/>
    <col min="8" max="8" width="9.42578125" customWidth="1"/>
    <col min="9" max="9" width="11.42578125" customWidth="1"/>
    <col min="10" max="10" width="10" customWidth="1"/>
    <col min="11" max="11" width="10.140625" customWidth="1"/>
  </cols>
  <sheetData>
    <row r="1" spans="2:8" x14ac:dyDescent="0.25">
      <c r="B1" t="s">
        <v>35</v>
      </c>
      <c r="C1" s="8" t="s">
        <v>1</v>
      </c>
      <c r="D1" s="8" t="s">
        <v>0</v>
      </c>
    </row>
    <row r="2" spans="2:8" x14ac:dyDescent="0.25">
      <c r="B2">
        <v>51</v>
      </c>
      <c r="C2">
        <v>61</v>
      </c>
      <c r="D2">
        <v>95</v>
      </c>
      <c r="F2" s="30" t="s">
        <v>36</v>
      </c>
      <c r="G2" s="29"/>
      <c r="H2" s="29"/>
    </row>
    <row r="3" spans="2:8" x14ac:dyDescent="0.25">
      <c r="B3">
        <v>43</v>
      </c>
      <c r="C3">
        <v>62</v>
      </c>
      <c r="D3">
        <v>122</v>
      </c>
      <c r="F3" s="32">
        <f t="array" ref="F3:H7">LINEST(D2:D21,B2:C21,,TRUE)</f>
        <v>4.3900859154680791</v>
      </c>
      <c r="G3" s="33">
        <v>-0.55054351779406474</v>
      </c>
      <c r="H3" s="39">
        <v>-124.74475255652501</v>
      </c>
    </row>
    <row r="4" spans="2:8" x14ac:dyDescent="0.25">
      <c r="B4">
        <v>18</v>
      </c>
      <c r="C4">
        <v>63</v>
      </c>
      <c r="D4">
        <v>142</v>
      </c>
      <c r="F4" s="34">
        <v>1.6343118641204197</v>
      </c>
      <c r="G4" s="14">
        <v>0.40841018643716498</v>
      </c>
      <c r="H4" s="40">
        <v>111.32568806885914</v>
      </c>
    </row>
    <row r="5" spans="2:8" x14ac:dyDescent="0.25">
      <c r="B5">
        <v>68</v>
      </c>
      <c r="C5">
        <v>64</v>
      </c>
      <c r="D5">
        <v>109</v>
      </c>
      <c r="F5" s="34">
        <v>0.33533641960250721</v>
      </c>
      <c r="G5" s="14">
        <v>27.535171253238776</v>
      </c>
      <c r="H5" s="35" t="e">
        <v>#N/A</v>
      </c>
    </row>
    <row r="6" spans="2:8" x14ac:dyDescent="0.25">
      <c r="B6">
        <v>68</v>
      </c>
      <c r="C6">
        <v>65</v>
      </c>
      <c r="D6">
        <v>128</v>
      </c>
      <c r="F6" s="34">
        <v>4.2884244762089914</v>
      </c>
      <c r="G6" s="31">
        <v>17</v>
      </c>
      <c r="H6" s="35" t="e">
        <v>#N/A</v>
      </c>
    </row>
    <row r="7" spans="2:8" x14ac:dyDescent="0.25">
      <c r="B7">
        <v>44</v>
      </c>
      <c r="C7">
        <v>65</v>
      </c>
      <c r="D7">
        <v>190</v>
      </c>
      <c r="F7" s="36">
        <v>6502.8438489318196</v>
      </c>
      <c r="G7" s="37">
        <v>12889.15615106818</v>
      </c>
      <c r="H7" s="38" t="e">
        <v>#N/A</v>
      </c>
    </row>
    <row r="8" spans="2:8" x14ac:dyDescent="0.25">
      <c r="B8">
        <v>38</v>
      </c>
      <c r="C8">
        <v>66</v>
      </c>
      <c r="D8">
        <v>119</v>
      </c>
    </row>
    <row r="9" spans="2:8" x14ac:dyDescent="0.25">
      <c r="B9">
        <v>30</v>
      </c>
      <c r="C9">
        <v>66</v>
      </c>
      <c r="D9">
        <v>182</v>
      </c>
    </row>
    <row r="10" spans="2:8" x14ac:dyDescent="0.25">
      <c r="B10">
        <v>69</v>
      </c>
      <c r="C10">
        <v>67</v>
      </c>
      <c r="D10">
        <v>164</v>
      </c>
    </row>
    <row r="11" spans="2:8" x14ac:dyDescent="0.25">
      <c r="B11">
        <v>55</v>
      </c>
      <c r="C11">
        <v>67</v>
      </c>
      <c r="D11">
        <v>125</v>
      </c>
    </row>
    <row r="12" spans="2:8" x14ac:dyDescent="0.25">
      <c r="B12">
        <v>43</v>
      </c>
      <c r="C12">
        <v>68</v>
      </c>
      <c r="D12">
        <v>103</v>
      </c>
    </row>
    <row r="13" spans="2:8" x14ac:dyDescent="0.25">
      <c r="B13">
        <v>36</v>
      </c>
      <c r="C13">
        <v>68</v>
      </c>
      <c r="D13">
        <v>154</v>
      </c>
    </row>
    <row r="14" spans="2:8" x14ac:dyDescent="0.25">
      <c r="B14">
        <v>32</v>
      </c>
      <c r="C14">
        <v>69</v>
      </c>
      <c r="D14">
        <v>144</v>
      </c>
    </row>
    <row r="15" spans="2:8" x14ac:dyDescent="0.25">
      <c r="B15">
        <v>37</v>
      </c>
      <c r="C15">
        <v>70</v>
      </c>
      <c r="D15">
        <v>156</v>
      </c>
    </row>
    <row r="16" spans="2:8" x14ac:dyDescent="0.25">
      <c r="B16">
        <v>58</v>
      </c>
      <c r="C16">
        <v>71</v>
      </c>
      <c r="D16">
        <v>203</v>
      </c>
    </row>
    <row r="17" spans="2:4" x14ac:dyDescent="0.25">
      <c r="B17">
        <v>69</v>
      </c>
      <c r="C17">
        <v>72</v>
      </c>
      <c r="D17">
        <v>124</v>
      </c>
    </row>
    <row r="18" spans="2:4" x14ac:dyDescent="0.25">
      <c r="B18">
        <v>56</v>
      </c>
      <c r="C18">
        <v>72</v>
      </c>
      <c r="D18">
        <v>138</v>
      </c>
    </row>
    <row r="19" spans="2:4" x14ac:dyDescent="0.25">
      <c r="B19">
        <v>52</v>
      </c>
      <c r="C19">
        <v>73</v>
      </c>
      <c r="D19">
        <v>165</v>
      </c>
    </row>
    <row r="20" spans="2:4" x14ac:dyDescent="0.25">
      <c r="B20">
        <v>21</v>
      </c>
      <c r="C20">
        <v>73</v>
      </c>
      <c r="D20">
        <v>191</v>
      </c>
    </row>
    <row r="21" spans="2:4" x14ac:dyDescent="0.25">
      <c r="B21">
        <v>53</v>
      </c>
      <c r="C21">
        <v>74</v>
      </c>
      <c r="D21">
        <v>186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/>
  </sheetViews>
  <sheetFormatPr defaultRowHeight="15" x14ac:dyDescent="0.25"/>
  <cols>
    <col min="1" max="1" width="2.5703125" customWidth="1"/>
    <col min="2" max="2" width="4.42578125" bestFit="1" customWidth="1"/>
    <col min="3" max="3" width="6.85546875" bestFit="1" customWidth="1"/>
    <col min="4" max="4" width="7.42578125" bestFit="1" customWidth="1"/>
    <col min="5" max="5" width="2.42578125" customWidth="1"/>
    <col min="6" max="6" width="24.42578125" bestFit="1" customWidth="1"/>
    <col min="7" max="7" width="2.140625" customWidth="1"/>
    <col min="8" max="8" width="30" bestFit="1" customWidth="1"/>
    <col min="9" max="9" width="3.5703125" customWidth="1"/>
    <col min="10" max="10" width="8.5703125" bestFit="1" customWidth="1"/>
    <col min="11" max="11" width="10" customWidth="1"/>
    <col min="12" max="12" width="8.28515625" bestFit="1" customWidth="1"/>
  </cols>
  <sheetData>
    <row r="1" spans="2:12" ht="15.75" thickBot="1" x14ac:dyDescent="0.3">
      <c r="B1" t="s">
        <v>35</v>
      </c>
      <c r="C1" s="8" t="s">
        <v>1</v>
      </c>
      <c r="D1" s="8" t="s">
        <v>0</v>
      </c>
      <c r="F1" s="50" t="s">
        <v>38</v>
      </c>
      <c r="G1" s="8"/>
      <c r="H1" s="51" t="s">
        <v>37</v>
      </c>
    </row>
    <row r="2" spans="2:12" x14ac:dyDescent="0.25">
      <c r="B2">
        <v>51</v>
      </c>
      <c r="C2">
        <v>61</v>
      </c>
      <c r="D2">
        <v>95</v>
      </c>
      <c r="F2" s="41">
        <f t="shared" ref="F2:F21" si="0">$K$3*B2+$J$3*C2+$L$3</f>
        <v>114.97276887953052</v>
      </c>
      <c r="G2" s="1"/>
      <c r="H2" s="41">
        <f t="array" ref="H2:H21">TREND(D2:D21,B2:C21)</f>
        <v>114.97276887953052</v>
      </c>
      <c r="J2" s="43" t="s">
        <v>36</v>
      </c>
      <c r="K2" s="44"/>
      <c r="L2" s="45"/>
    </row>
    <row r="3" spans="2:12" x14ac:dyDescent="0.25">
      <c r="B3">
        <v>43</v>
      </c>
      <c r="C3">
        <v>62</v>
      </c>
      <c r="D3">
        <v>122</v>
      </c>
      <c r="F3" s="41">
        <f t="shared" si="0"/>
        <v>123.76720293735107</v>
      </c>
      <c r="G3" s="1"/>
      <c r="H3" s="41">
        <v>123.76720293735107</v>
      </c>
      <c r="J3" s="46">
        <f t="array" ref="J3:L7">LINEST(D2:D21,B2:C21,,TRUE)</f>
        <v>4.3900859154680791</v>
      </c>
      <c r="K3" s="33">
        <v>-0.55054351779406474</v>
      </c>
      <c r="L3" s="47">
        <v>-124.74475255652501</v>
      </c>
    </row>
    <row r="4" spans="2:12" x14ac:dyDescent="0.25">
      <c r="B4">
        <v>18</v>
      </c>
      <c r="C4">
        <v>63</v>
      </c>
      <c r="D4">
        <v>142</v>
      </c>
      <c r="F4" s="41">
        <f t="shared" si="0"/>
        <v>141.92087679767079</v>
      </c>
      <c r="G4" s="1"/>
      <c r="H4" s="41">
        <v>141.92087679767079</v>
      </c>
      <c r="J4" s="26">
        <v>1.6343118641204197</v>
      </c>
      <c r="K4" s="14">
        <v>0.40841018643716498</v>
      </c>
      <c r="L4" s="27">
        <v>111.32568806885914</v>
      </c>
    </row>
    <row r="5" spans="2:12" x14ac:dyDescent="0.25">
      <c r="B5">
        <v>68</v>
      </c>
      <c r="C5">
        <v>64</v>
      </c>
      <c r="D5">
        <v>109</v>
      </c>
      <c r="F5" s="41">
        <f t="shared" si="0"/>
        <v>118.78378682343563</v>
      </c>
      <c r="G5" s="1"/>
      <c r="H5" s="41">
        <v>118.78378682343563</v>
      </c>
      <c r="J5" s="26">
        <v>0.33533641960250721</v>
      </c>
      <c r="K5" s="14">
        <v>27.535171253238776</v>
      </c>
      <c r="L5" s="48" t="e">
        <v>#N/A</v>
      </c>
    </row>
    <row r="6" spans="2:12" x14ac:dyDescent="0.25">
      <c r="B6">
        <v>68</v>
      </c>
      <c r="C6">
        <v>65</v>
      </c>
      <c r="D6">
        <v>128</v>
      </c>
      <c r="F6" s="41">
        <f t="shared" si="0"/>
        <v>123.17387273890373</v>
      </c>
      <c r="G6" s="1"/>
      <c r="H6" s="41">
        <v>123.17387273890373</v>
      </c>
      <c r="J6" s="26">
        <v>4.2884244762089914</v>
      </c>
      <c r="K6" s="31">
        <v>17</v>
      </c>
      <c r="L6" s="48" t="e">
        <v>#N/A</v>
      </c>
    </row>
    <row r="7" spans="2:12" ht="15.75" thickBot="1" x14ac:dyDescent="0.3">
      <c r="B7">
        <v>44</v>
      </c>
      <c r="C7">
        <v>65</v>
      </c>
      <c r="D7">
        <v>190</v>
      </c>
      <c r="F7" s="41">
        <f t="shared" si="0"/>
        <v>136.38691716596131</v>
      </c>
      <c r="G7" s="1"/>
      <c r="H7" s="41">
        <v>136.38691716596131</v>
      </c>
      <c r="J7" s="11">
        <v>6502.8438489318196</v>
      </c>
      <c r="K7" s="17">
        <v>12889.15615106818</v>
      </c>
      <c r="L7" s="24" t="e">
        <v>#N/A</v>
      </c>
    </row>
    <row r="8" spans="2:12" x14ac:dyDescent="0.25">
      <c r="B8">
        <v>38</v>
      </c>
      <c r="C8">
        <v>66</v>
      </c>
      <c r="D8">
        <v>119</v>
      </c>
      <c r="F8" s="41">
        <f t="shared" si="0"/>
        <v>144.08026418819375</v>
      </c>
      <c r="G8" s="1"/>
      <c r="H8" s="41">
        <v>144.08026418819375</v>
      </c>
    </row>
    <row r="9" spans="2:12" x14ac:dyDescent="0.25">
      <c r="B9">
        <v>30</v>
      </c>
      <c r="C9">
        <v>66</v>
      </c>
      <c r="D9">
        <v>182</v>
      </c>
      <c r="F9" s="41">
        <f t="shared" si="0"/>
        <v>148.4846123305463</v>
      </c>
      <c r="G9" s="1"/>
      <c r="H9" s="41">
        <v>148.4846123305463</v>
      </c>
    </row>
    <row r="10" spans="2:12" x14ac:dyDescent="0.25">
      <c r="B10">
        <v>69</v>
      </c>
      <c r="C10">
        <v>67</v>
      </c>
      <c r="D10">
        <v>164</v>
      </c>
      <c r="F10" s="41">
        <f t="shared" si="0"/>
        <v>131.40350105204581</v>
      </c>
      <c r="G10" s="1"/>
      <c r="H10" s="41">
        <v>131.40350105204581</v>
      </c>
    </row>
    <row r="11" spans="2:12" x14ac:dyDescent="0.25">
      <c r="B11">
        <v>55</v>
      </c>
      <c r="C11">
        <v>67</v>
      </c>
      <c r="D11">
        <v>125</v>
      </c>
      <c r="F11" s="41">
        <f t="shared" si="0"/>
        <v>139.11111030116271</v>
      </c>
      <c r="G11" s="1"/>
      <c r="H11" s="41">
        <v>139.11111030116271</v>
      </c>
    </row>
    <row r="12" spans="2:12" x14ac:dyDescent="0.25">
      <c r="B12">
        <v>43</v>
      </c>
      <c r="C12">
        <v>68</v>
      </c>
      <c r="D12">
        <v>103</v>
      </c>
      <c r="F12" s="41">
        <f t="shared" si="0"/>
        <v>150.10771843015957</v>
      </c>
      <c r="G12" s="1"/>
      <c r="H12" s="41">
        <v>150.10771843015957</v>
      </c>
    </row>
    <row r="13" spans="2:12" x14ac:dyDescent="0.25">
      <c r="B13">
        <v>36</v>
      </c>
      <c r="C13">
        <v>68</v>
      </c>
      <c r="D13">
        <v>154</v>
      </c>
      <c r="F13" s="41">
        <f t="shared" si="0"/>
        <v>153.96152305471801</v>
      </c>
      <c r="G13" s="1"/>
      <c r="H13" s="41">
        <v>153.96152305471801</v>
      </c>
    </row>
    <row r="14" spans="2:12" x14ac:dyDescent="0.25">
      <c r="B14">
        <v>32</v>
      </c>
      <c r="C14">
        <v>69</v>
      </c>
      <c r="D14">
        <v>144</v>
      </c>
      <c r="F14" s="41">
        <f t="shared" si="0"/>
        <v>160.55378304136238</v>
      </c>
      <c r="G14" s="1"/>
      <c r="H14" s="41">
        <v>160.55378304136238</v>
      </c>
    </row>
    <row r="15" spans="2:12" x14ac:dyDescent="0.25">
      <c r="B15">
        <v>37</v>
      </c>
      <c r="C15">
        <v>70</v>
      </c>
      <c r="D15">
        <v>156</v>
      </c>
      <c r="F15" s="41">
        <f t="shared" si="0"/>
        <v>162.19115136786016</v>
      </c>
      <c r="G15" s="1"/>
      <c r="H15" s="41">
        <v>162.19115136786016</v>
      </c>
    </row>
    <row r="16" spans="2:12" x14ac:dyDescent="0.25">
      <c r="B16">
        <v>58</v>
      </c>
      <c r="C16">
        <v>71</v>
      </c>
      <c r="D16">
        <v>203</v>
      </c>
      <c r="F16" s="41">
        <f t="shared" si="0"/>
        <v>155.01982340965284</v>
      </c>
      <c r="G16" s="1"/>
      <c r="H16" s="41">
        <v>155.01982340965284</v>
      </c>
    </row>
    <row r="17" spans="2:8" x14ac:dyDescent="0.25">
      <c r="B17">
        <v>69</v>
      </c>
      <c r="C17">
        <v>72</v>
      </c>
      <c r="D17">
        <v>124</v>
      </c>
      <c r="F17" s="41">
        <f t="shared" si="0"/>
        <v>153.35393062938621</v>
      </c>
      <c r="G17" s="1"/>
      <c r="H17" s="41">
        <v>153.35393062938621</v>
      </c>
    </row>
    <row r="18" spans="2:8" x14ac:dyDescent="0.25">
      <c r="B18">
        <v>56</v>
      </c>
      <c r="C18">
        <v>72</v>
      </c>
      <c r="D18">
        <v>138</v>
      </c>
      <c r="F18" s="41">
        <f t="shared" si="0"/>
        <v>160.51099636070907</v>
      </c>
      <c r="G18" s="1"/>
      <c r="H18" s="41">
        <v>160.51099636070907</v>
      </c>
    </row>
    <row r="19" spans="2:8" x14ac:dyDescent="0.25">
      <c r="B19">
        <v>52</v>
      </c>
      <c r="C19">
        <v>73</v>
      </c>
      <c r="D19">
        <v>165</v>
      </c>
      <c r="F19" s="41">
        <f t="shared" si="0"/>
        <v>167.10325634735338</v>
      </c>
      <c r="G19" s="1"/>
      <c r="H19" s="41">
        <v>167.10325634735338</v>
      </c>
    </row>
    <row r="20" spans="2:8" x14ac:dyDescent="0.25">
      <c r="B20">
        <v>21</v>
      </c>
      <c r="C20">
        <v>73</v>
      </c>
      <c r="D20">
        <v>191</v>
      </c>
      <c r="F20" s="41">
        <f t="shared" si="0"/>
        <v>184.17010539896941</v>
      </c>
      <c r="G20" s="1"/>
      <c r="H20" s="41">
        <v>184.17010539896941</v>
      </c>
    </row>
    <row r="21" spans="2:8" ht="15.75" thickBot="1" x14ac:dyDescent="0.3">
      <c r="B21">
        <v>53</v>
      </c>
      <c r="C21">
        <v>74</v>
      </c>
      <c r="D21">
        <v>186</v>
      </c>
      <c r="F21" s="42">
        <f t="shared" si="0"/>
        <v>170.94279874502743</v>
      </c>
      <c r="G21" s="1"/>
      <c r="H21" s="42">
        <v>170.94279874502743</v>
      </c>
    </row>
    <row r="22" spans="2:8" ht="15.75" thickBot="1" x14ac:dyDescent="0.3"/>
    <row r="23" spans="2:8" x14ac:dyDescent="0.25">
      <c r="F23" s="49" t="s">
        <v>39</v>
      </c>
      <c r="H23" s="49" t="s">
        <v>40</v>
      </c>
    </row>
    <row r="24" spans="2:8" ht="15.75" thickBot="1" x14ac:dyDescent="0.3">
      <c r="B24">
        <v>41</v>
      </c>
      <c r="C24">
        <v>70</v>
      </c>
      <c r="F24" s="42">
        <f>$K$3*B24+$J$3*C24+$L$3</f>
        <v>159.98897729668388</v>
      </c>
      <c r="G24" s="1"/>
      <c r="H24" s="42">
        <f>TREND(D2:D21,B2:C21,B24:C24)</f>
        <v>159.98897729668388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/>
  </sheetViews>
  <sheetFormatPr defaultRowHeight="15" x14ac:dyDescent="0.25"/>
  <cols>
    <col min="1" max="1" width="2.5703125" customWidth="1"/>
    <col min="2" max="2" width="4.42578125" bestFit="1" customWidth="1"/>
    <col min="3" max="3" width="6.85546875" bestFit="1" customWidth="1"/>
    <col min="4" max="4" width="7.42578125" bestFit="1" customWidth="1"/>
    <col min="5" max="5" width="3.5703125" customWidth="1"/>
    <col min="6" max="6" width="8.5703125" bestFit="1" customWidth="1"/>
    <col min="7" max="7" width="12.7109375" bestFit="1" customWidth="1"/>
    <col min="8" max="8" width="10.5703125" customWidth="1"/>
  </cols>
  <sheetData>
    <row r="1" spans="2:8" ht="15.75" thickBot="1" x14ac:dyDescent="0.3">
      <c r="B1" t="s">
        <v>35</v>
      </c>
      <c r="C1" s="8" t="s">
        <v>1</v>
      </c>
      <c r="D1" s="8" t="s">
        <v>0</v>
      </c>
    </row>
    <row r="2" spans="2:8" x14ac:dyDescent="0.25">
      <c r="B2">
        <v>51</v>
      </c>
      <c r="C2">
        <v>61</v>
      </c>
      <c r="D2">
        <v>95</v>
      </c>
      <c r="F2" s="43" t="s">
        <v>36</v>
      </c>
      <c r="G2" s="44"/>
      <c r="H2" s="45"/>
    </row>
    <row r="3" spans="2:8" x14ac:dyDescent="0.25">
      <c r="B3">
        <v>43</v>
      </c>
      <c r="C3">
        <v>62</v>
      </c>
      <c r="D3">
        <v>122</v>
      </c>
      <c r="F3" s="46">
        <f t="array" ref="F3:H7">LINEST(D2:D21,B2:C21,,TRUE)</f>
        <v>4.3900859154680791</v>
      </c>
      <c r="G3" s="33">
        <v>-0.55054351779406474</v>
      </c>
      <c r="H3" s="47">
        <v>-124.74475255652501</v>
      </c>
    </row>
    <row r="4" spans="2:8" x14ac:dyDescent="0.25">
      <c r="B4">
        <v>18</v>
      </c>
      <c r="C4">
        <v>63</v>
      </c>
      <c r="D4">
        <v>142</v>
      </c>
      <c r="F4" s="26">
        <v>1.6343118641204197</v>
      </c>
      <c r="G4" s="14">
        <v>0.40841018643716498</v>
      </c>
      <c r="H4" s="27">
        <v>111.32568806885914</v>
      </c>
    </row>
    <row r="5" spans="2:8" x14ac:dyDescent="0.25">
      <c r="B5">
        <v>68</v>
      </c>
      <c r="C5">
        <v>64</v>
      </c>
      <c r="D5">
        <v>109</v>
      </c>
      <c r="F5" s="26">
        <v>0.33533641960250721</v>
      </c>
      <c r="G5" s="14">
        <v>27.535171253238776</v>
      </c>
      <c r="H5" s="48" t="e">
        <v>#N/A</v>
      </c>
    </row>
    <row r="6" spans="2:8" x14ac:dyDescent="0.25">
      <c r="B6">
        <v>68</v>
      </c>
      <c r="C6">
        <v>65</v>
      </c>
      <c r="D6">
        <v>128</v>
      </c>
      <c r="F6" s="26">
        <v>4.2884244762089914</v>
      </c>
      <c r="G6" s="31">
        <v>17</v>
      </c>
      <c r="H6" s="48" t="e">
        <v>#N/A</v>
      </c>
    </row>
    <row r="7" spans="2:8" ht="15.75" thickBot="1" x14ac:dyDescent="0.3">
      <c r="B7">
        <v>44</v>
      </c>
      <c r="C7">
        <v>65</v>
      </c>
      <c r="D7">
        <v>190</v>
      </c>
      <c r="F7" s="11">
        <v>6502.8438489318196</v>
      </c>
      <c r="G7" s="17">
        <v>12889.15615106818</v>
      </c>
      <c r="H7" s="24" t="e">
        <v>#N/A</v>
      </c>
    </row>
    <row r="8" spans="2:8" x14ac:dyDescent="0.25">
      <c r="B8">
        <v>38</v>
      </c>
      <c r="C8">
        <v>66</v>
      </c>
      <c r="D8">
        <v>119</v>
      </c>
    </row>
    <row r="9" spans="2:8" ht="15.75" thickBot="1" x14ac:dyDescent="0.3">
      <c r="B9">
        <v>30</v>
      </c>
      <c r="C9">
        <v>66</v>
      </c>
      <c r="D9">
        <v>182</v>
      </c>
    </row>
    <row r="10" spans="2:8" x14ac:dyDescent="0.25">
      <c r="B10">
        <v>69</v>
      </c>
      <c r="C10">
        <v>67</v>
      </c>
      <c r="D10">
        <v>164</v>
      </c>
      <c r="F10" s="55" t="s">
        <v>49</v>
      </c>
      <c r="G10" s="56"/>
      <c r="H10" s="57"/>
    </row>
    <row r="11" spans="2:8" x14ac:dyDescent="0.25">
      <c r="B11">
        <v>55</v>
      </c>
      <c r="C11">
        <v>67</v>
      </c>
      <c r="D11">
        <v>125</v>
      </c>
      <c r="F11" s="26">
        <f>F3/F4</f>
        <v>2.6861984005915578</v>
      </c>
      <c r="G11" s="52" t="s">
        <v>41</v>
      </c>
      <c r="H11" s="48"/>
    </row>
    <row r="12" spans="2:8" x14ac:dyDescent="0.25">
      <c r="B12">
        <v>43</v>
      </c>
      <c r="C12">
        <v>68</v>
      </c>
      <c r="D12">
        <v>103</v>
      </c>
      <c r="F12" s="19"/>
      <c r="G12" s="53"/>
      <c r="H12" s="48"/>
    </row>
    <row r="13" spans="2:8" x14ac:dyDescent="0.25">
      <c r="B13">
        <v>36</v>
      </c>
      <c r="C13">
        <v>68</v>
      </c>
      <c r="D13">
        <v>154</v>
      </c>
      <c r="F13" s="26">
        <f>_xlfn.T.DIST(F11,$G6,TRUE)</f>
        <v>0.99219083590288515</v>
      </c>
      <c r="G13" s="52" t="s">
        <v>43</v>
      </c>
      <c r="H13" s="48"/>
    </row>
    <row r="14" spans="2:8" x14ac:dyDescent="0.25">
      <c r="B14">
        <v>32</v>
      </c>
      <c r="C14">
        <v>69</v>
      </c>
      <c r="D14">
        <v>144</v>
      </c>
      <c r="F14" s="26">
        <f>_xlfn.T.DIST.RT(F11,$G6)</f>
        <v>7.8091640971148868E-3</v>
      </c>
      <c r="G14" s="52" t="s">
        <v>44</v>
      </c>
      <c r="H14" s="48"/>
    </row>
    <row r="15" spans="2:8" ht="15.75" thickBot="1" x14ac:dyDescent="0.3">
      <c r="B15">
        <v>37</v>
      </c>
      <c r="C15">
        <v>70</v>
      </c>
      <c r="D15">
        <v>156</v>
      </c>
      <c r="F15" s="11">
        <f>_xlfn.T.DIST.2T(ABS(F11),$G6)</f>
        <v>1.5618328194229774E-2</v>
      </c>
      <c r="G15" s="54" t="s">
        <v>48</v>
      </c>
      <c r="H15" s="24"/>
    </row>
    <row r="16" spans="2:8" ht="15.75" thickBot="1" x14ac:dyDescent="0.3">
      <c r="B16">
        <v>58</v>
      </c>
      <c r="C16">
        <v>71</v>
      </c>
      <c r="D16">
        <v>203</v>
      </c>
    </row>
    <row r="17" spans="2:8" x14ac:dyDescent="0.25">
      <c r="B17">
        <v>69</v>
      </c>
      <c r="C17">
        <v>72</v>
      </c>
      <c r="D17">
        <v>124</v>
      </c>
      <c r="F17" s="55" t="s">
        <v>50</v>
      </c>
      <c r="G17" s="56"/>
      <c r="H17" s="57"/>
    </row>
    <row r="18" spans="2:8" x14ac:dyDescent="0.25">
      <c r="B18">
        <v>56</v>
      </c>
      <c r="C18">
        <v>72</v>
      </c>
      <c r="D18">
        <v>138</v>
      </c>
      <c r="F18" s="26">
        <f>G3/G4</f>
        <v>-1.348016127111872</v>
      </c>
      <c r="G18" s="52" t="s">
        <v>42</v>
      </c>
      <c r="H18" s="48"/>
    </row>
    <row r="19" spans="2:8" x14ac:dyDescent="0.25">
      <c r="B19">
        <v>52</v>
      </c>
      <c r="C19">
        <v>73</v>
      </c>
      <c r="D19">
        <v>165</v>
      </c>
      <c r="F19" s="19"/>
      <c r="G19" s="53"/>
      <c r="H19" s="48"/>
    </row>
    <row r="20" spans="2:8" x14ac:dyDescent="0.25">
      <c r="B20">
        <v>21</v>
      </c>
      <c r="C20">
        <v>73</v>
      </c>
      <c r="D20">
        <v>191</v>
      </c>
      <c r="F20" s="26">
        <f>_xlfn.T.DIST(F18,$G6,TRUE)</f>
        <v>9.7671263728263347E-2</v>
      </c>
      <c r="G20" s="52" t="s">
        <v>45</v>
      </c>
      <c r="H20" s="48"/>
    </row>
    <row r="21" spans="2:8" x14ac:dyDescent="0.25">
      <c r="B21">
        <v>53</v>
      </c>
      <c r="C21">
        <v>74</v>
      </c>
      <c r="D21">
        <v>186</v>
      </c>
      <c r="F21" s="26">
        <f>_xlfn.T.DIST.RT(F18,$G6)</f>
        <v>0.90232873627173671</v>
      </c>
      <c r="G21" s="52" t="s">
        <v>46</v>
      </c>
      <c r="H21" s="48"/>
    </row>
    <row r="22" spans="2:8" ht="15.75" thickBot="1" x14ac:dyDescent="0.3">
      <c r="F22" s="11">
        <f>_xlfn.T.DIST.2T(ABS(F18),$G6)</f>
        <v>0.19534252745652669</v>
      </c>
      <c r="G22" s="54" t="s">
        <v>47</v>
      </c>
      <c r="H22" s="2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D26" sqref="D26"/>
    </sheetView>
  </sheetViews>
  <sheetFormatPr defaultRowHeight="15" x14ac:dyDescent="0.25"/>
  <cols>
    <col min="1" max="1" width="2.5703125" customWidth="1"/>
    <col min="2" max="2" width="4.42578125" bestFit="1" customWidth="1"/>
    <col min="3" max="3" width="6.85546875" bestFit="1" customWidth="1"/>
    <col min="4" max="4" width="7.42578125" bestFit="1" customWidth="1"/>
    <col min="5" max="5" width="10.5703125" customWidth="1"/>
    <col min="6" max="6" width="15.140625" customWidth="1"/>
    <col min="7" max="7" width="15" customWidth="1"/>
    <col min="8" max="8" width="9.140625" customWidth="1"/>
    <col min="9" max="9" width="7.140625" customWidth="1"/>
    <col min="10" max="10" width="7" customWidth="1"/>
  </cols>
  <sheetData>
    <row r="1" spans="2:8" ht="15.75" thickBot="1" x14ac:dyDescent="0.3">
      <c r="B1" t="s">
        <v>35</v>
      </c>
      <c r="C1" s="8" t="s">
        <v>1</v>
      </c>
      <c r="D1" s="8" t="s">
        <v>0</v>
      </c>
    </row>
    <row r="2" spans="2:8" x14ac:dyDescent="0.25">
      <c r="B2">
        <v>51</v>
      </c>
      <c r="C2">
        <v>61</v>
      </c>
      <c r="D2">
        <v>95</v>
      </c>
      <c r="F2" s="43" t="s">
        <v>36</v>
      </c>
      <c r="G2" s="44"/>
      <c r="H2" s="45"/>
    </row>
    <row r="3" spans="2:8" x14ac:dyDescent="0.25">
      <c r="B3">
        <v>43</v>
      </c>
      <c r="C3">
        <v>62</v>
      </c>
      <c r="D3">
        <v>122</v>
      </c>
      <c r="F3" s="46">
        <f t="array" ref="F3:H7">LINEST(D2:D21,B2:C21,,TRUE)</f>
        <v>4.3900859154680791</v>
      </c>
      <c r="G3" s="33">
        <v>-0.55054351779406474</v>
      </c>
      <c r="H3" s="47">
        <v>-124.74475255652501</v>
      </c>
    </row>
    <row r="4" spans="2:8" x14ac:dyDescent="0.25">
      <c r="B4">
        <v>18</v>
      </c>
      <c r="C4">
        <v>63</v>
      </c>
      <c r="D4">
        <v>142</v>
      </c>
      <c r="F4" s="26">
        <v>1.6343118641204197</v>
      </c>
      <c r="G4" s="14">
        <v>0.40841018643716498</v>
      </c>
      <c r="H4" s="27">
        <v>111.32568806885914</v>
      </c>
    </row>
    <row r="5" spans="2:8" x14ac:dyDescent="0.25">
      <c r="B5">
        <v>68</v>
      </c>
      <c r="C5">
        <v>64</v>
      </c>
      <c r="D5">
        <v>109</v>
      </c>
      <c r="F5" s="26">
        <v>0.33533641960250721</v>
      </c>
      <c r="G5" s="14">
        <v>27.535171253238776</v>
      </c>
      <c r="H5" s="48" t="e">
        <v>#N/A</v>
      </c>
    </row>
    <row r="6" spans="2:8" x14ac:dyDescent="0.25">
      <c r="B6">
        <v>68</v>
      </c>
      <c r="C6">
        <v>65</v>
      </c>
      <c r="D6">
        <v>128</v>
      </c>
      <c r="F6" s="26">
        <v>4.2884244762089914</v>
      </c>
      <c r="G6" s="31">
        <v>17</v>
      </c>
      <c r="H6" s="48" t="e">
        <v>#N/A</v>
      </c>
    </row>
    <row r="7" spans="2:8" ht="15.75" thickBot="1" x14ac:dyDescent="0.3">
      <c r="B7">
        <v>44</v>
      </c>
      <c r="C7">
        <v>65</v>
      </c>
      <c r="D7">
        <v>190</v>
      </c>
      <c r="F7" s="11">
        <v>6502.8438489318196</v>
      </c>
      <c r="G7" s="17">
        <v>12889.15615106818</v>
      </c>
      <c r="H7" s="24" t="e">
        <v>#N/A</v>
      </c>
    </row>
    <row r="8" spans="2:8" ht="15.75" thickBot="1" x14ac:dyDescent="0.3">
      <c r="B8">
        <v>38</v>
      </c>
      <c r="C8">
        <v>66</v>
      </c>
      <c r="D8">
        <v>119</v>
      </c>
    </row>
    <row r="9" spans="2:8" x14ac:dyDescent="0.25">
      <c r="B9">
        <v>30</v>
      </c>
      <c r="C9">
        <v>66</v>
      </c>
      <c r="D9">
        <v>182</v>
      </c>
      <c r="F9" s="58" t="s">
        <v>53</v>
      </c>
      <c r="G9" s="59"/>
    </row>
    <row r="10" spans="2:8" x14ac:dyDescent="0.25">
      <c r="B10">
        <v>69</v>
      </c>
      <c r="C10">
        <v>67</v>
      </c>
      <c r="D10">
        <v>164</v>
      </c>
      <c r="F10" s="26">
        <f t="array" ref="F10:G14">LINEST(D2:D21,C2:C21,,TRUE)</f>
        <v>4.2391304347826102</v>
      </c>
      <c r="G10" s="27">
        <v>-140.41304347826093</v>
      </c>
    </row>
    <row r="11" spans="2:8" x14ac:dyDescent="0.25">
      <c r="B11">
        <v>55</v>
      </c>
      <c r="C11">
        <v>67</v>
      </c>
      <c r="D11">
        <v>125</v>
      </c>
      <c r="F11" s="26">
        <v>1.6670693356693536</v>
      </c>
      <c r="G11" s="27">
        <v>113.20247795680044</v>
      </c>
    </row>
    <row r="12" spans="2:8" x14ac:dyDescent="0.25">
      <c r="B12">
        <v>43</v>
      </c>
      <c r="C12">
        <v>68</v>
      </c>
      <c r="D12">
        <v>103</v>
      </c>
      <c r="F12" s="26">
        <v>0.26428984610417566</v>
      </c>
      <c r="G12" s="27">
        <v>28.153242663390802</v>
      </c>
    </row>
    <row r="13" spans="2:8" x14ac:dyDescent="0.25">
      <c r="B13">
        <v>36</v>
      </c>
      <c r="C13">
        <v>68</v>
      </c>
      <c r="D13">
        <v>154</v>
      </c>
      <c r="F13" s="26">
        <v>6.4661568209765088</v>
      </c>
      <c r="G13" s="28">
        <v>18</v>
      </c>
    </row>
    <row r="14" spans="2:8" ht="15.75" thickBot="1" x14ac:dyDescent="0.3">
      <c r="B14">
        <v>32</v>
      </c>
      <c r="C14">
        <v>69</v>
      </c>
      <c r="D14">
        <v>144</v>
      </c>
      <c r="F14" s="11">
        <v>5125.108695652174</v>
      </c>
      <c r="G14" s="25">
        <v>14266.891304347826</v>
      </c>
    </row>
    <row r="15" spans="2:8" x14ac:dyDescent="0.25">
      <c r="B15">
        <v>37</v>
      </c>
      <c r="C15">
        <v>70</v>
      </c>
      <c r="D15">
        <v>156</v>
      </c>
    </row>
    <row r="16" spans="2:8" x14ac:dyDescent="0.25">
      <c r="B16">
        <v>58</v>
      </c>
      <c r="C16">
        <v>71</v>
      </c>
      <c r="D16">
        <v>203</v>
      </c>
    </row>
    <row r="17" spans="2:12" ht="18" thickBot="1" x14ac:dyDescent="0.3">
      <c r="B17">
        <v>69</v>
      </c>
      <c r="C17">
        <v>72</v>
      </c>
      <c r="D17">
        <v>124</v>
      </c>
      <c r="G17" s="62" t="s">
        <v>25</v>
      </c>
      <c r="H17" s="62" t="s">
        <v>56</v>
      </c>
      <c r="I17" s="62" t="s">
        <v>57</v>
      </c>
      <c r="J17" s="62" t="s">
        <v>52</v>
      </c>
      <c r="K17" s="62" t="s">
        <v>59</v>
      </c>
    </row>
    <row r="18" spans="2:12" ht="17.25" x14ac:dyDescent="0.25">
      <c r="B18">
        <v>56</v>
      </c>
      <c r="C18">
        <v>72</v>
      </c>
      <c r="D18">
        <v>138</v>
      </c>
      <c r="F18" s="62" t="s">
        <v>54</v>
      </c>
      <c r="G18" s="10">
        <f>F5-F12</f>
        <v>7.1046573498331544E-2</v>
      </c>
      <c r="H18" s="15">
        <v>1</v>
      </c>
      <c r="I18" s="18">
        <f>G18/H18</f>
        <v>7.1046573498331544E-2</v>
      </c>
      <c r="J18" s="18">
        <f>I18/I19</f>
        <v>1.8171474789536886</v>
      </c>
      <c r="K18" s="23">
        <f>_xlfn.F.DIST.RT(J18,H18,H19)</f>
        <v>0.19534252745652653</v>
      </c>
    </row>
    <row r="19" spans="2:12" ht="18" thickBot="1" x14ac:dyDescent="0.3">
      <c r="B19">
        <v>52</v>
      </c>
      <c r="C19">
        <v>73</v>
      </c>
      <c r="D19">
        <v>165</v>
      </c>
      <c r="F19" s="62" t="s">
        <v>55</v>
      </c>
      <c r="G19" s="11">
        <f>1-F5</f>
        <v>0.66466358039749274</v>
      </c>
      <c r="H19" s="60">
        <f>G6</f>
        <v>17</v>
      </c>
      <c r="I19" s="17">
        <f>G19/H19</f>
        <v>3.9097857670440751E-2</v>
      </c>
      <c r="J19" s="61"/>
      <c r="K19" s="24"/>
    </row>
    <row r="20" spans="2:12" x14ac:dyDescent="0.25">
      <c r="B20">
        <v>21</v>
      </c>
      <c r="C20">
        <v>73</v>
      </c>
      <c r="D20">
        <v>191</v>
      </c>
    </row>
    <row r="21" spans="2:12" ht="18" thickBot="1" x14ac:dyDescent="0.3">
      <c r="B21">
        <v>53</v>
      </c>
      <c r="C21">
        <v>74</v>
      </c>
      <c r="D21">
        <v>186</v>
      </c>
      <c r="G21" s="62" t="s">
        <v>51</v>
      </c>
      <c r="H21" s="62" t="s">
        <v>56</v>
      </c>
      <c r="I21" s="62" t="s">
        <v>58</v>
      </c>
      <c r="J21" s="62" t="s">
        <v>52</v>
      </c>
      <c r="K21" s="62" t="s">
        <v>59</v>
      </c>
    </row>
    <row r="22" spans="2:12" x14ac:dyDescent="0.25">
      <c r="F22" s="62" t="s">
        <v>88</v>
      </c>
      <c r="G22" s="10">
        <f>F7-F14</f>
        <v>1377.7351532796456</v>
      </c>
      <c r="H22" s="15">
        <v>1</v>
      </c>
      <c r="I22" s="15">
        <f>G22/H22</f>
        <v>1377.7351532796456</v>
      </c>
      <c r="J22" s="18">
        <f>I22/I23</f>
        <v>1.8171474789536888</v>
      </c>
      <c r="K22" s="23">
        <f>_xlfn.F.DIST.RT(J22,H22,H23)</f>
        <v>0.19534252745652655</v>
      </c>
    </row>
    <row r="23" spans="2:12" ht="15.75" thickBot="1" x14ac:dyDescent="0.3">
      <c r="F23" s="62" t="s">
        <v>87</v>
      </c>
      <c r="G23" s="11">
        <f>G7</f>
        <v>12889.15615106818</v>
      </c>
      <c r="H23" s="61">
        <v>17</v>
      </c>
      <c r="I23" s="61">
        <f>G23/H23</f>
        <v>758.18565594518714</v>
      </c>
      <c r="J23" s="61"/>
      <c r="K23" s="24"/>
      <c r="L23" t="s">
        <v>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cols>
    <col min="1" max="1" width="18" bestFit="1" customWidth="1"/>
    <col min="2" max="2" width="11.7109375" bestFit="1" customWidth="1"/>
    <col min="3" max="3" width="14.5703125" bestFit="1" customWidth="1"/>
    <col min="4" max="4" width="8.5703125" bestFit="1" customWidth="1"/>
    <col min="5" max="5" width="8.140625" bestFit="1" customWidth="1"/>
    <col min="6" max="6" width="13.42578125" bestFit="1" customWidth="1"/>
    <col min="7" max="7" width="11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60</v>
      </c>
    </row>
    <row r="2" spans="1:9" ht="15.75" thickBot="1" x14ac:dyDescent="0.3"/>
    <row r="3" spans="1:9" x14ac:dyDescent="0.25">
      <c r="A3" s="66" t="s">
        <v>61</v>
      </c>
      <c r="B3" s="66"/>
    </row>
    <row r="4" spans="1:9" x14ac:dyDescent="0.25">
      <c r="A4" s="63" t="s">
        <v>62</v>
      </c>
      <c r="B4" s="67">
        <v>0.57908239448502252</v>
      </c>
    </row>
    <row r="5" spans="1:9" x14ac:dyDescent="0.25">
      <c r="A5" s="63" t="s">
        <v>63</v>
      </c>
      <c r="B5" s="67">
        <v>0.33533641960250721</v>
      </c>
    </row>
    <row r="6" spans="1:9" x14ac:dyDescent="0.25">
      <c r="A6" s="63" t="s">
        <v>64</v>
      </c>
      <c r="B6" s="67">
        <v>0.25714070426162572</v>
      </c>
      <c r="C6" s="68"/>
    </row>
    <row r="7" spans="1:9" x14ac:dyDescent="0.25">
      <c r="A7" s="63" t="s">
        <v>65</v>
      </c>
      <c r="B7" s="67">
        <v>27.535171253238776</v>
      </c>
    </row>
    <row r="8" spans="1:9" ht="15.75" thickBot="1" x14ac:dyDescent="0.3">
      <c r="A8" s="64" t="s">
        <v>66</v>
      </c>
      <c r="B8" s="64">
        <v>20</v>
      </c>
    </row>
    <row r="10" spans="1:9" ht="15.75" thickBot="1" x14ac:dyDescent="0.3">
      <c r="A10" t="s">
        <v>67</v>
      </c>
    </row>
    <row r="11" spans="1:9" x14ac:dyDescent="0.25">
      <c r="A11" s="65"/>
      <c r="B11" s="65" t="s">
        <v>56</v>
      </c>
      <c r="C11" s="65" t="s">
        <v>51</v>
      </c>
      <c r="D11" s="65" t="s">
        <v>58</v>
      </c>
      <c r="E11" s="65" t="s">
        <v>52</v>
      </c>
      <c r="F11" s="65" t="s">
        <v>71</v>
      </c>
    </row>
    <row r="12" spans="1:9" x14ac:dyDescent="0.25">
      <c r="A12" s="63" t="s">
        <v>68</v>
      </c>
      <c r="B12" s="63">
        <v>2</v>
      </c>
      <c r="C12" s="67">
        <v>6502.8438489318196</v>
      </c>
      <c r="D12" s="67">
        <v>3251.4219244659098</v>
      </c>
      <c r="E12" s="67">
        <v>4.2884244762089914</v>
      </c>
      <c r="F12" s="67">
        <v>3.1053889460459425E-2</v>
      </c>
    </row>
    <row r="13" spans="1:9" x14ac:dyDescent="0.25">
      <c r="A13" s="63" t="s">
        <v>69</v>
      </c>
      <c r="B13" s="63">
        <v>17</v>
      </c>
      <c r="C13" s="67">
        <v>12889.15615106818</v>
      </c>
      <c r="D13" s="67">
        <v>758.18565594518714</v>
      </c>
      <c r="E13" s="63"/>
      <c r="F13" s="63"/>
    </row>
    <row r="14" spans="1:9" ht="15.75" thickBot="1" x14ac:dyDescent="0.3">
      <c r="A14" s="64" t="s">
        <v>70</v>
      </c>
      <c r="B14" s="64">
        <v>19</v>
      </c>
      <c r="C14" s="64">
        <v>19392</v>
      </c>
      <c r="D14" s="64"/>
      <c r="E14" s="64"/>
      <c r="F14" s="64"/>
    </row>
    <row r="15" spans="1:9" ht="15.75" thickBot="1" x14ac:dyDescent="0.3"/>
    <row r="16" spans="1:9" x14ac:dyDescent="0.25">
      <c r="A16" s="65"/>
      <c r="B16" s="65" t="s">
        <v>72</v>
      </c>
      <c r="C16" s="65" t="s">
        <v>65</v>
      </c>
      <c r="D16" s="65" t="s">
        <v>73</v>
      </c>
      <c r="E16" s="65" t="s">
        <v>74</v>
      </c>
      <c r="F16" s="65" t="s">
        <v>75</v>
      </c>
      <c r="G16" s="65" t="s">
        <v>76</v>
      </c>
      <c r="H16" s="65" t="s">
        <v>77</v>
      </c>
      <c r="I16" s="65" t="s">
        <v>78</v>
      </c>
    </row>
    <row r="17" spans="1:9" x14ac:dyDescent="0.25">
      <c r="A17" s="63" t="s">
        <v>16</v>
      </c>
      <c r="B17" s="67">
        <v>-124.74475255652501</v>
      </c>
      <c r="C17" s="67">
        <v>111.32568806885914</v>
      </c>
      <c r="D17" s="67">
        <v>-1.1205387967543097</v>
      </c>
      <c r="E17" s="67">
        <v>0.27806512598090605</v>
      </c>
      <c r="F17" s="67">
        <v>-359.62142345721668</v>
      </c>
      <c r="G17" s="67">
        <v>110.13191834416662</v>
      </c>
      <c r="H17" s="67">
        <v>-359.62142345721668</v>
      </c>
      <c r="I17" s="67">
        <v>110.13191834416662</v>
      </c>
    </row>
    <row r="18" spans="1:9" x14ac:dyDescent="0.25">
      <c r="A18" s="63" t="s">
        <v>35</v>
      </c>
      <c r="B18" s="67">
        <v>-0.55054351779406474</v>
      </c>
      <c r="C18" s="67">
        <v>0.40841018643716498</v>
      </c>
      <c r="D18" s="67">
        <v>-1.348016127111872</v>
      </c>
      <c r="E18" s="67">
        <v>0.19534252745652669</v>
      </c>
      <c r="F18" s="67">
        <v>-1.4122136912850047</v>
      </c>
      <c r="G18" s="67">
        <v>0.31112665569687525</v>
      </c>
      <c r="H18" s="67">
        <v>-1.4122136912850047</v>
      </c>
      <c r="I18" s="67">
        <v>0.31112665569687525</v>
      </c>
    </row>
    <row r="19" spans="1:9" ht="15.75" thickBot="1" x14ac:dyDescent="0.3">
      <c r="A19" s="64" t="s">
        <v>1</v>
      </c>
      <c r="B19" s="69">
        <v>4.3900859154680791</v>
      </c>
      <c r="C19" s="69">
        <v>1.6343118641204197</v>
      </c>
      <c r="D19" s="69">
        <v>2.6861984005915578</v>
      </c>
      <c r="E19" s="69">
        <v>1.5618328194229774E-2</v>
      </c>
      <c r="F19" s="69">
        <v>0.94198928550901018</v>
      </c>
      <c r="G19" s="69">
        <v>7.8381825454271485</v>
      </c>
      <c r="H19" s="69">
        <v>0.94198928550901018</v>
      </c>
      <c r="I19" s="69">
        <v>7.8381825454271485</v>
      </c>
    </row>
  </sheetData>
  <sortState ref="G26:G45">
    <sortCondition ref="G2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cols>
    <col min="1" max="1" width="17.28515625" bestFit="1" customWidth="1"/>
    <col min="2" max="2" width="16.5703125" bestFit="1" customWidth="1"/>
    <col min="3" max="3" width="12.7109375" bestFit="1" customWidth="1"/>
    <col min="4" max="4" width="18.5703125" bestFit="1" customWidth="1"/>
    <col min="5" max="5" width="2.42578125" customWidth="1"/>
    <col min="6" max="6" width="9.140625" customWidth="1"/>
    <col min="7" max="7" width="10.42578125" customWidth="1"/>
    <col min="10" max="10" width="33.5703125" bestFit="1" customWidth="1"/>
    <col min="11" max="11" width="25" bestFit="1" customWidth="1"/>
  </cols>
  <sheetData>
    <row r="1" spans="1:7" x14ac:dyDescent="0.25">
      <c r="A1" t="s">
        <v>79</v>
      </c>
      <c r="F1" t="s">
        <v>84</v>
      </c>
    </row>
    <row r="2" spans="1:7" ht="15.75" thickBot="1" x14ac:dyDescent="0.3"/>
    <row r="3" spans="1:7" x14ac:dyDescent="0.25">
      <c r="A3" s="65" t="s">
        <v>80</v>
      </c>
      <c r="B3" s="65" t="s">
        <v>81</v>
      </c>
      <c r="C3" s="65" t="s">
        <v>82</v>
      </c>
      <c r="D3" s="65" t="s">
        <v>83</v>
      </c>
      <c r="F3" s="65" t="s">
        <v>85</v>
      </c>
      <c r="G3" s="65" t="s">
        <v>0</v>
      </c>
    </row>
    <row r="4" spans="1:7" x14ac:dyDescent="0.25">
      <c r="A4" s="63">
        <v>1</v>
      </c>
      <c r="B4" s="63">
        <v>114.97276887953052</v>
      </c>
      <c r="C4" s="63">
        <v>-19.97276887953052</v>
      </c>
      <c r="D4" s="63">
        <v>-0.76683660251246077</v>
      </c>
      <c r="F4" s="63">
        <v>2.5</v>
      </c>
      <c r="G4" s="63">
        <v>95</v>
      </c>
    </row>
    <row r="5" spans="1:7" x14ac:dyDescent="0.25">
      <c r="A5" s="63">
        <v>2</v>
      </c>
      <c r="B5" s="63">
        <v>123.76720293735107</v>
      </c>
      <c r="C5" s="63">
        <v>-1.7672029373510725</v>
      </c>
      <c r="D5" s="63">
        <v>-6.785017663811227E-2</v>
      </c>
      <c r="F5" s="63">
        <v>7.5</v>
      </c>
      <c r="G5" s="63">
        <v>103</v>
      </c>
    </row>
    <row r="6" spans="1:7" x14ac:dyDescent="0.25">
      <c r="A6" s="63">
        <v>3</v>
      </c>
      <c r="B6" s="63">
        <v>141.92087679767079</v>
      </c>
      <c r="C6" s="63">
        <v>7.9123202329213882E-2</v>
      </c>
      <c r="D6" s="63">
        <v>3.0378646055542104E-3</v>
      </c>
      <c r="F6" s="63">
        <v>12.5</v>
      </c>
      <c r="G6" s="63">
        <v>109</v>
      </c>
    </row>
    <row r="7" spans="1:7" x14ac:dyDescent="0.25">
      <c r="A7" s="63">
        <v>4</v>
      </c>
      <c r="B7" s="63">
        <v>118.78378682343566</v>
      </c>
      <c r="C7" s="63">
        <v>-9.783786823435662</v>
      </c>
      <c r="D7" s="63">
        <v>-0.37563974692956742</v>
      </c>
      <c r="F7" s="63">
        <v>17.5</v>
      </c>
      <c r="G7" s="63">
        <v>119</v>
      </c>
    </row>
    <row r="8" spans="1:7" x14ac:dyDescent="0.25">
      <c r="A8" s="63">
        <v>5</v>
      </c>
      <c r="B8" s="63">
        <v>123.17387273890375</v>
      </c>
      <c r="C8" s="63">
        <v>4.8261272610962465</v>
      </c>
      <c r="D8" s="63">
        <v>0.18529484091635898</v>
      </c>
      <c r="F8" s="63">
        <v>22.5</v>
      </c>
      <c r="G8" s="63">
        <v>122</v>
      </c>
    </row>
    <row r="9" spans="1:7" x14ac:dyDescent="0.25">
      <c r="A9" s="63">
        <v>6</v>
      </c>
      <c r="B9" s="63">
        <v>136.38691716596128</v>
      </c>
      <c r="C9" s="63">
        <v>53.613082834038721</v>
      </c>
      <c r="D9" s="63">
        <v>2.0584263773666507</v>
      </c>
      <c r="F9" s="63">
        <v>27.5</v>
      </c>
      <c r="G9" s="63">
        <v>124</v>
      </c>
    </row>
    <row r="10" spans="1:7" x14ac:dyDescent="0.25">
      <c r="A10" s="63">
        <v>7</v>
      </c>
      <c r="B10" s="63">
        <v>144.08026418819378</v>
      </c>
      <c r="C10" s="63">
        <v>-25.08026418819378</v>
      </c>
      <c r="D10" s="63">
        <v>-0.96293431803039697</v>
      </c>
      <c r="F10" s="63">
        <v>32.5</v>
      </c>
      <c r="G10" s="63">
        <v>125</v>
      </c>
    </row>
    <row r="11" spans="1:7" x14ac:dyDescent="0.25">
      <c r="A11" s="63">
        <v>8</v>
      </c>
      <c r="B11" s="63">
        <v>148.4846123305463</v>
      </c>
      <c r="C11" s="63">
        <v>33.515387669453702</v>
      </c>
      <c r="D11" s="63">
        <v>1.2867933418421462</v>
      </c>
      <c r="F11" s="63">
        <v>37.5</v>
      </c>
      <c r="G11" s="63">
        <v>128</v>
      </c>
    </row>
    <row r="12" spans="1:7" x14ac:dyDescent="0.25">
      <c r="A12" s="63">
        <v>9</v>
      </c>
      <c r="B12" s="63">
        <v>131.40350105204578</v>
      </c>
      <c r="C12" s="63">
        <v>32.596498947954217</v>
      </c>
      <c r="D12" s="63">
        <v>1.2515134310029514</v>
      </c>
      <c r="F12" s="63">
        <v>42.5</v>
      </c>
      <c r="G12" s="63">
        <v>138</v>
      </c>
    </row>
    <row r="13" spans="1:7" x14ac:dyDescent="0.25">
      <c r="A13" s="63">
        <v>10</v>
      </c>
      <c r="B13" s="63">
        <v>139.11111030116271</v>
      </c>
      <c r="C13" s="63">
        <v>-14.111110301162711</v>
      </c>
      <c r="D13" s="63">
        <v>-0.54178346258801535</v>
      </c>
      <c r="F13" s="63">
        <v>47.5</v>
      </c>
      <c r="G13" s="63">
        <v>142</v>
      </c>
    </row>
    <row r="14" spans="1:7" x14ac:dyDescent="0.25">
      <c r="A14" s="63">
        <v>11</v>
      </c>
      <c r="B14" s="63">
        <v>150.10771843015957</v>
      </c>
      <c r="C14" s="63">
        <v>-47.107718430159565</v>
      </c>
      <c r="D14" s="63">
        <v>-1.8086587278401591</v>
      </c>
      <c r="F14" s="63">
        <v>52.5</v>
      </c>
      <c r="G14" s="63">
        <v>144</v>
      </c>
    </row>
    <row r="15" spans="1:7" x14ac:dyDescent="0.25">
      <c r="A15" s="63">
        <v>12</v>
      </c>
      <c r="B15" s="63">
        <v>153.96152305471804</v>
      </c>
      <c r="C15" s="63">
        <v>3.8476945281956887E-2</v>
      </c>
      <c r="D15" s="63">
        <v>1.4772879100059576E-3</v>
      </c>
      <c r="F15" s="63">
        <v>57.5</v>
      </c>
      <c r="G15" s="63">
        <v>154</v>
      </c>
    </row>
    <row r="16" spans="1:7" x14ac:dyDescent="0.25">
      <c r="A16" s="63">
        <v>13</v>
      </c>
      <c r="B16" s="63">
        <v>160.55378304136238</v>
      </c>
      <c r="C16" s="63">
        <v>-16.553783041362379</v>
      </c>
      <c r="D16" s="63">
        <v>-0.6355676983363312</v>
      </c>
      <c r="F16" s="63">
        <v>62.5</v>
      </c>
      <c r="G16" s="63">
        <v>156</v>
      </c>
    </row>
    <row r="17" spans="1:7" x14ac:dyDescent="0.25">
      <c r="A17" s="63">
        <v>14</v>
      </c>
      <c r="B17" s="63">
        <v>162.19115136786016</v>
      </c>
      <c r="C17" s="63">
        <v>-6.191151367860158</v>
      </c>
      <c r="D17" s="63">
        <v>-0.23770372096159031</v>
      </c>
      <c r="F17" s="63">
        <v>67.5</v>
      </c>
      <c r="G17" s="63">
        <v>164</v>
      </c>
    </row>
    <row r="18" spans="1:7" x14ac:dyDescent="0.25">
      <c r="A18" s="63">
        <v>15</v>
      </c>
      <c r="B18" s="63">
        <v>155.01982340965282</v>
      </c>
      <c r="C18" s="63">
        <v>47.980176590347185</v>
      </c>
      <c r="D18" s="63">
        <v>1.8421559787935919</v>
      </c>
      <c r="F18" s="63">
        <v>72.5</v>
      </c>
      <c r="G18" s="63">
        <v>165</v>
      </c>
    </row>
    <row r="19" spans="1:7" x14ac:dyDescent="0.25">
      <c r="A19" s="63">
        <v>16</v>
      </c>
      <c r="B19" s="63">
        <v>153.35393062938618</v>
      </c>
      <c r="C19" s="63">
        <v>-29.353930629386184</v>
      </c>
      <c r="D19" s="63">
        <v>-1.1270179197484447</v>
      </c>
      <c r="F19" s="63">
        <v>77.5</v>
      </c>
      <c r="G19" s="63">
        <v>182</v>
      </c>
    </row>
    <row r="20" spans="1:7" x14ac:dyDescent="0.25">
      <c r="A20" s="63">
        <v>17</v>
      </c>
      <c r="B20" s="63">
        <v>160.51099636070904</v>
      </c>
      <c r="C20" s="63">
        <v>-22.510996360709044</v>
      </c>
      <c r="D20" s="63">
        <v>-0.86428957710055165</v>
      </c>
      <c r="F20" s="63">
        <v>82.5</v>
      </c>
      <c r="G20" s="63">
        <v>186</v>
      </c>
    </row>
    <row r="21" spans="1:7" x14ac:dyDescent="0.25">
      <c r="A21" s="63">
        <v>18</v>
      </c>
      <c r="B21" s="63">
        <v>167.10325634735341</v>
      </c>
      <c r="C21" s="63">
        <v>-2.1032563473534083</v>
      </c>
      <c r="D21" s="63">
        <v>-8.0752646833570502E-2</v>
      </c>
      <c r="F21" s="63">
        <v>87.5</v>
      </c>
      <c r="G21" s="63">
        <v>190</v>
      </c>
    </row>
    <row r="22" spans="1:7" x14ac:dyDescent="0.25">
      <c r="A22" s="63">
        <v>19</v>
      </c>
      <c r="B22" s="63">
        <v>184.17010539896941</v>
      </c>
      <c r="C22" s="63">
        <v>6.8298946010305883</v>
      </c>
      <c r="D22" s="63">
        <v>0.26222769626800013</v>
      </c>
      <c r="F22" s="63">
        <v>92.5</v>
      </c>
      <c r="G22" s="63">
        <v>191</v>
      </c>
    </row>
    <row r="23" spans="1:7" ht="15.75" thickBot="1" x14ac:dyDescent="0.3">
      <c r="A23" s="64">
        <v>20</v>
      </c>
      <c r="B23" s="64">
        <v>170.94279874502743</v>
      </c>
      <c r="C23" s="64">
        <v>15.057201254972568</v>
      </c>
      <c r="D23" s="64">
        <v>0.57810777881393749</v>
      </c>
      <c r="F23" s="64">
        <v>97.5</v>
      </c>
      <c r="G23" s="64">
        <v>203</v>
      </c>
    </row>
  </sheetData>
  <sortState ref="H4:H23">
    <sortCondition ref="H4:H2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M3" sqref="M3:M23"/>
    </sheetView>
  </sheetViews>
  <sheetFormatPr defaultRowHeight="15" x14ac:dyDescent="0.25"/>
  <cols>
    <col min="1" max="1" width="18" bestFit="1" customWidth="1"/>
    <col min="2" max="2" width="16.5703125" bestFit="1" customWidth="1"/>
    <col min="3" max="3" width="14.5703125" bestFit="1" customWidth="1"/>
    <col min="4" max="4" width="18.5703125" bestFit="1" customWidth="1"/>
    <col min="6" max="6" width="14.5703125" customWidth="1"/>
  </cols>
  <sheetData>
    <row r="1" spans="1:7" x14ac:dyDescent="0.25">
      <c r="A1" t="s">
        <v>79</v>
      </c>
      <c r="F1" t="s">
        <v>84</v>
      </c>
    </row>
    <row r="2" spans="1:7" ht="15.75" thickBot="1" x14ac:dyDescent="0.3"/>
    <row r="3" spans="1:7" x14ac:dyDescent="0.25">
      <c r="A3" s="65" t="s">
        <v>80</v>
      </c>
      <c r="B3" s="65" t="s">
        <v>81</v>
      </c>
      <c r="C3" s="65" t="s">
        <v>82</v>
      </c>
      <c r="D3" s="65" t="s">
        <v>83</v>
      </c>
      <c r="F3" s="65" t="s">
        <v>85</v>
      </c>
      <c r="G3" s="65" t="s">
        <v>0</v>
      </c>
    </row>
    <row r="4" spans="1:7" x14ac:dyDescent="0.25">
      <c r="A4" s="63">
        <v>1</v>
      </c>
      <c r="B4" s="63">
        <v>114.97276887953052</v>
      </c>
      <c r="C4" s="63">
        <v>-19.97276887953052</v>
      </c>
      <c r="D4" s="63">
        <v>-0.76683660251246077</v>
      </c>
      <c r="F4" s="63">
        <v>2.5</v>
      </c>
      <c r="G4" s="63">
        <v>95</v>
      </c>
    </row>
    <row r="5" spans="1:7" x14ac:dyDescent="0.25">
      <c r="A5" s="63">
        <v>2</v>
      </c>
      <c r="B5" s="63">
        <v>123.76720293735107</v>
      </c>
      <c r="C5" s="63">
        <v>-1.7672029373510725</v>
      </c>
      <c r="D5" s="63">
        <v>-6.785017663811227E-2</v>
      </c>
      <c r="F5" s="63">
        <v>7.5</v>
      </c>
      <c r="G5" s="63">
        <v>103</v>
      </c>
    </row>
    <row r="6" spans="1:7" x14ac:dyDescent="0.25">
      <c r="A6" s="63">
        <v>3</v>
      </c>
      <c r="B6" s="63">
        <v>141.92087679767079</v>
      </c>
      <c r="C6" s="63">
        <v>7.9123202329213882E-2</v>
      </c>
      <c r="D6" s="63">
        <v>3.0378646055542104E-3</v>
      </c>
      <c r="F6" s="63">
        <v>12.5</v>
      </c>
      <c r="G6" s="63">
        <v>109</v>
      </c>
    </row>
    <row r="7" spans="1:7" x14ac:dyDescent="0.25">
      <c r="A7" s="63">
        <v>4</v>
      </c>
      <c r="B7" s="63">
        <v>118.78378682343566</v>
      </c>
      <c r="C7" s="63">
        <v>-9.783786823435662</v>
      </c>
      <c r="D7" s="63">
        <v>-0.37563974692956742</v>
      </c>
      <c r="F7" s="63">
        <v>17.5</v>
      </c>
      <c r="G7" s="63">
        <v>119</v>
      </c>
    </row>
    <row r="8" spans="1:7" x14ac:dyDescent="0.25">
      <c r="A8" s="63">
        <v>5</v>
      </c>
      <c r="B8" s="63">
        <v>123.17387273890375</v>
      </c>
      <c r="C8" s="63">
        <v>4.8261272610962465</v>
      </c>
      <c r="D8" s="63">
        <v>0.18529484091635898</v>
      </c>
      <c r="F8" s="63">
        <v>22.5</v>
      </c>
      <c r="G8" s="63">
        <v>122</v>
      </c>
    </row>
    <row r="9" spans="1:7" x14ac:dyDescent="0.25">
      <c r="A9" s="63">
        <v>6</v>
      </c>
      <c r="B9" s="63">
        <v>136.38691716596128</v>
      </c>
      <c r="C9" s="63">
        <v>53.613082834038721</v>
      </c>
      <c r="D9" s="63">
        <v>2.0584263773666507</v>
      </c>
      <c r="F9" s="63">
        <v>27.5</v>
      </c>
      <c r="G9" s="63">
        <v>124</v>
      </c>
    </row>
    <row r="10" spans="1:7" x14ac:dyDescent="0.25">
      <c r="A10" s="63">
        <v>7</v>
      </c>
      <c r="B10" s="63">
        <v>144.08026418819378</v>
      </c>
      <c r="C10" s="63">
        <v>-25.08026418819378</v>
      </c>
      <c r="D10" s="63">
        <v>-0.96293431803039697</v>
      </c>
      <c r="F10" s="63">
        <v>32.5</v>
      </c>
      <c r="G10" s="63">
        <v>125</v>
      </c>
    </row>
    <row r="11" spans="1:7" x14ac:dyDescent="0.25">
      <c r="A11" s="63">
        <v>8</v>
      </c>
      <c r="B11" s="63">
        <v>148.4846123305463</v>
      </c>
      <c r="C11" s="63">
        <v>33.515387669453702</v>
      </c>
      <c r="D11" s="63">
        <v>1.2867933418421462</v>
      </c>
      <c r="F11" s="63">
        <v>37.5</v>
      </c>
      <c r="G11" s="63">
        <v>128</v>
      </c>
    </row>
    <row r="12" spans="1:7" x14ac:dyDescent="0.25">
      <c r="A12" s="63">
        <v>9</v>
      </c>
      <c r="B12" s="63">
        <v>131.40350105204578</v>
      </c>
      <c r="C12" s="63">
        <v>32.596498947954217</v>
      </c>
      <c r="D12" s="63">
        <v>1.2515134310029514</v>
      </c>
      <c r="F12" s="63">
        <v>42.5</v>
      </c>
      <c r="G12" s="63">
        <v>138</v>
      </c>
    </row>
    <row r="13" spans="1:7" x14ac:dyDescent="0.25">
      <c r="A13" s="63">
        <v>10</v>
      </c>
      <c r="B13" s="63">
        <v>139.11111030116271</v>
      </c>
      <c r="C13" s="63">
        <v>-14.111110301162711</v>
      </c>
      <c r="D13" s="63">
        <v>-0.54178346258801535</v>
      </c>
      <c r="F13" s="63">
        <v>47.5</v>
      </c>
      <c r="G13" s="63">
        <v>142</v>
      </c>
    </row>
    <row r="14" spans="1:7" x14ac:dyDescent="0.25">
      <c r="A14" s="63">
        <v>11</v>
      </c>
      <c r="B14" s="63">
        <v>150.10771843015957</v>
      </c>
      <c r="C14" s="63">
        <v>-47.107718430159565</v>
      </c>
      <c r="D14" s="63">
        <v>-1.8086587278401591</v>
      </c>
      <c r="F14" s="63">
        <v>52.5</v>
      </c>
      <c r="G14" s="63">
        <v>144</v>
      </c>
    </row>
    <row r="15" spans="1:7" x14ac:dyDescent="0.25">
      <c r="A15" s="63">
        <v>12</v>
      </c>
      <c r="B15" s="63">
        <v>153.96152305471804</v>
      </c>
      <c r="C15" s="63">
        <v>3.8476945281956887E-2</v>
      </c>
      <c r="D15" s="63">
        <v>1.4772879100059576E-3</v>
      </c>
      <c r="F15" s="63">
        <v>57.5</v>
      </c>
      <c r="G15" s="63">
        <v>154</v>
      </c>
    </row>
    <row r="16" spans="1:7" x14ac:dyDescent="0.25">
      <c r="A16" s="63">
        <v>13</v>
      </c>
      <c r="B16" s="63">
        <v>160.55378304136238</v>
      </c>
      <c r="C16" s="63">
        <v>-16.553783041362379</v>
      </c>
      <c r="D16" s="63">
        <v>-0.6355676983363312</v>
      </c>
      <c r="F16" s="63">
        <v>62.5</v>
      </c>
      <c r="G16" s="63">
        <v>156</v>
      </c>
    </row>
    <row r="17" spans="1:7" x14ac:dyDescent="0.25">
      <c r="A17" s="63">
        <v>14</v>
      </c>
      <c r="B17" s="63">
        <v>162.19115136786016</v>
      </c>
      <c r="C17" s="63">
        <v>-6.191151367860158</v>
      </c>
      <c r="D17" s="63">
        <v>-0.23770372096159031</v>
      </c>
      <c r="F17" s="63">
        <v>67.5</v>
      </c>
      <c r="G17" s="63">
        <v>164</v>
      </c>
    </row>
    <row r="18" spans="1:7" x14ac:dyDescent="0.25">
      <c r="A18" s="63">
        <v>15</v>
      </c>
      <c r="B18" s="63">
        <v>155.01982340965282</v>
      </c>
      <c r="C18" s="63">
        <v>47.980176590347185</v>
      </c>
      <c r="D18" s="63">
        <v>1.8421559787935919</v>
      </c>
      <c r="F18" s="63">
        <v>72.5</v>
      </c>
      <c r="G18" s="63">
        <v>165</v>
      </c>
    </row>
    <row r="19" spans="1:7" x14ac:dyDescent="0.25">
      <c r="A19" s="63">
        <v>16</v>
      </c>
      <c r="B19" s="63">
        <v>153.35393062938618</v>
      </c>
      <c r="C19" s="63">
        <v>-29.353930629386184</v>
      </c>
      <c r="D19" s="63">
        <v>-1.1270179197484447</v>
      </c>
      <c r="F19" s="63">
        <v>77.5</v>
      </c>
      <c r="G19" s="63">
        <v>182</v>
      </c>
    </row>
    <row r="20" spans="1:7" x14ac:dyDescent="0.25">
      <c r="A20" s="63">
        <v>17</v>
      </c>
      <c r="B20" s="63">
        <v>160.51099636070904</v>
      </c>
      <c r="C20" s="63">
        <v>-22.510996360709044</v>
      </c>
      <c r="D20" s="63">
        <v>-0.86428957710055165</v>
      </c>
      <c r="F20" s="63">
        <v>82.5</v>
      </c>
      <c r="G20" s="63">
        <v>186</v>
      </c>
    </row>
    <row r="21" spans="1:7" x14ac:dyDescent="0.25">
      <c r="A21" s="63">
        <v>18</v>
      </c>
      <c r="B21" s="63">
        <v>167.10325634735341</v>
      </c>
      <c r="C21" s="63">
        <v>-2.1032563473534083</v>
      </c>
      <c r="D21" s="63">
        <v>-8.0752646833570502E-2</v>
      </c>
      <c r="F21" s="63">
        <v>87.5</v>
      </c>
      <c r="G21" s="63">
        <v>190</v>
      </c>
    </row>
    <row r="22" spans="1:7" x14ac:dyDescent="0.25">
      <c r="A22" s="63">
        <v>19</v>
      </c>
      <c r="B22" s="63">
        <v>184.17010539896941</v>
      </c>
      <c r="C22" s="63">
        <v>6.8298946010305883</v>
      </c>
      <c r="D22" s="63">
        <v>0.26222769626800013</v>
      </c>
      <c r="F22" s="63">
        <v>92.5</v>
      </c>
      <c r="G22" s="63">
        <v>191</v>
      </c>
    </row>
    <row r="23" spans="1:7" ht="15.75" thickBot="1" x14ac:dyDescent="0.3">
      <c r="A23" s="64">
        <v>20</v>
      </c>
      <c r="B23" s="64">
        <v>170.94279874502743</v>
      </c>
      <c r="C23" s="64">
        <v>15.057201254972568</v>
      </c>
      <c r="D23" s="64">
        <v>0.57810777881393749</v>
      </c>
      <c r="F23" s="64">
        <v>97.5</v>
      </c>
      <c r="G23" s="64">
        <v>203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defaultRowHeight="15" x14ac:dyDescent="0.25"/>
  <cols>
    <col min="1" max="1" width="2.5703125" customWidth="1"/>
    <col min="2" max="2" width="6.85546875" bestFit="1" customWidth="1"/>
    <col min="3" max="3" width="7.42578125" bestFit="1" customWidth="1"/>
    <col min="4" max="4" width="9.85546875" bestFit="1" customWidth="1"/>
    <col min="5" max="5" width="11.140625" customWidth="1"/>
    <col min="6" max="6" width="17.28515625" customWidth="1"/>
    <col min="7" max="7" width="9.42578125" customWidth="1"/>
    <col min="8" max="8" width="11.42578125" customWidth="1"/>
    <col min="9" max="9" width="10" customWidth="1"/>
    <col min="10" max="10" width="10.140625" customWidth="1"/>
  </cols>
  <sheetData>
    <row r="1" spans="2:6" ht="15.75" thickBot="1" x14ac:dyDescent="0.3">
      <c r="B1" s="8" t="s">
        <v>1</v>
      </c>
      <c r="C1" s="8" t="s">
        <v>0</v>
      </c>
      <c r="E1" s="30" t="s">
        <v>34</v>
      </c>
      <c r="F1" s="29"/>
    </row>
    <row r="2" spans="2:6" x14ac:dyDescent="0.25">
      <c r="B2">
        <v>61</v>
      </c>
      <c r="C2">
        <v>95</v>
      </c>
      <c r="E2" s="10">
        <f t="array" ref="E2:F6">LINEST(C2:C21,B2:B21,,TRUE)</f>
        <v>4.2391304347826102</v>
      </c>
      <c r="F2" s="23">
        <v>-140.41304347826093</v>
      </c>
    </row>
    <row r="3" spans="2:6" x14ac:dyDescent="0.25">
      <c r="B3">
        <v>62</v>
      </c>
      <c r="C3">
        <v>122</v>
      </c>
      <c r="E3" s="26">
        <v>1.6670693356693536</v>
      </c>
      <c r="F3" s="27">
        <v>113.20247795680044</v>
      </c>
    </row>
    <row r="4" spans="2:6" x14ac:dyDescent="0.25">
      <c r="B4">
        <v>63</v>
      </c>
      <c r="C4">
        <v>142</v>
      </c>
      <c r="E4" s="26">
        <v>0.26428984610417566</v>
      </c>
      <c r="F4" s="27">
        <v>28.153242663390802</v>
      </c>
    </row>
    <row r="5" spans="2:6" x14ac:dyDescent="0.25">
      <c r="B5">
        <v>64</v>
      </c>
      <c r="C5">
        <v>109</v>
      </c>
      <c r="E5" s="26">
        <v>6.4661568209765088</v>
      </c>
      <c r="F5" s="28">
        <v>18</v>
      </c>
    </row>
    <row r="6" spans="2:6" ht="15.75" thickBot="1" x14ac:dyDescent="0.3">
      <c r="B6">
        <v>65</v>
      </c>
      <c r="C6">
        <v>128</v>
      </c>
      <c r="E6" s="11">
        <v>5125.108695652174</v>
      </c>
      <c r="F6" s="25">
        <v>14266.891304347826</v>
      </c>
    </row>
    <row r="7" spans="2:6" x14ac:dyDescent="0.25">
      <c r="B7">
        <v>65</v>
      </c>
      <c r="C7">
        <v>190</v>
      </c>
    </row>
    <row r="8" spans="2:6" x14ac:dyDescent="0.25">
      <c r="B8">
        <v>66</v>
      </c>
      <c r="C8">
        <v>119</v>
      </c>
    </row>
    <row r="9" spans="2:6" x14ac:dyDescent="0.25">
      <c r="B9">
        <v>66</v>
      </c>
      <c r="C9">
        <v>182</v>
      </c>
    </row>
    <row r="10" spans="2:6" x14ac:dyDescent="0.25">
      <c r="B10">
        <v>67</v>
      </c>
      <c r="C10">
        <v>164</v>
      </c>
    </row>
    <row r="11" spans="2:6" x14ac:dyDescent="0.25">
      <c r="B11">
        <v>67</v>
      </c>
      <c r="C11">
        <v>125</v>
      </c>
    </row>
    <row r="12" spans="2:6" x14ac:dyDescent="0.25">
      <c r="B12">
        <v>68</v>
      </c>
      <c r="C12">
        <v>103</v>
      </c>
    </row>
    <row r="13" spans="2:6" x14ac:dyDescent="0.25">
      <c r="B13">
        <v>68</v>
      </c>
      <c r="C13">
        <v>154</v>
      </c>
    </row>
    <row r="14" spans="2:6" x14ac:dyDescent="0.25">
      <c r="B14">
        <v>69</v>
      </c>
      <c r="C14">
        <v>144</v>
      </c>
    </row>
    <row r="15" spans="2:6" x14ac:dyDescent="0.25">
      <c r="B15">
        <v>70</v>
      </c>
      <c r="C15">
        <v>156</v>
      </c>
    </row>
    <row r="16" spans="2:6" x14ac:dyDescent="0.25">
      <c r="B16">
        <v>71</v>
      </c>
      <c r="C16">
        <v>203</v>
      </c>
    </row>
    <row r="17" spans="2:3" x14ac:dyDescent="0.25">
      <c r="B17">
        <v>72</v>
      </c>
      <c r="C17">
        <v>124</v>
      </c>
    </row>
    <row r="18" spans="2:3" x14ac:dyDescent="0.25">
      <c r="B18">
        <v>72</v>
      </c>
      <c r="C18">
        <v>138</v>
      </c>
    </row>
    <row r="19" spans="2:3" x14ac:dyDescent="0.25">
      <c r="B19">
        <v>73</v>
      </c>
      <c r="C19">
        <v>165</v>
      </c>
    </row>
    <row r="20" spans="2:3" x14ac:dyDescent="0.25">
      <c r="B20">
        <v>73</v>
      </c>
      <c r="C20">
        <v>191</v>
      </c>
    </row>
    <row r="21" spans="2:3" x14ac:dyDescent="0.25">
      <c r="B21">
        <v>74</v>
      </c>
      <c r="C21">
        <v>186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:D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sheetData>
    <row r="1" s="70" customFormat="1" x14ac:dyDescent="0.25"/>
    <row r="2" s="70" customFormat="1" x14ac:dyDescent="0.25"/>
    <row r="3" s="70" customFormat="1" x14ac:dyDescent="0.25"/>
    <row r="4" s="70" customFormat="1" x14ac:dyDescent="0.25"/>
    <row r="5" s="70" customFormat="1" x14ac:dyDescent="0.25"/>
    <row r="6" s="70" customFormat="1" x14ac:dyDescent="0.25"/>
    <row r="7" s="70" customFormat="1" x14ac:dyDescent="0.25"/>
    <row r="8" s="70" customFormat="1" x14ac:dyDescent="0.25"/>
    <row r="9" s="70" customFormat="1" x14ac:dyDescent="0.25"/>
    <row r="10" s="70" customFormat="1" x14ac:dyDescent="0.25"/>
    <row r="11" s="70" customFormat="1" x14ac:dyDescent="0.25"/>
    <row r="12" s="70" customFormat="1" x14ac:dyDescent="0.25"/>
    <row r="13" s="70" customFormat="1" x14ac:dyDescent="0.25"/>
    <row r="14" s="70" customFormat="1" x14ac:dyDescent="0.25"/>
    <row r="15" s="70" customFormat="1" x14ac:dyDescent="0.25"/>
    <row r="16" s="70" customFormat="1" x14ac:dyDescent="0.25"/>
    <row r="17" s="70" customFormat="1" x14ac:dyDescent="0.25"/>
    <row r="18" s="70" customFormat="1" x14ac:dyDescent="0.25"/>
    <row r="19" s="70" customFormat="1" x14ac:dyDescent="0.25"/>
    <row r="20" s="70" customFormat="1" x14ac:dyDescent="0.25"/>
    <row r="21" s="70" customFormat="1" x14ac:dyDescent="0.25"/>
    <row r="22" s="70" customFormat="1" x14ac:dyDescent="0.25"/>
    <row r="23" s="70" customFormat="1" x14ac:dyDescent="0.25"/>
    <row r="24" s="70" customFormat="1" x14ac:dyDescent="0.25"/>
    <row r="25" s="70" customFormat="1" x14ac:dyDescent="0.25"/>
    <row r="26" s="70" customFormat="1" x14ac:dyDescent="0.25"/>
    <row r="27" s="70" customFormat="1" x14ac:dyDescent="0.25"/>
    <row r="28" s="70" customFormat="1" x14ac:dyDescent="0.25"/>
    <row r="29" s="70" customFormat="1" x14ac:dyDescent="0.25"/>
    <row r="30" s="70" customFormat="1" x14ac:dyDescent="0.25"/>
    <row r="31" s="70" customFormat="1" x14ac:dyDescent="0.25"/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N15"/>
  <sheetViews>
    <sheetView workbookViewId="0"/>
  </sheetViews>
  <sheetFormatPr defaultRowHeight="15" x14ac:dyDescent="0.25"/>
  <sheetData>
    <row r="2" spans="12:14" x14ac:dyDescent="0.25">
      <c r="L2" t="s">
        <v>36</v>
      </c>
    </row>
    <row r="3" spans="12:14" x14ac:dyDescent="0.25">
      <c r="L3">
        <v>4.3900859154680791</v>
      </c>
      <c r="M3">
        <v>-0.55054351779406474</v>
      </c>
      <c r="N3">
        <v>-124.74475255652501</v>
      </c>
    </row>
    <row r="4" spans="12:14" x14ac:dyDescent="0.25">
      <c r="L4">
        <v>1.6343118641204197</v>
      </c>
      <c r="M4">
        <v>0.40841018643716498</v>
      </c>
      <c r="N4">
        <v>111.32568806885914</v>
      </c>
    </row>
    <row r="5" spans="12:14" x14ac:dyDescent="0.25">
      <c r="L5">
        <v>0.33533641960250721</v>
      </c>
      <c r="M5">
        <v>27.535171253238776</v>
      </c>
      <c r="N5" t="e">
        <v>#N/A</v>
      </c>
    </row>
    <row r="6" spans="12:14" x14ac:dyDescent="0.25">
      <c r="L6">
        <v>4.2884244762089914</v>
      </c>
      <c r="M6">
        <v>17</v>
      </c>
      <c r="N6" t="e">
        <v>#N/A</v>
      </c>
    </row>
    <row r="7" spans="12:14" x14ac:dyDescent="0.25">
      <c r="L7">
        <v>6502.8438489318196</v>
      </c>
      <c r="M7">
        <v>12889.15615106818</v>
      </c>
      <c r="N7" t="e">
        <v>#N/A</v>
      </c>
    </row>
    <row r="10" spans="12:14" x14ac:dyDescent="0.25">
      <c r="L10">
        <v>3.1053889460459425E-2</v>
      </c>
    </row>
    <row r="15" spans="12:14" x14ac:dyDescent="0.25">
      <c r="M15" s="67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cols>
    <col min="3" max="3" width="10.5703125" customWidth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cols>
    <col min="1" max="1" width="48.1406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Fig 3.1</vt:lpstr>
      <vt:lpstr>Fig 3.2</vt:lpstr>
      <vt:lpstr>Fig 3.3</vt:lpstr>
      <vt:lpstr>Fig 3.4</vt:lpstr>
      <vt:lpstr>Fig 3.5</vt:lpstr>
      <vt:lpstr>Fig 3.6</vt:lpstr>
      <vt:lpstr>Fig 3.7</vt:lpstr>
      <vt:lpstr>Fig 3.8</vt:lpstr>
      <vt:lpstr>Fig 3.9</vt:lpstr>
      <vt:lpstr>Fig 3.10</vt:lpstr>
      <vt:lpstr>Fig 3.11</vt:lpstr>
      <vt:lpstr>Fig 3.12</vt:lpstr>
      <vt:lpstr>Fig 3.13</vt:lpstr>
      <vt:lpstr>Fig 3.14</vt:lpstr>
      <vt:lpstr>Fig 3.15</vt:lpstr>
      <vt:lpstr>Fig 3.16</vt:lpstr>
      <vt:lpstr>Fig 3.17</vt:lpstr>
      <vt:lpstr>Fig 3.18</vt:lpstr>
      <vt:lpstr>Fig 3.19</vt:lpstr>
      <vt:lpstr>Fig 3.20</vt:lpstr>
      <vt:lpstr>Fig 3.21</vt:lpstr>
      <vt:lpstr>Fig 3.22</vt:lpstr>
      <vt:lpstr>Fig 3.23</vt:lpstr>
      <vt:lpstr>Fig 3.24</vt:lpstr>
      <vt:lpstr>Fig 3.25</vt:lpstr>
      <vt:lpstr>Fig 3.26</vt:lpstr>
      <vt:lpstr>Fig 3.27</vt:lpstr>
      <vt:lpstr>Fig 3.28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2016-06-08T18:54:52Z</dcterms:created>
  <dcterms:modified xsi:type="dcterms:W3CDTF">2016-06-16T20:01:39Z</dcterms:modified>
</cp:coreProperties>
</file>