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conra\Documents\Pearson R Excel\Ch 4\"/>
    </mc:Choice>
  </mc:AlternateContent>
  <bookViews>
    <workbookView xWindow="0" yWindow="0" windowWidth="10215" windowHeight="8100"/>
  </bookViews>
  <sheets>
    <sheet name="Fig 4.1" sheetId="9" r:id="rId1"/>
    <sheet name="Fig 4.2" sheetId="10" r:id="rId2"/>
    <sheet name="Fig 4.3" sheetId="11" r:id="rId3"/>
    <sheet name="Fig 4.4" sheetId="17" r:id="rId4"/>
    <sheet name="Fig 4.5" sheetId="18" r:id="rId5"/>
    <sheet name="Fig 4.6" sheetId="19" r:id="rId6"/>
    <sheet name="Fig 4.7" sheetId="20" r:id="rId7"/>
    <sheet name="Fig 4.8" sheetId="16" r:id="rId8"/>
    <sheet name="Fig 4.9" sheetId="21" r:id="rId9"/>
    <sheet name="Fig 4.10" sheetId="22" r:id="rId10"/>
    <sheet name="Fig 4.11" sheetId="12" r:id="rId11"/>
    <sheet name="Fig 4.12" sheetId="23" r:id="rId12"/>
    <sheet name="Fig 4.13" sheetId="24" r:id="rId13"/>
    <sheet name="Fig 4.14" sheetId="13" r:id="rId14"/>
    <sheet name="Fig 4.15" sheetId="15" r:id="rId15"/>
    <sheet name="Fig 4.16" sheetId="25" r:id="rId16"/>
    <sheet name="Fig 4.17" sheetId="26" r:id="rId17"/>
    <sheet name="Fig 4.18" sheetId="27" r:id="rId18"/>
    <sheet name="Fig 4.19" sheetId="28" r:id="rId19"/>
    <sheet name="Fig 4.20" sheetId="30" r:id="rId20"/>
    <sheet name="Fig 4.21" sheetId="33" r:id="rId21"/>
    <sheet name="Fig 4.22" sheetId="31" r:id="rId22"/>
    <sheet name="Fig 4.23" sheetId="34" r:id="rId23"/>
    <sheet name="Fig 4.24" sheetId="35" r:id="rId24"/>
    <sheet name="Fig 4.25" sheetId="37" r:id="rId25"/>
    <sheet name="Fig 4.26" sheetId="36" r:id="rId26"/>
    <sheet name="Fig 4.27" sheetId="39" r:id="rId27"/>
    <sheet name="Fig 4.28" sheetId="41" r:id="rId28"/>
    <sheet name="Fig 4.29" sheetId="42" r:id="rId29"/>
    <sheet name="Fig 4.30" sheetId="43" r:id="rId30"/>
    <sheet name="Fig 4.31" sheetId="46" r:id="rId31"/>
    <sheet name="Fig 4.32" sheetId="45" r:id="rId32"/>
    <sheet name="Fig 4.33" sheetId="47" r:id="rId33"/>
    <sheet name="Fig 4.34" sheetId="48" r:id="rId34"/>
    <sheet name="Fig 4.35" sheetId="50" r:id="rId35"/>
    <sheet name="Fig 4.36" sheetId="51" r:id="rId36"/>
    <sheet name="Fig 4.37" sheetId="52" r:id="rId37"/>
  </sheets>
  <definedNames>
    <definedName name="solver_adj" localSheetId="28" hidden="1">'Fig 4.29'!#REF!</definedName>
    <definedName name="solver_cvg" localSheetId="28" hidden="1">0.0001</definedName>
    <definedName name="solver_drv" localSheetId="28" hidden="1">1</definedName>
    <definedName name="solver_eng" localSheetId="28" hidden="1">1</definedName>
    <definedName name="solver_est" localSheetId="28" hidden="1">1</definedName>
    <definedName name="solver_itr" localSheetId="28" hidden="1">2147483647</definedName>
    <definedName name="solver_lhs1" localSheetId="28" hidden="1">'Fig 4.29'!#REF!</definedName>
    <definedName name="solver_lhs2" localSheetId="28" hidden="1">'Fig 4.29'!$G$17</definedName>
    <definedName name="solver_lhs3" localSheetId="28" hidden="1">'Fig 4.29'!#REF!</definedName>
    <definedName name="solver_mip" localSheetId="28" hidden="1">2147483647</definedName>
    <definedName name="solver_mni" localSheetId="28" hidden="1">30</definedName>
    <definedName name="solver_mrt" localSheetId="28" hidden="1">0.075</definedName>
    <definedName name="solver_msl" localSheetId="28" hidden="1">2</definedName>
    <definedName name="solver_neg" localSheetId="28" hidden="1">1</definedName>
    <definedName name="solver_nod" localSheetId="28" hidden="1">2147483647</definedName>
    <definedName name="solver_num" localSheetId="28" hidden="1">3</definedName>
    <definedName name="solver_nwt" localSheetId="28" hidden="1">1</definedName>
    <definedName name="solver_opt" localSheetId="28" hidden="1">'Fig 4.29'!#REF!</definedName>
    <definedName name="solver_pre" localSheetId="28" hidden="1">0.000001</definedName>
    <definedName name="solver_rbv" localSheetId="28" hidden="1">1</definedName>
    <definedName name="solver_rel1" localSheetId="28" hidden="1">2</definedName>
    <definedName name="solver_rel2" localSheetId="28" hidden="1">2</definedName>
    <definedName name="solver_rel3" localSheetId="28" hidden="1">2</definedName>
    <definedName name="solver_rhs1" localSheetId="28" hidden="1">22.6</definedName>
    <definedName name="solver_rhs2" localSheetId="28" hidden="1">23.4</definedName>
    <definedName name="solver_rhs3" localSheetId="28" hidden="1">28.5</definedName>
    <definedName name="solver_rlx" localSheetId="28" hidden="1">2</definedName>
    <definedName name="solver_rsd" localSheetId="28" hidden="1">0</definedName>
    <definedName name="solver_scl" localSheetId="28" hidden="1">1</definedName>
    <definedName name="solver_sho" localSheetId="28" hidden="1">2</definedName>
    <definedName name="solver_ssz" localSheetId="28" hidden="1">100</definedName>
    <definedName name="solver_tim" localSheetId="28" hidden="1">2147483647</definedName>
    <definedName name="solver_tol" localSheetId="28" hidden="1">0.01</definedName>
    <definedName name="solver_typ" localSheetId="28" hidden="1">3</definedName>
    <definedName name="solver_val" localSheetId="28" hidden="1">4.1</definedName>
    <definedName name="solver_ver" localSheetId="28" hidden="1">3</definedName>
  </definedNames>
  <calcPr calcId="171027"/>
</workbook>
</file>

<file path=xl/calcChain.xml><?xml version="1.0" encoding="utf-8"?>
<calcChain xmlns="http://schemas.openxmlformats.org/spreadsheetml/2006/main">
  <c r="D21" i="52" l="1"/>
  <c r="E21" i="52"/>
  <c r="C21" i="52"/>
  <c r="G24" i="52"/>
  <c r="E22" i="52"/>
  <c r="D22" i="52"/>
  <c r="C22" i="52"/>
  <c r="C23" i="52" s="1"/>
  <c r="E23" i="52" l="1"/>
  <c r="F23" i="52" s="1"/>
  <c r="F24" i="52" s="1"/>
  <c r="C24" i="52"/>
  <c r="I18" i="51"/>
  <c r="H18" i="51"/>
  <c r="I17" i="51"/>
  <c r="H17" i="51"/>
  <c r="I16" i="51"/>
  <c r="H16" i="51"/>
  <c r="I15" i="51"/>
  <c r="H15" i="51"/>
  <c r="L3" i="51" a="1"/>
  <c r="M7" i="51" s="1"/>
  <c r="I12" i="51" s="1"/>
  <c r="G3" i="51" a="1"/>
  <c r="I7" i="51" s="1"/>
  <c r="K22" i="50"/>
  <c r="K21" i="50"/>
  <c r="F20" i="50"/>
  <c r="E20" i="50"/>
  <c r="F19" i="50"/>
  <c r="E19" i="50"/>
  <c r="F18" i="50"/>
  <c r="E18" i="50"/>
  <c r="F17" i="50"/>
  <c r="E17" i="50"/>
  <c r="K16" i="50"/>
  <c r="F16" i="50"/>
  <c r="E16" i="50"/>
  <c r="F15" i="50"/>
  <c r="E15" i="50"/>
  <c r="F14" i="50"/>
  <c r="E14" i="50"/>
  <c r="F13" i="50"/>
  <c r="E13" i="50"/>
  <c r="F12" i="50"/>
  <c r="E12" i="50"/>
  <c r="F11" i="50"/>
  <c r="E11" i="50"/>
  <c r="F10" i="50"/>
  <c r="E10" i="50"/>
  <c r="H9" i="50" a="1"/>
  <c r="K13" i="50" s="1"/>
  <c r="F9" i="50"/>
  <c r="E9" i="50"/>
  <c r="F8" i="50"/>
  <c r="E8" i="50"/>
  <c r="F7" i="50"/>
  <c r="E7" i="50"/>
  <c r="F6" i="50"/>
  <c r="E6" i="50"/>
  <c r="F5" i="50"/>
  <c r="E5" i="50"/>
  <c r="F4" i="50"/>
  <c r="E4" i="50"/>
  <c r="F3" i="50"/>
  <c r="E3" i="50"/>
  <c r="H2" i="50" s="1" a="1"/>
  <c r="E24" i="52" l="1"/>
  <c r="K15" i="51"/>
  <c r="M4" i="51"/>
  <c r="M6" i="51"/>
  <c r="J4" i="51"/>
  <c r="J6" i="51"/>
  <c r="L4" i="51"/>
  <c r="G3" i="51"/>
  <c r="G5" i="51"/>
  <c r="G7" i="51"/>
  <c r="H3" i="51"/>
  <c r="H4" i="51"/>
  <c r="H5" i="51"/>
  <c r="H6" i="51"/>
  <c r="J11" i="51" s="1"/>
  <c r="J12" i="51" s="1"/>
  <c r="H7" i="51"/>
  <c r="I11" i="51" s="1"/>
  <c r="K11" i="51" s="1"/>
  <c r="L3" i="51"/>
  <c r="L5" i="51"/>
  <c r="L7" i="51"/>
  <c r="J3" i="51"/>
  <c r="J5" i="51"/>
  <c r="J7" i="51"/>
  <c r="L6" i="51"/>
  <c r="G4" i="51"/>
  <c r="G6" i="51"/>
  <c r="I3" i="51"/>
  <c r="K17" i="51" s="1"/>
  <c r="I4" i="51"/>
  <c r="I5" i="51"/>
  <c r="I6" i="51"/>
  <c r="M3" i="51"/>
  <c r="M5" i="51"/>
  <c r="K6" i="50"/>
  <c r="M5" i="50"/>
  <c r="I5" i="50"/>
  <c r="K17" i="50" s="1"/>
  <c r="K4" i="50"/>
  <c r="M3" i="50"/>
  <c r="I3" i="50"/>
  <c r="K2" i="50"/>
  <c r="J4" i="50"/>
  <c r="J2" i="50"/>
  <c r="M6" i="50"/>
  <c r="I6" i="50"/>
  <c r="K5" i="50"/>
  <c r="M4" i="50"/>
  <c r="I4" i="50"/>
  <c r="K3" i="50"/>
  <c r="M2" i="50"/>
  <c r="I2" i="50"/>
  <c r="L6" i="50"/>
  <c r="H6" i="50"/>
  <c r="J5" i="50"/>
  <c r="L4" i="50"/>
  <c r="H4" i="50"/>
  <c r="J3" i="50"/>
  <c r="L2" i="50"/>
  <c r="H2" i="50"/>
  <c r="J6" i="50"/>
  <c r="L5" i="50"/>
  <c r="H5" i="50"/>
  <c r="L3" i="50"/>
  <c r="H3" i="50"/>
  <c r="I9" i="50"/>
  <c r="I10" i="50"/>
  <c r="I11" i="50"/>
  <c r="I12" i="50"/>
  <c r="I13" i="50"/>
  <c r="H9" i="50"/>
  <c r="H10" i="50"/>
  <c r="H11" i="50"/>
  <c r="H12" i="50"/>
  <c r="H13" i="50"/>
  <c r="J9" i="50"/>
  <c r="J10" i="50"/>
  <c r="J11" i="50"/>
  <c r="J12" i="50"/>
  <c r="J13" i="50"/>
  <c r="K9" i="50"/>
  <c r="K10" i="50"/>
  <c r="K11" i="50"/>
  <c r="K12" i="50"/>
  <c r="K16" i="51" l="1"/>
  <c r="I10" i="51"/>
  <c r="K10" i="51" s="1"/>
  <c r="L10" i="51" s="1"/>
  <c r="M10" i="51" s="1"/>
  <c r="J16" i="50"/>
  <c r="J17" i="50"/>
  <c r="L17" i="50" l="1"/>
  <c r="J22" i="50"/>
  <c r="L22" i="50" s="1"/>
  <c r="J21" i="50"/>
  <c r="L21" i="50" s="1"/>
  <c r="M21" i="50" s="1"/>
  <c r="N21" i="50" s="1"/>
  <c r="J18" i="50"/>
  <c r="J23" i="50" s="1"/>
  <c r="L16" i="50"/>
  <c r="M16" i="50" s="1"/>
  <c r="N16" i="50" s="1"/>
  <c r="F3" i="47" l="1"/>
  <c r="F4" i="47"/>
  <c r="F5" i="47"/>
  <c r="F2" i="47"/>
  <c r="G9" i="47"/>
  <c r="I2" i="47"/>
  <c r="A12" i="47" l="1"/>
  <c r="A13" i="47"/>
  <c r="A11" i="47"/>
  <c r="B7" i="47"/>
  <c r="G3" i="47" s="1"/>
  <c r="G12" i="47" s="1"/>
  <c r="H3" i="47" l="1"/>
  <c r="H12" i="47"/>
  <c r="G4" i="47"/>
  <c r="G2" i="47"/>
  <c r="G5" i="47"/>
  <c r="B22" i="46"/>
  <c r="C22" i="46" s="1"/>
  <c r="B21" i="46"/>
  <c r="C21" i="46" s="1"/>
  <c r="B20" i="46"/>
  <c r="C20" i="46" s="1"/>
  <c r="F6" i="46"/>
  <c r="F7" i="46"/>
  <c r="F5" i="46"/>
  <c r="B17" i="46"/>
  <c r="H14" i="47" l="1"/>
  <c r="G14" i="47"/>
  <c r="H5" i="47"/>
  <c r="H2" i="47"/>
  <c r="H11" i="47"/>
  <c r="G11" i="47"/>
  <c r="H13" i="47"/>
  <c r="G13" i="47"/>
  <c r="H4" i="47"/>
  <c r="B14" i="42"/>
  <c r="B17" i="42"/>
  <c r="E22" i="42" s="1"/>
  <c r="E17" i="42"/>
  <c r="B18" i="42"/>
  <c r="E18" i="42"/>
  <c r="B19" i="42"/>
  <c r="E24" i="42" s="1"/>
  <c r="E19" i="42"/>
  <c r="B21" i="42"/>
  <c r="F22" i="42"/>
  <c r="E23" i="42"/>
  <c r="F23" i="42"/>
  <c r="F24" i="42"/>
  <c r="F2" i="41" a="1"/>
  <c r="G2" i="41" s="1"/>
  <c r="H6" i="41" l="1"/>
  <c r="G5" i="41"/>
  <c r="F6" i="41"/>
  <c r="H4" i="41"/>
  <c r="G3" i="41"/>
  <c r="F2" i="41"/>
  <c r="G4" i="41"/>
  <c r="F3" i="41"/>
  <c r="H2" i="41"/>
  <c r="H5" i="41"/>
  <c r="F4" i="41"/>
  <c r="G6" i="41"/>
  <c r="F5" i="41"/>
  <c r="H3" i="41"/>
  <c r="P15" i="39" l="1"/>
  <c r="P14" i="39"/>
  <c r="P13" i="39"/>
  <c r="P12" i="39"/>
  <c r="P11" i="39"/>
  <c r="P10" i="39"/>
  <c r="P9" i="39"/>
  <c r="P8" i="39"/>
  <c r="P7" i="39"/>
  <c r="P6" i="39"/>
  <c r="P5" i="39"/>
  <c r="P4" i="39"/>
  <c r="R17" i="39" s="1"/>
  <c r="R18" i="39" s="1"/>
  <c r="P3" i="39"/>
  <c r="P2" i="39"/>
  <c r="P17" i="39"/>
  <c r="P18" i="39" s="1"/>
  <c r="Q17" i="39" l="1"/>
  <c r="S17" i="39" s="1"/>
  <c r="S18" i="39" s="1"/>
  <c r="I17" i="39"/>
  <c r="C18" i="39"/>
  <c r="D18" i="39"/>
  <c r="B18" i="39"/>
  <c r="G15" i="39"/>
  <c r="D17" i="39"/>
  <c r="C17" i="39"/>
  <c r="B17" i="39"/>
  <c r="E17" i="39" s="1"/>
  <c r="E18" i="39" s="1"/>
  <c r="J15" i="39"/>
  <c r="J14" i="39"/>
  <c r="J13" i="39"/>
  <c r="J12" i="39"/>
  <c r="J11" i="39"/>
  <c r="J10" i="39"/>
  <c r="J9" i="39"/>
  <c r="J8" i="39"/>
  <c r="J7" i="39"/>
  <c r="J6" i="39"/>
  <c r="J5" i="39"/>
  <c r="J4" i="39"/>
  <c r="J3" i="39"/>
  <c r="J2" i="39"/>
  <c r="K17" i="39" s="1"/>
  <c r="K18" i="39" s="1"/>
  <c r="C15" i="39"/>
  <c r="C14" i="39"/>
  <c r="C13" i="39"/>
  <c r="C12" i="39"/>
  <c r="C11" i="39"/>
  <c r="C10" i="39"/>
  <c r="C9" i="39"/>
  <c r="C8" i="39"/>
  <c r="C7" i="39"/>
  <c r="C6" i="39"/>
  <c r="C5" i="39"/>
  <c r="C4" i="39"/>
  <c r="C3" i="39"/>
  <c r="C2" i="39"/>
  <c r="Q18" i="39" l="1"/>
  <c r="J17" i="39"/>
  <c r="J18" i="39" s="1"/>
  <c r="I18" i="39"/>
  <c r="D2" i="37"/>
  <c r="G2" i="37"/>
  <c r="G7" i="37" s="1"/>
  <c r="H2" i="37"/>
  <c r="H7" i="37" s="1"/>
  <c r="G4" i="37"/>
  <c r="D3" i="37"/>
  <c r="I2" i="37" s="1"/>
  <c r="I7" i="37" s="1"/>
  <c r="D4" i="37"/>
  <c r="D5" i="37"/>
  <c r="D6" i="37"/>
  <c r="D7" i="37"/>
  <c r="D8" i="37"/>
  <c r="D9" i="37"/>
  <c r="D10" i="37"/>
  <c r="D11" i="37"/>
  <c r="D12" i="37"/>
  <c r="D13" i="37"/>
  <c r="D14" i="37"/>
  <c r="D15" i="37"/>
  <c r="D2" i="36"/>
  <c r="B17" i="36"/>
  <c r="B18" i="36" s="1"/>
  <c r="C17" i="36"/>
  <c r="C18" i="36" s="1"/>
  <c r="G15" i="36"/>
  <c r="D3" i="36"/>
  <c r="D17" i="36" s="1"/>
  <c r="D18" i="36" s="1"/>
  <c r="D4" i="36"/>
  <c r="D5" i="36"/>
  <c r="D6" i="36"/>
  <c r="D7" i="36"/>
  <c r="D8" i="36"/>
  <c r="D9" i="36"/>
  <c r="D10" i="36"/>
  <c r="D11" i="36"/>
  <c r="D12" i="36"/>
  <c r="D13" i="36"/>
  <c r="D14" i="36"/>
  <c r="D15" i="36"/>
  <c r="K2" i="36"/>
  <c r="I17" i="36"/>
  <c r="I18" i="36" s="1"/>
  <c r="J17" i="36"/>
  <c r="J18" i="36" s="1"/>
  <c r="K3" i="36"/>
  <c r="K4" i="36"/>
  <c r="K5" i="36"/>
  <c r="K6" i="36"/>
  <c r="K7" i="36"/>
  <c r="K8" i="36"/>
  <c r="K9" i="36"/>
  <c r="K10" i="36"/>
  <c r="K11" i="36"/>
  <c r="K12" i="36"/>
  <c r="K13" i="36"/>
  <c r="K14" i="36"/>
  <c r="K15" i="36"/>
  <c r="L17" i="39" l="1"/>
  <c r="L18" i="39" s="1"/>
  <c r="K17" i="36"/>
  <c r="K18" i="36" s="1"/>
  <c r="E17" i="36"/>
  <c r="E18" i="36" s="1"/>
  <c r="J2" i="37"/>
  <c r="J7" i="37" s="1"/>
  <c r="L17" i="36" l="1"/>
  <c r="L18" i="36" s="1"/>
  <c r="I17" i="35"/>
  <c r="H17" i="35"/>
  <c r="G17" i="35"/>
  <c r="D17" i="35"/>
  <c r="C17" i="35"/>
  <c r="B17" i="35"/>
  <c r="I15" i="35"/>
  <c r="I14" i="35"/>
  <c r="I13" i="35"/>
  <c r="I12" i="35"/>
  <c r="I11" i="35"/>
  <c r="I10" i="35"/>
  <c r="I9" i="35"/>
  <c r="I8" i="35"/>
  <c r="I7" i="35"/>
  <c r="I6" i="35"/>
  <c r="I5" i="35"/>
  <c r="I4" i="35"/>
  <c r="I3" i="35"/>
  <c r="I2" i="35"/>
  <c r="D15" i="35"/>
  <c r="D14" i="35"/>
  <c r="D13" i="35"/>
  <c r="D12" i="35"/>
  <c r="D11" i="35"/>
  <c r="D10" i="35"/>
  <c r="D9" i="35"/>
  <c r="D8" i="35"/>
  <c r="D7" i="35"/>
  <c r="D6" i="35"/>
  <c r="D5" i="35"/>
  <c r="D4" i="35"/>
  <c r="D3" i="35"/>
  <c r="D2" i="35"/>
  <c r="I19" i="34" l="1"/>
  <c r="H19" i="34"/>
  <c r="G19" i="34"/>
  <c r="C19" i="34"/>
  <c r="B19" i="34"/>
  <c r="I17" i="34"/>
  <c r="D17" i="34"/>
  <c r="I16" i="34"/>
  <c r="D16" i="34"/>
  <c r="I15" i="34"/>
  <c r="D15" i="34"/>
  <c r="I14" i="34"/>
  <c r="D14" i="34"/>
  <c r="I13" i="34"/>
  <c r="D13" i="34"/>
  <c r="I12" i="34"/>
  <c r="D12" i="34"/>
  <c r="I11" i="34"/>
  <c r="D11" i="34"/>
  <c r="I10" i="34"/>
  <c r="D10" i="34"/>
  <c r="I9" i="34"/>
  <c r="D9" i="34"/>
  <c r="I8" i="34"/>
  <c r="D8" i="34"/>
  <c r="I7" i="34"/>
  <c r="D7" i="34"/>
  <c r="I6" i="34"/>
  <c r="D6" i="34"/>
  <c r="I5" i="34"/>
  <c r="D5" i="34"/>
  <c r="I4" i="34"/>
  <c r="D4" i="34"/>
  <c r="I3" i="34"/>
  <c r="D3" i="34"/>
  <c r="I2" i="34"/>
  <c r="D2" i="34"/>
  <c r="D19" i="34" s="1"/>
  <c r="F10" i="33" l="1"/>
  <c r="F13" i="33"/>
  <c r="F5" i="33"/>
  <c r="F17" i="33"/>
  <c r="F16" i="33"/>
  <c r="F15" i="33"/>
  <c r="F14" i="33"/>
  <c r="F12" i="33"/>
  <c r="F11" i="33"/>
  <c r="F9" i="33"/>
  <c r="F8" i="33"/>
  <c r="F7" i="33"/>
  <c r="F6" i="33"/>
  <c r="F4" i="33"/>
  <c r="F3" i="33"/>
  <c r="F2" i="33"/>
  <c r="F3" i="31" l="1"/>
  <c r="F4" i="31"/>
  <c r="F5" i="31"/>
  <c r="F6" i="31"/>
  <c r="F7" i="31"/>
  <c r="F8" i="31"/>
  <c r="F9" i="31"/>
  <c r="F10" i="31"/>
  <c r="F11" i="31"/>
  <c r="F12" i="31"/>
  <c r="F13" i="31"/>
  <c r="F14" i="31"/>
  <c r="F15" i="31"/>
  <c r="F2" i="31"/>
  <c r="L19" i="25" l="1"/>
  <c r="L18" i="25"/>
  <c r="L12" i="25"/>
  <c r="L15" i="25"/>
  <c r="K12" i="25" a="1"/>
  <c r="K12" i="25" s="1"/>
  <c r="K19" i="25" l="1"/>
  <c r="K15" i="25"/>
  <c r="K18" i="25"/>
  <c r="K14" i="25"/>
  <c r="K17" i="25"/>
  <c r="K13" i="25"/>
  <c r="K16" i="25"/>
  <c r="R9" i="25"/>
  <c r="M9" i="25"/>
  <c r="N9" i="25"/>
  <c r="O9" i="25"/>
  <c r="P9" i="25"/>
  <c r="Q9" i="25"/>
  <c r="L9" i="25"/>
  <c r="K9" i="25"/>
  <c r="H3" i="26" l="1"/>
  <c r="I3" i="26"/>
  <c r="J3" i="26"/>
  <c r="H4" i="26"/>
  <c r="I4" i="26"/>
  <c r="J4" i="26"/>
  <c r="H5" i="26"/>
  <c r="I5" i="26"/>
  <c r="J5" i="26"/>
  <c r="H6" i="26"/>
  <c r="I6" i="26"/>
  <c r="J6" i="26"/>
  <c r="H7" i="26"/>
  <c r="I7" i="26"/>
  <c r="J7" i="26"/>
  <c r="H8" i="26"/>
  <c r="I8" i="26"/>
  <c r="J8" i="26"/>
  <c r="H9" i="26"/>
  <c r="I9" i="26"/>
  <c r="J9" i="26"/>
  <c r="H10" i="26"/>
  <c r="I10" i="26"/>
  <c r="J10" i="26"/>
  <c r="H11" i="26"/>
  <c r="I11" i="26"/>
  <c r="J11" i="26"/>
  <c r="H12" i="26"/>
  <c r="I12" i="26"/>
  <c r="J12" i="26"/>
  <c r="H13" i="26"/>
  <c r="I13" i="26"/>
  <c r="J13" i="26"/>
  <c r="H14" i="26"/>
  <c r="I14" i="26"/>
  <c r="J14" i="26"/>
  <c r="H15" i="26"/>
  <c r="I15" i="26"/>
  <c r="J15" i="26"/>
  <c r="H16" i="26"/>
  <c r="I16" i="26"/>
  <c r="J16" i="26"/>
  <c r="H17" i="26"/>
  <c r="I17" i="26"/>
  <c r="J17" i="26"/>
  <c r="H18" i="26"/>
  <c r="I18" i="26"/>
  <c r="J18" i="26"/>
  <c r="H19" i="26"/>
  <c r="I19" i="26"/>
  <c r="J19" i="26"/>
  <c r="H20" i="26"/>
  <c r="I20" i="26"/>
  <c r="J20" i="26"/>
  <c r="H21" i="26"/>
  <c r="I21" i="26"/>
  <c r="J21" i="26"/>
  <c r="H22" i="26"/>
  <c r="I22" i="26"/>
  <c r="J22" i="26"/>
  <c r="H23" i="26"/>
  <c r="I23" i="26"/>
  <c r="J23" i="26"/>
  <c r="H24" i="26"/>
  <c r="I24" i="26"/>
  <c r="J24" i="26"/>
  <c r="H25" i="26"/>
  <c r="I25" i="26"/>
  <c r="J25" i="26"/>
  <c r="H26" i="26"/>
  <c r="I26" i="26"/>
  <c r="J26" i="26"/>
  <c r="H27" i="26"/>
  <c r="I27" i="26"/>
  <c r="J27" i="26"/>
  <c r="H28" i="26"/>
  <c r="I28" i="26"/>
  <c r="J28" i="26"/>
  <c r="H29" i="26"/>
  <c r="I29" i="26"/>
  <c r="J29" i="26"/>
  <c r="H30" i="26"/>
  <c r="I30" i="26"/>
  <c r="J30" i="26"/>
  <c r="H31" i="26"/>
  <c r="I31" i="26"/>
  <c r="J31" i="26"/>
  <c r="H32" i="26"/>
  <c r="I32" i="26"/>
  <c r="J32" i="26"/>
  <c r="H33" i="26"/>
  <c r="I33" i="26"/>
  <c r="J33" i="26"/>
  <c r="I2" i="26"/>
  <c r="J2" i="26"/>
  <c r="H2" i="26"/>
  <c r="E3" i="26"/>
  <c r="F3" i="26"/>
  <c r="G3" i="26"/>
  <c r="E4" i="26"/>
  <c r="F4" i="26"/>
  <c r="G4" i="26"/>
  <c r="E5" i="26"/>
  <c r="F5" i="26"/>
  <c r="G5" i="26"/>
  <c r="E6" i="26"/>
  <c r="F6" i="26"/>
  <c r="G6" i="26"/>
  <c r="E7" i="26"/>
  <c r="F7" i="26"/>
  <c r="G7" i="26"/>
  <c r="E8" i="26"/>
  <c r="F8" i="26"/>
  <c r="G8" i="26"/>
  <c r="E9" i="26"/>
  <c r="F9" i="26"/>
  <c r="G9" i="26"/>
  <c r="E10" i="26"/>
  <c r="F10" i="26"/>
  <c r="G10" i="26"/>
  <c r="E11" i="26"/>
  <c r="F11" i="26"/>
  <c r="G11" i="26"/>
  <c r="E12" i="26"/>
  <c r="F12" i="26"/>
  <c r="G12" i="26"/>
  <c r="E13" i="26"/>
  <c r="F13" i="26"/>
  <c r="G13" i="26"/>
  <c r="E14" i="26"/>
  <c r="F14" i="26"/>
  <c r="G14" i="26"/>
  <c r="E15" i="26"/>
  <c r="F15" i="26"/>
  <c r="G15" i="26"/>
  <c r="E16" i="26"/>
  <c r="F16" i="26"/>
  <c r="G16" i="26"/>
  <c r="E17" i="26"/>
  <c r="F17" i="26"/>
  <c r="G17" i="26"/>
  <c r="E18" i="26"/>
  <c r="F18" i="26"/>
  <c r="G18" i="26"/>
  <c r="E19" i="26"/>
  <c r="F19" i="26"/>
  <c r="G19" i="26"/>
  <c r="E20" i="26"/>
  <c r="F20" i="26"/>
  <c r="G20" i="26"/>
  <c r="E21" i="26"/>
  <c r="F21" i="26"/>
  <c r="G21" i="26"/>
  <c r="E22" i="26"/>
  <c r="F22" i="26"/>
  <c r="G22" i="26"/>
  <c r="E23" i="26"/>
  <c r="F23" i="26"/>
  <c r="G23" i="26"/>
  <c r="E24" i="26"/>
  <c r="F24" i="26"/>
  <c r="G24" i="26"/>
  <c r="E25" i="26"/>
  <c r="F25" i="26"/>
  <c r="G25" i="26"/>
  <c r="E26" i="26"/>
  <c r="F26" i="26"/>
  <c r="G26" i="26"/>
  <c r="E27" i="26"/>
  <c r="F27" i="26"/>
  <c r="G27" i="26"/>
  <c r="E28" i="26"/>
  <c r="F28" i="26"/>
  <c r="G28" i="26"/>
  <c r="E29" i="26"/>
  <c r="F29" i="26"/>
  <c r="G29" i="26"/>
  <c r="E30" i="26"/>
  <c r="F30" i="26"/>
  <c r="G30" i="26"/>
  <c r="E31" i="26"/>
  <c r="F31" i="26"/>
  <c r="G31" i="26"/>
  <c r="E32" i="26"/>
  <c r="F32" i="26"/>
  <c r="G32" i="26"/>
  <c r="E33" i="26"/>
  <c r="F33" i="26"/>
  <c r="G33" i="26"/>
  <c r="G2" i="26"/>
  <c r="F2" i="26"/>
  <c r="E2" i="26"/>
  <c r="D3" i="26"/>
  <c r="D4" i="26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2" i="26"/>
  <c r="N19" i="25" l="1"/>
  <c r="M19" i="25"/>
  <c r="N18" i="25"/>
  <c r="O18" i="25" s="1"/>
  <c r="P18" i="25" s="1"/>
  <c r="N15" i="25"/>
  <c r="O15" i="25" s="1"/>
  <c r="P15" i="25" s="1"/>
  <c r="N12" i="25"/>
  <c r="O12" i="25" s="1"/>
  <c r="P12" i="25" s="1"/>
  <c r="F2" i="25"/>
  <c r="J2" i="25" s="1" a="1"/>
  <c r="J2" i="25" s="1"/>
  <c r="G2" i="25"/>
  <c r="H2" i="25"/>
  <c r="F3" i="25"/>
  <c r="G3" i="25"/>
  <c r="H3" i="25"/>
  <c r="F4" i="25"/>
  <c r="G4" i="25"/>
  <c r="H4" i="25"/>
  <c r="F5" i="25"/>
  <c r="G5" i="25"/>
  <c r="H5" i="25"/>
  <c r="F6" i="25"/>
  <c r="G6" i="25"/>
  <c r="H6" i="25"/>
  <c r="F7" i="25"/>
  <c r="G7" i="25"/>
  <c r="H7" i="25"/>
  <c r="F8" i="25"/>
  <c r="G8" i="25"/>
  <c r="H8" i="25"/>
  <c r="F9" i="25"/>
  <c r="G9" i="25"/>
  <c r="H9" i="25"/>
  <c r="F10" i="25"/>
  <c r="G10" i="25"/>
  <c r="H10" i="25"/>
  <c r="F11" i="25"/>
  <c r="G11" i="25"/>
  <c r="H11" i="25"/>
  <c r="F12" i="25"/>
  <c r="G12" i="25"/>
  <c r="H12" i="25"/>
  <c r="F13" i="25"/>
  <c r="G13" i="25"/>
  <c r="H13" i="25"/>
  <c r="F14" i="25"/>
  <c r="G14" i="25"/>
  <c r="H14" i="25"/>
  <c r="F15" i="25"/>
  <c r="G15" i="25"/>
  <c r="H15" i="25"/>
  <c r="F16" i="25"/>
  <c r="G16" i="25"/>
  <c r="H16" i="25"/>
  <c r="F17" i="25"/>
  <c r="G17" i="25"/>
  <c r="H17" i="25"/>
  <c r="F18" i="25"/>
  <c r="G18" i="25"/>
  <c r="H18" i="25"/>
  <c r="F19" i="25"/>
  <c r="G19" i="25"/>
  <c r="H19" i="25"/>
  <c r="F20" i="25"/>
  <c r="G20" i="25"/>
  <c r="H20" i="25"/>
  <c r="F21" i="25"/>
  <c r="G21" i="25"/>
  <c r="H21" i="25"/>
  <c r="F22" i="25"/>
  <c r="G22" i="25"/>
  <c r="H22" i="25"/>
  <c r="F23" i="25"/>
  <c r="G23" i="25"/>
  <c r="H23" i="25"/>
  <c r="F24" i="25"/>
  <c r="G24" i="25"/>
  <c r="H24" i="25"/>
  <c r="F25" i="25"/>
  <c r="G25" i="25"/>
  <c r="H25" i="25"/>
  <c r="F26" i="25"/>
  <c r="G26" i="25"/>
  <c r="H26" i="25"/>
  <c r="F27" i="25"/>
  <c r="G27" i="25"/>
  <c r="H27" i="25"/>
  <c r="F28" i="25"/>
  <c r="G28" i="25"/>
  <c r="H28" i="25"/>
  <c r="F29" i="25"/>
  <c r="G29" i="25"/>
  <c r="H29" i="25"/>
  <c r="F30" i="25"/>
  <c r="G30" i="25"/>
  <c r="H30" i="25"/>
  <c r="F31" i="25"/>
  <c r="G31" i="25"/>
  <c r="H31" i="25"/>
  <c r="F32" i="25"/>
  <c r="G32" i="25"/>
  <c r="H32" i="25"/>
  <c r="F33" i="25"/>
  <c r="G33" i="25"/>
  <c r="H33" i="25"/>
  <c r="Q4" i="25" l="1"/>
  <c r="M3" i="25"/>
  <c r="P5" i="25"/>
  <c r="P3" i="25"/>
  <c r="L2" i="25"/>
  <c r="M6" i="25"/>
  <c r="Q5" i="25"/>
  <c r="M4" i="25"/>
  <c r="Q2" i="25"/>
  <c r="P6" i="25"/>
  <c r="L5" i="25"/>
  <c r="L4" i="25"/>
  <c r="P2" i="25"/>
  <c r="O6" i="25"/>
  <c r="K6" i="25"/>
  <c r="O5" i="25"/>
  <c r="K5" i="25"/>
  <c r="O4" i="25"/>
  <c r="K4" i="25"/>
  <c r="O3" i="25"/>
  <c r="K3" i="25"/>
  <c r="O2" i="25"/>
  <c r="K2" i="25"/>
  <c r="M5" i="25"/>
  <c r="Q3" i="25"/>
  <c r="M2" i="25"/>
  <c r="L6" i="25"/>
  <c r="P4" i="25"/>
  <c r="L3" i="25"/>
  <c r="Q6" i="25"/>
  <c r="N6" i="25"/>
  <c r="J6" i="25"/>
  <c r="N5" i="25"/>
  <c r="J5" i="25"/>
  <c r="N4" i="25"/>
  <c r="J4" i="25"/>
  <c r="N3" i="25"/>
  <c r="J3" i="25"/>
  <c r="N2" i="25"/>
  <c r="I19" i="12" l="1"/>
  <c r="C20" i="12" l="1"/>
  <c r="D20" i="12"/>
  <c r="E20" i="12"/>
  <c r="B20" i="12"/>
  <c r="B19" i="12"/>
  <c r="I18" i="12" l="1"/>
  <c r="D19" i="12"/>
  <c r="E19" i="12"/>
  <c r="C19" i="12"/>
  <c r="G11" i="12"/>
  <c r="I16" i="12"/>
  <c r="I11" i="22"/>
  <c r="J11" i="22" l="1"/>
  <c r="J10" i="22"/>
  <c r="H11" i="22"/>
  <c r="H10" i="22"/>
  <c r="G2" i="22" a="1"/>
  <c r="G2" i="22" s="1"/>
  <c r="K10" i="22" l="1"/>
  <c r="L10" i="22" s="1"/>
  <c r="J6" i="22"/>
  <c r="J5" i="22"/>
  <c r="J4" i="22"/>
  <c r="J3" i="22"/>
  <c r="J2" i="22"/>
  <c r="I6" i="22"/>
  <c r="I5" i="22"/>
  <c r="I4" i="22"/>
  <c r="I3" i="22"/>
  <c r="I2" i="22"/>
  <c r="H6" i="22"/>
  <c r="H5" i="22"/>
  <c r="H4" i="22"/>
  <c r="H3" i="22"/>
  <c r="H2" i="22"/>
  <c r="G6" i="22"/>
  <c r="G5" i="22"/>
  <c r="G4" i="22"/>
  <c r="G3" i="22"/>
  <c r="C20" i="16" l="1"/>
  <c r="B20" i="16"/>
  <c r="E14" i="16"/>
  <c r="D14" i="16"/>
  <c r="C14" i="16"/>
  <c r="B14" i="16"/>
  <c r="F13" i="16"/>
  <c r="E13" i="16"/>
  <c r="D13" i="16"/>
  <c r="C13" i="16"/>
  <c r="C15" i="16" s="1"/>
  <c r="B13" i="16"/>
  <c r="B15" i="16" s="1"/>
  <c r="D15" i="16" l="1"/>
  <c r="E15" i="16"/>
  <c r="B19" i="16"/>
  <c r="D19" i="16" s="1"/>
  <c r="B18" i="16"/>
  <c r="D18" i="16" s="1"/>
  <c r="E18" i="16" l="1"/>
  <c r="F18" i="16" s="1"/>
  <c r="L3" i="15" l="1"/>
  <c r="M3" i="15"/>
  <c r="N3" i="15"/>
  <c r="L4" i="15"/>
  <c r="M4" i="15"/>
  <c r="N4" i="15"/>
  <c r="L5" i="15"/>
  <c r="M5" i="15"/>
  <c r="N5" i="15"/>
  <c r="L6" i="15"/>
  <c r="M6" i="15"/>
  <c r="N6" i="15"/>
  <c r="L7" i="15"/>
  <c r="M7" i="15"/>
  <c r="N7" i="15"/>
  <c r="L8" i="15"/>
  <c r="M8" i="15"/>
  <c r="N8" i="15"/>
  <c r="L9" i="15"/>
  <c r="M9" i="15"/>
  <c r="N9" i="15"/>
  <c r="L10" i="15"/>
  <c r="M10" i="15"/>
  <c r="N10" i="15"/>
  <c r="L11" i="15"/>
  <c r="M11" i="15"/>
  <c r="N11" i="15"/>
  <c r="L12" i="15"/>
  <c r="M12" i="15"/>
  <c r="N12" i="15"/>
  <c r="L13" i="15"/>
  <c r="M13" i="15"/>
  <c r="N13" i="15"/>
  <c r="L14" i="15"/>
  <c r="M14" i="15"/>
  <c r="N14" i="15"/>
  <c r="L15" i="15"/>
  <c r="M15" i="15"/>
  <c r="N15" i="15"/>
  <c r="L16" i="15"/>
  <c r="M16" i="15"/>
  <c r="N16" i="15"/>
  <c r="L17" i="15"/>
  <c r="M17" i="15"/>
  <c r="N17" i="15"/>
  <c r="L18" i="15"/>
  <c r="M18" i="15"/>
  <c r="N18" i="15"/>
  <c r="L19" i="15"/>
  <c r="M19" i="15"/>
  <c r="N19" i="15"/>
  <c r="L20" i="15"/>
  <c r="M20" i="15"/>
  <c r="N20" i="15"/>
  <c r="L21" i="15"/>
  <c r="M21" i="15"/>
  <c r="N21" i="15"/>
  <c r="L22" i="15"/>
  <c r="M22" i="15"/>
  <c r="N22" i="15"/>
  <c r="L23" i="15"/>
  <c r="M23" i="15"/>
  <c r="N23" i="15"/>
  <c r="L24" i="15"/>
  <c r="M24" i="15"/>
  <c r="N24" i="15"/>
  <c r="L25" i="15"/>
  <c r="M25" i="15"/>
  <c r="N25" i="15"/>
  <c r="L26" i="15"/>
  <c r="M26" i="15"/>
  <c r="N26" i="15"/>
  <c r="L27" i="15"/>
  <c r="M27" i="15"/>
  <c r="N27" i="15"/>
  <c r="L28" i="15"/>
  <c r="M28" i="15"/>
  <c r="N28" i="15"/>
  <c r="L29" i="15"/>
  <c r="M29" i="15"/>
  <c r="N29" i="15"/>
  <c r="L30" i="15"/>
  <c r="M30" i="15"/>
  <c r="N30" i="15"/>
  <c r="L31" i="15"/>
  <c r="M31" i="15"/>
  <c r="N31" i="15"/>
  <c r="L32" i="15"/>
  <c r="M32" i="15"/>
  <c r="N32" i="15"/>
  <c r="L33" i="15"/>
  <c r="M33" i="15"/>
  <c r="N33" i="15"/>
  <c r="M2" i="15"/>
  <c r="N2" i="15"/>
  <c r="L2" i="15"/>
  <c r="K16" i="12"/>
  <c r="J19" i="12"/>
  <c r="C13" i="12"/>
  <c r="D13" i="12"/>
  <c r="K18" i="12" s="1"/>
  <c r="E13" i="12"/>
  <c r="C14" i="12"/>
  <c r="D14" i="12"/>
  <c r="E14" i="12"/>
  <c r="C16" i="12"/>
  <c r="D16" i="12"/>
  <c r="E16" i="12"/>
  <c r="C17" i="12"/>
  <c r="D17" i="12"/>
  <c r="E17" i="12"/>
  <c r="B17" i="12"/>
  <c r="B16" i="12"/>
  <c r="B14" i="12"/>
  <c r="B13" i="12"/>
  <c r="C11" i="12"/>
  <c r="I17" i="12" s="1"/>
  <c r="K17" i="12" s="1"/>
  <c r="D11" i="12"/>
  <c r="E11" i="12"/>
  <c r="B11" i="12"/>
  <c r="G6" i="12"/>
  <c r="G2" i="12"/>
  <c r="K19" i="12" l="1"/>
  <c r="L17" i="12" s="1"/>
  <c r="M17" i="12" s="1"/>
  <c r="I20" i="12"/>
  <c r="H2" i="11" a="1"/>
  <c r="H2" i="11" s="1"/>
  <c r="L16" i="12" l="1"/>
  <c r="M16" i="12" s="1"/>
  <c r="L18" i="12"/>
  <c r="M18" i="12" s="1"/>
  <c r="H6" i="11"/>
  <c r="H9" i="11" s="1"/>
  <c r="J9" i="11" s="1"/>
  <c r="I3" i="11"/>
  <c r="J2" i="11"/>
  <c r="K3" i="11"/>
  <c r="H3" i="11"/>
  <c r="J3" i="11"/>
  <c r="I4" i="11"/>
  <c r="J4" i="11"/>
  <c r="K4" i="11"/>
  <c r="H4" i="11"/>
  <c r="J5" i="11"/>
  <c r="I5" i="11"/>
  <c r="I10" i="11" s="1"/>
  <c r="I11" i="11" s="1"/>
  <c r="J6" i="11"/>
  <c r="K5" i="11"/>
  <c r="H5" i="11"/>
  <c r="I2" i="11"/>
  <c r="I6" i="11"/>
  <c r="H10" i="11" s="1"/>
  <c r="K2" i="11"/>
  <c r="K6" i="11"/>
  <c r="J10" i="11" l="1"/>
  <c r="K9" i="11" s="1"/>
  <c r="L9" i="11" s="1"/>
  <c r="H11" i="11"/>
  <c r="C17" i="9" l="1"/>
  <c r="C12" i="9"/>
  <c r="D12" i="9"/>
  <c r="E12" i="9"/>
  <c r="B12" i="9"/>
  <c r="B17" i="9"/>
  <c r="C11" i="9"/>
  <c r="D11" i="9"/>
  <c r="E11" i="9"/>
  <c r="B11" i="9"/>
  <c r="B15" i="9" l="1"/>
  <c r="D15" i="9" s="1"/>
  <c r="E15" i="9" s="1"/>
  <c r="F15" i="9" s="1"/>
  <c r="B16" i="9"/>
  <c r="D16" i="9" s="1"/>
</calcChain>
</file>

<file path=xl/sharedStrings.xml><?xml version="1.0" encoding="utf-8"?>
<sst xmlns="http://schemas.openxmlformats.org/spreadsheetml/2006/main" count="846" uniqueCount="185">
  <si>
    <t>A</t>
  </si>
  <si>
    <t>B</t>
  </si>
  <si>
    <t>C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</si>
  <si>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</si>
  <si>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</si>
  <si>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</si>
  <si>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</si>
  <si>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</si>
  <si>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</si>
  <si>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</si>
  <si>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</si>
  <si>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</si>
  <si>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</si>
  <si>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</si>
  <si>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</si>
  <si>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</si>
  <si>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</si>
  <si>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</si>
  <si>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</si>
  <si>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</si>
  <si>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</si>
  <si>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Df</t>
  </si>
  <si>
    <t>Sum Sq</t>
  </si>
  <si>
    <t>Mean Sq</t>
  </si>
  <si>
    <t>Pr(&gt;F)</t>
  </si>
  <si>
    <t>***</t>
  </si>
  <si>
    <t>Residuals</t>
  </si>
  <si>
    <t>F value</t>
  </si>
  <si>
    <t>Anova: Two-Factor With Replication</t>
  </si>
  <si>
    <t>Sample</t>
  </si>
  <si>
    <t>Columns</t>
  </si>
  <si>
    <t>Interaction</t>
  </si>
  <si>
    <t>Within</t>
  </si>
  <si>
    <t>Sex</t>
  </si>
  <si>
    <t>Source</t>
  </si>
  <si>
    <t>% of Var</t>
  </si>
  <si>
    <t>p</t>
  </si>
  <si>
    <t>Residual</t>
  </si>
  <si>
    <t>Female</t>
  </si>
  <si>
    <t>Male</t>
  </si>
  <si>
    <t>R</t>
  </si>
  <si>
    <t>D</t>
  </si>
  <si>
    <t>Anova Table (Type II tests)</t>
  </si>
  <si>
    <t>Group 1</t>
  </si>
  <si>
    <t>Group 2</t>
  </si>
  <si>
    <t>Group 3</t>
  </si>
  <si>
    <t>Group 4</t>
  </si>
  <si>
    <t>Mean</t>
  </si>
  <si>
    <t>Sum of Squares</t>
  </si>
  <si>
    <t>Between groups</t>
  </si>
  <si>
    <t>Score</t>
  </si>
  <si>
    <t>Group</t>
  </si>
  <si>
    <t>Group Vector 1</t>
  </si>
  <si>
    <t>Group Vector 2</t>
  </si>
  <si>
    <t>Group Vector 3</t>
  </si>
  <si>
    <t>=LINEST(A2:A33,C2:E33,,TRUE)</t>
  </si>
  <si>
    <t>ANOVA table</t>
  </si>
  <si>
    <t>Marginal Means</t>
  </si>
  <si>
    <t>Cell Means</t>
  </si>
  <si>
    <t>G1</t>
  </si>
  <si>
    <t>G2</t>
  </si>
  <si>
    <t>G3</t>
  </si>
  <si>
    <t>Grand mean</t>
  </si>
  <si>
    <t>Show through row 28</t>
  </si>
  <si>
    <t>Squared Mean Deviations</t>
  </si>
  <si>
    <t>=LINEST(A2:A31,C2:E31,,TRUE)</t>
  </si>
  <si>
    <t>Regression</t>
  </si>
  <si>
    <t>Prob of F</t>
  </si>
  <si>
    <t>Squares</t>
  </si>
  <si>
    <t>Sum of</t>
  </si>
  <si>
    <t>Cell Sums</t>
  </si>
  <si>
    <t>of Squares</t>
  </si>
  <si>
    <t>Sex by Group</t>
  </si>
  <si>
    <t>Sums of Squares</t>
  </si>
  <si>
    <t>Show 2-factor dialog</t>
  </si>
  <si>
    <t>=LINEST(A2:A33,B2:H33,,TRUE)</t>
  </si>
  <si>
    <t>% of Variance</t>
  </si>
  <si>
    <t>S1</t>
  </si>
  <si>
    <t>S1 x G1</t>
  </si>
  <si>
    <t>S1 x G2</t>
  </si>
  <si>
    <t>S1 x G3</t>
  </si>
  <si>
    <t>Sex by G1</t>
  </si>
  <si>
    <t>Sex by G2</t>
  </si>
  <si>
    <t>Sex by G3</t>
  </si>
  <si>
    <t>Possible problem here.</t>
  </si>
  <si>
    <t>Note that "anova" s/b "Anova"</t>
  </si>
  <si>
    <t>Possible that error resulted but was erased?</t>
  </si>
  <si>
    <t>Or is "anova" legit?</t>
  </si>
  <si>
    <t>Party</t>
  </si>
  <si>
    <t>College</t>
  </si>
  <si>
    <t>Y</t>
  </si>
  <si>
    <t>N</t>
  </si>
  <si>
    <t>Preference</t>
  </si>
  <si>
    <t>Party Vector</t>
  </si>
  <si>
    <t>Education Vector</t>
  </si>
  <si>
    <t>Interaction Vector</t>
  </si>
  <si>
    <t>Prefer- ence</t>
  </si>
  <si>
    <t>Rep</t>
  </si>
  <si>
    <t>Dem</t>
  </si>
  <si>
    <t>Yes</t>
  </si>
  <si>
    <t>No</t>
  </si>
  <si>
    <t>Response: Preference</t>
  </si>
  <si>
    <t>Party:College</t>
  </si>
  <si>
    <t>(Intercept)</t>
  </si>
  <si>
    <t>Anova Table (Type III tests)</t>
  </si>
  <si>
    <t>&gt; summary(aov(Preference ~  Party * College, data=unbal))</t>
  </si>
  <si>
    <t>**</t>
  </si>
  <si>
    <t>Total SS</t>
  </si>
  <si>
    <t>Education</t>
  </si>
  <si>
    <t>Inter- action</t>
  </si>
  <si>
    <t>&lt; 2.22e-16</t>
  </si>
  <si>
    <t>&gt; Anova(lm(Preference ~ Party * College, data=Unbal, contrasts=list(Party=contr.sum, College=contr.sum)),type=3)</t>
  </si>
  <si>
    <t>&gt; Anova(lm(Preference ~ Party * College, data=Unbal,),type=2)</t>
  </si>
  <si>
    <t>Democrat</t>
  </si>
  <si>
    <t>Republican</t>
  </si>
  <si>
    <t>Degree</t>
  </si>
  <si>
    <t>No Degree</t>
  </si>
  <si>
    <t>Grp 3</t>
  </si>
  <si>
    <t>Grp 2</t>
  </si>
  <si>
    <t>Grp 1</t>
  </si>
  <si>
    <t>=LINEST(A2:A34,C2:D34,,TRUE)</t>
  </si>
  <si>
    <t>Grp Vector 2</t>
  </si>
  <si>
    <t>Grp Vector 1</t>
  </si>
  <si>
    <t>Grp 2 - Grp 3</t>
  </si>
  <si>
    <t>Grp 1 - Grp 3</t>
  </si>
  <si>
    <t>Grp 1 - Grp 2</t>
  </si>
  <si>
    <t>Upper limit</t>
  </si>
  <si>
    <t>Lower limit</t>
  </si>
  <si>
    <t>Comparison</t>
  </si>
  <si>
    <t>Half of .95 interval</t>
  </si>
  <si>
    <t>=B19/$B$14</t>
  </si>
  <si>
    <t>Grp 3 - Grp 2</t>
  </si>
  <si>
    <t>=B18/$B$14</t>
  </si>
  <si>
    <t>Grp 3 - Grp 1</t>
  </si>
  <si>
    <t>=B17/$B$14</t>
  </si>
  <si>
    <t>Grp 2 - Grp 1</t>
  </si>
  <si>
    <t>p &lt; .05?</t>
  </si>
  <si>
    <r>
      <rPr>
        <vertAlign val="subscript"/>
        <sz val="14"/>
        <color theme="1"/>
        <rFont val="Calibri"/>
        <family val="2"/>
        <scheme val="minor"/>
      </rPr>
      <t>.95</t>
    </r>
    <r>
      <rPr>
        <sz val="14"/>
        <color theme="1"/>
        <rFont val="Calibri"/>
        <family val="2"/>
        <scheme val="minor"/>
      </rPr>
      <t>q</t>
    </r>
    <r>
      <rPr>
        <vertAlign val="subscript"/>
        <sz val="14"/>
        <color theme="1"/>
        <rFont val="Calibri"/>
        <family val="2"/>
        <scheme val="minor"/>
      </rPr>
      <t>3,30</t>
    </r>
  </si>
  <si>
    <r>
      <t>SQRT(MS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/n)</t>
    </r>
  </si>
  <si>
    <t>q</t>
  </si>
  <si>
    <t>Mean difference</t>
  </si>
  <si>
    <t>Critical q</t>
  </si>
  <si>
    <t>Standard error</t>
  </si>
  <si>
    <r>
      <rPr>
        <vertAlign val="subscript"/>
        <sz val="14"/>
        <color theme="1"/>
        <rFont val="Calibri"/>
        <family val="2"/>
        <scheme val="minor"/>
      </rPr>
      <t>.95</t>
    </r>
    <r>
      <rPr>
        <sz val="14"/>
        <color theme="1"/>
        <rFont val="Calibri"/>
        <family val="2"/>
        <scheme val="minor"/>
      </rPr>
      <t>q</t>
    </r>
    <r>
      <rPr>
        <vertAlign val="subscript"/>
        <sz val="14"/>
        <color theme="1"/>
        <rFont val="Calibri"/>
        <family val="2"/>
        <scheme val="minor"/>
      </rPr>
      <t>2,30</t>
    </r>
  </si>
  <si>
    <t>(Grp 3 + Grp 1)/2 - Grp 2</t>
  </si>
  <si>
    <t>Ratio</t>
  </si>
  <si>
    <t>Upper bound</t>
  </si>
  <si>
    <t>Lower bound</t>
  </si>
  <si>
    <t>ψ</t>
  </si>
  <si>
    <t>n</t>
  </si>
  <si>
    <t>Confidence level</t>
  </si>
  <si>
    <t>Critical F</t>
  </si>
  <si>
    <r>
      <t>MS</t>
    </r>
    <r>
      <rPr>
        <b/>
        <vertAlign val="subscript"/>
        <sz val="12"/>
        <color theme="1"/>
        <rFont val="Calibri"/>
        <family val="2"/>
        <scheme val="minor"/>
      </rPr>
      <t>W</t>
    </r>
  </si>
  <si>
    <r>
      <t>S</t>
    </r>
    <r>
      <rPr>
        <b/>
        <vertAlign val="subscript"/>
        <sz val="14"/>
        <color theme="1"/>
        <rFont val="Calibri"/>
        <family val="2"/>
        <scheme val="minor"/>
      </rPr>
      <t>ψ</t>
    </r>
  </si>
  <si>
    <t>Out- come</t>
  </si>
  <si>
    <t>Covari- ate</t>
  </si>
  <si>
    <t>Covariate by Group Vector 1</t>
  </si>
  <si>
    <t>Covariate by Group Vector 2</t>
  </si>
  <si>
    <t>=LINEST(A3:A20,B3:F20,,TRUE)</t>
  </si>
  <si>
    <t>=LINEST(A3:A20,B3:D20,,TRUE)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</si>
  <si>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Delta</t>
    </r>
  </si>
  <si>
    <t>MS Delta</t>
  </si>
  <si>
    <t>Gp by X</t>
  </si>
  <si>
    <t>=H4-H11</t>
  </si>
  <si>
    <t>=1-H4</t>
  </si>
  <si>
    <t>=J16+J17</t>
  </si>
  <si>
    <t>SS Delta</t>
  </si>
  <si>
    <t>Outcome</t>
  </si>
  <si>
    <t>Covar</t>
  </si>
  <si>
    <t>=LINEST(B2:B19,C2:E19,,TRUE)</t>
  </si>
  <si>
    <t>=LINEST(B2:B19,C2:C19,,TRUE)</t>
  </si>
  <si>
    <t>SS Formula</t>
  </si>
  <si>
    <t>Unique SS</t>
  </si>
  <si>
    <t>Between</t>
  </si>
  <si>
    <t>=G7-L7</t>
  </si>
  <si>
    <t>=H7</t>
  </si>
  <si>
    <t>=M7</t>
  </si>
  <si>
    <t>Covariate</t>
  </si>
  <si>
    <t>Adjusted Outcome</t>
  </si>
  <si>
    <t>Mean, Grp 1</t>
  </si>
  <si>
    <t>Mean, Grp 2</t>
  </si>
  <si>
    <t>Mean, Grp 3</t>
  </si>
  <si>
    <t>Grand Mean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</si>
  <si>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for vector</t>
    </r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</si>
  <si>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for effect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</si>
</sst>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0.0000"/>
    <numFmt numFmtId="166" formatCode="0.000"/>
    <numFmt numFmtId="167" formatCode="0.000%"/>
    <numFmt numFmtId="168" formatCode="0.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color theme="1"/>
      <name val="Verdana"/>
      <family val="2"/>
    </font>
    <font>
      <b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9">
    <xf numFmtId="0" fontId="0" fillId="0" borderId="0" xfId="0"/>
    <xf numFmtId="0" fontId="0" fillId="0" borderId="0" xfId="0" applyFill="1" applyBorder="1" applyAlignment="1"/>
    <xf numFmtId="0" fontId="0" fillId="0" borderId="11" xfId="0" applyFill="1" applyBorder="1" applyAlignment="1"/>
    <xf numFmtId="0" fontId="18" fillId="0" borderId="12" xfId="0" applyFont="1" applyFill="1" applyBorder="1" applyAlignment="1">
      <alignment horizontal="center"/>
    </xf>
    <xf numFmtId="0" fontId="19" fillId="0" borderId="13" xfId="0" applyFont="1" applyFill="1" applyBorder="1" applyAlignment="1">
      <alignment horizontal="right"/>
    </xf>
    <xf numFmtId="0" fontId="0" fillId="0" borderId="0" xfId="0" applyBorder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19" xfId="0" applyBorder="1"/>
    <xf numFmtId="0" fontId="0" fillId="0" borderId="0" xfId="0"/>
    <xf numFmtId="0" fontId="0" fillId="0" borderId="0" xfId="0" applyAlignment="1">
      <alignment horizontal="centerContinuous"/>
    </xf>
    <xf numFmtId="0" fontId="0" fillId="0" borderId="10" xfId="0" applyBorder="1"/>
    <xf numFmtId="0" fontId="16" fillId="0" borderId="0" xfId="0" applyFont="1" applyAlignment="1">
      <alignment horizontal="center" wrapText="1"/>
    </xf>
    <xf numFmtId="0" fontId="0" fillId="0" borderId="14" xfId="0" applyBorder="1"/>
    <xf numFmtId="0" fontId="0" fillId="0" borderId="18" xfId="0" applyBorder="1"/>
    <xf numFmtId="0" fontId="16" fillId="0" borderId="0" xfId="0" quotePrefix="1" applyFont="1" applyAlignment="1">
      <alignment horizontal="centerContinuous"/>
    </xf>
    <xf numFmtId="0" fontId="0" fillId="0" borderId="16" xfId="0" applyBorder="1"/>
    <xf numFmtId="165" fontId="0" fillId="0" borderId="10" xfId="0" applyNumberFormat="1" applyBorder="1"/>
    <xf numFmtId="165" fontId="0" fillId="0" borderId="0" xfId="0" applyNumberFormat="1" applyBorder="1"/>
    <xf numFmtId="165" fontId="0" fillId="0" borderId="15" xfId="0" applyNumberFormat="1" applyBorder="1"/>
    <xf numFmtId="165" fontId="0" fillId="0" borderId="17" xfId="0" applyNumberFormat="1" applyBorder="1"/>
    <xf numFmtId="1" fontId="0" fillId="0" borderId="17" xfId="0" applyNumberFormat="1" applyBorder="1"/>
    <xf numFmtId="165" fontId="0" fillId="0" borderId="0" xfId="0" applyNumberFormat="1"/>
    <xf numFmtId="1" fontId="0" fillId="0" borderId="0" xfId="0" applyNumberFormat="1" applyBorder="1"/>
    <xf numFmtId="1" fontId="0" fillId="0" borderId="11" xfId="0" applyNumberFormat="1" applyBorder="1"/>
    <xf numFmtId="11" fontId="0" fillId="0" borderId="0" xfId="0" applyNumberFormat="1"/>
    <xf numFmtId="0" fontId="0" fillId="0" borderId="15" xfId="0" applyBorder="1"/>
    <xf numFmtId="0" fontId="0" fillId="0" borderId="17" xfId="0" applyBorder="1"/>
    <xf numFmtId="11" fontId="0" fillId="0" borderId="0" xfId="0" applyNumberFormat="1" applyBorder="1"/>
    <xf numFmtId="0" fontId="0" fillId="0" borderId="11" xfId="0" applyBorder="1"/>
    <xf numFmtId="0" fontId="0" fillId="0" borderId="0" xfId="0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166" fontId="0" fillId="0" borderId="10" xfId="0" applyNumberFormat="1" applyBorder="1"/>
    <xf numFmtId="166" fontId="0" fillId="0" borderId="0" xfId="0" applyNumberFormat="1" applyBorder="1"/>
    <xf numFmtId="166" fontId="0" fillId="0" borderId="0" xfId="0" applyNumberFormat="1" applyFill="1" applyBorder="1" applyAlignment="1"/>
    <xf numFmtId="165" fontId="0" fillId="0" borderId="0" xfId="0" applyNumberFormat="1" applyFill="1" applyBorder="1" applyAlignment="1"/>
    <xf numFmtId="0" fontId="16" fillId="0" borderId="0" xfId="0" applyFont="1" applyBorder="1" applyAlignment="1">
      <alignment horizontal="center"/>
    </xf>
    <xf numFmtId="0" fontId="0" fillId="0" borderId="0" xfId="0" applyAlignment="1">
      <alignment horizontal="center" wrapText="1"/>
    </xf>
    <xf numFmtId="166" fontId="0" fillId="0" borderId="0" xfId="0" applyNumberFormat="1"/>
    <xf numFmtId="0" fontId="16" fillId="0" borderId="0" xfId="0" quotePrefix="1" applyFont="1" applyAlignment="1">
      <alignment horizontal="centerContinuous" wrapText="1"/>
    </xf>
    <xf numFmtId="166" fontId="0" fillId="0" borderId="14" xfId="0" applyNumberFormat="1" applyBorder="1"/>
    <xf numFmtId="166" fontId="0" fillId="0" borderId="15" xfId="0" applyNumberFormat="1" applyBorder="1"/>
    <xf numFmtId="166" fontId="0" fillId="0" borderId="16" xfId="0" applyNumberFormat="1" applyBorder="1"/>
    <xf numFmtId="166" fontId="0" fillId="0" borderId="17" xfId="0" applyNumberFormat="1" applyBorder="1"/>
    <xf numFmtId="166" fontId="0" fillId="0" borderId="18" xfId="0" applyNumberFormat="1" applyBorder="1"/>
    <xf numFmtId="166" fontId="0" fillId="0" borderId="11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2" fontId="0" fillId="0" borderId="0" xfId="0" applyNumberFormat="1"/>
    <xf numFmtId="0" fontId="18" fillId="0" borderId="12" xfId="0" applyFont="1" applyFill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16" fillId="0" borderId="0" xfId="0" applyFont="1" applyFill="1" applyBorder="1" applyAlignment="1">
      <alignment horizontal="centerContinuous"/>
    </xf>
    <xf numFmtId="0" fontId="16" fillId="0" borderId="0" xfId="0" applyFont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1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14" xfId="0" applyFill="1" applyBorder="1"/>
    <xf numFmtId="0" fontId="0" fillId="0" borderId="10" xfId="0" applyFill="1" applyBorder="1"/>
    <xf numFmtId="166" fontId="0" fillId="0" borderId="17" xfId="0" applyNumberFormat="1" applyFill="1" applyBorder="1"/>
    <xf numFmtId="0" fontId="16" fillId="0" borderId="15" xfId="0" applyFont="1" applyFill="1" applyBorder="1" applyAlignment="1">
      <alignment horizontal="center"/>
    </xf>
    <xf numFmtId="166" fontId="0" fillId="0" borderId="11" xfId="0" applyNumberFormat="1" applyFill="1" applyBorder="1" applyAlignment="1"/>
    <xf numFmtId="0" fontId="20" fillId="0" borderId="0" xfId="0" applyFont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166" fontId="0" fillId="0" borderId="19" xfId="0" applyNumberFormat="1" applyBorder="1"/>
    <xf numFmtId="166" fontId="0" fillId="0" borderId="29" xfId="0" applyNumberFormat="1" applyBorder="1"/>
    <xf numFmtId="0" fontId="0" fillId="0" borderId="32" xfId="0" applyBorder="1"/>
    <xf numFmtId="2" fontId="0" fillId="0" borderId="14" xfId="0" applyNumberFormat="1" applyBorder="1"/>
    <xf numFmtId="2" fontId="0" fillId="0" borderId="10" xfId="0" applyNumberFormat="1" applyBorder="1"/>
    <xf numFmtId="2" fontId="0" fillId="0" borderId="15" xfId="0" applyNumberFormat="1" applyBorder="1"/>
    <xf numFmtId="0" fontId="16" fillId="0" borderId="0" xfId="0" applyFont="1" applyAlignment="1">
      <alignment horizontal="right"/>
    </xf>
    <xf numFmtId="0" fontId="0" fillId="0" borderId="31" xfId="0" applyFill="1" applyBorder="1"/>
    <xf numFmtId="0" fontId="16" fillId="0" borderId="0" xfId="0" applyFont="1" applyAlignment="1">
      <alignment horizontal="centerContinuous"/>
    </xf>
    <xf numFmtId="10" fontId="0" fillId="0" borderId="16" xfId="42" applyNumberFormat="1" applyFont="1" applyBorder="1"/>
    <xf numFmtId="10" fontId="0" fillId="0" borderId="18" xfId="42" applyNumberFormat="1" applyFont="1" applyBorder="1"/>
    <xf numFmtId="10" fontId="0" fillId="0" borderId="25" xfId="42" applyNumberFormat="1" applyFont="1" applyBorder="1"/>
    <xf numFmtId="166" fontId="0" fillId="0" borderId="26" xfId="0" applyNumberFormat="1" applyBorder="1"/>
    <xf numFmtId="10" fontId="0" fillId="0" borderId="26" xfId="42" applyNumberFormat="1" applyFont="1" applyBorder="1"/>
    <xf numFmtId="10" fontId="0" fillId="0" borderId="27" xfId="42" applyNumberFormat="1" applyFont="1" applyBorder="1"/>
    <xf numFmtId="166" fontId="0" fillId="0" borderId="27" xfId="0" applyNumberFormat="1" applyBorder="1"/>
    <xf numFmtId="0" fontId="16" fillId="0" borderId="14" xfId="0" applyFont="1" applyBorder="1"/>
    <xf numFmtId="0" fontId="16" fillId="0" borderId="10" xfId="0" applyFont="1" applyBorder="1" applyAlignment="1">
      <alignment horizontal="center" wrapText="1"/>
    </xf>
    <xf numFmtId="0" fontId="16" fillId="0" borderId="15" xfId="0" applyFont="1" applyBorder="1" applyAlignment="1">
      <alignment horizontal="center" wrapText="1"/>
    </xf>
    <xf numFmtId="10" fontId="0" fillId="0" borderId="0" xfId="42" applyNumberFormat="1" applyFont="1"/>
    <xf numFmtId="0" fontId="16" fillId="0" borderId="11" xfId="0" applyFont="1" applyBorder="1" applyAlignment="1">
      <alignment horizontal="center" wrapText="1"/>
    </xf>
    <xf numFmtId="0" fontId="16" fillId="0" borderId="25" xfId="0" applyFont="1" applyBorder="1"/>
    <xf numFmtId="2" fontId="0" fillId="0" borderId="26" xfId="0" applyNumberFormat="1" applyBorder="1"/>
    <xf numFmtId="2" fontId="0" fillId="0" borderId="26" xfId="0" applyNumberFormat="1" applyFill="1" applyBorder="1"/>
    <xf numFmtId="2" fontId="0" fillId="0" borderId="27" xfId="0" applyNumberFormat="1" applyBorder="1"/>
    <xf numFmtId="2" fontId="0" fillId="0" borderId="25" xfId="0" applyNumberFormat="1" applyBorder="1"/>
    <xf numFmtId="165" fontId="0" fillId="0" borderId="26" xfId="0" applyNumberFormat="1" applyBorder="1"/>
    <xf numFmtId="164" fontId="0" fillId="0" borderId="26" xfId="0" applyNumberFormat="1" applyBorder="1"/>
    <xf numFmtId="167" fontId="0" fillId="0" borderId="26" xfId="42" applyNumberFormat="1" applyFont="1" applyBorder="1"/>
    <xf numFmtId="0" fontId="16" fillId="0" borderId="11" xfId="0" applyFont="1" applyBorder="1" applyAlignment="1">
      <alignment horizontal="center"/>
    </xf>
    <xf numFmtId="0" fontId="0" fillId="0" borderId="18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19" xfId="0" applyBorder="1" applyAlignment="1">
      <alignment horizontal="center"/>
    </xf>
    <xf numFmtId="0" fontId="0" fillId="0" borderId="18" xfId="0" quotePrefix="1" applyBorder="1" applyAlignment="1">
      <alignment horizontal="right"/>
    </xf>
    <xf numFmtId="0" fontId="0" fillId="0" borderId="17" xfId="0" applyBorder="1" applyAlignment="1">
      <alignment horizontal="center"/>
    </xf>
    <xf numFmtId="0" fontId="0" fillId="0" borderId="16" xfId="0" quotePrefix="1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21" xfId="0" applyBorder="1" applyAlignment="1">
      <alignment horizontal="center"/>
    </xf>
    <xf numFmtId="0" fontId="0" fillId="0" borderId="12" xfId="0" applyBorder="1"/>
    <xf numFmtId="0" fontId="0" fillId="0" borderId="20" xfId="0" applyBorder="1"/>
    <xf numFmtId="0" fontId="21" fillId="0" borderId="25" xfId="0" applyFont="1" applyBorder="1" applyAlignment="1">
      <alignment horizontal="right"/>
    </xf>
    <xf numFmtId="166" fontId="0" fillId="0" borderId="28" xfId="0" applyNumberFormat="1" applyBorder="1"/>
    <xf numFmtId="166" fontId="0" fillId="0" borderId="30" xfId="0" applyNumberFormat="1" applyBorder="1"/>
    <xf numFmtId="0" fontId="21" fillId="0" borderId="14" xfId="0" applyFont="1" applyBorder="1" applyAlignment="1">
      <alignment horizontal="right"/>
    </xf>
    <xf numFmtId="0" fontId="21" fillId="0" borderId="16" xfId="0" applyFont="1" applyBorder="1" applyAlignment="1">
      <alignment horizontal="right"/>
    </xf>
    <xf numFmtId="0" fontId="21" fillId="0" borderId="18" xfId="0" applyFont="1" applyBorder="1" applyAlignment="1">
      <alignment horizontal="right"/>
    </xf>
    <xf numFmtId="9" fontId="0" fillId="0" borderId="0" xfId="42" applyFont="1"/>
    <xf numFmtId="0" fontId="24" fillId="0" borderId="0" xfId="0" applyFont="1"/>
    <xf numFmtId="0" fontId="26" fillId="0" borderId="23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28" fillId="0" borderId="23" xfId="0" applyFont="1" applyBorder="1" applyAlignment="1">
      <alignment horizontal="center"/>
    </xf>
    <xf numFmtId="0" fontId="29" fillId="0" borderId="0" xfId="0" applyFont="1" applyAlignment="1">
      <alignment horizontal="left" vertical="center" indent="2"/>
    </xf>
    <xf numFmtId="0" fontId="16" fillId="0" borderId="0" xfId="0" applyFont="1" applyBorder="1" applyAlignment="1">
      <alignment horizontal="center" wrapText="1"/>
    </xf>
    <xf numFmtId="0" fontId="16" fillId="0" borderId="0" xfId="0" quotePrefix="1" applyFont="1" applyFill="1" applyBorder="1" applyAlignment="1">
      <alignment horizontal="centerContinuous"/>
    </xf>
    <xf numFmtId="0" fontId="16" fillId="0" borderId="11" xfId="0" applyFont="1" applyBorder="1" applyAlignment="1">
      <alignment horizontal="center" wrapText="1"/>
    </xf>
    <xf numFmtId="2" fontId="0" fillId="0" borderId="16" xfId="0" applyNumberFormat="1" applyBorder="1"/>
    <xf numFmtId="2" fontId="0" fillId="0" borderId="0" xfId="0" applyNumberFormat="1" applyBorder="1"/>
    <xf numFmtId="2" fontId="0" fillId="0" borderId="17" xfId="0" applyNumberFormat="1" applyBorder="1"/>
    <xf numFmtId="2" fontId="0" fillId="0" borderId="18" xfId="0" applyNumberFormat="1" applyBorder="1"/>
    <xf numFmtId="2" fontId="0" fillId="0" borderId="11" xfId="0" applyNumberFormat="1" applyBorder="1"/>
    <xf numFmtId="2" fontId="0" fillId="0" borderId="19" xfId="0" applyNumberFormat="1" applyBorder="1"/>
    <xf numFmtId="0" fontId="31" fillId="0" borderId="14" xfId="0" applyFont="1" applyBorder="1"/>
    <xf numFmtId="2" fontId="0" fillId="0" borderId="28" xfId="0" quotePrefix="1" applyNumberFormat="1" applyBorder="1"/>
    <xf numFmtId="0" fontId="31" fillId="0" borderId="16" xfId="0" applyFont="1" applyBorder="1"/>
    <xf numFmtId="0" fontId="0" fillId="0" borderId="29" xfId="0" quotePrefix="1" applyBorder="1"/>
    <xf numFmtId="0" fontId="31" fillId="0" borderId="18" xfId="0" applyFont="1" applyBorder="1"/>
    <xf numFmtId="165" fontId="0" fillId="0" borderId="30" xfId="0" quotePrefix="1" applyNumberFormat="1" applyBorder="1"/>
    <xf numFmtId="0" fontId="31" fillId="0" borderId="0" xfId="0" applyFont="1"/>
    <xf numFmtId="0" fontId="32" fillId="0" borderId="0" xfId="0" applyFont="1" applyAlignment="1">
      <alignment horizontal="center" wrapText="1"/>
    </xf>
    <xf numFmtId="168" fontId="0" fillId="0" borderId="0" xfId="0" applyNumberFormat="1"/>
    <xf numFmtId="0" fontId="16" fillId="0" borderId="25" xfId="0" applyFont="1" applyBorder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2" fontId="0" fillId="0" borderId="10" xfId="0" quotePrefix="1" applyNumberFormat="1" applyBorder="1"/>
    <xf numFmtId="2" fontId="0" fillId="0" borderId="0" xfId="0" quotePrefix="1" applyNumberFormat="1" applyBorder="1"/>
    <xf numFmtId="2" fontId="0" fillId="0" borderId="11" xfId="0" quotePrefix="1" applyNumberFormat="1" applyBorder="1"/>
    <xf numFmtId="2" fontId="16" fillId="0" borderId="0" xfId="0" applyNumberFormat="1" applyFont="1" applyFill="1" applyBorder="1"/>
    <xf numFmtId="0" fontId="14" fillId="0" borderId="0" xfId="0" applyFont="1"/>
    <xf numFmtId="2" fontId="0" fillId="0" borderId="28" xfId="0" applyNumberFormat="1" applyBorder="1"/>
    <xf numFmtId="2" fontId="0" fillId="0" borderId="29" xfId="0" applyNumberFormat="1" applyBorder="1"/>
    <xf numFmtId="2" fontId="0" fillId="0" borderId="30" xfId="0" applyNumberFormat="1" applyBorder="1"/>
    <xf numFmtId="168" fontId="16" fillId="0" borderId="0" xfId="0" applyNumberFormat="1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0</xdr:row>
      <xdr:rowOff>57150</xdr:rowOff>
    </xdr:from>
    <xdr:to>
      <xdr:col>13</xdr:col>
      <xdr:colOff>95250</xdr:colOff>
      <xdr:row>11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150"/>
          <a:ext cx="6496050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0</xdr:row>
      <xdr:rowOff>47625</xdr:rowOff>
    </xdr:from>
    <xdr:to>
      <xdr:col>14</xdr:col>
      <xdr:colOff>28575</xdr:colOff>
      <xdr:row>20</xdr:row>
      <xdr:rowOff>95250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7625"/>
          <a:ext cx="7067550" cy="385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581025</xdr:colOff>
      <xdr:row>0</xdr:row>
      <xdr:rowOff>57150</xdr:rowOff>
    </xdr:from>
    <xdr:to>
      <xdr:col>14</xdr:col>
      <xdr:colOff>333375</xdr:colOff>
      <xdr:row>21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57150"/>
          <a:ext cx="7067550" cy="411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200025</xdr:colOff>
      <xdr:row>0</xdr:row>
      <xdr:rowOff>28575</xdr:rowOff>
    </xdr:from>
    <xdr:to>
      <xdr:col>13</xdr:col>
      <xdr:colOff>552450</xdr:colOff>
      <xdr:row>21</xdr:row>
      <xdr:rowOff>142875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8575"/>
          <a:ext cx="7058025" cy="411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10</xdr:col>
      <xdr:colOff>400050</xdr:colOff>
      <xdr:row>22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6496050" cy="417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400050</xdr:colOff>
      <xdr:row>14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96050" cy="272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10</xdr:col>
      <xdr:colOff>428625</xdr:colOff>
      <xdr:row>16</xdr:row>
      <xdr:rowOff>66675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6496050" cy="309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628650</xdr:colOff>
      <xdr:row>17</xdr:row>
      <xdr:rowOff>180975</xdr:rowOff>
    </xdr:from>
    <xdr:to>
      <xdr:col>5</xdr:col>
      <xdr:colOff>47625</xdr:colOff>
      <xdr:row>25</xdr:row>
      <xdr:rowOff>38100</xdr:rowOff>
    </xdr:to>
    <xdr:cxnSp macro="">
      <xdr:nvCxnSpPr>
        <xdr:cNvPr id="3" name="Straight Arrow Connector 2"/>
        <xdr:cNvCxnSpPr/>
      </xdr:nvCxnSpPr>
      <xdr:spPr>
        <a:xfrm>
          <a:off x="1809750" y="3657600"/>
          <a:ext cx="1066800" cy="14001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18</xdr:row>
      <xdr:rowOff>0</xdr:rowOff>
    </xdr:from>
    <xdr:to>
      <xdr:col>9</xdr:col>
      <xdr:colOff>47625</xdr:colOff>
      <xdr:row>24</xdr:row>
      <xdr:rowOff>66676</xdr:rowOff>
    </xdr:to>
    <xdr:cxnSp macro="">
      <xdr:nvCxnSpPr>
        <xdr:cNvPr id="6" name="Straight Arrow Connector 5"/>
        <xdr:cNvCxnSpPr/>
      </xdr:nvCxnSpPr>
      <xdr:spPr>
        <a:xfrm flipV="1">
          <a:off x="3381375" y="3676650"/>
          <a:ext cx="1676400" cy="1219201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18</xdr:row>
      <xdr:rowOff>19050</xdr:rowOff>
    </xdr:from>
    <xdr:to>
      <xdr:col>5</xdr:col>
      <xdr:colOff>76200</xdr:colOff>
      <xdr:row>27</xdr:row>
      <xdr:rowOff>57150</xdr:rowOff>
    </xdr:to>
    <xdr:cxnSp macro="">
      <xdr:nvCxnSpPr>
        <xdr:cNvPr id="2" name="Straight Arrow Connector 1"/>
        <xdr:cNvCxnSpPr/>
      </xdr:nvCxnSpPr>
      <xdr:spPr>
        <a:xfrm>
          <a:off x="1914525" y="3695700"/>
          <a:ext cx="847725" cy="176212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514351</xdr:colOff>
      <xdr:row>18</xdr:row>
      <xdr:rowOff>9525</xdr:rowOff>
    </xdr:from>
    <xdr:to>
      <xdr:col>10</xdr:col>
      <xdr:colOff>333375</xdr:colOff>
      <xdr:row>28</xdr:row>
      <xdr:rowOff>38100</xdr:rowOff>
    </xdr:to>
    <xdr:cxnSp macro="">
      <xdr:nvCxnSpPr>
        <xdr:cNvPr id="4" name="Straight Arrow Connector 3"/>
        <xdr:cNvCxnSpPr/>
      </xdr:nvCxnSpPr>
      <xdr:spPr>
        <a:xfrm flipH="1">
          <a:off x="3200401" y="3686175"/>
          <a:ext cx="2352674" cy="194310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267450" cy="3857625"/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67450" cy="385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285750</xdr:colOff>
      <xdr:row>25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381750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219075</xdr:colOff>
      <xdr:row>27</xdr:row>
      <xdr:rowOff>19050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62800" cy="516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"/>
  <sheetViews>
    <sheetView tabSelected="1" workbookViewId="0">
      <selection activeCell="B15" sqref="B15"/>
    </sheetView>
  </sheetViews>
  <sheetFormatPr defaultRowHeight="15" x14ac:dyDescent="0.25"/>
  <cols>
    <col min="1" max="1" width="15.5703125" style="73" bestFit="1" customWidth="1"/>
    <col min="7" max="7" width="4.140625" customWidth="1"/>
    <col min="8" max="8" width="19.85546875" customWidth="1"/>
  </cols>
  <sheetData>
    <row r="1" spans="1:6" x14ac:dyDescent="0.25">
      <c r="A1" s="73" t="s">
        <v>51</v>
      </c>
      <c r="B1" s="33">
        <v>1</v>
      </c>
      <c r="C1" s="34">
        <v>2</v>
      </c>
      <c r="D1" s="34">
        <v>3</v>
      </c>
      <c r="E1" s="35">
        <v>4</v>
      </c>
    </row>
    <row r="2" spans="1:6" x14ac:dyDescent="0.25">
      <c r="B2" s="16">
        <v>4</v>
      </c>
      <c r="C2" s="5">
        <v>2</v>
      </c>
      <c r="D2" s="5">
        <v>6</v>
      </c>
      <c r="E2" s="27">
        <v>10</v>
      </c>
    </row>
    <row r="3" spans="1:6" x14ac:dyDescent="0.25">
      <c r="B3" s="16">
        <v>3</v>
      </c>
      <c r="C3" s="5">
        <v>2</v>
      </c>
      <c r="D3" s="5">
        <v>6</v>
      </c>
      <c r="E3" s="27">
        <v>10</v>
      </c>
    </row>
    <row r="4" spans="1:6" x14ac:dyDescent="0.25">
      <c r="B4" s="16">
        <v>5</v>
      </c>
      <c r="C4" s="5">
        <v>6</v>
      </c>
      <c r="D4" s="5">
        <v>11</v>
      </c>
      <c r="E4" s="27">
        <v>4</v>
      </c>
    </row>
    <row r="5" spans="1:6" x14ac:dyDescent="0.25">
      <c r="B5" s="16">
        <v>4</v>
      </c>
      <c r="C5" s="5">
        <v>10</v>
      </c>
      <c r="D5" s="5">
        <v>5</v>
      </c>
      <c r="E5" s="27">
        <v>6</v>
      </c>
    </row>
    <row r="6" spans="1:6" x14ac:dyDescent="0.25">
      <c r="B6" s="16">
        <v>5</v>
      </c>
      <c r="C6" s="5">
        <v>1</v>
      </c>
      <c r="D6" s="5">
        <v>4</v>
      </c>
      <c r="E6" s="27">
        <v>5</v>
      </c>
    </row>
    <row r="7" spans="1:6" x14ac:dyDescent="0.25">
      <c r="B7" s="16">
        <v>11</v>
      </c>
      <c r="C7" s="5">
        <v>3</v>
      </c>
      <c r="D7" s="5">
        <v>7</v>
      </c>
      <c r="E7" s="27">
        <v>6</v>
      </c>
    </row>
    <row r="8" spans="1:6" x14ac:dyDescent="0.25">
      <c r="B8" s="16">
        <v>5</v>
      </c>
      <c r="C8" s="5">
        <v>7</v>
      </c>
      <c r="D8" s="5">
        <v>10</v>
      </c>
      <c r="E8" s="27">
        <v>8</v>
      </c>
    </row>
    <row r="9" spans="1:6" ht="15.75" thickBot="1" x14ac:dyDescent="0.3">
      <c r="B9" s="14">
        <v>2</v>
      </c>
      <c r="C9" s="29">
        <v>2</v>
      </c>
      <c r="D9" s="29">
        <v>10</v>
      </c>
      <c r="E9" s="8">
        <v>10</v>
      </c>
    </row>
    <row r="10" spans="1:6" ht="15.75" thickBot="1" x14ac:dyDescent="0.3"/>
    <row r="11" spans="1:6" x14ac:dyDescent="0.25">
      <c r="A11" s="73" t="s">
        <v>47</v>
      </c>
      <c r="B11" s="13">
        <f>AVERAGE(B2:B9)</f>
        <v>4.875</v>
      </c>
      <c r="C11" s="11">
        <f t="shared" ref="C11:E11" si="0">AVERAGE(C2:C9)</f>
        <v>4.125</v>
      </c>
      <c r="D11" s="11">
        <f t="shared" si="0"/>
        <v>7.375</v>
      </c>
      <c r="E11" s="26">
        <f t="shared" si="0"/>
        <v>7.375</v>
      </c>
    </row>
    <row r="12" spans="1:6" ht="15.75" thickBot="1" x14ac:dyDescent="0.3">
      <c r="A12" s="73" t="s">
        <v>48</v>
      </c>
      <c r="B12" s="14">
        <f>DEVSQ(B2:B9)</f>
        <v>50.875</v>
      </c>
      <c r="C12" s="29">
        <f t="shared" ref="C12:E12" si="1">DEVSQ(C2:C9)</f>
        <v>70.875</v>
      </c>
      <c r="D12" s="29">
        <f t="shared" si="1"/>
        <v>47.875</v>
      </c>
      <c r="E12" s="8">
        <f t="shared" si="1"/>
        <v>41.875</v>
      </c>
    </row>
    <row r="14" spans="1:6" ht="15.75" thickBot="1" x14ac:dyDescent="0.3">
      <c r="B14" s="30" t="s">
        <v>12</v>
      </c>
      <c r="C14" s="30" t="s">
        <v>13</v>
      </c>
      <c r="D14" s="30" t="s">
        <v>14</v>
      </c>
      <c r="E14" s="30" t="s">
        <v>15</v>
      </c>
      <c r="F14" s="30" t="s">
        <v>36</v>
      </c>
    </row>
    <row r="15" spans="1:6" x14ac:dyDescent="0.25">
      <c r="A15" s="73" t="s">
        <v>49</v>
      </c>
      <c r="B15" s="13">
        <f>DEVSQ(B11:E11)*8</f>
        <v>68.375</v>
      </c>
      <c r="C15" s="11">
        <v>3</v>
      </c>
      <c r="D15" s="17">
        <f>B15/C15</f>
        <v>22.791666666666668</v>
      </c>
      <c r="E15" s="17">
        <f>D15/D16</f>
        <v>3.0173364854215921</v>
      </c>
      <c r="F15" s="19">
        <f>_xlfn.F.DIST.RT(E15,C15,C16)</f>
        <v>4.646744065916842E-2</v>
      </c>
    </row>
    <row r="16" spans="1:6" x14ac:dyDescent="0.25">
      <c r="A16" s="73" t="s">
        <v>19</v>
      </c>
      <c r="B16" s="16">
        <f>SUM(B12:E12)</f>
        <v>211.5</v>
      </c>
      <c r="C16" s="5">
        <v>28</v>
      </c>
      <c r="D16" s="18">
        <f>B16/C16</f>
        <v>7.5535714285714288</v>
      </c>
      <c r="E16" s="18"/>
      <c r="F16" s="20"/>
    </row>
    <row r="17" spans="1:6" ht="15.75" thickBot="1" x14ac:dyDescent="0.3">
      <c r="A17" s="73" t="s">
        <v>20</v>
      </c>
      <c r="B17" s="14">
        <f>DEVSQ(B2:E9)</f>
        <v>279.875</v>
      </c>
      <c r="C17" s="29">
        <f>C15+C16</f>
        <v>31</v>
      </c>
      <c r="D17" s="29"/>
      <c r="E17" s="29"/>
      <c r="F17" s="8"/>
    </row>
  </sheetData>
  <pageMargins left="0.7" right="0.7" top="0.75" bottom="0.75" header="0.3" footer="0.3"/>
  <ignoredErrors>
    <ignoredError sqref="C1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4"/>
  <sheetViews>
    <sheetView workbookViewId="0">
      <selection activeCell="J26" sqref="J26"/>
    </sheetView>
  </sheetViews>
  <sheetFormatPr defaultRowHeight="15" x14ac:dyDescent="0.25"/>
  <cols>
    <col min="1" max="1" width="18.28515625" style="9" customWidth="1"/>
    <col min="2" max="3" width="9.140625" style="9"/>
    <col min="4" max="6" width="9.28515625" style="9" bestFit="1" customWidth="1"/>
    <col min="7" max="7" width="6.5703125" style="9" bestFit="1" customWidth="1"/>
    <col min="8" max="8" width="19.85546875" style="9" customWidth="1"/>
    <col min="9" max="16384" width="9.140625" style="9"/>
  </cols>
  <sheetData>
    <row r="1" spans="1:15" x14ac:dyDescent="0.25">
      <c r="A1" s="73" t="s">
        <v>51</v>
      </c>
      <c r="B1" s="33">
        <v>1</v>
      </c>
      <c r="C1" s="34">
        <v>2</v>
      </c>
      <c r="D1" s="34">
        <v>3</v>
      </c>
      <c r="E1" s="35">
        <v>4</v>
      </c>
      <c r="I1"/>
      <c r="J1"/>
      <c r="K1"/>
      <c r="L1"/>
      <c r="M1"/>
      <c r="N1"/>
      <c r="O1"/>
    </row>
    <row r="2" spans="1:15" x14ac:dyDescent="0.25">
      <c r="B2" s="16">
        <v>4</v>
      </c>
      <c r="C2" s="5">
        <v>2</v>
      </c>
      <c r="D2" s="5">
        <v>6</v>
      </c>
      <c r="E2" s="27">
        <v>10</v>
      </c>
      <c r="I2"/>
      <c r="J2"/>
      <c r="K2"/>
      <c r="L2"/>
      <c r="M2"/>
      <c r="N2"/>
      <c r="O2"/>
    </row>
    <row r="3" spans="1:15" x14ac:dyDescent="0.25">
      <c r="B3" s="16">
        <v>3</v>
      </c>
      <c r="C3" s="5">
        <v>2</v>
      </c>
      <c r="D3" s="5">
        <v>6</v>
      </c>
      <c r="E3" s="27">
        <v>10</v>
      </c>
      <c r="I3"/>
      <c r="J3"/>
      <c r="K3"/>
      <c r="L3"/>
      <c r="M3"/>
      <c r="N3"/>
      <c r="O3"/>
    </row>
    <row r="4" spans="1:15" x14ac:dyDescent="0.25">
      <c r="B4" s="16">
        <v>5</v>
      </c>
      <c r="C4" s="5">
        <v>6</v>
      </c>
      <c r="D4" s="5">
        <v>11</v>
      </c>
      <c r="E4" s="27">
        <v>4</v>
      </c>
      <c r="I4"/>
      <c r="J4"/>
      <c r="K4"/>
      <c r="L4"/>
      <c r="M4"/>
      <c r="N4"/>
      <c r="O4"/>
    </row>
    <row r="5" spans="1:15" x14ac:dyDescent="0.25">
      <c r="B5" s="16">
        <v>4</v>
      </c>
      <c r="C5" s="5">
        <v>10</v>
      </c>
      <c r="D5" s="5">
        <v>5</v>
      </c>
      <c r="E5" s="27">
        <v>6</v>
      </c>
      <c r="I5"/>
      <c r="J5"/>
      <c r="K5"/>
      <c r="L5"/>
      <c r="M5"/>
      <c r="N5"/>
      <c r="O5"/>
    </row>
    <row r="6" spans="1:15" x14ac:dyDescent="0.25">
      <c r="B6" s="16">
        <v>5</v>
      </c>
      <c r="C6" s="5">
        <v>1</v>
      </c>
      <c r="D6" s="5">
        <v>4</v>
      </c>
      <c r="E6" s="27">
        <v>5</v>
      </c>
      <c r="I6"/>
      <c r="J6"/>
      <c r="K6"/>
      <c r="L6"/>
      <c r="M6"/>
      <c r="N6"/>
      <c r="O6"/>
    </row>
    <row r="7" spans="1:15" x14ac:dyDescent="0.25">
      <c r="B7" s="16">
        <v>11</v>
      </c>
      <c r="C7" s="5">
        <v>3</v>
      </c>
      <c r="D7" s="5">
        <v>7</v>
      </c>
      <c r="E7" s="27">
        <v>6</v>
      </c>
      <c r="I7"/>
      <c r="J7"/>
      <c r="K7"/>
      <c r="L7"/>
      <c r="M7"/>
      <c r="N7"/>
      <c r="O7"/>
    </row>
    <row r="8" spans="1:15" x14ac:dyDescent="0.25">
      <c r="B8" s="16">
        <v>5</v>
      </c>
      <c r="C8" s="5">
        <v>7</v>
      </c>
      <c r="D8" s="5">
        <v>10</v>
      </c>
      <c r="E8" s="27">
        <v>8</v>
      </c>
      <c r="I8"/>
      <c r="J8"/>
      <c r="K8"/>
      <c r="L8"/>
      <c r="M8"/>
      <c r="N8"/>
      <c r="O8"/>
    </row>
    <row r="9" spans="1:15" ht="15.75" thickBot="1" x14ac:dyDescent="0.3">
      <c r="B9" s="14">
        <v>2</v>
      </c>
      <c r="C9" s="29">
        <v>2</v>
      </c>
      <c r="D9" s="29">
        <v>10</v>
      </c>
      <c r="E9" s="8">
        <v>10</v>
      </c>
      <c r="I9"/>
      <c r="J9"/>
      <c r="K9"/>
      <c r="L9"/>
      <c r="M9"/>
      <c r="N9"/>
      <c r="O9"/>
    </row>
    <row r="10" spans="1:15" x14ac:dyDescent="0.25">
      <c r="I10"/>
      <c r="J10"/>
      <c r="K10"/>
      <c r="L10"/>
      <c r="M10"/>
      <c r="N10"/>
      <c r="O10"/>
    </row>
    <row r="11" spans="1:15" x14ac:dyDescent="0.25">
      <c r="A11" t="s">
        <v>3</v>
      </c>
      <c r="B11"/>
      <c r="C11"/>
      <c r="D11"/>
      <c r="E11"/>
      <c r="F11"/>
      <c r="G11"/>
      <c r="I11"/>
      <c r="J11"/>
      <c r="K11"/>
      <c r="L11"/>
      <c r="M11"/>
      <c r="N11"/>
      <c r="O11"/>
    </row>
    <row r="12" spans="1:15" ht="15.75" thickBot="1" x14ac:dyDescent="0.3">
      <c r="A12" t="s">
        <v>4</v>
      </c>
      <c r="B12"/>
      <c r="C12"/>
      <c r="D12"/>
      <c r="E12"/>
      <c r="F12"/>
      <c r="G12"/>
      <c r="I12"/>
      <c r="J12"/>
      <c r="K12"/>
      <c r="L12"/>
      <c r="M12"/>
      <c r="N12"/>
      <c r="O12"/>
    </row>
    <row r="13" spans="1:15" x14ac:dyDescent="0.25">
      <c r="A13" s="3" t="s">
        <v>5</v>
      </c>
      <c r="B13" s="3" t="s">
        <v>6</v>
      </c>
      <c r="C13" s="3" t="s">
        <v>7</v>
      </c>
      <c r="D13" s="3" t="s">
        <v>8</v>
      </c>
      <c r="E13" s="3" t="s">
        <v>9</v>
      </c>
      <c r="F13"/>
      <c r="G13"/>
      <c r="I13"/>
      <c r="J13"/>
      <c r="K13"/>
      <c r="L13"/>
      <c r="M13"/>
      <c r="N13"/>
      <c r="O13"/>
    </row>
    <row r="14" spans="1:15" x14ac:dyDescent="0.25">
      <c r="A14" s="1">
        <v>1</v>
      </c>
      <c r="B14" s="1">
        <v>8</v>
      </c>
      <c r="C14" s="1">
        <v>39</v>
      </c>
      <c r="D14" s="1">
        <v>4.875</v>
      </c>
      <c r="E14" s="1">
        <v>7.2678571428571432</v>
      </c>
      <c r="F14"/>
      <c r="G14"/>
      <c r="I14"/>
      <c r="J14"/>
      <c r="K14"/>
      <c r="L14"/>
      <c r="M14"/>
      <c r="N14"/>
      <c r="O14"/>
    </row>
    <row r="15" spans="1:15" x14ac:dyDescent="0.25">
      <c r="A15" s="1">
        <v>2</v>
      </c>
      <c r="B15" s="1">
        <v>8</v>
      </c>
      <c r="C15" s="1">
        <v>33</v>
      </c>
      <c r="D15" s="1">
        <v>4.125</v>
      </c>
      <c r="E15" s="1">
        <v>10.125</v>
      </c>
      <c r="F15"/>
      <c r="G15"/>
      <c r="I15"/>
      <c r="J15"/>
      <c r="K15"/>
      <c r="L15"/>
      <c r="M15"/>
      <c r="N15"/>
      <c r="O15"/>
    </row>
    <row r="16" spans="1:15" x14ac:dyDescent="0.25">
      <c r="A16" s="1">
        <v>3</v>
      </c>
      <c r="B16" s="1">
        <v>8</v>
      </c>
      <c r="C16" s="1">
        <v>59</v>
      </c>
      <c r="D16" s="1">
        <v>7.375</v>
      </c>
      <c r="E16" s="1">
        <v>6.8392857142857144</v>
      </c>
      <c r="F16"/>
      <c r="G16"/>
      <c r="I16"/>
      <c r="J16"/>
      <c r="K16"/>
      <c r="L16"/>
      <c r="M16"/>
      <c r="N16"/>
      <c r="O16"/>
    </row>
    <row r="17" spans="1:7" ht="15.75" thickBot="1" x14ac:dyDescent="0.3">
      <c r="A17" s="2">
        <v>4</v>
      </c>
      <c r="B17" s="2">
        <v>8</v>
      </c>
      <c r="C17" s="2">
        <v>59</v>
      </c>
      <c r="D17" s="2">
        <v>7.375</v>
      </c>
      <c r="E17" s="2">
        <v>5.9821428571428568</v>
      </c>
      <c r="F17"/>
      <c r="G17"/>
    </row>
    <row r="18" spans="1:7" x14ac:dyDescent="0.25">
      <c r="A18"/>
      <c r="B18"/>
      <c r="C18"/>
      <c r="D18"/>
      <c r="E18"/>
      <c r="F18"/>
      <c r="G18"/>
    </row>
    <row r="19" spans="1:7" ht="15.75" thickBot="1" x14ac:dyDescent="0.3">
      <c r="A19" t="s">
        <v>10</v>
      </c>
      <c r="B19"/>
      <c r="C19"/>
      <c r="D19"/>
      <c r="E19"/>
      <c r="F19"/>
      <c r="G19"/>
    </row>
    <row r="20" spans="1:7" x14ac:dyDescent="0.25">
      <c r="A20" s="3" t="s">
        <v>11</v>
      </c>
      <c r="B20" s="3" t="s">
        <v>12</v>
      </c>
      <c r="C20" s="3" t="s">
        <v>13</v>
      </c>
      <c r="D20" s="3" t="s">
        <v>14</v>
      </c>
      <c r="E20" s="3" t="s">
        <v>15</v>
      </c>
      <c r="F20" s="3" t="s">
        <v>16</v>
      </c>
      <c r="G20" s="3" t="s">
        <v>17</v>
      </c>
    </row>
    <row r="21" spans="1:7" x14ac:dyDescent="0.25">
      <c r="A21" s="1" t="s">
        <v>18</v>
      </c>
      <c r="B21" s="1">
        <v>68.375</v>
      </c>
      <c r="C21" s="1">
        <v>3</v>
      </c>
      <c r="D21" s="39">
        <v>22.791666666666668</v>
      </c>
      <c r="E21" s="39">
        <v>3.0173364854215921</v>
      </c>
      <c r="F21" s="39">
        <v>4.646744065916842E-2</v>
      </c>
      <c r="G21" s="39">
        <v>2.9466852660172647</v>
      </c>
    </row>
    <row r="22" spans="1:7" x14ac:dyDescent="0.25">
      <c r="A22" s="1" t="s">
        <v>19</v>
      </c>
      <c r="B22" s="1">
        <v>211.5</v>
      </c>
      <c r="C22" s="1">
        <v>28</v>
      </c>
      <c r="D22" s="39">
        <v>7.5535714285714288</v>
      </c>
      <c r="E22" s="39"/>
      <c r="F22" s="39"/>
      <c r="G22" s="39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ht="15.75" thickBot="1" x14ac:dyDescent="0.3">
      <c r="A24" s="2" t="s">
        <v>20</v>
      </c>
      <c r="B24" s="2">
        <v>279.875</v>
      </c>
      <c r="C24" s="2">
        <v>31</v>
      </c>
      <c r="D24" s="2"/>
      <c r="E24" s="2"/>
      <c r="F24" s="2"/>
      <c r="G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45"/>
  <sheetViews>
    <sheetView workbookViewId="0">
      <selection activeCell="G14" sqref="G14:J17"/>
    </sheetView>
  </sheetViews>
  <sheetFormatPr defaultRowHeight="15" x14ac:dyDescent="0.25"/>
  <cols>
    <col min="1" max="1" width="5.85546875" style="9" bestFit="1" customWidth="1"/>
    <col min="2" max="2" width="6.5703125" style="9" bestFit="1" customWidth="1"/>
    <col min="3" max="5" width="9.42578125" style="9" customWidth="1"/>
    <col min="6" max="6" width="3.5703125" style="9" customWidth="1"/>
    <col min="7" max="7" width="15.5703125" style="9" bestFit="1" customWidth="1"/>
    <col min="8" max="8" width="8.28515625" style="9" customWidth="1"/>
    <col min="9" max="9" width="9.7109375" style="9" customWidth="1"/>
    <col min="10" max="10" width="9.140625" style="9"/>
    <col min="11" max="11" width="6.5703125" style="9" bestFit="1" customWidth="1"/>
    <col min="12" max="16384" width="9.140625" style="9"/>
  </cols>
  <sheetData>
    <row r="1" spans="1:12" ht="30.75" thickBot="1" x14ac:dyDescent="0.3">
      <c r="A1" s="7" t="s">
        <v>50</v>
      </c>
      <c r="B1" s="7" t="s">
        <v>51</v>
      </c>
      <c r="C1" s="12" t="s">
        <v>52</v>
      </c>
      <c r="D1" s="12" t="s">
        <v>53</v>
      </c>
      <c r="E1" s="12" t="s">
        <v>54</v>
      </c>
      <c r="F1"/>
      <c r="H1" s="43" t="s">
        <v>55</v>
      </c>
      <c r="I1" s="10"/>
      <c r="J1" s="10"/>
      <c r="K1" s="10"/>
    </row>
    <row r="2" spans="1:12" x14ac:dyDescent="0.25">
      <c r="A2" s="5">
        <v>4</v>
      </c>
      <c r="B2" s="9">
        <v>1</v>
      </c>
      <c r="C2" s="9">
        <v>1</v>
      </c>
      <c r="D2" s="9">
        <v>0</v>
      </c>
      <c r="E2" s="9">
        <v>0</v>
      </c>
      <c r="H2" s="44">
        <f t="array" ref="H2:K6">LINEST(A2:A33,C2:E33,,TRUE)</f>
        <v>1.4374999999999989</v>
      </c>
      <c r="I2" s="36">
        <v>-1.8124999999999993</v>
      </c>
      <c r="J2" s="36">
        <v>-1.0624999999999998</v>
      </c>
      <c r="K2" s="45">
        <v>5.9375</v>
      </c>
    </row>
    <row r="3" spans="1:12" x14ac:dyDescent="0.25">
      <c r="A3" s="5">
        <v>3</v>
      </c>
      <c r="B3" s="9">
        <v>1</v>
      </c>
      <c r="C3" s="9">
        <v>1</v>
      </c>
      <c r="D3" s="9">
        <v>0</v>
      </c>
      <c r="E3" s="9">
        <v>0</v>
      </c>
      <c r="H3" s="46">
        <v>0.84151489673598268</v>
      </c>
      <c r="I3" s="37">
        <v>0.84151489673598268</v>
      </c>
      <c r="J3" s="37">
        <v>0.84151489673598245</v>
      </c>
      <c r="K3" s="47">
        <v>0.4858488521575996</v>
      </c>
    </row>
    <row r="4" spans="1:12" x14ac:dyDescent="0.25">
      <c r="A4" s="5">
        <v>5</v>
      </c>
      <c r="B4" s="9">
        <v>1</v>
      </c>
      <c r="C4" s="9">
        <v>1</v>
      </c>
      <c r="D4" s="9">
        <v>0</v>
      </c>
      <c r="E4" s="9">
        <v>0</v>
      </c>
      <c r="H4" s="46">
        <v>0.24430549352389461</v>
      </c>
      <c r="I4" s="37">
        <v>2.7483761439387129</v>
      </c>
      <c r="J4" s="5" t="e">
        <v>#N/A</v>
      </c>
      <c r="K4" s="27" t="e">
        <v>#N/A</v>
      </c>
    </row>
    <row r="5" spans="1:12" x14ac:dyDescent="0.25">
      <c r="A5" s="5">
        <v>4</v>
      </c>
      <c r="B5" s="9">
        <v>1</v>
      </c>
      <c r="C5" s="9">
        <v>1</v>
      </c>
      <c r="D5" s="9">
        <v>0</v>
      </c>
      <c r="E5" s="9">
        <v>0</v>
      </c>
      <c r="H5" s="46">
        <v>3.0173364854215921</v>
      </c>
      <c r="I5" s="5">
        <v>28</v>
      </c>
      <c r="J5" s="5" t="e">
        <v>#N/A</v>
      </c>
      <c r="K5" s="27" t="e">
        <v>#N/A</v>
      </c>
    </row>
    <row r="6" spans="1:12" ht="15.75" thickBot="1" x14ac:dyDescent="0.3">
      <c r="A6" s="5">
        <v>5</v>
      </c>
      <c r="B6" s="9">
        <v>1</v>
      </c>
      <c r="C6" s="9">
        <v>1</v>
      </c>
      <c r="D6" s="9">
        <v>0</v>
      </c>
      <c r="E6" s="9">
        <v>0</v>
      </c>
      <c r="H6" s="48">
        <v>68.375</v>
      </c>
      <c r="I6" s="49">
        <v>211.5</v>
      </c>
      <c r="J6" s="29" t="e">
        <v>#N/A</v>
      </c>
      <c r="K6" s="8" t="e">
        <v>#N/A</v>
      </c>
    </row>
    <row r="7" spans="1:12" x14ac:dyDescent="0.25">
      <c r="A7" s="5">
        <v>11</v>
      </c>
      <c r="B7" s="9">
        <v>1</v>
      </c>
      <c r="C7" s="9">
        <v>1</v>
      </c>
      <c r="D7" s="9">
        <v>0</v>
      </c>
      <c r="E7" s="9">
        <v>0</v>
      </c>
    </row>
    <row r="8" spans="1:12" ht="15.75" thickBot="1" x14ac:dyDescent="0.3">
      <c r="A8" s="5">
        <v>5</v>
      </c>
      <c r="B8" s="9">
        <v>1</v>
      </c>
      <c r="C8" s="9">
        <v>1</v>
      </c>
      <c r="D8" s="9">
        <v>0</v>
      </c>
      <c r="E8" s="9">
        <v>0</v>
      </c>
      <c r="H8" s="30" t="s">
        <v>12</v>
      </c>
      <c r="I8" s="30" t="s">
        <v>13</v>
      </c>
      <c r="J8" s="30" t="s">
        <v>14</v>
      </c>
      <c r="K8" s="30" t="s">
        <v>15</v>
      </c>
      <c r="L8" s="30" t="s">
        <v>36</v>
      </c>
    </row>
    <row r="9" spans="1:12" x14ac:dyDescent="0.25">
      <c r="A9" s="5">
        <v>2</v>
      </c>
      <c r="B9" s="9">
        <v>1</v>
      </c>
      <c r="C9" s="9">
        <v>1</v>
      </c>
      <c r="D9" s="9">
        <v>0</v>
      </c>
      <c r="E9" s="9">
        <v>0</v>
      </c>
      <c r="G9" s="9" t="s">
        <v>49</v>
      </c>
      <c r="H9" s="13">
        <f>H6</f>
        <v>68.375</v>
      </c>
      <c r="I9" s="11">
        <v>3</v>
      </c>
      <c r="J9" s="36">
        <f>H9/I9</f>
        <v>22.791666666666668</v>
      </c>
      <c r="K9" s="36">
        <f>J9/J10</f>
        <v>3.0173364854215921</v>
      </c>
      <c r="L9" s="19">
        <f>_xlfn.F.DIST.RT(K9,I9,I10)</f>
        <v>4.646744065916842E-2</v>
      </c>
    </row>
    <row r="10" spans="1:12" x14ac:dyDescent="0.25">
      <c r="A10" s="5">
        <v>2</v>
      </c>
      <c r="B10" s="9">
        <v>2</v>
      </c>
      <c r="C10" s="9">
        <v>0</v>
      </c>
      <c r="D10" s="9">
        <v>1</v>
      </c>
      <c r="E10" s="9">
        <v>0</v>
      </c>
      <c r="G10" s="9" t="s">
        <v>19</v>
      </c>
      <c r="H10" s="16">
        <f>I6</f>
        <v>211.5</v>
      </c>
      <c r="I10" s="5">
        <f>I5</f>
        <v>28</v>
      </c>
      <c r="J10" s="37">
        <f>H10/I10</f>
        <v>7.5535714285714288</v>
      </c>
      <c r="K10" s="37"/>
      <c r="L10" s="27"/>
    </row>
    <row r="11" spans="1:12" ht="15.75" thickBot="1" x14ac:dyDescent="0.3">
      <c r="A11" s="5">
        <v>2</v>
      </c>
      <c r="B11">
        <v>2</v>
      </c>
      <c r="C11" s="9">
        <v>0</v>
      </c>
      <c r="D11">
        <v>1</v>
      </c>
      <c r="E11">
        <v>0</v>
      </c>
      <c r="F11"/>
      <c r="G11" s="9" t="s">
        <v>20</v>
      </c>
      <c r="H11" s="14">
        <f>H9+H10</f>
        <v>279.875</v>
      </c>
      <c r="I11" s="29">
        <f>I9+I10</f>
        <v>31</v>
      </c>
      <c r="J11" s="29"/>
      <c r="K11" s="29"/>
      <c r="L11" s="8"/>
    </row>
    <row r="12" spans="1:12" x14ac:dyDescent="0.25">
      <c r="A12" s="5">
        <v>6</v>
      </c>
      <c r="B12">
        <v>2</v>
      </c>
      <c r="C12" s="9">
        <v>0</v>
      </c>
      <c r="D12">
        <v>1</v>
      </c>
      <c r="E12">
        <v>0</v>
      </c>
      <c r="F12"/>
      <c r="G12"/>
      <c r="H12"/>
    </row>
    <row r="13" spans="1:12" x14ac:dyDescent="0.25">
      <c r="A13" s="5">
        <v>10</v>
      </c>
      <c r="B13">
        <v>2</v>
      </c>
      <c r="C13" s="9">
        <v>0</v>
      </c>
      <c r="D13">
        <v>1</v>
      </c>
      <c r="E13">
        <v>0</v>
      </c>
      <c r="F13"/>
      <c r="G13"/>
      <c r="H13"/>
    </row>
    <row r="14" spans="1:12" x14ac:dyDescent="0.25">
      <c r="A14" s="5">
        <v>1</v>
      </c>
      <c r="B14">
        <v>2</v>
      </c>
      <c r="C14" s="9">
        <v>0</v>
      </c>
      <c r="D14">
        <v>1</v>
      </c>
      <c r="E14">
        <v>0</v>
      </c>
      <c r="F14"/>
      <c r="G14"/>
      <c r="H14"/>
      <c r="I14"/>
      <c r="J14"/>
    </row>
    <row r="15" spans="1:12" x14ac:dyDescent="0.25">
      <c r="A15" s="5">
        <v>3</v>
      </c>
      <c r="B15">
        <v>2</v>
      </c>
      <c r="C15" s="9">
        <v>0</v>
      </c>
      <c r="D15">
        <v>1</v>
      </c>
      <c r="E15">
        <v>0</v>
      </c>
      <c r="F15"/>
      <c r="G15"/>
      <c r="H15"/>
      <c r="I15"/>
      <c r="J15"/>
    </row>
    <row r="16" spans="1:12" x14ac:dyDescent="0.25">
      <c r="A16" s="5">
        <v>7</v>
      </c>
      <c r="B16">
        <v>2</v>
      </c>
      <c r="C16" s="9">
        <v>0</v>
      </c>
      <c r="D16">
        <v>1</v>
      </c>
      <c r="E16">
        <v>0</v>
      </c>
      <c r="F16"/>
      <c r="G16"/>
      <c r="H16"/>
      <c r="I16"/>
      <c r="J16"/>
    </row>
    <row r="17" spans="1:10" x14ac:dyDescent="0.25">
      <c r="A17" s="5">
        <v>2</v>
      </c>
      <c r="B17">
        <v>2</v>
      </c>
      <c r="C17" s="9">
        <v>0</v>
      </c>
      <c r="D17">
        <v>1</v>
      </c>
      <c r="E17">
        <v>0</v>
      </c>
      <c r="F17"/>
      <c r="G17"/>
      <c r="H17"/>
      <c r="I17"/>
      <c r="J17"/>
    </row>
    <row r="18" spans="1:10" x14ac:dyDescent="0.25">
      <c r="A18" s="5">
        <v>6</v>
      </c>
      <c r="B18">
        <v>3</v>
      </c>
      <c r="C18" s="9">
        <v>0</v>
      </c>
      <c r="D18">
        <v>0</v>
      </c>
      <c r="E18">
        <v>1</v>
      </c>
      <c r="F18"/>
      <c r="G18"/>
      <c r="H18"/>
    </row>
    <row r="19" spans="1:10" x14ac:dyDescent="0.25">
      <c r="A19" s="5">
        <v>6</v>
      </c>
      <c r="B19">
        <v>3</v>
      </c>
      <c r="C19" s="9">
        <v>0</v>
      </c>
      <c r="D19">
        <v>0</v>
      </c>
      <c r="E19">
        <v>1</v>
      </c>
      <c r="F19"/>
      <c r="G19"/>
      <c r="H19"/>
    </row>
    <row r="20" spans="1:10" x14ac:dyDescent="0.25">
      <c r="A20" s="5">
        <v>11</v>
      </c>
      <c r="B20">
        <v>3</v>
      </c>
      <c r="C20" s="9">
        <v>0</v>
      </c>
      <c r="D20">
        <v>0</v>
      </c>
      <c r="E20">
        <v>1</v>
      </c>
      <c r="F20"/>
      <c r="G20"/>
      <c r="H20"/>
    </row>
    <row r="21" spans="1:10" x14ac:dyDescent="0.25">
      <c r="A21" s="5">
        <v>5</v>
      </c>
      <c r="B21">
        <v>3</v>
      </c>
      <c r="C21" s="9">
        <v>0</v>
      </c>
      <c r="D21">
        <v>0</v>
      </c>
      <c r="E21">
        <v>1</v>
      </c>
      <c r="F21"/>
      <c r="G21"/>
      <c r="H21"/>
    </row>
    <row r="22" spans="1:10" x14ac:dyDescent="0.25">
      <c r="A22" s="5">
        <v>4</v>
      </c>
      <c r="B22">
        <v>3</v>
      </c>
      <c r="C22" s="9">
        <v>0</v>
      </c>
      <c r="D22">
        <v>0</v>
      </c>
      <c r="E22">
        <v>1</v>
      </c>
      <c r="F22"/>
      <c r="G22"/>
      <c r="H22"/>
    </row>
    <row r="23" spans="1:10" x14ac:dyDescent="0.25">
      <c r="A23" s="5">
        <v>7</v>
      </c>
      <c r="B23">
        <v>3</v>
      </c>
      <c r="C23" s="9">
        <v>0</v>
      </c>
      <c r="D23">
        <v>0</v>
      </c>
      <c r="E23">
        <v>1</v>
      </c>
      <c r="F23"/>
      <c r="G23"/>
      <c r="H23"/>
    </row>
    <row r="24" spans="1:10" x14ac:dyDescent="0.25">
      <c r="A24" s="5">
        <v>10</v>
      </c>
      <c r="B24">
        <v>3</v>
      </c>
      <c r="C24" s="9">
        <v>0</v>
      </c>
      <c r="D24">
        <v>0</v>
      </c>
      <c r="E24">
        <v>1</v>
      </c>
      <c r="F24"/>
      <c r="G24"/>
      <c r="H24"/>
    </row>
    <row r="25" spans="1:10" x14ac:dyDescent="0.25">
      <c r="A25" s="5">
        <v>10</v>
      </c>
      <c r="B25">
        <v>3</v>
      </c>
      <c r="C25" s="9">
        <v>0</v>
      </c>
      <c r="D25">
        <v>0</v>
      </c>
      <c r="E25">
        <v>1</v>
      </c>
      <c r="F25"/>
      <c r="G25"/>
      <c r="H25"/>
    </row>
    <row r="26" spans="1:10" x14ac:dyDescent="0.25">
      <c r="A26" s="5">
        <v>10</v>
      </c>
      <c r="B26" s="9">
        <v>4</v>
      </c>
      <c r="C26" s="9">
        <v>-1</v>
      </c>
      <c r="D26" s="9">
        <v>-1</v>
      </c>
      <c r="E26" s="9">
        <v>-1</v>
      </c>
    </row>
    <row r="27" spans="1:10" x14ac:dyDescent="0.25">
      <c r="A27" s="5">
        <v>10</v>
      </c>
      <c r="B27" s="9">
        <v>4</v>
      </c>
      <c r="C27" s="9">
        <v>-1</v>
      </c>
      <c r="D27" s="9">
        <v>-1</v>
      </c>
      <c r="E27" s="9">
        <v>-1</v>
      </c>
    </row>
    <row r="28" spans="1:10" x14ac:dyDescent="0.25">
      <c r="A28" s="5">
        <v>4</v>
      </c>
      <c r="B28" s="9">
        <v>4</v>
      </c>
      <c r="C28" s="9">
        <v>-1</v>
      </c>
      <c r="D28" s="9">
        <v>-1</v>
      </c>
      <c r="E28" s="9">
        <v>-1</v>
      </c>
    </row>
    <row r="29" spans="1:10" x14ac:dyDescent="0.25">
      <c r="A29" s="5">
        <v>6</v>
      </c>
      <c r="B29" s="9">
        <v>4</v>
      </c>
      <c r="C29" s="9">
        <v>-1</v>
      </c>
      <c r="D29" s="9">
        <v>-1</v>
      </c>
      <c r="E29" s="9">
        <v>-1</v>
      </c>
    </row>
    <row r="30" spans="1:10" x14ac:dyDescent="0.25">
      <c r="A30" s="5">
        <v>5</v>
      </c>
      <c r="B30" s="9">
        <v>4</v>
      </c>
      <c r="C30" s="9">
        <v>-1</v>
      </c>
      <c r="D30" s="9">
        <v>-1</v>
      </c>
      <c r="E30" s="9">
        <v>-1</v>
      </c>
    </row>
    <row r="31" spans="1:10" x14ac:dyDescent="0.25">
      <c r="A31" s="5">
        <v>6</v>
      </c>
      <c r="B31" s="9">
        <v>4</v>
      </c>
      <c r="C31" s="9">
        <v>-1</v>
      </c>
      <c r="D31" s="9">
        <v>-1</v>
      </c>
      <c r="E31" s="9">
        <v>-1</v>
      </c>
    </row>
    <row r="32" spans="1:10" x14ac:dyDescent="0.25">
      <c r="A32" s="5">
        <v>8</v>
      </c>
      <c r="B32" s="9">
        <v>4</v>
      </c>
      <c r="C32" s="9">
        <v>-1</v>
      </c>
      <c r="D32" s="9">
        <v>-1</v>
      </c>
      <c r="E32" s="9">
        <v>-1</v>
      </c>
    </row>
    <row r="33" spans="1:18" x14ac:dyDescent="0.25">
      <c r="A33" s="5">
        <v>10</v>
      </c>
      <c r="B33" s="9">
        <v>4</v>
      </c>
      <c r="C33" s="9">
        <v>-1</v>
      </c>
      <c r="D33" s="9">
        <v>-1</v>
      </c>
      <c r="E33" s="9">
        <v>-1</v>
      </c>
    </row>
    <row r="45" spans="1:18" x14ac:dyDescent="0.25">
      <c r="R45" s="7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33"/>
  <sheetViews>
    <sheetView workbookViewId="0">
      <selection activeCell="B2" sqref="B2:B33"/>
    </sheetView>
  </sheetViews>
  <sheetFormatPr defaultRowHeight="15" x14ac:dyDescent="0.25"/>
  <sheetData>
    <row r="1" spans="1:2" x14ac:dyDescent="0.25">
      <c r="A1" s="7" t="s">
        <v>50</v>
      </c>
      <c r="B1" s="7" t="s">
        <v>51</v>
      </c>
    </row>
    <row r="2" spans="1:2" x14ac:dyDescent="0.25">
      <c r="A2" s="5">
        <v>4</v>
      </c>
      <c r="B2" s="9">
        <v>1</v>
      </c>
    </row>
    <row r="3" spans="1:2" x14ac:dyDescent="0.25">
      <c r="A3" s="5">
        <v>3</v>
      </c>
      <c r="B3" s="9">
        <v>1</v>
      </c>
    </row>
    <row r="4" spans="1:2" x14ac:dyDescent="0.25">
      <c r="A4" s="5">
        <v>5</v>
      </c>
      <c r="B4" s="9">
        <v>1</v>
      </c>
    </row>
    <row r="5" spans="1:2" x14ac:dyDescent="0.25">
      <c r="A5" s="5">
        <v>4</v>
      </c>
      <c r="B5" s="9">
        <v>1</v>
      </c>
    </row>
    <row r="6" spans="1:2" x14ac:dyDescent="0.25">
      <c r="A6" s="5">
        <v>5</v>
      </c>
      <c r="B6" s="9">
        <v>1</v>
      </c>
    </row>
    <row r="7" spans="1:2" x14ac:dyDescent="0.25">
      <c r="A7" s="5">
        <v>11</v>
      </c>
      <c r="B7" s="9">
        <v>1</v>
      </c>
    </row>
    <row r="8" spans="1:2" x14ac:dyDescent="0.25">
      <c r="A8" s="5">
        <v>5</v>
      </c>
      <c r="B8" s="9">
        <v>1</v>
      </c>
    </row>
    <row r="9" spans="1:2" x14ac:dyDescent="0.25">
      <c r="A9" s="5">
        <v>2</v>
      </c>
      <c r="B9" s="9">
        <v>1</v>
      </c>
    </row>
    <row r="10" spans="1:2" x14ac:dyDescent="0.25">
      <c r="A10" s="5">
        <v>2</v>
      </c>
      <c r="B10" s="9">
        <v>2</v>
      </c>
    </row>
    <row r="11" spans="1:2" x14ac:dyDescent="0.25">
      <c r="A11" s="5">
        <v>2</v>
      </c>
      <c r="B11" s="9">
        <v>2</v>
      </c>
    </row>
    <row r="12" spans="1:2" x14ac:dyDescent="0.25">
      <c r="A12" s="5">
        <v>6</v>
      </c>
      <c r="B12" s="9">
        <v>2</v>
      </c>
    </row>
    <row r="13" spans="1:2" x14ac:dyDescent="0.25">
      <c r="A13" s="5">
        <v>10</v>
      </c>
      <c r="B13" s="9">
        <v>2</v>
      </c>
    </row>
    <row r="14" spans="1:2" x14ac:dyDescent="0.25">
      <c r="A14" s="5">
        <v>1</v>
      </c>
      <c r="B14" s="9">
        <v>2</v>
      </c>
    </row>
    <row r="15" spans="1:2" x14ac:dyDescent="0.25">
      <c r="A15" s="5">
        <v>3</v>
      </c>
      <c r="B15" s="9">
        <v>2</v>
      </c>
    </row>
    <row r="16" spans="1:2" x14ac:dyDescent="0.25">
      <c r="A16" s="5">
        <v>7</v>
      </c>
      <c r="B16" s="9">
        <v>2</v>
      </c>
    </row>
    <row r="17" spans="1:2" x14ac:dyDescent="0.25">
      <c r="A17" s="5">
        <v>2</v>
      </c>
      <c r="B17" s="9">
        <v>2</v>
      </c>
    </row>
    <row r="18" spans="1:2" x14ac:dyDescent="0.25">
      <c r="A18" s="5">
        <v>6</v>
      </c>
      <c r="B18" s="9">
        <v>3</v>
      </c>
    </row>
    <row r="19" spans="1:2" x14ac:dyDescent="0.25">
      <c r="A19" s="5">
        <v>6</v>
      </c>
      <c r="B19" s="9">
        <v>3</v>
      </c>
    </row>
    <row r="20" spans="1:2" x14ac:dyDescent="0.25">
      <c r="A20" s="5">
        <v>11</v>
      </c>
      <c r="B20" s="9">
        <v>3</v>
      </c>
    </row>
    <row r="21" spans="1:2" x14ac:dyDescent="0.25">
      <c r="A21" s="5">
        <v>5</v>
      </c>
      <c r="B21" s="9">
        <v>3</v>
      </c>
    </row>
    <row r="22" spans="1:2" x14ac:dyDescent="0.25">
      <c r="A22" s="5">
        <v>4</v>
      </c>
      <c r="B22" s="9">
        <v>3</v>
      </c>
    </row>
    <row r="23" spans="1:2" x14ac:dyDescent="0.25">
      <c r="A23" s="5">
        <v>7</v>
      </c>
      <c r="B23" s="9">
        <v>3</v>
      </c>
    </row>
    <row r="24" spans="1:2" x14ac:dyDescent="0.25">
      <c r="A24" s="5">
        <v>10</v>
      </c>
      <c r="B24" s="9">
        <v>3</v>
      </c>
    </row>
    <row r="25" spans="1:2" x14ac:dyDescent="0.25">
      <c r="A25" s="5">
        <v>10</v>
      </c>
      <c r="B25" s="9">
        <v>3</v>
      </c>
    </row>
    <row r="26" spans="1:2" x14ac:dyDescent="0.25">
      <c r="A26" s="5">
        <v>10</v>
      </c>
      <c r="B26" s="9">
        <v>4</v>
      </c>
    </row>
    <row r="27" spans="1:2" x14ac:dyDescent="0.25">
      <c r="A27" s="5">
        <v>10</v>
      </c>
      <c r="B27" s="9">
        <v>4</v>
      </c>
    </row>
    <row r="28" spans="1:2" x14ac:dyDescent="0.25">
      <c r="A28" s="5">
        <v>4</v>
      </c>
      <c r="B28" s="9">
        <v>4</v>
      </c>
    </row>
    <row r="29" spans="1:2" x14ac:dyDescent="0.25">
      <c r="A29" s="5">
        <v>6</v>
      </c>
      <c r="B29" s="9">
        <v>4</v>
      </c>
    </row>
    <row r="30" spans="1:2" x14ac:dyDescent="0.25">
      <c r="A30" s="5">
        <v>5</v>
      </c>
      <c r="B30" s="9">
        <v>4</v>
      </c>
    </row>
    <row r="31" spans="1:2" x14ac:dyDescent="0.25">
      <c r="A31" s="5">
        <v>6</v>
      </c>
      <c r="B31" s="9">
        <v>4</v>
      </c>
    </row>
    <row r="32" spans="1:2" x14ac:dyDescent="0.25">
      <c r="A32" s="5">
        <v>8</v>
      </c>
      <c r="B32" s="9">
        <v>4</v>
      </c>
    </row>
    <row r="33" spans="1:2" x14ac:dyDescent="0.25">
      <c r="A33" s="5">
        <v>10</v>
      </c>
      <c r="B33" s="9">
        <v>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33"/>
  <sheetViews>
    <sheetView workbookViewId="0">
      <selection activeCell="D1" sqref="D1"/>
    </sheetView>
  </sheetViews>
  <sheetFormatPr defaultRowHeight="15" x14ac:dyDescent="0.25"/>
  <cols>
    <col min="1" max="16384" width="9.140625" style="9"/>
  </cols>
  <sheetData>
    <row r="1" spans="1:2" x14ac:dyDescent="0.25">
      <c r="A1" s="7" t="s">
        <v>50</v>
      </c>
      <c r="B1" s="7" t="s">
        <v>51</v>
      </c>
    </row>
    <row r="2" spans="1:2" x14ac:dyDescent="0.25">
      <c r="A2" s="5">
        <v>4</v>
      </c>
      <c r="B2" s="9" t="s">
        <v>0</v>
      </c>
    </row>
    <row r="3" spans="1:2" x14ac:dyDescent="0.25">
      <c r="A3" s="5">
        <v>3</v>
      </c>
      <c r="B3" s="9" t="s">
        <v>0</v>
      </c>
    </row>
    <row r="4" spans="1:2" x14ac:dyDescent="0.25">
      <c r="A4" s="5">
        <v>5</v>
      </c>
      <c r="B4" s="9" t="s">
        <v>0</v>
      </c>
    </row>
    <row r="5" spans="1:2" x14ac:dyDescent="0.25">
      <c r="A5" s="5">
        <v>4</v>
      </c>
      <c r="B5" s="9" t="s">
        <v>0</v>
      </c>
    </row>
    <row r="6" spans="1:2" x14ac:dyDescent="0.25">
      <c r="A6" s="5">
        <v>5</v>
      </c>
      <c r="B6" s="9" t="s">
        <v>0</v>
      </c>
    </row>
    <row r="7" spans="1:2" x14ac:dyDescent="0.25">
      <c r="A7" s="5">
        <v>11</v>
      </c>
      <c r="B7" s="9" t="s">
        <v>0</v>
      </c>
    </row>
    <row r="8" spans="1:2" x14ac:dyDescent="0.25">
      <c r="A8" s="5">
        <v>5</v>
      </c>
      <c r="B8" s="9" t="s">
        <v>0</v>
      </c>
    </row>
    <row r="9" spans="1:2" x14ac:dyDescent="0.25">
      <c r="A9" s="5">
        <v>2</v>
      </c>
      <c r="B9" s="9" t="s">
        <v>0</v>
      </c>
    </row>
    <row r="10" spans="1:2" x14ac:dyDescent="0.25">
      <c r="A10" s="5">
        <v>2</v>
      </c>
      <c r="B10" s="9" t="s">
        <v>1</v>
      </c>
    </row>
    <row r="11" spans="1:2" x14ac:dyDescent="0.25">
      <c r="A11" s="5">
        <v>2</v>
      </c>
      <c r="B11" s="9" t="s">
        <v>1</v>
      </c>
    </row>
    <row r="12" spans="1:2" x14ac:dyDescent="0.25">
      <c r="A12" s="5">
        <v>6</v>
      </c>
      <c r="B12" s="9" t="s">
        <v>1</v>
      </c>
    </row>
    <row r="13" spans="1:2" x14ac:dyDescent="0.25">
      <c r="A13" s="5">
        <v>10</v>
      </c>
      <c r="B13" s="9" t="s">
        <v>1</v>
      </c>
    </row>
    <row r="14" spans="1:2" x14ac:dyDescent="0.25">
      <c r="A14" s="5">
        <v>1</v>
      </c>
      <c r="B14" s="9" t="s">
        <v>1</v>
      </c>
    </row>
    <row r="15" spans="1:2" x14ac:dyDescent="0.25">
      <c r="A15" s="5">
        <v>3</v>
      </c>
      <c r="B15" s="9" t="s">
        <v>1</v>
      </c>
    </row>
    <row r="16" spans="1:2" x14ac:dyDescent="0.25">
      <c r="A16" s="5">
        <v>7</v>
      </c>
      <c r="B16" s="9" t="s">
        <v>1</v>
      </c>
    </row>
    <row r="17" spans="1:2" x14ac:dyDescent="0.25">
      <c r="A17" s="5">
        <v>2</v>
      </c>
      <c r="B17" s="9" t="s">
        <v>1</v>
      </c>
    </row>
    <row r="18" spans="1:2" x14ac:dyDescent="0.25">
      <c r="A18" s="5">
        <v>6</v>
      </c>
      <c r="B18" s="9" t="s">
        <v>2</v>
      </c>
    </row>
    <row r="19" spans="1:2" x14ac:dyDescent="0.25">
      <c r="A19" s="5">
        <v>6</v>
      </c>
      <c r="B19" s="9" t="s">
        <v>2</v>
      </c>
    </row>
    <row r="20" spans="1:2" x14ac:dyDescent="0.25">
      <c r="A20" s="5">
        <v>11</v>
      </c>
      <c r="B20" s="9" t="s">
        <v>2</v>
      </c>
    </row>
    <row r="21" spans="1:2" x14ac:dyDescent="0.25">
      <c r="A21" s="5">
        <v>5</v>
      </c>
      <c r="B21" s="9" t="s">
        <v>2</v>
      </c>
    </row>
    <row r="22" spans="1:2" x14ac:dyDescent="0.25">
      <c r="A22" s="5">
        <v>4</v>
      </c>
      <c r="B22" s="9" t="s">
        <v>2</v>
      </c>
    </row>
    <row r="23" spans="1:2" x14ac:dyDescent="0.25">
      <c r="A23" s="5">
        <v>7</v>
      </c>
      <c r="B23" s="9" t="s">
        <v>2</v>
      </c>
    </row>
    <row r="24" spans="1:2" x14ac:dyDescent="0.25">
      <c r="A24" s="5">
        <v>10</v>
      </c>
      <c r="B24" s="9" t="s">
        <v>2</v>
      </c>
    </row>
    <row r="25" spans="1:2" x14ac:dyDescent="0.25">
      <c r="A25" s="5">
        <v>10</v>
      </c>
      <c r="B25" s="9" t="s">
        <v>2</v>
      </c>
    </row>
    <row r="26" spans="1:2" x14ac:dyDescent="0.25">
      <c r="A26" s="5">
        <v>10</v>
      </c>
      <c r="B26" s="9" t="s">
        <v>41</v>
      </c>
    </row>
    <row r="27" spans="1:2" x14ac:dyDescent="0.25">
      <c r="A27" s="5">
        <v>10</v>
      </c>
      <c r="B27" s="9" t="s">
        <v>41</v>
      </c>
    </row>
    <row r="28" spans="1:2" x14ac:dyDescent="0.25">
      <c r="A28" s="5">
        <v>4</v>
      </c>
      <c r="B28" s="9" t="s">
        <v>41</v>
      </c>
    </row>
    <row r="29" spans="1:2" x14ac:dyDescent="0.25">
      <c r="A29" s="5">
        <v>6</v>
      </c>
      <c r="B29" s="9" t="s">
        <v>41</v>
      </c>
    </row>
    <row r="30" spans="1:2" x14ac:dyDescent="0.25">
      <c r="A30" s="5">
        <v>5</v>
      </c>
      <c r="B30" s="9" t="s">
        <v>41</v>
      </c>
    </row>
    <row r="31" spans="1:2" x14ac:dyDescent="0.25">
      <c r="A31" s="5">
        <v>6</v>
      </c>
      <c r="B31" s="9" t="s">
        <v>41</v>
      </c>
    </row>
    <row r="32" spans="1:2" x14ac:dyDescent="0.25">
      <c r="A32" s="5">
        <v>8</v>
      </c>
      <c r="B32" s="9" t="s">
        <v>41</v>
      </c>
    </row>
    <row r="33" spans="1:2" x14ac:dyDescent="0.25">
      <c r="A33" s="5">
        <v>10</v>
      </c>
      <c r="B33" s="9" t="s">
        <v>41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33"/>
  <sheetViews>
    <sheetView workbookViewId="0">
      <selection activeCell="Q10" sqref="Q10"/>
    </sheetView>
  </sheetViews>
  <sheetFormatPr defaultRowHeight="15" x14ac:dyDescent="0.25"/>
  <cols>
    <col min="1" max="16384" width="9.140625" style="9"/>
  </cols>
  <sheetData>
    <row r="1" spans="1:16" x14ac:dyDescent="0.25">
      <c r="A1" s="7" t="s">
        <v>50</v>
      </c>
      <c r="B1" s="7" t="s">
        <v>51</v>
      </c>
    </row>
    <row r="2" spans="1:16" x14ac:dyDescent="0.25">
      <c r="A2" s="5">
        <v>4</v>
      </c>
      <c r="B2" s="9" t="s">
        <v>0</v>
      </c>
    </row>
    <row r="3" spans="1:16" x14ac:dyDescent="0.25">
      <c r="A3" s="5">
        <v>3</v>
      </c>
      <c r="B3" s="9" t="s">
        <v>0</v>
      </c>
      <c r="P3" s="72" t="s">
        <v>84</v>
      </c>
    </row>
    <row r="4" spans="1:16" x14ac:dyDescent="0.25">
      <c r="A4" s="5">
        <v>5</v>
      </c>
      <c r="B4" s="9" t="s">
        <v>0</v>
      </c>
      <c r="P4" s="72" t="s">
        <v>85</v>
      </c>
    </row>
    <row r="5" spans="1:16" x14ac:dyDescent="0.25">
      <c r="A5" s="5">
        <v>4</v>
      </c>
      <c r="B5" s="9" t="s">
        <v>0</v>
      </c>
      <c r="P5" s="72" t="s">
        <v>86</v>
      </c>
    </row>
    <row r="6" spans="1:16" x14ac:dyDescent="0.25">
      <c r="A6" s="5">
        <v>5</v>
      </c>
      <c r="B6" s="9" t="s">
        <v>0</v>
      </c>
      <c r="P6" s="72" t="s">
        <v>87</v>
      </c>
    </row>
    <row r="7" spans="1:16" x14ac:dyDescent="0.25">
      <c r="A7" s="5">
        <v>11</v>
      </c>
      <c r="B7" s="9" t="s">
        <v>0</v>
      </c>
      <c r="P7" s="72"/>
    </row>
    <row r="8" spans="1:16" x14ac:dyDescent="0.25">
      <c r="A8" s="5">
        <v>5</v>
      </c>
      <c r="B8" s="9" t="s">
        <v>0</v>
      </c>
    </row>
    <row r="9" spans="1:16" x14ac:dyDescent="0.25">
      <c r="A9" s="5">
        <v>2</v>
      </c>
      <c r="B9" s="9" t="s">
        <v>0</v>
      </c>
    </row>
    <row r="10" spans="1:16" x14ac:dyDescent="0.25">
      <c r="A10" s="5">
        <v>2</v>
      </c>
      <c r="B10" s="9" t="s">
        <v>1</v>
      </c>
    </row>
    <row r="11" spans="1:16" x14ac:dyDescent="0.25">
      <c r="A11" s="5">
        <v>2</v>
      </c>
      <c r="B11" s="9" t="s">
        <v>1</v>
      </c>
    </row>
    <row r="12" spans="1:16" x14ac:dyDescent="0.25">
      <c r="A12" s="5">
        <v>6</v>
      </c>
      <c r="B12" s="9" t="s">
        <v>1</v>
      </c>
    </row>
    <row r="13" spans="1:16" x14ac:dyDescent="0.25">
      <c r="A13" s="5">
        <v>10</v>
      </c>
      <c r="B13" s="9" t="s">
        <v>1</v>
      </c>
    </row>
    <row r="14" spans="1:16" x14ac:dyDescent="0.25">
      <c r="A14" s="5">
        <v>1</v>
      </c>
      <c r="B14" s="9" t="s">
        <v>1</v>
      </c>
    </row>
    <row r="15" spans="1:16" x14ac:dyDescent="0.25">
      <c r="A15" s="5">
        <v>3</v>
      </c>
      <c r="B15" s="9" t="s">
        <v>1</v>
      </c>
    </row>
    <row r="16" spans="1:16" x14ac:dyDescent="0.25">
      <c r="A16" s="5">
        <v>7</v>
      </c>
      <c r="B16" s="9" t="s">
        <v>1</v>
      </c>
    </row>
    <row r="17" spans="1:2" x14ac:dyDescent="0.25">
      <c r="A17" s="5">
        <v>2</v>
      </c>
      <c r="B17" s="9" t="s">
        <v>1</v>
      </c>
    </row>
    <row r="18" spans="1:2" x14ac:dyDescent="0.25">
      <c r="A18" s="5">
        <v>6</v>
      </c>
      <c r="B18" s="9" t="s">
        <v>2</v>
      </c>
    </row>
    <row r="19" spans="1:2" x14ac:dyDescent="0.25">
      <c r="A19" s="5">
        <v>6</v>
      </c>
      <c r="B19" s="9" t="s">
        <v>2</v>
      </c>
    </row>
    <row r="20" spans="1:2" x14ac:dyDescent="0.25">
      <c r="A20" s="5">
        <v>11</v>
      </c>
      <c r="B20" s="9" t="s">
        <v>2</v>
      </c>
    </row>
    <row r="21" spans="1:2" x14ac:dyDescent="0.25">
      <c r="A21" s="5">
        <v>5</v>
      </c>
      <c r="B21" s="9" t="s">
        <v>2</v>
      </c>
    </row>
    <row r="22" spans="1:2" x14ac:dyDescent="0.25">
      <c r="A22" s="5">
        <v>4</v>
      </c>
      <c r="B22" s="9" t="s">
        <v>2</v>
      </c>
    </row>
    <row r="23" spans="1:2" x14ac:dyDescent="0.25">
      <c r="A23" s="5">
        <v>7</v>
      </c>
      <c r="B23" s="9" t="s">
        <v>2</v>
      </c>
    </row>
    <row r="24" spans="1:2" x14ac:dyDescent="0.25">
      <c r="A24" s="5">
        <v>10</v>
      </c>
      <c r="B24" s="9" t="s">
        <v>2</v>
      </c>
    </row>
    <row r="25" spans="1:2" x14ac:dyDescent="0.25">
      <c r="A25" s="5">
        <v>10</v>
      </c>
      <c r="B25" s="9" t="s">
        <v>2</v>
      </c>
    </row>
    <row r="26" spans="1:2" x14ac:dyDescent="0.25">
      <c r="A26" s="5">
        <v>10</v>
      </c>
      <c r="B26" s="9" t="s">
        <v>41</v>
      </c>
    </row>
    <row r="27" spans="1:2" x14ac:dyDescent="0.25">
      <c r="A27" s="5">
        <v>10</v>
      </c>
      <c r="B27" s="9" t="s">
        <v>41</v>
      </c>
    </row>
    <row r="28" spans="1:2" x14ac:dyDescent="0.25">
      <c r="A28" s="5">
        <v>4</v>
      </c>
      <c r="B28" s="9" t="s">
        <v>41</v>
      </c>
    </row>
    <row r="29" spans="1:2" x14ac:dyDescent="0.25">
      <c r="A29" s="5">
        <v>6</v>
      </c>
      <c r="B29" s="9" t="s">
        <v>41</v>
      </c>
    </row>
    <row r="30" spans="1:2" x14ac:dyDescent="0.25">
      <c r="A30" s="5">
        <v>5</v>
      </c>
      <c r="B30" s="9" t="s">
        <v>41</v>
      </c>
    </row>
    <row r="31" spans="1:2" x14ac:dyDescent="0.25">
      <c r="A31" s="5">
        <v>6</v>
      </c>
      <c r="B31" s="9" t="s">
        <v>41</v>
      </c>
    </row>
    <row r="32" spans="1:2" x14ac:dyDescent="0.25">
      <c r="A32" s="5">
        <v>8</v>
      </c>
      <c r="B32" s="9" t="s">
        <v>41</v>
      </c>
    </row>
    <row r="33" spans="1:2" x14ac:dyDescent="0.25">
      <c r="A33" s="5">
        <v>10</v>
      </c>
      <c r="B33" s="9" t="s">
        <v>41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33"/>
  <sheetViews>
    <sheetView workbookViewId="0">
      <selection activeCell="S6" sqref="S6"/>
    </sheetView>
  </sheetViews>
  <sheetFormatPr defaultRowHeight="15" x14ac:dyDescent="0.25"/>
  <cols>
    <col min="1" max="16384" width="9.140625" style="9"/>
  </cols>
  <sheetData>
    <row r="1" spans="1:2" x14ac:dyDescent="0.25">
      <c r="A1" s="7" t="s">
        <v>50</v>
      </c>
      <c r="B1" s="7" t="s">
        <v>51</v>
      </c>
    </row>
    <row r="2" spans="1:2" x14ac:dyDescent="0.25">
      <c r="A2" s="5">
        <v>4</v>
      </c>
      <c r="B2" s="9" t="s">
        <v>0</v>
      </c>
    </row>
    <row r="3" spans="1:2" x14ac:dyDescent="0.25">
      <c r="A3" s="5">
        <v>3</v>
      </c>
      <c r="B3" s="9" t="s">
        <v>0</v>
      </c>
    </row>
    <row r="4" spans="1:2" x14ac:dyDescent="0.25">
      <c r="A4" s="5">
        <v>5</v>
      </c>
      <c r="B4" s="9" t="s">
        <v>0</v>
      </c>
    </row>
    <row r="5" spans="1:2" x14ac:dyDescent="0.25">
      <c r="A5" s="5">
        <v>4</v>
      </c>
      <c r="B5" s="9" t="s">
        <v>0</v>
      </c>
    </row>
    <row r="6" spans="1:2" x14ac:dyDescent="0.25">
      <c r="A6" s="5">
        <v>5</v>
      </c>
      <c r="B6" s="9" t="s">
        <v>0</v>
      </c>
    </row>
    <row r="7" spans="1:2" x14ac:dyDescent="0.25">
      <c r="A7" s="5">
        <v>11</v>
      </c>
      <c r="B7" s="9" t="s">
        <v>0</v>
      </c>
    </row>
    <row r="8" spans="1:2" x14ac:dyDescent="0.25">
      <c r="A8" s="5">
        <v>5</v>
      </c>
      <c r="B8" s="9" t="s">
        <v>0</v>
      </c>
    </row>
    <row r="9" spans="1:2" x14ac:dyDescent="0.25">
      <c r="A9" s="5">
        <v>2</v>
      </c>
      <c r="B9" s="9" t="s">
        <v>0</v>
      </c>
    </row>
    <row r="10" spans="1:2" x14ac:dyDescent="0.25">
      <c r="A10" s="5">
        <v>2</v>
      </c>
      <c r="B10" s="9" t="s">
        <v>1</v>
      </c>
    </row>
    <row r="11" spans="1:2" x14ac:dyDescent="0.25">
      <c r="A11" s="5">
        <v>2</v>
      </c>
      <c r="B11" s="9" t="s">
        <v>1</v>
      </c>
    </row>
    <row r="12" spans="1:2" x14ac:dyDescent="0.25">
      <c r="A12" s="5">
        <v>6</v>
      </c>
      <c r="B12" s="9" t="s">
        <v>1</v>
      </c>
    </row>
    <row r="13" spans="1:2" x14ac:dyDescent="0.25">
      <c r="A13" s="5">
        <v>10</v>
      </c>
      <c r="B13" s="9" t="s">
        <v>1</v>
      </c>
    </row>
    <row r="14" spans="1:2" x14ac:dyDescent="0.25">
      <c r="A14" s="5">
        <v>1</v>
      </c>
      <c r="B14" s="9" t="s">
        <v>1</v>
      </c>
    </row>
    <row r="15" spans="1:2" x14ac:dyDescent="0.25">
      <c r="A15" s="5">
        <v>3</v>
      </c>
      <c r="B15" s="9" t="s">
        <v>1</v>
      </c>
    </row>
    <row r="16" spans="1:2" x14ac:dyDescent="0.25">
      <c r="A16" s="5">
        <v>7</v>
      </c>
      <c r="B16" s="9" t="s">
        <v>1</v>
      </c>
    </row>
    <row r="17" spans="1:2" x14ac:dyDescent="0.25">
      <c r="A17" s="5">
        <v>2</v>
      </c>
      <c r="B17" s="9" t="s">
        <v>1</v>
      </c>
    </row>
    <row r="18" spans="1:2" x14ac:dyDescent="0.25">
      <c r="A18" s="5">
        <v>6</v>
      </c>
      <c r="B18" s="9" t="s">
        <v>2</v>
      </c>
    </row>
    <row r="19" spans="1:2" x14ac:dyDescent="0.25">
      <c r="A19" s="5">
        <v>6</v>
      </c>
      <c r="B19" s="9" t="s">
        <v>2</v>
      </c>
    </row>
    <row r="20" spans="1:2" x14ac:dyDescent="0.25">
      <c r="A20" s="5">
        <v>11</v>
      </c>
      <c r="B20" s="9" t="s">
        <v>2</v>
      </c>
    </row>
    <row r="21" spans="1:2" x14ac:dyDescent="0.25">
      <c r="A21" s="5">
        <v>5</v>
      </c>
      <c r="B21" s="9" t="s">
        <v>2</v>
      </c>
    </row>
    <row r="22" spans="1:2" x14ac:dyDescent="0.25">
      <c r="A22" s="5">
        <v>4</v>
      </c>
      <c r="B22" s="9" t="s">
        <v>2</v>
      </c>
    </row>
    <row r="23" spans="1:2" x14ac:dyDescent="0.25">
      <c r="A23" s="5">
        <v>7</v>
      </c>
      <c r="B23" s="9" t="s">
        <v>2</v>
      </c>
    </row>
    <row r="24" spans="1:2" x14ac:dyDescent="0.25">
      <c r="A24" s="5">
        <v>10</v>
      </c>
      <c r="B24" s="9" t="s">
        <v>2</v>
      </c>
    </row>
    <row r="25" spans="1:2" x14ac:dyDescent="0.25">
      <c r="A25" s="5">
        <v>10</v>
      </c>
      <c r="B25" s="9" t="s">
        <v>2</v>
      </c>
    </row>
    <row r="26" spans="1:2" x14ac:dyDescent="0.25">
      <c r="A26" s="5">
        <v>10</v>
      </c>
      <c r="B26" s="9" t="s">
        <v>41</v>
      </c>
    </row>
    <row r="27" spans="1:2" x14ac:dyDescent="0.25">
      <c r="A27" s="5">
        <v>10</v>
      </c>
      <c r="B27" s="9" t="s">
        <v>41</v>
      </c>
    </row>
    <row r="28" spans="1:2" x14ac:dyDescent="0.25">
      <c r="A28" s="5">
        <v>4</v>
      </c>
      <c r="B28" s="9" t="s">
        <v>41</v>
      </c>
    </row>
    <row r="29" spans="1:2" x14ac:dyDescent="0.25">
      <c r="A29" s="5">
        <v>6</v>
      </c>
      <c r="B29" s="9" t="s">
        <v>41</v>
      </c>
    </row>
    <row r="30" spans="1:2" x14ac:dyDescent="0.25">
      <c r="A30" s="5">
        <v>5</v>
      </c>
      <c r="B30" s="9" t="s">
        <v>41</v>
      </c>
    </row>
    <row r="31" spans="1:2" x14ac:dyDescent="0.25">
      <c r="A31" s="5">
        <v>6</v>
      </c>
      <c r="B31" s="9" t="s">
        <v>41</v>
      </c>
    </row>
    <row r="32" spans="1:2" x14ac:dyDescent="0.25">
      <c r="A32" s="5">
        <v>8</v>
      </c>
      <c r="B32" s="9" t="s">
        <v>41</v>
      </c>
    </row>
    <row r="33" spans="1:2" x14ac:dyDescent="0.25">
      <c r="A33" s="5">
        <v>10</v>
      </c>
      <c r="B33" s="9" t="s">
        <v>41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20"/>
  <sheetViews>
    <sheetView workbookViewId="0">
      <selection activeCell="B15" sqref="B15"/>
    </sheetView>
  </sheetViews>
  <sheetFormatPr defaultRowHeight="15" x14ac:dyDescent="0.25"/>
  <cols>
    <col min="1" max="1" width="24" style="9" bestFit="1" customWidth="1"/>
    <col min="2" max="5" width="9.140625" style="9"/>
    <col min="6" max="6" width="12" style="9" bestFit="1" customWidth="1"/>
    <col min="7" max="7" width="4.85546875" style="9" customWidth="1"/>
    <col min="8" max="8" width="18.28515625" style="9" customWidth="1"/>
    <col min="9" max="9" width="7.5703125" style="9" bestFit="1" customWidth="1"/>
    <col min="10" max="10" width="5.42578125" style="9" bestFit="1" customWidth="1"/>
    <col min="11" max="16384" width="9.140625" style="9"/>
  </cols>
  <sheetData>
    <row r="1" spans="1:14" x14ac:dyDescent="0.25">
      <c r="B1" s="33" t="s">
        <v>43</v>
      </c>
      <c r="C1" s="34" t="s">
        <v>44</v>
      </c>
      <c r="D1" s="34" t="s">
        <v>45</v>
      </c>
      <c r="E1" s="35" t="s">
        <v>46</v>
      </c>
    </row>
    <row r="2" spans="1:14" x14ac:dyDescent="0.25">
      <c r="B2" s="16">
        <v>4</v>
      </c>
      <c r="C2" s="5">
        <v>2</v>
      </c>
      <c r="D2" s="5">
        <v>6</v>
      </c>
      <c r="E2" s="27">
        <v>10</v>
      </c>
    </row>
    <row r="3" spans="1:14" x14ac:dyDescent="0.25">
      <c r="B3" s="16">
        <v>3</v>
      </c>
      <c r="C3" s="5">
        <v>2</v>
      </c>
      <c r="D3" s="5">
        <v>6</v>
      </c>
      <c r="E3" s="27">
        <v>10</v>
      </c>
    </row>
    <row r="4" spans="1:14" x14ac:dyDescent="0.25">
      <c r="B4" s="16">
        <v>5</v>
      </c>
      <c r="C4" s="5">
        <v>6</v>
      </c>
      <c r="D4" s="5">
        <v>11</v>
      </c>
      <c r="E4" s="27">
        <v>4</v>
      </c>
    </row>
    <row r="5" spans="1:14" x14ac:dyDescent="0.25">
      <c r="B5" s="16">
        <v>4</v>
      </c>
      <c r="C5" s="5">
        <v>10</v>
      </c>
      <c r="D5" s="5">
        <v>5</v>
      </c>
      <c r="E5" s="27">
        <v>6</v>
      </c>
    </row>
    <row r="6" spans="1:14" x14ac:dyDescent="0.25">
      <c r="B6" s="16">
        <v>5</v>
      </c>
      <c r="C6" s="5">
        <v>1</v>
      </c>
      <c r="D6" s="5">
        <v>4</v>
      </c>
      <c r="E6" s="27">
        <v>5</v>
      </c>
    </row>
    <row r="7" spans="1:14" x14ac:dyDescent="0.25">
      <c r="B7" s="16">
        <v>11</v>
      </c>
      <c r="C7" s="5">
        <v>3</v>
      </c>
      <c r="D7" s="5">
        <v>7</v>
      </c>
      <c r="E7" s="27">
        <v>6</v>
      </c>
      <c r="H7"/>
      <c r="I7"/>
      <c r="J7"/>
      <c r="K7"/>
      <c r="L7"/>
      <c r="M7"/>
      <c r="N7"/>
    </row>
    <row r="8" spans="1:14" x14ac:dyDescent="0.25">
      <c r="B8" s="16">
        <v>5</v>
      </c>
      <c r="C8" s="5">
        <v>7</v>
      </c>
      <c r="D8" s="5">
        <v>10</v>
      </c>
      <c r="E8" s="27">
        <v>8</v>
      </c>
      <c r="H8"/>
      <c r="I8"/>
      <c r="J8"/>
      <c r="K8"/>
      <c r="L8"/>
      <c r="M8"/>
      <c r="N8"/>
    </row>
    <row r="9" spans="1:14" ht="15.75" thickBot="1" x14ac:dyDescent="0.3">
      <c r="B9" s="14">
        <v>2</v>
      </c>
      <c r="C9" s="29"/>
      <c r="D9" s="29">
        <v>10</v>
      </c>
      <c r="E9" s="8"/>
      <c r="H9"/>
      <c r="I9"/>
      <c r="J9"/>
      <c r="K9"/>
      <c r="L9"/>
      <c r="M9"/>
      <c r="N9"/>
    </row>
    <row r="10" spans="1:14" ht="15.75" thickBot="1" x14ac:dyDescent="0.3">
      <c r="H10"/>
      <c r="I10"/>
      <c r="J10"/>
      <c r="K10"/>
      <c r="L10"/>
      <c r="M10"/>
      <c r="N10"/>
    </row>
    <row r="11" spans="1:14" ht="15.75" thickBot="1" x14ac:dyDescent="0.3">
      <c r="B11" s="31" t="s">
        <v>43</v>
      </c>
      <c r="C11" s="32" t="s">
        <v>44</v>
      </c>
      <c r="D11" s="32" t="s">
        <v>45</v>
      </c>
      <c r="E11" s="32" t="s">
        <v>46</v>
      </c>
      <c r="F11" s="70" t="s">
        <v>62</v>
      </c>
      <c r="H11"/>
      <c r="I11"/>
      <c r="J11"/>
      <c r="K11"/>
      <c r="L11"/>
      <c r="M11"/>
      <c r="N11"/>
    </row>
    <row r="12" spans="1:14" x14ac:dyDescent="0.25">
      <c r="A12" s="73" t="s">
        <v>6</v>
      </c>
      <c r="B12" s="67">
        <v>8</v>
      </c>
      <c r="C12" s="11">
        <v>7</v>
      </c>
      <c r="D12" s="11">
        <v>8</v>
      </c>
      <c r="E12" s="68">
        <v>7</v>
      </c>
      <c r="F12" s="26"/>
      <c r="G12" s="66"/>
      <c r="H12"/>
      <c r="I12"/>
      <c r="J12"/>
      <c r="K12"/>
      <c r="L12"/>
      <c r="M12"/>
      <c r="N12"/>
    </row>
    <row r="13" spans="1:14" x14ac:dyDescent="0.25">
      <c r="A13" s="73" t="s">
        <v>47</v>
      </c>
      <c r="B13" s="16">
        <f>AVERAGE(B2:B9)</f>
        <v>4.875</v>
      </c>
      <c r="C13" s="37">
        <f>AVERAGE(C2:C9)</f>
        <v>4.4285714285714288</v>
      </c>
      <c r="D13" s="5">
        <f>AVERAGE(D2:D9)</f>
        <v>7.375</v>
      </c>
      <c r="E13" s="5">
        <f>AVERAGE(E2:E9)</f>
        <v>7</v>
      </c>
      <c r="F13" s="69">
        <f>AVERAGE(B2:E9)</f>
        <v>5.9333333333333336</v>
      </c>
      <c r="H13"/>
      <c r="I13"/>
      <c r="J13"/>
      <c r="K13"/>
      <c r="L13"/>
      <c r="M13"/>
      <c r="N13"/>
    </row>
    <row r="14" spans="1:14" x14ac:dyDescent="0.25">
      <c r="A14" s="73" t="s">
        <v>48</v>
      </c>
      <c r="B14" s="16">
        <f>DEVSQ(B2:B9)</f>
        <v>50.875</v>
      </c>
      <c r="C14" s="37">
        <f>DEVSQ(C2:C9)</f>
        <v>65.714285714285708</v>
      </c>
      <c r="D14" s="5">
        <f>DEVSQ(D2:D9)</f>
        <v>47.875</v>
      </c>
      <c r="E14" s="5">
        <f>DEVSQ(E2:E9)</f>
        <v>34</v>
      </c>
      <c r="F14" s="27"/>
      <c r="H14"/>
      <c r="I14"/>
      <c r="J14"/>
      <c r="K14"/>
      <c r="L14"/>
      <c r="M14"/>
      <c r="N14"/>
    </row>
    <row r="15" spans="1:14" ht="15.75" thickBot="1" x14ac:dyDescent="0.3">
      <c r="A15" s="74" t="s">
        <v>64</v>
      </c>
      <c r="B15" s="48">
        <f>(B13-$F$13)^2*B12</f>
        <v>8.96055555555556</v>
      </c>
      <c r="C15" s="49">
        <f>(C13-$F$13)^2*C12</f>
        <v>15.85015873015873</v>
      </c>
      <c r="D15" s="49">
        <f>(D13-$F$13)^2*D12</f>
        <v>16.627222222222215</v>
      </c>
      <c r="E15" s="49">
        <f>(E13-$F$13)^2*E12</f>
        <v>7.9644444444444416</v>
      </c>
      <c r="F15" s="8"/>
      <c r="G15" s="30"/>
      <c r="H15"/>
      <c r="I15"/>
      <c r="J15"/>
      <c r="K15"/>
      <c r="L15"/>
      <c r="M15"/>
      <c r="N15"/>
    </row>
    <row r="16" spans="1:14" x14ac:dyDescent="0.25">
      <c r="A16" s="73"/>
      <c r="G16" s="18"/>
      <c r="H16"/>
      <c r="I16"/>
      <c r="J16"/>
      <c r="K16"/>
      <c r="L16"/>
      <c r="M16"/>
      <c r="N16"/>
    </row>
    <row r="17" spans="1:14" ht="15.75" thickBot="1" x14ac:dyDescent="0.3">
      <c r="A17" s="73"/>
      <c r="B17" s="30" t="s">
        <v>12</v>
      </c>
      <c r="C17" s="30" t="s">
        <v>13</v>
      </c>
      <c r="D17" s="30" t="s">
        <v>14</v>
      </c>
      <c r="E17" s="30" t="s">
        <v>15</v>
      </c>
      <c r="F17" s="30" t="s">
        <v>36</v>
      </c>
      <c r="G17" s="5"/>
      <c r="H17"/>
      <c r="I17"/>
      <c r="J17"/>
      <c r="K17"/>
      <c r="L17"/>
      <c r="M17"/>
      <c r="N17"/>
    </row>
    <row r="18" spans="1:14" x14ac:dyDescent="0.25">
      <c r="A18" s="73" t="s">
        <v>49</v>
      </c>
      <c r="B18" s="13">
        <f>SUM(B15:E15)</f>
        <v>49.402380952380945</v>
      </c>
      <c r="C18" s="11">
        <v>3</v>
      </c>
      <c r="D18" s="36">
        <f>B18/C18</f>
        <v>16.467460317460315</v>
      </c>
      <c r="E18" s="36">
        <f>D18/D19</f>
        <v>2.1573350928758521</v>
      </c>
      <c r="F18" s="19">
        <f>_xlfn.F.DIST.RT(E18,C18,C19)</f>
        <v>0.11725631295151015</v>
      </c>
      <c r="G18" s="5"/>
      <c r="H18"/>
      <c r="I18"/>
      <c r="J18"/>
      <c r="K18"/>
      <c r="L18"/>
      <c r="M18"/>
      <c r="N18"/>
    </row>
    <row r="19" spans="1:14" x14ac:dyDescent="0.25">
      <c r="A19" s="73" t="s">
        <v>19</v>
      </c>
      <c r="B19" s="16">
        <f>SUM(B14:E14)</f>
        <v>198.46428571428572</v>
      </c>
      <c r="C19" s="5">
        <v>26</v>
      </c>
      <c r="D19" s="37">
        <f>B19/C19</f>
        <v>7.6332417582417582</v>
      </c>
      <c r="E19" s="37"/>
      <c r="F19" s="27"/>
      <c r="H19"/>
      <c r="I19"/>
      <c r="J19"/>
      <c r="K19"/>
      <c r="L19"/>
      <c r="M19"/>
      <c r="N19"/>
    </row>
    <row r="20" spans="1:14" ht="15.75" thickBot="1" x14ac:dyDescent="0.3">
      <c r="A20" s="73" t="s">
        <v>20</v>
      </c>
      <c r="B20" s="14">
        <f>DEVSQ(B2:E9)</f>
        <v>247.86666666666662</v>
      </c>
      <c r="C20" s="29">
        <f>C18+C19</f>
        <v>29</v>
      </c>
      <c r="D20" s="29"/>
      <c r="E20" s="29"/>
      <c r="F20" s="8"/>
      <c r="H20"/>
      <c r="I20"/>
      <c r="J20"/>
      <c r="K20"/>
      <c r="L20"/>
      <c r="M20"/>
      <c r="N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24"/>
  <sheetViews>
    <sheetView workbookViewId="0">
      <selection activeCell="D21" sqref="D21"/>
    </sheetView>
  </sheetViews>
  <sheetFormatPr defaultRowHeight="15" x14ac:dyDescent="0.25"/>
  <cols>
    <col min="1" max="1" width="21.85546875" style="9" bestFit="1" customWidth="1"/>
    <col min="2" max="5" width="9.140625" style="9"/>
    <col min="6" max="6" width="12" style="9" bestFit="1" customWidth="1"/>
    <col min="7" max="7" width="6.5703125" style="9" bestFit="1" customWidth="1"/>
    <col min="8" max="8" width="18.28515625" style="9" customWidth="1"/>
    <col min="9" max="9" width="7.5703125" style="9" bestFit="1" customWidth="1"/>
    <col min="10" max="10" width="5.42578125" style="9" bestFit="1" customWidth="1"/>
    <col min="11" max="16384" width="9.140625" style="9"/>
  </cols>
  <sheetData>
    <row r="1" spans="1:5" x14ac:dyDescent="0.25">
      <c r="B1" s="33" t="s">
        <v>43</v>
      </c>
      <c r="C1" s="34" t="s">
        <v>44</v>
      </c>
      <c r="D1" s="34" t="s">
        <v>45</v>
      </c>
      <c r="E1" s="35" t="s">
        <v>46</v>
      </c>
    </row>
    <row r="2" spans="1:5" x14ac:dyDescent="0.25">
      <c r="B2" s="16">
        <v>4</v>
      </c>
      <c r="C2" s="5">
        <v>2</v>
      </c>
      <c r="D2" s="5">
        <v>6</v>
      </c>
      <c r="E2" s="27">
        <v>10</v>
      </c>
    </row>
    <row r="3" spans="1:5" x14ac:dyDescent="0.25">
      <c r="B3" s="16">
        <v>3</v>
      </c>
      <c r="C3" s="5">
        <v>2</v>
      </c>
      <c r="D3" s="5">
        <v>6</v>
      </c>
      <c r="E3" s="27">
        <v>10</v>
      </c>
    </row>
    <row r="4" spans="1:5" x14ac:dyDescent="0.25">
      <c r="B4" s="16">
        <v>5</v>
      </c>
      <c r="C4" s="5">
        <v>6</v>
      </c>
      <c r="D4" s="5">
        <v>11</v>
      </c>
      <c r="E4" s="27">
        <v>4</v>
      </c>
    </row>
    <row r="5" spans="1:5" x14ac:dyDescent="0.25">
      <c r="B5" s="16">
        <v>4</v>
      </c>
      <c r="C5" s="5">
        <v>10</v>
      </c>
      <c r="D5" s="5">
        <v>5</v>
      </c>
      <c r="E5" s="27">
        <v>6</v>
      </c>
    </row>
    <row r="6" spans="1:5" x14ac:dyDescent="0.25">
      <c r="B6" s="16">
        <v>5</v>
      </c>
      <c r="C6" s="5">
        <v>1</v>
      </c>
      <c r="D6" s="5">
        <v>4</v>
      </c>
      <c r="E6" s="27">
        <v>5</v>
      </c>
    </row>
    <row r="7" spans="1:5" x14ac:dyDescent="0.25">
      <c r="B7" s="16">
        <v>11</v>
      </c>
      <c r="C7" s="5">
        <v>3</v>
      </c>
      <c r="D7" s="5">
        <v>7</v>
      </c>
      <c r="E7" s="27">
        <v>6</v>
      </c>
    </row>
    <row r="8" spans="1:5" x14ac:dyDescent="0.25">
      <c r="B8" s="16">
        <v>5</v>
      </c>
      <c r="C8" s="5">
        <v>7</v>
      </c>
      <c r="D8" s="5">
        <v>10</v>
      </c>
      <c r="E8" s="27">
        <v>8</v>
      </c>
    </row>
    <row r="9" spans="1:5" ht="15.75" thickBot="1" x14ac:dyDescent="0.3">
      <c r="B9" s="14">
        <v>2</v>
      </c>
      <c r="C9" s="29"/>
      <c r="D9" s="29">
        <v>10</v>
      </c>
      <c r="E9" s="8"/>
    </row>
    <row r="11" spans="1:5" x14ac:dyDescent="0.25">
      <c r="A11" s="9" t="s">
        <v>3</v>
      </c>
    </row>
    <row r="13" spans="1:5" ht="15.75" thickBot="1" x14ac:dyDescent="0.3">
      <c r="A13" s="9" t="s">
        <v>4</v>
      </c>
    </row>
    <row r="14" spans="1:5" x14ac:dyDescent="0.25">
      <c r="A14" s="3" t="s">
        <v>5</v>
      </c>
      <c r="B14" s="3" t="s">
        <v>6</v>
      </c>
      <c r="C14" s="3" t="s">
        <v>7</v>
      </c>
      <c r="D14" s="3" t="s">
        <v>8</v>
      </c>
      <c r="E14" s="3" t="s">
        <v>9</v>
      </c>
    </row>
    <row r="15" spans="1:5" x14ac:dyDescent="0.25">
      <c r="A15" s="1" t="s">
        <v>43</v>
      </c>
      <c r="B15" s="1">
        <v>8</v>
      </c>
      <c r="C15" s="1">
        <v>39</v>
      </c>
      <c r="D15" s="1">
        <v>4.875</v>
      </c>
      <c r="E15" s="1">
        <v>7.2678571428571432</v>
      </c>
    </row>
    <row r="16" spans="1:5" x14ac:dyDescent="0.25">
      <c r="A16" s="1" t="s">
        <v>44</v>
      </c>
      <c r="B16" s="1">
        <v>7</v>
      </c>
      <c r="C16" s="1">
        <v>31</v>
      </c>
      <c r="D16" s="38">
        <v>4.4285714285714288</v>
      </c>
      <c r="E16" s="1">
        <v>10.952380952380954</v>
      </c>
    </row>
    <row r="17" spans="1:7" x14ac:dyDescent="0.25">
      <c r="A17" s="1" t="s">
        <v>45</v>
      </c>
      <c r="B17" s="1">
        <v>8</v>
      </c>
      <c r="C17" s="1">
        <v>59</v>
      </c>
      <c r="D17" s="1">
        <v>7.375</v>
      </c>
      <c r="E17" s="1">
        <v>6.8392857142857144</v>
      </c>
    </row>
    <row r="18" spans="1:7" ht="15.75" thickBot="1" x14ac:dyDescent="0.3">
      <c r="A18" s="2" t="s">
        <v>46</v>
      </c>
      <c r="B18" s="2">
        <v>7</v>
      </c>
      <c r="C18" s="2">
        <v>49</v>
      </c>
      <c r="D18" s="2">
        <v>7</v>
      </c>
      <c r="E18" s="2">
        <v>5.666666666666667</v>
      </c>
    </row>
    <row r="20" spans="1:7" ht="15.75" thickBot="1" x14ac:dyDescent="0.3">
      <c r="A20" s="9" t="s">
        <v>10</v>
      </c>
    </row>
    <row r="21" spans="1:7" x14ac:dyDescent="0.25">
      <c r="A21" s="3" t="s">
        <v>11</v>
      </c>
      <c r="B21" s="3" t="s">
        <v>12</v>
      </c>
      <c r="C21" s="3" t="s">
        <v>13</v>
      </c>
      <c r="D21" s="3" t="s">
        <v>14</v>
      </c>
      <c r="E21" s="3" t="s">
        <v>15</v>
      </c>
      <c r="F21" s="3" t="s">
        <v>16</v>
      </c>
      <c r="G21" s="3" t="s">
        <v>17</v>
      </c>
    </row>
    <row r="22" spans="1:7" x14ac:dyDescent="0.25">
      <c r="A22" s="1" t="s">
        <v>18</v>
      </c>
      <c r="B22" s="38">
        <v>49.402380952380895</v>
      </c>
      <c r="C22" s="1">
        <v>3</v>
      </c>
      <c r="D22" s="38">
        <v>16.467460317460297</v>
      </c>
      <c r="E22" s="38">
        <v>2.1573350928758495</v>
      </c>
      <c r="F22" s="39">
        <v>0.11725631295151044</v>
      </c>
      <c r="G22" s="39">
        <v>2.9751539639733933</v>
      </c>
    </row>
    <row r="23" spans="1:7" x14ac:dyDescent="0.25">
      <c r="A23" s="1" t="s">
        <v>19</v>
      </c>
      <c r="B23" s="38">
        <v>198.46428571428572</v>
      </c>
      <c r="C23" s="1">
        <v>26</v>
      </c>
      <c r="D23" s="38">
        <v>7.6332417582417582</v>
      </c>
      <c r="E23" s="1"/>
      <c r="F23" s="1"/>
      <c r="G23" s="1"/>
    </row>
    <row r="24" spans="1:7" ht="15.75" thickBot="1" x14ac:dyDescent="0.3">
      <c r="A24" s="2" t="s">
        <v>20</v>
      </c>
      <c r="B24" s="71">
        <v>247.86666666666662</v>
      </c>
      <c r="C24" s="2">
        <v>29</v>
      </c>
      <c r="D24" s="2"/>
      <c r="E24" s="2"/>
      <c r="F24" s="2"/>
      <c r="G2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L31"/>
  <sheetViews>
    <sheetView workbookViewId="0">
      <selection activeCell="H10" sqref="H10"/>
    </sheetView>
  </sheetViews>
  <sheetFormatPr defaultRowHeight="15" x14ac:dyDescent="0.25"/>
  <cols>
    <col min="1" max="1" width="5.85546875" style="75" bestFit="1" customWidth="1"/>
    <col min="2" max="2" width="8" style="75" bestFit="1" customWidth="1"/>
    <col min="3" max="5" width="8.28515625" style="30" bestFit="1" customWidth="1"/>
    <col min="6" max="6" width="3.42578125" style="9" customWidth="1"/>
    <col min="7" max="7" width="10.7109375" style="9" bestFit="1" customWidth="1"/>
    <col min="8" max="8" width="8" style="9" bestFit="1" customWidth="1"/>
    <col min="9" max="9" width="6.28515625" style="9" bestFit="1" customWidth="1"/>
    <col min="10" max="10" width="8" style="9" bestFit="1" customWidth="1"/>
    <col min="11" max="11" width="5.5703125" style="9" bestFit="1" customWidth="1"/>
    <col min="12" max="12" width="8.85546875" style="9" bestFit="1" customWidth="1"/>
    <col min="13" max="16384" width="9.140625" style="9"/>
  </cols>
  <sheetData>
    <row r="1" spans="1:12" ht="30.75" thickBot="1" x14ac:dyDescent="0.3">
      <c r="A1" s="40" t="s">
        <v>50</v>
      </c>
      <c r="B1" s="40" t="s">
        <v>51</v>
      </c>
      <c r="C1" s="12" t="s">
        <v>52</v>
      </c>
      <c r="D1" s="12" t="s">
        <v>53</v>
      </c>
      <c r="E1" s="12" t="s">
        <v>54</v>
      </c>
      <c r="G1" s="43" t="s">
        <v>65</v>
      </c>
      <c r="H1" s="10"/>
      <c r="I1" s="10"/>
      <c r="J1" s="10"/>
    </row>
    <row r="2" spans="1:12" x14ac:dyDescent="0.25">
      <c r="A2" s="75">
        <v>4</v>
      </c>
      <c r="B2" s="76" t="s">
        <v>43</v>
      </c>
      <c r="C2" s="30">
        <v>1</v>
      </c>
      <c r="D2" s="30">
        <v>0</v>
      </c>
      <c r="E2" s="30">
        <v>0</v>
      </c>
      <c r="G2" s="44">
        <f t="array" ref="G2:J6">LINEST(A2:A31,C2:E31,,TRUE)</f>
        <v>1.455357142857143</v>
      </c>
      <c r="H2" s="36">
        <v>-1.4910714285714286</v>
      </c>
      <c r="I2" s="36">
        <v>-1.044642857142857</v>
      </c>
      <c r="J2" s="45">
        <v>5.9196428571428577</v>
      </c>
    </row>
    <row r="3" spans="1:12" x14ac:dyDescent="0.25">
      <c r="A3" s="75">
        <v>3</v>
      </c>
      <c r="B3" s="76" t="s">
        <v>43</v>
      </c>
      <c r="C3" s="30">
        <v>1</v>
      </c>
      <c r="D3" s="30">
        <v>0</v>
      </c>
      <c r="E3" s="30">
        <v>0</v>
      </c>
      <c r="G3" s="46">
        <v>0.85595262772110758</v>
      </c>
      <c r="H3" s="37">
        <v>0.89487923496563737</v>
      </c>
      <c r="I3" s="37">
        <v>0.85595262772110747</v>
      </c>
      <c r="J3" s="47">
        <v>0.50554652705023972</v>
      </c>
    </row>
    <row r="4" spans="1:12" x14ac:dyDescent="0.25">
      <c r="A4" s="75">
        <v>5</v>
      </c>
      <c r="B4" s="76" t="s">
        <v>43</v>
      </c>
      <c r="C4" s="30">
        <v>1</v>
      </c>
      <c r="D4" s="30">
        <v>0</v>
      </c>
      <c r="E4" s="30">
        <v>0</v>
      </c>
      <c r="G4" s="46">
        <v>0.19931030507953576</v>
      </c>
      <c r="H4" s="37">
        <v>2.7628321987123572</v>
      </c>
      <c r="I4" s="5" t="e">
        <v>#N/A</v>
      </c>
      <c r="J4" s="27" t="e">
        <v>#N/A</v>
      </c>
    </row>
    <row r="5" spans="1:12" x14ac:dyDescent="0.25">
      <c r="A5" s="75">
        <v>4</v>
      </c>
      <c r="B5" s="76" t="s">
        <v>43</v>
      </c>
      <c r="C5" s="30">
        <v>1</v>
      </c>
      <c r="D5" s="30">
        <v>0</v>
      </c>
      <c r="E5" s="30">
        <v>0</v>
      </c>
      <c r="G5" s="46">
        <v>2.1573350928758512</v>
      </c>
      <c r="H5" s="23">
        <v>26</v>
      </c>
      <c r="I5" s="5" t="e">
        <v>#N/A</v>
      </c>
      <c r="J5" s="27" t="e">
        <v>#N/A</v>
      </c>
    </row>
    <row r="6" spans="1:12" ht="15.75" thickBot="1" x14ac:dyDescent="0.3">
      <c r="A6" s="75">
        <v>5</v>
      </c>
      <c r="B6" s="76" t="s">
        <v>43</v>
      </c>
      <c r="C6" s="30">
        <v>1</v>
      </c>
      <c r="D6" s="30">
        <v>0</v>
      </c>
      <c r="E6" s="30">
        <v>0</v>
      </c>
      <c r="G6" s="48">
        <v>49.402380952380923</v>
      </c>
      <c r="H6" s="49">
        <v>198.46428571428569</v>
      </c>
      <c r="I6" s="29" t="e">
        <v>#N/A</v>
      </c>
      <c r="J6" s="8" t="e">
        <v>#N/A</v>
      </c>
    </row>
    <row r="7" spans="1:12" x14ac:dyDescent="0.25">
      <c r="A7" s="75">
        <v>11</v>
      </c>
      <c r="B7" s="76" t="s">
        <v>43</v>
      </c>
      <c r="C7" s="30">
        <v>1</v>
      </c>
      <c r="D7" s="30">
        <v>0</v>
      </c>
      <c r="E7" s="30">
        <v>0</v>
      </c>
    </row>
    <row r="8" spans="1:12" x14ac:dyDescent="0.25">
      <c r="A8" s="75">
        <v>5</v>
      </c>
      <c r="B8" s="76" t="s">
        <v>43</v>
      </c>
      <c r="C8" s="30">
        <v>1</v>
      </c>
      <c r="D8" s="30">
        <v>0</v>
      </c>
      <c r="E8" s="30">
        <v>0</v>
      </c>
      <c r="H8" s="7" t="s">
        <v>69</v>
      </c>
      <c r="J8" s="7" t="s">
        <v>47</v>
      </c>
    </row>
    <row r="9" spans="1:12" ht="15.75" thickBot="1" x14ac:dyDescent="0.3">
      <c r="A9" s="75">
        <v>2</v>
      </c>
      <c r="B9" s="76" t="s">
        <v>43</v>
      </c>
      <c r="C9" s="30">
        <v>1</v>
      </c>
      <c r="D9" s="30">
        <v>0</v>
      </c>
      <c r="E9" s="30">
        <v>0</v>
      </c>
      <c r="H9" s="7" t="s">
        <v>68</v>
      </c>
      <c r="I9" s="7" t="s">
        <v>13</v>
      </c>
      <c r="J9" s="7" t="s">
        <v>68</v>
      </c>
      <c r="K9" s="7" t="s">
        <v>15</v>
      </c>
      <c r="L9" s="7" t="s">
        <v>67</v>
      </c>
    </row>
    <row r="10" spans="1:12" x14ac:dyDescent="0.25">
      <c r="A10" s="75">
        <v>2</v>
      </c>
      <c r="B10" s="76" t="s">
        <v>44</v>
      </c>
      <c r="C10" s="30">
        <v>0</v>
      </c>
      <c r="D10" s="30">
        <v>1</v>
      </c>
      <c r="E10" s="30">
        <v>0</v>
      </c>
      <c r="G10" s="6" t="s">
        <v>66</v>
      </c>
      <c r="H10" s="44">
        <f>G6</f>
        <v>49.402380952380923</v>
      </c>
      <c r="I10" s="11">
        <v>3</v>
      </c>
      <c r="J10" s="36">
        <f>H10/I10</f>
        <v>16.467460317460308</v>
      </c>
      <c r="K10" s="36">
        <f>J10/J11</f>
        <v>2.1573350928758512</v>
      </c>
      <c r="L10" s="45">
        <f>_xlfn.F.DIST.RT(K10,I10,I11)</f>
        <v>0.11725631295151026</v>
      </c>
    </row>
    <row r="11" spans="1:12" ht="15.75" thickBot="1" x14ac:dyDescent="0.3">
      <c r="A11" s="75">
        <v>2</v>
      </c>
      <c r="B11" s="76" t="s">
        <v>44</v>
      </c>
      <c r="C11" s="30">
        <v>0</v>
      </c>
      <c r="D11" s="30">
        <v>1</v>
      </c>
      <c r="E11" s="30">
        <v>0</v>
      </c>
      <c r="G11" s="6" t="s">
        <v>37</v>
      </c>
      <c r="H11" s="48">
        <f>H6</f>
        <v>198.46428571428569</v>
      </c>
      <c r="I11" s="24">
        <f>H5</f>
        <v>26</v>
      </c>
      <c r="J11" s="49">
        <f>H11/I11</f>
        <v>7.6332417582417573</v>
      </c>
      <c r="K11" s="49"/>
      <c r="L11" s="77"/>
    </row>
    <row r="12" spans="1:12" x14ac:dyDescent="0.25">
      <c r="A12" s="75">
        <v>6</v>
      </c>
      <c r="B12" s="76" t="s">
        <v>44</v>
      </c>
      <c r="C12" s="30">
        <v>0</v>
      </c>
      <c r="D12" s="30">
        <v>1</v>
      </c>
      <c r="E12" s="30">
        <v>0</v>
      </c>
    </row>
    <row r="13" spans="1:12" x14ac:dyDescent="0.25">
      <c r="A13" s="75">
        <v>10</v>
      </c>
      <c r="B13" s="76" t="s">
        <v>44</v>
      </c>
      <c r="C13" s="30">
        <v>0</v>
      </c>
      <c r="D13" s="30">
        <v>1</v>
      </c>
      <c r="E13" s="30">
        <v>0</v>
      </c>
    </row>
    <row r="14" spans="1:12" x14ac:dyDescent="0.25">
      <c r="A14" s="75">
        <v>1</v>
      </c>
      <c r="B14" s="76" t="s">
        <v>44</v>
      </c>
      <c r="C14" s="30">
        <v>0</v>
      </c>
      <c r="D14" s="30">
        <v>1</v>
      </c>
      <c r="E14" s="30">
        <v>0</v>
      </c>
      <c r="G14"/>
      <c r="H14"/>
      <c r="I14"/>
      <c r="J14"/>
    </row>
    <row r="15" spans="1:12" x14ac:dyDescent="0.25">
      <c r="A15" s="75">
        <v>3</v>
      </c>
      <c r="B15" s="76" t="s">
        <v>44</v>
      </c>
      <c r="C15" s="30">
        <v>0</v>
      </c>
      <c r="D15" s="30">
        <v>1</v>
      </c>
      <c r="E15" s="30">
        <v>0</v>
      </c>
      <c r="G15"/>
      <c r="H15"/>
      <c r="I15"/>
      <c r="J15"/>
    </row>
    <row r="16" spans="1:12" x14ac:dyDescent="0.25">
      <c r="A16" s="75">
        <v>7</v>
      </c>
      <c r="B16" s="76" t="s">
        <v>44</v>
      </c>
      <c r="C16" s="30">
        <v>0</v>
      </c>
      <c r="D16" s="30">
        <v>1</v>
      </c>
      <c r="E16" s="30">
        <v>0</v>
      </c>
      <c r="G16"/>
      <c r="H16"/>
      <c r="I16"/>
      <c r="J16"/>
    </row>
    <row r="17" spans="1:10" x14ac:dyDescent="0.25">
      <c r="A17" s="75">
        <v>6</v>
      </c>
      <c r="B17" s="76" t="s">
        <v>45</v>
      </c>
      <c r="C17" s="30">
        <v>0</v>
      </c>
      <c r="D17" s="30">
        <v>0</v>
      </c>
      <c r="E17" s="30">
        <v>1</v>
      </c>
      <c r="G17"/>
      <c r="H17"/>
      <c r="I17"/>
      <c r="J17"/>
    </row>
    <row r="18" spans="1:10" x14ac:dyDescent="0.25">
      <c r="A18" s="75">
        <v>6</v>
      </c>
      <c r="B18" s="76" t="s">
        <v>45</v>
      </c>
      <c r="C18" s="30">
        <v>0</v>
      </c>
      <c r="D18" s="30">
        <v>0</v>
      </c>
      <c r="E18" s="30">
        <v>1</v>
      </c>
    </row>
    <row r="19" spans="1:10" x14ac:dyDescent="0.25">
      <c r="A19" s="75">
        <v>11</v>
      </c>
      <c r="B19" s="76" t="s">
        <v>45</v>
      </c>
      <c r="C19" s="30">
        <v>0</v>
      </c>
      <c r="D19" s="30">
        <v>0</v>
      </c>
      <c r="E19" s="30">
        <v>1</v>
      </c>
    </row>
    <row r="20" spans="1:10" x14ac:dyDescent="0.25">
      <c r="A20" s="75">
        <v>5</v>
      </c>
      <c r="B20" s="76" t="s">
        <v>45</v>
      </c>
      <c r="C20" s="30">
        <v>0</v>
      </c>
      <c r="D20" s="30">
        <v>0</v>
      </c>
      <c r="E20" s="30">
        <v>1</v>
      </c>
    </row>
    <row r="21" spans="1:10" x14ac:dyDescent="0.25">
      <c r="A21" s="75">
        <v>4</v>
      </c>
      <c r="B21" s="76" t="s">
        <v>45</v>
      </c>
      <c r="C21" s="30">
        <v>0</v>
      </c>
      <c r="D21" s="30">
        <v>0</v>
      </c>
      <c r="E21" s="30">
        <v>1</v>
      </c>
    </row>
    <row r="22" spans="1:10" x14ac:dyDescent="0.25">
      <c r="A22" s="75">
        <v>7</v>
      </c>
      <c r="B22" s="76" t="s">
        <v>45</v>
      </c>
      <c r="C22" s="30">
        <v>0</v>
      </c>
      <c r="D22" s="30">
        <v>0</v>
      </c>
      <c r="E22" s="30">
        <v>1</v>
      </c>
    </row>
    <row r="23" spans="1:10" x14ac:dyDescent="0.25">
      <c r="A23" s="75">
        <v>10</v>
      </c>
      <c r="B23" s="76" t="s">
        <v>45</v>
      </c>
      <c r="C23" s="30">
        <v>0</v>
      </c>
      <c r="D23" s="30">
        <v>0</v>
      </c>
      <c r="E23" s="30">
        <v>1</v>
      </c>
    </row>
    <row r="24" spans="1:10" x14ac:dyDescent="0.25">
      <c r="A24" s="75">
        <v>10</v>
      </c>
      <c r="B24" s="76" t="s">
        <v>45</v>
      </c>
      <c r="C24" s="30">
        <v>0</v>
      </c>
      <c r="D24" s="30">
        <v>0</v>
      </c>
      <c r="E24" s="30">
        <v>1</v>
      </c>
    </row>
    <row r="25" spans="1:10" x14ac:dyDescent="0.25">
      <c r="A25" s="75">
        <v>10</v>
      </c>
      <c r="B25" s="76" t="s">
        <v>46</v>
      </c>
      <c r="C25" s="30">
        <v>-1</v>
      </c>
      <c r="D25" s="30">
        <v>-1</v>
      </c>
      <c r="E25" s="30">
        <v>-1</v>
      </c>
    </row>
    <row r="26" spans="1:10" x14ac:dyDescent="0.25">
      <c r="A26" s="75">
        <v>10</v>
      </c>
      <c r="B26" s="76" t="s">
        <v>46</v>
      </c>
      <c r="C26" s="30">
        <v>-1</v>
      </c>
      <c r="D26" s="30">
        <v>-1</v>
      </c>
      <c r="E26" s="30">
        <v>-1</v>
      </c>
    </row>
    <row r="27" spans="1:10" x14ac:dyDescent="0.25">
      <c r="A27" s="75">
        <v>4</v>
      </c>
      <c r="B27" s="76" t="s">
        <v>46</v>
      </c>
      <c r="C27" s="30">
        <v>-1</v>
      </c>
      <c r="D27" s="30">
        <v>-1</v>
      </c>
      <c r="E27" s="30">
        <v>-1</v>
      </c>
    </row>
    <row r="28" spans="1:10" x14ac:dyDescent="0.25">
      <c r="A28" s="75">
        <v>6</v>
      </c>
      <c r="B28" s="76" t="s">
        <v>46</v>
      </c>
      <c r="C28" s="30">
        <v>-1</v>
      </c>
      <c r="D28" s="30">
        <v>-1</v>
      </c>
      <c r="E28" s="30">
        <v>-1</v>
      </c>
    </row>
    <row r="29" spans="1:10" x14ac:dyDescent="0.25">
      <c r="A29" s="75">
        <v>5</v>
      </c>
      <c r="B29" s="76" t="s">
        <v>46</v>
      </c>
      <c r="C29" s="30">
        <v>-1</v>
      </c>
      <c r="D29" s="30">
        <v>-1</v>
      </c>
      <c r="E29" s="30">
        <v>-1</v>
      </c>
    </row>
    <row r="30" spans="1:10" x14ac:dyDescent="0.25">
      <c r="A30" s="75">
        <v>6</v>
      </c>
      <c r="B30" s="76" t="s">
        <v>46</v>
      </c>
      <c r="C30" s="30">
        <v>-1</v>
      </c>
      <c r="D30" s="30">
        <v>-1</v>
      </c>
      <c r="E30" s="30">
        <v>-1</v>
      </c>
    </row>
    <row r="31" spans="1:10" x14ac:dyDescent="0.25">
      <c r="A31" s="75">
        <v>8</v>
      </c>
      <c r="B31" s="76" t="s">
        <v>46</v>
      </c>
      <c r="C31" s="30">
        <v>-1</v>
      </c>
      <c r="D31" s="30">
        <v>-1</v>
      </c>
      <c r="E31" s="30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R20"/>
  <sheetViews>
    <sheetView workbookViewId="0">
      <selection activeCell="I16" sqref="I16:M20"/>
    </sheetView>
  </sheetViews>
  <sheetFormatPr defaultRowHeight="15" x14ac:dyDescent="0.25"/>
  <cols>
    <col min="1" max="1" width="15.5703125" bestFit="1" customWidth="1"/>
    <col min="2" max="5" width="8" bestFit="1" customWidth="1"/>
    <col min="6" max="6" width="2.7109375" style="9" customWidth="1"/>
    <col min="8" max="8" width="4.85546875" customWidth="1"/>
    <col min="9" max="9" width="8" bestFit="1" customWidth="1"/>
    <col min="10" max="10" width="3" bestFit="1" customWidth="1"/>
    <col min="11" max="11" width="6.5703125" bestFit="1" customWidth="1"/>
    <col min="12" max="13" width="5.5703125" bestFit="1" customWidth="1"/>
  </cols>
  <sheetData>
    <row r="1" spans="1:18" ht="30.75" thickBot="1" x14ac:dyDescent="0.3">
      <c r="B1" s="40" t="s">
        <v>43</v>
      </c>
      <c r="C1" s="40" t="s">
        <v>44</v>
      </c>
      <c r="D1" s="40" t="s">
        <v>45</v>
      </c>
      <c r="E1" s="40" t="s">
        <v>46</v>
      </c>
      <c r="F1" s="40"/>
      <c r="G1" s="57" t="s">
        <v>57</v>
      </c>
    </row>
    <row r="2" spans="1:18" x14ac:dyDescent="0.25">
      <c r="A2" s="6" t="s">
        <v>38</v>
      </c>
      <c r="B2" s="13">
        <v>4</v>
      </c>
      <c r="C2" s="11">
        <v>2</v>
      </c>
      <c r="D2" s="11">
        <v>6</v>
      </c>
      <c r="E2" s="26">
        <v>10</v>
      </c>
      <c r="F2" s="5"/>
      <c r="G2" s="61">
        <f>AVERAGE(B2:E5)</f>
        <v>5.875</v>
      </c>
      <c r="P2" s="9"/>
      <c r="Q2" s="9"/>
      <c r="R2" s="9"/>
    </row>
    <row r="3" spans="1:18" x14ac:dyDescent="0.25">
      <c r="B3" s="16">
        <v>3</v>
      </c>
      <c r="C3" s="5">
        <v>2</v>
      </c>
      <c r="D3" s="5">
        <v>6</v>
      </c>
      <c r="E3" s="27">
        <v>10</v>
      </c>
      <c r="F3" s="5"/>
      <c r="G3" s="62"/>
      <c r="O3" s="9"/>
      <c r="P3" s="9"/>
      <c r="Q3" s="9"/>
      <c r="R3" s="9"/>
    </row>
    <row r="4" spans="1:18" x14ac:dyDescent="0.25">
      <c r="B4" s="16">
        <v>5</v>
      </c>
      <c r="C4" s="5">
        <v>6</v>
      </c>
      <c r="D4" s="5">
        <v>11</v>
      </c>
      <c r="E4" s="27">
        <v>4</v>
      </c>
      <c r="F4" s="5"/>
      <c r="G4" s="62"/>
    </row>
    <row r="5" spans="1:18" x14ac:dyDescent="0.25">
      <c r="A5" s="51"/>
      <c r="B5" s="50">
        <v>4</v>
      </c>
      <c r="C5" s="51">
        <v>10</v>
      </c>
      <c r="D5" s="51">
        <v>5</v>
      </c>
      <c r="E5" s="52">
        <v>6</v>
      </c>
      <c r="F5" s="5"/>
      <c r="G5" s="79"/>
    </row>
    <row r="6" spans="1:18" x14ac:dyDescent="0.25">
      <c r="A6" s="6" t="s">
        <v>39</v>
      </c>
      <c r="B6" s="16">
        <v>5</v>
      </c>
      <c r="C6" s="5">
        <v>1</v>
      </c>
      <c r="D6" s="5">
        <v>4</v>
      </c>
      <c r="E6" s="27">
        <v>5</v>
      </c>
      <c r="F6" s="5"/>
      <c r="G6" s="78">
        <f>AVERAGE(B6:E9)</f>
        <v>6</v>
      </c>
    </row>
    <row r="7" spans="1:18" x14ac:dyDescent="0.25">
      <c r="B7" s="16">
        <v>11</v>
      </c>
      <c r="C7" s="5">
        <v>3</v>
      </c>
      <c r="D7" s="5">
        <v>7</v>
      </c>
      <c r="E7" s="27">
        <v>6</v>
      </c>
      <c r="F7" s="5"/>
      <c r="G7" s="62"/>
    </row>
    <row r="8" spans="1:18" x14ac:dyDescent="0.25">
      <c r="B8" s="16">
        <v>5</v>
      </c>
      <c r="C8" s="5">
        <v>7</v>
      </c>
      <c r="D8" s="5">
        <v>10</v>
      </c>
      <c r="E8" s="27">
        <v>8</v>
      </c>
      <c r="F8" s="5"/>
      <c r="G8" s="62"/>
    </row>
    <row r="9" spans="1:18" ht="15.75" thickBot="1" x14ac:dyDescent="0.3">
      <c r="B9" s="14">
        <v>2</v>
      </c>
      <c r="C9" s="29">
        <v>2</v>
      </c>
      <c r="D9" s="29">
        <v>10</v>
      </c>
      <c r="E9" s="8">
        <v>10</v>
      </c>
      <c r="F9" s="5"/>
      <c r="G9" s="63"/>
    </row>
    <row r="10" spans="1:18" ht="15.75" thickBot="1" x14ac:dyDescent="0.3"/>
    <row r="11" spans="1:18" ht="15.75" thickBot="1" x14ac:dyDescent="0.3">
      <c r="A11" s="57" t="s">
        <v>57</v>
      </c>
      <c r="B11" s="58">
        <f>AVERAGE(B2:B9)</f>
        <v>4.875</v>
      </c>
      <c r="C11" s="59">
        <f t="shared" ref="C11:E11" si="0">AVERAGE(C2:C9)</f>
        <v>4.125</v>
      </c>
      <c r="D11" s="59">
        <f t="shared" si="0"/>
        <v>7.375</v>
      </c>
      <c r="E11" s="60">
        <f t="shared" si="0"/>
        <v>7.375</v>
      </c>
      <c r="G11" s="84">
        <f>AVERAGE(B2:E9)</f>
        <v>5.9375</v>
      </c>
    </row>
    <row r="12" spans="1:18" ht="15.75" thickBot="1" x14ac:dyDescent="0.3"/>
    <row r="13" spans="1:18" x14ac:dyDescent="0.25">
      <c r="A13" s="6" t="s">
        <v>58</v>
      </c>
      <c r="B13" s="13">
        <f>AVERAGE(B2:B5)</f>
        <v>4</v>
      </c>
      <c r="C13" s="11">
        <f t="shared" ref="C13:E13" si="1">AVERAGE(C2:C5)</f>
        <v>5</v>
      </c>
      <c r="D13" s="11">
        <f t="shared" si="1"/>
        <v>7</v>
      </c>
      <c r="E13" s="26">
        <f t="shared" si="1"/>
        <v>7.5</v>
      </c>
    </row>
    <row r="14" spans="1:18" ht="15.75" thickBot="1" x14ac:dyDescent="0.3">
      <c r="B14" s="14">
        <f>AVERAGE(B6:B9)</f>
        <v>5.75</v>
      </c>
      <c r="C14" s="29">
        <f t="shared" ref="C14:E14" si="2">AVERAGE(C6:C9)</f>
        <v>3.25</v>
      </c>
      <c r="D14" s="29">
        <f t="shared" si="2"/>
        <v>7.75</v>
      </c>
      <c r="E14" s="8">
        <f t="shared" si="2"/>
        <v>7.25</v>
      </c>
      <c r="I14" s="56" t="s">
        <v>56</v>
      </c>
      <c r="J14" s="10"/>
      <c r="K14" s="10"/>
      <c r="L14" s="10"/>
      <c r="M14" s="10"/>
    </row>
    <row r="15" spans="1:18" ht="15.75" thickBot="1" x14ac:dyDescent="0.3">
      <c r="C15" s="9"/>
      <c r="D15" s="9"/>
      <c r="E15" s="9"/>
      <c r="I15" s="7" t="s">
        <v>12</v>
      </c>
      <c r="J15" s="7" t="s">
        <v>13</v>
      </c>
      <c r="K15" s="7" t="s">
        <v>14</v>
      </c>
      <c r="L15" s="7" t="s">
        <v>15</v>
      </c>
      <c r="M15" s="7" t="s">
        <v>36</v>
      </c>
    </row>
    <row r="16" spans="1:18" x14ac:dyDescent="0.25">
      <c r="A16" s="6" t="s">
        <v>70</v>
      </c>
      <c r="B16" s="80">
        <f>DEVSQ(B2:B5)</f>
        <v>2</v>
      </c>
      <c r="C16" s="81">
        <f t="shared" ref="C16:E16" si="3">DEVSQ(C2:C5)</f>
        <v>44</v>
      </c>
      <c r="D16" s="81">
        <f t="shared" si="3"/>
        <v>22</v>
      </c>
      <c r="E16" s="82">
        <f t="shared" si="3"/>
        <v>27</v>
      </c>
      <c r="H16" s="83" t="s">
        <v>33</v>
      </c>
      <c r="I16" s="13">
        <f>DEVSQ(G2:G6)*4*4</f>
        <v>0.125</v>
      </c>
      <c r="J16" s="11">
        <v>1</v>
      </c>
      <c r="K16" s="36">
        <f>I16/J16</f>
        <v>0.125</v>
      </c>
      <c r="L16" s="36">
        <f>K16/$K$19</f>
        <v>1.5151515151515152E-2</v>
      </c>
      <c r="M16" s="45">
        <f>_xlfn.F.DIST.RT(L16,J16,$J$19)</f>
        <v>0.9030596648187732</v>
      </c>
    </row>
    <row r="17" spans="1:13" ht="15.75" thickBot="1" x14ac:dyDescent="0.3">
      <c r="A17" s="6" t="s">
        <v>71</v>
      </c>
      <c r="B17" s="14">
        <f>DEVSQ(B6:B9)</f>
        <v>42.75</v>
      </c>
      <c r="C17" s="29">
        <f t="shared" ref="C17:E17" si="4">DEVSQ(C6:C9)</f>
        <v>20.75</v>
      </c>
      <c r="D17" s="29">
        <f t="shared" si="4"/>
        <v>24.75</v>
      </c>
      <c r="E17" s="8">
        <f t="shared" si="4"/>
        <v>14.75</v>
      </c>
      <c r="H17" s="83" t="s">
        <v>51</v>
      </c>
      <c r="I17" s="16">
        <f>DEVSQ(B11:E11)*2*4</f>
        <v>68.375</v>
      </c>
      <c r="J17" s="5">
        <v>3</v>
      </c>
      <c r="K17" s="37">
        <f t="shared" ref="K17:K19" si="5">I17/J17</f>
        <v>22.791666666666668</v>
      </c>
      <c r="L17" s="37">
        <f>K17/$K$19</f>
        <v>2.762626262626263</v>
      </c>
      <c r="M17" s="47">
        <f>_xlfn.F.DIST.RT(L17,J17,$J$19)</f>
        <v>6.4015197002420476E-2</v>
      </c>
    </row>
    <row r="18" spans="1:13" ht="15.75" thickBot="1" x14ac:dyDescent="0.3">
      <c r="H18" s="83" t="s">
        <v>72</v>
      </c>
      <c r="I18" s="16">
        <f>4*SUM(B19:E20)</f>
        <v>13.375</v>
      </c>
      <c r="J18" s="5">
        <v>3</v>
      </c>
      <c r="K18" s="37">
        <f t="shared" si="5"/>
        <v>4.458333333333333</v>
      </c>
      <c r="L18" s="37">
        <f>K18/$K$19</f>
        <v>0.54040404040404033</v>
      </c>
      <c r="M18" s="47">
        <f>_xlfn.F.DIST.RT(L18,J18,$J$19)</f>
        <v>0.65921922738146732</v>
      </c>
    </row>
    <row r="19" spans="1:13" x14ac:dyDescent="0.25">
      <c r="A19" s="6" t="s">
        <v>31</v>
      </c>
      <c r="B19" s="44">
        <f>(B13-$G2-B$11+$G$11)^2</f>
        <v>0.66015625</v>
      </c>
      <c r="C19" s="36">
        <f>(C13-$G2-C11+$G11)^2</f>
        <v>0.87890625</v>
      </c>
      <c r="D19" s="36">
        <f>(D13-$G2-D11+$G11)^2</f>
        <v>9.765625E-2</v>
      </c>
      <c r="E19" s="45">
        <f>(E13-$G2-E11+$G11)^2</f>
        <v>3.515625E-2</v>
      </c>
      <c r="H19" s="83" t="s">
        <v>32</v>
      </c>
      <c r="I19" s="46">
        <f>SUM(B16:E17)</f>
        <v>198</v>
      </c>
      <c r="J19" s="5">
        <f>32-J16-J17-J18-1</f>
        <v>24</v>
      </c>
      <c r="K19" s="37">
        <f t="shared" si="5"/>
        <v>8.25</v>
      </c>
      <c r="L19" s="37"/>
      <c r="M19" s="47"/>
    </row>
    <row r="20" spans="1:13" ht="15.75" thickBot="1" x14ac:dyDescent="0.3">
      <c r="A20" s="6" t="s">
        <v>73</v>
      </c>
      <c r="B20" s="48">
        <f>(B14-$G6-B$11+$G11)^2</f>
        <v>0.66015625</v>
      </c>
      <c r="C20" s="49">
        <f t="shared" ref="C20:E20" si="6">(C14-$G6-C$11+$G11)^2</f>
        <v>0.87890625</v>
      </c>
      <c r="D20" s="49">
        <f t="shared" si="6"/>
        <v>9.765625E-2</v>
      </c>
      <c r="E20" s="77">
        <f t="shared" si="6"/>
        <v>3.515625E-2</v>
      </c>
      <c r="H20" s="83" t="s">
        <v>20</v>
      </c>
      <c r="I20" s="14">
        <f>SUM(I16:I19)</f>
        <v>279.875</v>
      </c>
      <c r="J20" s="29"/>
      <c r="K20" s="29"/>
      <c r="L20" s="29"/>
      <c r="M20" s="8"/>
    </row>
  </sheetData>
  <pageMargins left="0.7" right="0.7" top="0.75" bottom="0.75" header="0.3" footer="0.3"/>
  <ignoredErrors>
    <ignoredError sqref="C13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72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I18" sqref="I18"/>
    </sheetView>
  </sheetViews>
  <sheetFormatPr defaultRowHeight="15" x14ac:dyDescent="0.25"/>
  <cols>
    <col min="1" max="1" width="10.7109375" style="9" bestFit="1" customWidth="1"/>
    <col min="2" max="5" width="9.140625" style="9" customWidth="1"/>
    <col min="6" max="6" width="8.140625" style="9" bestFit="1" customWidth="1"/>
    <col min="7" max="7" width="5.7109375" style="9" bestFit="1" customWidth="1"/>
    <col min="8" max="8" width="4" style="9" customWidth="1"/>
    <col min="9" max="9" width="10.140625" customWidth="1"/>
    <col min="10" max="13" width="7.85546875" bestFit="1" customWidth="1"/>
    <col min="14" max="14" width="6.5703125" bestFit="1" customWidth="1"/>
    <col min="15" max="16384" width="9.140625" style="9"/>
  </cols>
  <sheetData>
    <row r="1" spans="1:18" ht="15.75" thickBot="1" x14ac:dyDescent="0.3">
      <c r="B1" s="55" t="s">
        <v>43</v>
      </c>
      <c r="C1" s="55" t="s">
        <v>44</v>
      </c>
      <c r="D1" s="55" t="s">
        <v>45</v>
      </c>
      <c r="E1" s="55" t="s">
        <v>46</v>
      </c>
    </row>
    <row r="2" spans="1:18" x14ac:dyDescent="0.25">
      <c r="A2" s="6" t="s">
        <v>38</v>
      </c>
      <c r="B2" s="13">
        <v>4</v>
      </c>
      <c r="C2" s="11">
        <v>2</v>
      </c>
      <c r="D2" s="11">
        <v>6</v>
      </c>
      <c r="E2" s="26">
        <v>10</v>
      </c>
    </row>
    <row r="3" spans="1:18" x14ac:dyDescent="0.25">
      <c r="B3" s="16">
        <v>3</v>
      </c>
      <c r="C3" s="5">
        <v>2</v>
      </c>
      <c r="D3" s="5">
        <v>6</v>
      </c>
      <c r="E3" s="27">
        <v>10</v>
      </c>
    </row>
    <row r="4" spans="1:18" x14ac:dyDescent="0.25">
      <c r="B4" s="16">
        <v>5</v>
      </c>
      <c r="C4" s="5">
        <v>6</v>
      </c>
      <c r="D4" s="5">
        <v>11</v>
      </c>
      <c r="E4" s="27">
        <v>4</v>
      </c>
      <c r="P4" s="38"/>
    </row>
    <row r="5" spans="1:18" x14ac:dyDescent="0.25">
      <c r="B5" s="50">
        <v>4</v>
      </c>
      <c r="C5" s="51">
        <v>10</v>
      </c>
      <c r="D5" s="51">
        <v>5</v>
      </c>
      <c r="E5" s="52">
        <v>6</v>
      </c>
      <c r="Q5" s="38"/>
      <c r="R5" s="38"/>
    </row>
    <row r="6" spans="1:18" x14ac:dyDescent="0.25">
      <c r="A6" s="6" t="s">
        <v>39</v>
      </c>
      <c r="B6" s="16">
        <v>5</v>
      </c>
      <c r="C6" s="5">
        <v>1</v>
      </c>
      <c r="D6" s="5">
        <v>4</v>
      </c>
      <c r="E6" s="27">
        <v>5</v>
      </c>
    </row>
    <row r="7" spans="1:18" x14ac:dyDescent="0.25">
      <c r="B7" s="16">
        <v>11</v>
      </c>
      <c r="C7" s="5">
        <v>3</v>
      </c>
      <c r="D7" s="5">
        <v>7</v>
      </c>
      <c r="E7" s="27">
        <v>6</v>
      </c>
    </row>
    <row r="8" spans="1:18" x14ac:dyDescent="0.25">
      <c r="B8" s="16">
        <v>5</v>
      </c>
      <c r="C8" s="5">
        <v>7</v>
      </c>
      <c r="D8" s="5">
        <v>10</v>
      </c>
      <c r="E8" s="27">
        <v>8</v>
      </c>
    </row>
    <row r="9" spans="1:18" ht="15.75" thickBot="1" x14ac:dyDescent="0.3">
      <c r="B9" s="14">
        <v>2</v>
      </c>
      <c r="C9" s="29">
        <v>2</v>
      </c>
      <c r="D9" s="29">
        <v>10</v>
      </c>
      <c r="E9" s="8">
        <v>10</v>
      </c>
    </row>
    <row r="11" spans="1:18" customFormat="1" x14ac:dyDescent="0.25"/>
    <row r="12" spans="1:18" customFormat="1" x14ac:dyDescent="0.25"/>
    <row r="13" spans="1:18" customFormat="1" x14ac:dyDescent="0.25"/>
    <row r="14" spans="1:18" customFormat="1" x14ac:dyDescent="0.25"/>
    <row r="15" spans="1:18" customFormat="1" x14ac:dyDescent="0.25"/>
    <row r="16" spans="1:18" customFormat="1" x14ac:dyDescent="0.25"/>
    <row r="17" spans="8:8" customFormat="1" x14ac:dyDescent="0.25"/>
    <row r="18" spans="8:8" customFormat="1" x14ac:dyDescent="0.25"/>
    <row r="21" spans="8:8" x14ac:dyDescent="0.25">
      <c r="H21" s="1"/>
    </row>
    <row r="29" spans="8:8" x14ac:dyDescent="0.25">
      <c r="H29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29"/>
  <sheetViews>
    <sheetView workbookViewId="0">
      <selection activeCell="B13" sqref="B13:B15"/>
    </sheetView>
  </sheetViews>
  <sheetFormatPr defaultRowHeight="15" x14ac:dyDescent="0.25"/>
  <cols>
    <col min="1" max="1" width="10.7109375" style="9" bestFit="1" customWidth="1"/>
    <col min="2" max="5" width="7.140625" style="9" customWidth="1"/>
    <col min="6" max="6" width="8.140625" style="9" bestFit="1" customWidth="1"/>
    <col min="7" max="7" width="5.7109375" style="9" bestFit="1" customWidth="1"/>
    <col min="8" max="8" width="4" style="9" customWidth="1"/>
    <col min="9" max="9" width="10.140625" style="9" customWidth="1"/>
    <col min="10" max="13" width="7.85546875" style="9" bestFit="1" customWidth="1"/>
    <col min="14" max="14" width="6.5703125" style="9" bestFit="1" customWidth="1"/>
    <col min="15" max="16384" width="9.140625" style="9"/>
  </cols>
  <sheetData>
    <row r="1" spans="1:19" ht="30.75" thickBot="1" x14ac:dyDescent="0.3">
      <c r="B1" s="55" t="s">
        <v>43</v>
      </c>
      <c r="C1" s="55" t="s">
        <v>44</v>
      </c>
      <c r="D1" s="55" t="s">
        <v>45</v>
      </c>
      <c r="E1" s="55" t="s">
        <v>46</v>
      </c>
      <c r="I1" t="s">
        <v>28</v>
      </c>
      <c r="J1"/>
      <c r="K1"/>
      <c r="L1"/>
      <c r="M1"/>
      <c r="N1"/>
      <c r="O1"/>
      <c r="P1"/>
      <c r="Q1"/>
      <c r="R1"/>
      <c r="S1"/>
    </row>
    <row r="2" spans="1:19" x14ac:dyDescent="0.25">
      <c r="A2" s="6" t="s">
        <v>38</v>
      </c>
      <c r="B2" s="13">
        <v>4</v>
      </c>
      <c r="C2" s="11">
        <v>2</v>
      </c>
      <c r="D2" s="11">
        <v>6</v>
      </c>
      <c r="E2" s="26">
        <v>10</v>
      </c>
      <c r="I2"/>
      <c r="J2"/>
      <c r="K2"/>
      <c r="L2"/>
      <c r="M2"/>
      <c r="N2"/>
      <c r="O2"/>
      <c r="P2"/>
      <c r="Q2"/>
      <c r="R2"/>
      <c r="S2"/>
    </row>
    <row r="3" spans="1:19" x14ac:dyDescent="0.25">
      <c r="B3" s="16">
        <v>3</v>
      </c>
      <c r="C3" s="5">
        <v>2</v>
      </c>
      <c r="D3" s="5">
        <v>6</v>
      </c>
      <c r="E3" s="27">
        <v>10</v>
      </c>
      <c r="I3" t="s">
        <v>4</v>
      </c>
      <c r="J3" t="s">
        <v>43</v>
      </c>
      <c r="K3" t="s">
        <v>44</v>
      </c>
      <c r="L3" t="s">
        <v>45</v>
      </c>
      <c r="M3" t="s">
        <v>46</v>
      </c>
      <c r="N3" t="s">
        <v>20</v>
      </c>
      <c r="O3"/>
      <c r="P3"/>
      <c r="Q3"/>
      <c r="R3"/>
      <c r="S3"/>
    </row>
    <row r="4" spans="1:19" ht="15.75" thickBot="1" x14ac:dyDescent="0.3">
      <c r="B4" s="16">
        <v>5</v>
      </c>
      <c r="C4" s="5">
        <v>6</v>
      </c>
      <c r="D4" s="5">
        <v>11</v>
      </c>
      <c r="E4" s="27">
        <v>4</v>
      </c>
      <c r="I4" s="4" t="s">
        <v>38</v>
      </c>
      <c r="J4" s="4"/>
      <c r="K4" s="4"/>
      <c r="L4" s="4"/>
      <c r="M4" s="4"/>
      <c r="N4" s="4"/>
      <c r="O4"/>
      <c r="P4" s="38"/>
      <c r="Q4"/>
      <c r="R4"/>
      <c r="S4"/>
    </row>
    <row r="5" spans="1:19" x14ac:dyDescent="0.25">
      <c r="B5" s="50">
        <v>4</v>
      </c>
      <c r="C5" s="51">
        <v>10</v>
      </c>
      <c r="D5" s="51">
        <v>5</v>
      </c>
      <c r="E5" s="52">
        <v>6</v>
      </c>
      <c r="I5" s="1" t="s">
        <v>6</v>
      </c>
      <c r="J5" s="1">
        <v>4</v>
      </c>
      <c r="K5" s="1">
        <v>4</v>
      </c>
      <c r="L5" s="1">
        <v>4</v>
      </c>
      <c r="M5" s="1">
        <v>4</v>
      </c>
      <c r="N5" s="1">
        <v>16</v>
      </c>
      <c r="O5"/>
      <c r="P5"/>
      <c r="Q5" s="38"/>
      <c r="R5" s="38"/>
      <c r="S5"/>
    </row>
    <row r="6" spans="1:19" x14ac:dyDescent="0.25">
      <c r="A6" s="6" t="s">
        <v>39</v>
      </c>
      <c r="B6" s="16">
        <v>5</v>
      </c>
      <c r="C6" s="5">
        <v>1</v>
      </c>
      <c r="D6" s="5">
        <v>4</v>
      </c>
      <c r="E6" s="27">
        <v>5</v>
      </c>
      <c r="I6" s="1" t="s">
        <v>7</v>
      </c>
      <c r="J6" s="1">
        <v>16</v>
      </c>
      <c r="K6" s="1">
        <v>20</v>
      </c>
      <c r="L6" s="1">
        <v>28</v>
      </c>
      <c r="M6" s="1">
        <v>30</v>
      </c>
      <c r="N6" s="1">
        <v>94</v>
      </c>
      <c r="O6"/>
      <c r="P6"/>
      <c r="Q6"/>
      <c r="R6"/>
      <c r="S6"/>
    </row>
    <row r="7" spans="1:19" x14ac:dyDescent="0.25">
      <c r="B7" s="16">
        <v>11</v>
      </c>
      <c r="C7" s="5">
        <v>3</v>
      </c>
      <c r="D7" s="5">
        <v>7</v>
      </c>
      <c r="E7" s="27">
        <v>6</v>
      </c>
      <c r="I7" s="1" t="s">
        <v>8</v>
      </c>
      <c r="J7" s="1">
        <v>4</v>
      </c>
      <c r="K7" s="1">
        <v>5</v>
      </c>
      <c r="L7" s="1">
        <v>7</v>
      </c>
      <c r="M7" s="1">
        <v>7.5</v>
      </c>
      <c r="N7" s="1">
        <v>5.875</v>
      </c>
      <c r="O7"/>
      <c r="P7"/>
      <c r="Q7"/>
      <c r="R7"/>
      <c r="S7"/>
    </row>
    <row r="8" spans="1:19" x14ac:dyDescent="0.25">
      <c r="B8" s="16">
        <v>5</v>
      </c>
      <c r="C8" s="5">
        <v>7</v>
      </c>
      <c r="D8" s="5">
        <v>10</v>
      </c>
      <c r="E8" s="27">
        <v>8</v>
      </c>
      <c r="I8" s="1" t="s">
        <v>9</v>
      </c>
      <c r="J8" s="38">
        <v>0.66666666666666663</v>
      </c>
      <c r="K8" s="38">
        <v>14.666666666666666</v>
      </c>
      <c r="L8" s="38">
        <v>7.333333333333333</v>
      </c>
      <c r="M8" s="1">
        <v>9</v>
      </c>
      <c r="N8" s="38">
        <v>8.5166666666666675</v>
      </c>
      <c r="O8"/>
      <c r="P8"/>
      <c r="Q8"/>
      <c r="R8"/>
      <c r="S8"/>
    </row>
    <row r="9" spans="1:19" ht="15.75" thickBot="1" x14ac:dyDescent="0.3">
      <c r="B9" s="14">
        <v>2</v>
      </c>
      <c r="C9" s="29">
        <v>2</v>
      </c>
      <c r="D9" s="29">
        <v>10</v>
      </c>
      <c r="E9" s="8">
        <v>10</v>
      </c>
      <c r="I9" s="1"/>
      <c r="J9" s="1"/>
      <c r="K9" s="1"/>
      <c r="L9" s="1"/>
      <c r="M9" s="1"/>
      <c r="N9" s="1"/>
      <c r="O9"/>
      <c r="P9"/>
      <c r="Q9"/>
      <c r="R9"/>
      <c r="S9"/>
    </row>
    <row r="10" spans="1:19" ht="15.75" thickBot="1" x14ac:dyDescent="0.3">
      <c r="I10" s="4" t="s">
        <v>39</v>
      </c>
      <c r="J10" s="4"/>
      <c r="K10" s="4"/>
      <c r="L10" s="4"/>
      <c r="M10" s="4"/>
      <c r="N10" s="4"/>
      <c r="O10"/>
      <c r="P10"/>
      <c r="Q10"/>
      <c r="R10"/>
      <c r="S10"/>
    </row>
    <row r="11" spans="1:19" ht="15.75" thickBot="1" x14ac:dyDescent="0.3">
      <c r="A11" t="s">
        <v>10</v>
      </c>
      <c r="B11"/>
      <c r="C11"/>
      <c r="D11"/>
      <c r="E11"/>
      <c r="F11"/>
      <c r="G11"/>
      <c r="I11" s="1" t="s">
        <v>6</v>
      </c>
      <c r="J11" s="1">
        <v>4</v>
      </c>
      <c r="K11" s="1">
        <v>4</v>
      </c>
      <c r="L11" s="1">
        <v>4</v>
      </c>
      <c r="M11" s="1">
        <v>4</v>
      </c>
      <c r="N11" s="1">
        <v>16</v>
      </c>
      <c r="O11"/>
      <c r="P11"/>
      <c r="Q11"/>
      <c r="R11"/>
      <c r="S11"/>
    </row>
    <row r="12" spans="1:19" ht="30" x14ac:dyDescent="0.25">
      <c r="A12" s="54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I12" s="1" t="s">
        <v>7</v>
      </c>
      <c r="J12" s="1">
        <v>23</v>
      </c>
      <c r="K12" s="1">
        <v>13</v>
      </c>
      <c r="L12" s="1">
        <v>31</v>
      </c>
      <c r="M12" s="1">
        <v>29</v>
      </c>
      <c r="N12" s="1">
        <v>96</v>
      </c>
      <c r="O12"/>
      <c r="P12"/>
      <c r="Q12"/>
      <c r="R12"/>
      <c r="S12"/>
    </row>
    <row r="13" spans="1:19" x14ac:dyDescent="0.25">
      <c r="A13" s="1" t="s">
        <v>29</v>
      </c>
      <c r="B13" s="1">
        <v>0.125</v>
      </c>
      <c r="C13" s="1">
        <v>1</v>
      </c>
      <c r="D13" s="38">
        <v>0.125</v>
      </c>
      <c r="E13" s="38">
        <v>1.5151515151515152E-2</v>
      </c>
      <c r="F13" s="38">
        <v>0.9030596648187732</v>
      </c>
      <c r="G13" s="38">
        <v>4.2596772726902348</v>
      </c>
      <c r="I13" s="1" t="s">
        <v>8</v>
      </c>
      <c r="J13" s="1">
        <v>5.75</v>
      </c>
      <c r="K13" s="1">
        <v>3.25</v>
      </c>
      <c r="L13" s="1">
        <v>7.75</v>
      </c>
      <c r="M13" s="1">
        <v>7.25</v>
      </c>
      <c r="N13" s="1">
        <v>6</v>
      </c>
      <c r="O13"/>
      <c r="P13"/>
      <c r="Q13"/>
      <c r="R13"/>
      <c r="S13"/>
    </row>
    <row r="14" spans="1:19" x14ac:dyDescent="0.25">
      <c r="A14" s="1" t="s">
        <v>30</v>
      </c>
      <c r="B14" s="1">
        <v>68.375</v>
      </c>
      <c r="C14" s="1">
        <v>3</v>
      </c>
      <c r="D14" s="38">
        <v>22.791666666666668</v>
      </c>
      <c r="E14" s="38">
        <v>2.762626262626263</v>
      </c>
      <c r="F14" s="38">
        <v>6.4015197002420476E-2</v>
      </c>
      <c r="G14" s="38">
        <v>3.0087865704473615</v>
      </c>
      <c r="I14" s="1" t="s">
        <v>9</v>
      </c>
      <c r="J14" s="38">
        <v>14.25</v>
      </c>
      <c r="K14" s="38">
        <v>6.916666666666667</v>
      </c>
      <c r="L14" s="1">
        <v>8.25</v>
      </c>
      <c r="M14" s="38">
        <v>4.916666666666667</v>
      </c>
      <c r="N14" s="38">
        <v>10.133333333333333</v>
      </c>
      <c r="O14"/>
      <c r="P14"/>
      <c r="Q14"/>
      <c r="R14"/>
      <c r="S14"/>
    </row>
    <row r="15" spans="1:19" x14ac:dyDescent="0.25">
      <c r="A15" s="1" t="s">
        <v>31</v>
      </c>
      <c r="B15" s="1">
        <v>13.375</v>
      </c>
      <c r="C15" s="1">
        <v>3</v>
      </c>
      <c r="D15" s="38">
        <v>4.458333333333333</v>
      </c>
      <c r="E15" s="38">
        <v>0.54040404040404033</v>
      </c>
      <c r="F15" s="38">
        <v>0.65921922738146732</v>
      </c>
      <c r="G15" s="38">
        <v>3.0087865704473615</v>
      </c>
      <c r="I15" s="1"/>
      <c r="J15" s="1"/>
      <c r="K15" s="1"/>
      <c r="L15" s="1"/>
      <c r="M15" s="1"/>
      <c r="N15" s="1"/>
      <c r="O15"/>
      <c r="P15"/>
      <c r="Q15"/>
      <c r="R15"/>
      <c r="S15"/>
    </row>
    <row r="16" spans="1:19" ht="15.75" thickBot="1" x14ac:dyDescent="0.3">
      <c r="A16" s="1" t="s">
        <v>32</v>
      </c>
      <c r="B16" s="1">
        <v>198</v>
      </c>
      <c r="C16" s="1">
        <v>24</v>
      </c>
      <c r="D16" s="38">
        <v>8.25</v>
      </c>
      <c r="E16" s="1"/>
      <c r="F16" s="1"/>
      <c r="G16" s="1"/>
      <c r="I16" s="4" t="s">
        <v>20</v>
      </c>
      <c r="J16" s="4"/>
      <c r="K16" s="4"/>
      <c r="L16" s="4"/>
      <c r="M16"/>
      <c r="N16"/>
      <c r="O16"/>
      <c r="P16"/>
      <c r="Q16"/>
      <c r="R16"/>
      <c r="S16"/>
    </row>
    <row r="17" spans="1:19" ht="15.75" thickBot="1" x14ac:dyDescent="0.3">
      <c r="A17" s="2" t="s">
        <v>20</v>
      </c>
      <c r="B17" s="2">
        <v>279.875</v>
      </c>
      <c r="C17" s="2">
        <v>31</v>
      </c>
      <c r="D17" s="2"/>
      <c r="E17" s="2"/>
      <c r="F17" s="2"/>
      <c r="G17" s="2"/>
      <c r="I17" s="1" t="s">
        <v>6</v>
      </c>
      <c r="J17" s="1">
        <v>8</v>
      </c>
      <c r="K17" s="1">
        <v>8</v>
      </c>
      <c r="L17" s="1">
        <v>8</v>
      </c>
      <c r="M17">
        <v>8</v>
      </c>
      <c r="N17"/>
      <c r="O17"/>
      <c r="P17"/>
      <c r="Q17"/>
      <c r="R17"/>
      <c r="S17"/>
    </row>
    <row r="18" spans="1:19" x14ac:dyDescent="0.25">
      <c r="I18" s="1" t="s">
        <v>7</v>
      </c>
      <c r="J18" s="1">
        <v>39</v>
      </c>
      <c r="K18" s="1">
        <v>33</v>
      </c>
      <c r="L18" s="1">
        <v>59</v>
      </c>
      <c r="M18">
        <v>59</v>
      </c>
      <c r="N18"/>
      <c r="O18"/>
      <c r="P18"/>
      <c r="Q18"/>
      <c r="R18"/>
      <c r="S18"/>
    </row>
    <row r="19" spans="1:19" x14ac:dyDescent="0.25">
      <c r="I19" s="1" t="s">
        <v>8</v>
      </c>
      <c r="J19" s="1">
        <v>4.875</v>
      </c>
      <c r="K19" s="1">
        <v>4.125</v>
      </c>
      <c r="L19" s="1">
        <v>7.375</v>
      </c>
      <c r="M19">
        <v>7.375</v>
      </c>
      <c r="N19"/>
      <c r="O19"/>
      <c r="P19"/>
      <c r="Q19"/>
      <c r="R19"/>
      <c r="S19"/>
    </row>
    <row r="20" spans="1:19" x14ac:dyDescent="0.25">
      <c r="I20" s="1" t="s">
        <v>9</v>
      </c>
      <c r="J20" s="38">
        <v>7.2678571428571432</v>
      </c>
      <c r="K20" s="38">
        <v>10.125</v>
      </c>
      <c r="L20" s="38">
        <v>6.8392857142857144</v>
      </c>
      <c r="M20" s="42">
        <v>5.9821428571428568</v>
      </c>
      <c r="N20"/>
      <c r="O20"/>
      <c r="P20"/>
      <c r="Q20"/>
      <c r="R20"/>
      <c r="S20"/>
    </row>
    <row r="21" spans="1:19" x14ac:dyDescent="0.25">
      <c r="H21" s="1"/>
      <c r="I21" s="1"/>
      <c r="J21" s="1"/>
      <c r="K21" s="1"/>
      <c r="L21"/>
      <c r="M21"/>
      <c r="N21"/>
      <c r="O21"/>
      <c r="P21"/>
      <c r="Q21"/>
      <c r="R21"/>
      <c r="S21"/>
    </row>
    <row r="22" spans="1:19" x14ac:dyDescent="0.25">
      <c r="I22"/>
      <c r="J22"/>
      <c r="K22"/>
      <c r="L22"/>
      <c r="M22"/>
      <c r="N22"/>
      <c r="O22"/>
      <c r="P22"/>
      <c r="Q22"/>
      <c r="R22"/>
      <c r="S22"/>
    </row>
    <row r="23" spans="1:19" x14ac:dyDescent="0.25">
      <c r="O23"/>
      <c r="P23"/>
      <c r="Q23"/>
      <c r="R23"/>
      <c r="S23"/>
    </row>
    <row r="24" spans="1:19" x14ac:dyDescent="0.25">
      <c r="O24"/>
      <c r="P24"/>
      <c r="Q24"/>
      <c r="R24"/>
      <c r="S24"/>
    </row>
    <row r="29" spans="1:19" x14ac:dyDescent="0.25">
      <c r="H29" s="1"/>
      <c r="I29" s="1"/>
      <c r="J29" s="1"/>
      <c r="K29" s="1"/>
      <c r="L29" s="1"/>
      <c r="M29" s="1"/>
      <c r="N29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N33"/>
  <sheetViews>
    <sheetView workbookViewId="0">
      <selection activeCell="R4" sqref="R4"/>
    </sheetView>
  </sheetViews>
  <sheetFormatPr defaultRowHeight="15" x14ac:dyDescent="0.25"/>
  <cols>
    <col min="1" max="1" width="7.5703125" style="9" bestFit="1" customWidth="1"/>
    <col min="2" max="5" width="7.140625" style="9" customWidth="1"/>
    <col min="6" max="6" width="4" style="9" customWidth="1"/>
    <col min="7" max="11" width="5.28515625" style="9" customWidth="1"/>
    <col min="12" max="14" width="8.7109375" style="9" customWidth="1"/>
    <col min="15" max="16384" width="9.140625" style="9"/>
  </cols>
  <sheetData>
    <row r="1" spans="1:14" ht="30.75" thickBot="1" x14ac:dyDescent="0.3">
      <c r="B1" s="55" t="s">
        <v>43</v>
      </c>
      <c r="C1" s="55" t="s">
        <v>44</v>
      </c>
      <c r="D1" s="55" t="s">
        <v>45</v>
      </c>
      <c r="E1" s="55" t="s">
        <v>46</v>
      </c>
      <c r="G1" s="40" t="s">
        <v>50</v>
      </c>
      <c r="H1" s="7" t="s">
        <v>77</v>
      </c>
      <c r="I1" s="7" t="s">
        <v>59</v>
      </c>
      <c r="J1" s="7" t="s">
        <v>60</v>
      </c>
      <c r="K1" s="7" t="s">
        <v>61</v>
      </c>
      <c r="L1" s="12" t="s">
        <v>81</v>
      </c>
      <c r="M1" s="12" t="s">
        <v>82</v>
      </c>
      <c r="N1" s="12" t="s">
        <v>83</v>
      </c>
    </row>
    <row r="2" spans="1:14" x14ac:dyDescent="0.25">
      <c r="A2" s="6" t="s">
        <v>38</v>
      </c>
      <c r="B2" s="13">
        <v>4</v>
      </c>
      <c r="C2" s="11">
        <v>2</v>
      </c>
      <c r="D2" s="11">
        <v>6</v>
      </c>
      <c r="E2" s="26">
        <v>10</v>
      </c>
      <c r="G2" s="13">
        <v>4</v>
      </c>
      <c r="H2" s="11">
        <v>1</v>
      </c>
      <c r="I2" s="11">
        <v>1</v>
      </c>
      <c r="J2" s="11">
        <v>0</v>
      </c>
      <c r="K2" s="11">
        <v>0</v>
      </c>
      <c r="L2" s="11">
        <f>$H2*I2</f>
        <v>1</v>
      </c>
      <c r="M2" s="11">
        <f t="shared" ref="M2:N2" si="0">$H2*J2</f>
        <v>0</v>
      </c>
      <c r="N2" s="26">
        <f t="shared" si="0"/>
        <v>0</v>
      </c>
    </row>
    <row r="3" spans="1:14" x14ac:dyDescent="0.25">
      <c r="B3" s="16">
        <v>3</v>
      </c>
      <c r="C3" s="5">
        <v>2</v>
      </c>
      <c r="D3" s="5">
        <v>6</v>
      </c>
      <c r="E3" s="27">
        <v>10</v>
      </c>
      <c r="G3" s="16">
        <v>3</v>
      </c>
      <c r="H3" s="5">
        <v>1</v>
      </c>
      <c r="I3" s="5">
        <v>1</v>
      </c>
      <c r="J3" s="5">
        <v>0</v>
      </c>
      <c r="K3" s="5">
        <v>0</v>
      </c>
      <c r="L3" s="5">
        <f t="shared" ref="L3:L33" si="1">$H3*I3</f>
        <v>1</v>
      </c>
      <c r="M3" s="5">
        <f t="shared" ref="M3:M33" si="2">$H3*J3</f>
        <v>0</v>
      </c>
      <c r="N3" s="27">
        <f t="shared" ref="N3:N33" si="3">$H3*K3</f>
        <v>0</v>
      </c>
    </row>
    <row r="4" spans="1:14" x14ac:dyDescent="0.25">
      <c r="B4" s="16">
        <v>5</v>
      </c>
      <c r="C4" s="5">
        <v>6</v>
      </c>
      <c r="D4" s="5">
        <v>11</v>
      </c>
      <c r="E4" s="27">
        <v>4</v>
      </c>
      <c r="G4" s="16">
        <v>5</v>
      </c>
      <c r="H4" s="5">
        <v>1</v>
      </c>
      <c r="I4" s="5">
        <v>1</v>
      </c>
      <c r="J4" s="5">
        <v>0</v>
      </c>
      <c r="K4" s="5">
        <v>0</v>
      </c>
      <c r="L4" s="5">
        <f t="shared" si="1"/>
        <v>1</v>
      </c>
      <c r="M4" s="5">
        <f t="shared" si="2"/>
        <v>0</v>
      </c>
      <c r="N4" s="27">
        <f t="shared" si="3"/>
        <v>0</v>
      </c>
    </row>
    <row r="5" spans="1:14" x14ac:dyDescent="0.25">
      <c r="B5" s="50">
        <v>4</v>
      </c>
      <c r="C5" s="51">
        <v>10</v>
      </c>
      <c r="D5" s="51">
        <v>5</v>
      </c>
      <c r="E5" s="52">
        <v>6</v>
      </c>
      <c r="G5" s="16">
        <v>4</v>
      </c>
      <c r="H5" s="5">
        <v>1</v>
      </c>
      <c r="I5" s="5">
        <v>1</v>
      </c>
      <c r="J5" s="5">
        <v>0</v>
      </c>
      <c r="K5" s="5">
        <v>0</v>
      </c>
      <c r="L5" s="5">
        <f t="shared" si="1"/>
        <v>1</v>
      </c>
      <c r="M5" s="5">
        <f t="shared" si="2"/>
        <v>0</v>
      </c>
      <c r="N5" s="27">
        <f t="shared" si="3"/>
        <v>0</v>
      </c>
    </row>
    <row r="6" spans="1:14" x14ac:dyDescent="0.25">
      <c r="A6" s="6" t="s">
        <v>39</v>
      </c>
      <c r="B6" s="16">
        <v>5</v>
      </c>
      <c r="C6" s="5">
        <v>1</v>
      </c>
      <c r="D6" s="5">
        <v>4</v>
      </c>
      <c r="E6" s="27">
        <v>5</v>
      </c>
      <c r="G6" s="16">
        <v>2</v>
      </c>
      <c r="H6" s="5">
        <v>1</v>
      </c>
      <c r="I6" s="5">
        <v>0</v>
      </c>
      <c r="J6" s="5">
        <v>1</v>
      </c>
      <c r="K6" s="5">
        <v>0</v>
      </c>
      <c r="L6" s="5">
        <f t="shared" si="1"/>
        <v>0</v>
      </c>
      <c r="M6" s="5">
        <f t="shared" si="2"/>
        <v>1</v>
      </c>
      <c r="N6" s="27">
        <f t="shared" si="3"/>
        <v>0</v>
      </c>
    </row>
    <row r="7" spans="1:14" x14ac:dyDescent="0.25">
      <c r="B7" s="16">
        <v>11</v>
      </c>
      <c r="C7" s="5">
        <v>3</v>
      </c>
      <c r="D7" s="5">
        <v>7</v>
      </c>
      <c r="E7" s="27">
        <v>6</v>
      </c>
      <c r="G7" s="16">
        <v>2</v>
      </c>
      <c r="H7" s="5">
        <v>1</v>
      </c>
      <c r="I7" s="5">
        <v>0</v>
      </c>
      <c r="J7" s="5">
        <v>1</v>
      </c>
      <c r="K7" s="5">
        <v>0</v>
      </c>
      <c r="L7" s="5">
        <f t="shared" si="1"/>
        <v>0</v>
      </c>
      <c r="M7" s="5">
        <f t="shared" si="2"/>
        <v>1</v>
      </c>
      <c r="N7" s="27">
        <f t="shared" si="3"/>
        <v>0</v>
      </c>
    </row>
    <row r="8" spans="1:14" x14ac:dyDescent="0.25">
      <c r="B8" s="16">
        <v>5</v>
      </c>
      <c r="C8" s="5">
        <v>7</v>
      </c>
      <c r="D8" s="5">
        <v>10</v>
      </c>
      <c r="E8" s="27">
        <v>8</v>
      </c>
      <c r="G8" s="16">
        <v>6</v>
      </c>
      <c r="H8" s="5">
        <v>1</v>
      </c>
      <c r="I8" s="5">
        <v>0</v>
      </c>
      <c r="J8" s="5">
        <v>1</v>
      </c>
      <c r="K8" s="5">
        <v>0</v>
      </c>
      <c r="L8" s="5">
        <f t="shared" si="1"/>
        <v>0</v>
      </c>
      <c r="M8" s="5">
        <f t="shared" si="2"/>
        <v>1</v>
      </c>
      <c r="N8" s="27">
        <f t="shared" si="3"/>
        <v>0</v>
      </c>
    </row>
    <row r="9" spans="1:14" ht="15.75" thickBot="1" x14ac:dyDescent="0.3">
      <c r="B9" s="14">
        <v>2</v>
      </c>
      <c r="C9" s="29">
        <v>2</v>
      </c>
      <c r="D9" s="29">
        <v>10</v>
      </c>
      <c r="E9" s="8">
        <v>10</v>
      </c>
      <c r="G9" s="16">
        <v>10</v>
      </c>
      <c r="H9" s="5">
        <v>1</v>
      </c>
      <c r="I9" s="5">
        <v>0</v>
      </c>
      <c r="J9" s="5">
        <v>1</v>
      </c>
      <c r="K9" s="5">
        <v>0</v>
      </c>
      <c r="L9" s="5">
        <f t="shared" si="1"/>
        <v>0</v>
      </c>
      <c r="M9" s="5">
        <f t="shared" si="2"/>
        <v>1</v>
      </c>
      <c r="N9" s="27">
        <f t="shared" si="3"/>
        <v>0</v>
      </c>
    </row>
    <row r="10" spans="1:14" x14ac:dyDescent="0.25">
      <c r="G10" s="16">
        <v>6</v>
      </c>
      <c r="H10" s="5">
        <v>1</v>
      </c>
      <c r="I10" s="5">
        <v>0</v>
      </c>
      <c r="J10" s="5">
        <v>0</v>
      </c>
      <c r="K10" s="5">
        <v>1</v>
      </c>
      <c r="L10" s="5">
        <f t="shared" si="1"/>
        <v>0</v>
      </c>
      <c r="M10" s="5">
        <f t="shared" si="2"/>
        <v>0</v>
      </c>
      <c r="N10" s="27">
        <f t="shared" si="3"/>
        <v>1</v>
      </c>
    </row>
    <row r="11" spans="1:14" x14ac:dyDescent="0.25">
      <c r="A11" s="42"/>
      <c r="B11" s="42"/>
      <c r="C11" s="42"/>
      <c r="D11" s="42"/>
      <c r="E11" s="42"/>
      <c r="G11" s="16">
        <v>6</v>
      </c>
      <c r="H11" s="5">
        <v>1</v>
      </c>
      <c r="I11" s="5">
        <v>0</v>
      </c>
      <c r="J11" s="5">
        <v>0</v>
      </c>
      <c r="K11" s="5">
        <v>1</v>
      </c>
      <c r="L11" s="5">
        <f t="shared" si="1"/>
        <v>0</v>
      </c>
      <c r="M11" s="5">
        <f t="shared" si="2"/>
        <v>0</v>
      </c>
      <c r="N11" s="27">
        <f t="shared" si="3"/>
        <v>1</v>
      </c>
    </row>
    <row r="12" spans="1:14" x14ac:dyDescent="0.25">
      <c r="A12" s="42"/>
      <c r="B12" s="42"/>
      <c r="C12" s="42"/>
      <c r="D12" s="42"/>
      <c r="E12" s="42"/>
      <c r="G12" s="16">
        <v>11</v>
      </c>
      <c r="H12" s="5">
        <v>1</v>
      </c>
      <c r="I12" s="5">
        <v>0</v>
      </c>
      <c r="J12" s="5">
        <v>0</v>
      </c>
      <c r="K12" s="5">
        <v>1</v>
      </c>
      <c r="L12" s="5">
        <f t="shared" si="1"/>
        <v>0</v>
      </c>
      <c r="M12" s="5">
        <f t="shared" si="2"/>
        <v>0</v>
      </c>
      <c r="N12" s="27">
        <f t="shared" si="3"/>
        <v>1</v>
      </c>
    </row>
    <row r="13" spans="1:14" x14ac:dyDescent="0.25">
      <c r="A13" s="42"/>
      <c r="B13" s="42"/>
      <c r="C13" s="42"/>
      <c r="D13" s="42"/>
      <c r="E13" s="42"/>
      <c r="G13" s="16">
        <v>5</v>
      </c>
      <c r="H13" s="5">
        <v>1</v>
      </c>
      <c r="I13" s="5">
        <v>0</v>
      </c>
      <c r="J13" s="5">
        <v>0</v>
      </c>
      <c r="K13" s="5">
        <v>1</v>
      </c>
      <c r="L13" s="5">
        <f t="shared" si="1"/>
        <v>0</v>
      </c>
      <c r="M13" s="5">
        <f t="shared" si="2"/>
        <v>0</v>
      </c>
      <c r="N13" s="27">
        <f t="shared" si="3"/>
        <v>1</v>
      </c>
    </row>
    <row r="14" spans="1:14" x14ac:dyDescent="0.25">
      <c r="A14" s="42"/>
      <c r="B14" s="64"/>
      <c r="C14" s="42"/>
      <c r="D14" s="42"/>
      <c r="E14" s="42"/>
      <c r="G14" s="16">
        <v>10</v>
      </c>
      <c r="H14" s="5">
        <v>1</v>
      </c>
      <c r="I14" s="5">
        <v>-1</v>
      </c>
      <c r="J14" s="5">
        <v>-1</v>
      </c>
      <c r="K14" s="5">
        <v>-1</v>
      </c>
      <c r="L14" s="5">
        <f t="shared" si="1"/>
        <v>-1</v>
      </c>
      <c r="M14" s="5">
        <f t="shared" si="2"/>
        <v>-1</v>
      </c>
      <c r="N14" s="27">
        <f t="shared" si="3"/>
        <v>-1</v>
      </c>
    </row>
    <row r="15" spans="1:14" x14ac:dyDescent="0.25">
      <c r="A15" s="42"/>
      <c r="B15" s="42"/>
      <c r="C15" s="42"/>
      <c r="D15" s="42"/>
      <c r="E15" s="42"/>
      <c r="G15" s="16">
        <v>10</v>
      </c>
      <c r="H15" s="5">
        <v>1</v>
      </c>
      <c r="I15" s="5">
        <v>-1</v>
      </c>
      <c r="J15" s="5">
        <v>-1</v>
      </c>
      <c r="K15" s="5">
        <v>-1</v>
      </c>
      <c r="L15" s="5">
        <f t="shared" si="1"/>
        <v>-1</v>
      </c>
      <c r="M15" s="5">
        <f t="shared" si="2"/>
        <v>-1</v>
      </c>
      <c r="N15" s="27">
        <f t="shared" si="3"/>
        <v>-1</v>
      </c>
    </row>
    <row r="16" spans="1:14" x14ac:dyDescent="0.25">
      <c r="A16"/>
      <c r="B16"/>
      <c r="C16"/>
      <c r="D16"/>
      <c r="E16"/>
      <c r="G16" s="16">
        <v>4</v>
      </c>
      <c r="H16" s="5">
        <v>1</v>
      </c>
      <c r="I16" s="5">
        <v>-1</v>
      </c>
      <c r="J16" s="5">
        <v>-1</v>
      </c>
      <c r="K16" s="5">
        <v>-1</v>
      </c>
      <c r="L16" s="5">
        <f t="shared" si="1"/>
        <v>-1</v>
      </c>
      <c r="M16" s="5">
        <f t="shared" si="2"/>
        <v>-1</v>
      </c>
      <c r="N16" s="27">
        <f t="shared" si="3"/>
        <v>-1</v>
      </c>
    </row>
    <row r="17" spans="1:14" x14ac:dyDescent="0.25">
      <c r="A17" s="42"/>
      <c r="B17" s="42"/>
      <c r="C17" s="42"/>
      <c r="D17" s="42"/>
      <c r="E17" s="42"/>
      <c r="G17" s="16">
        <v>6</v>
      </c>
      <c r="H17" s="5">
        <v>1</v>
      </c>
      <c r="I17" s="5">
        <v>-1</v>
      </c>
      <c r="J17" s="5">
        <v>-1</v>
      </c>
      <c r="K17" s="5">
        <v>-1</v>
      </c>
      <c r="L17" s="5">
        <f t="shared" si="1"/>
        <v>-1</v>
      </c>
      <c r="M17" s="5">
        <f t="shared" si="2"/>
        <v>-1</v>
      </c>
      <c r="N17" s="27">
        <f t="shared" si="3"/>
        <v>-1</v>
      </c>
    </row>
    <row r="18" spans="1:14" x14ac:dyDescent="0.25">
      <c r="A18"/>
      <c r="B18"/>
      <c r="C18"/>
      <c r="D18"/>
      <c r="E18"/>
      <c r="G18" s="16">
        <v>5</v>
      </c>
      <c r="H18" s="5">
        <v>-1</v>
      </c>
      <c r="I18" s="5">
        <v>1</v>
      </c>
      <c r="J18" s="5">
        <v>0</v>
      </c>
      <c r="K18" s="5">
        <v>0</v>
      </c>
      <c r="L18" s="5">
        <f t="shared" si="1"/>
        <v>-1</v>
      </c>
      <c r="M18" s="5">
        <f t="shared" si="2"/>
        <v>0</v>
      </c>
      <c r="N18" s="27">
        <f t="shared" si="3"/>
        <v>0</v>
      </c>
    </row>
    <row r="19" spans="1:14" x14ac:dyDescent="0.25">
      <c r="A19" s="22"/>
      <c r="B19" s="22"/>
      <c r="C19" s="22"/>
      <c r="D19" s="22"/>
      <c r="E19" s="22"/>
      <c r="G19" s="16">
        <v>11</v>
      </c>
      <c r="H19" s="5">
        <v>-1</v>
      </c>
      <c r="I19" s="5">
        <v>1</v>
      </c>
      <c r="J19" s="5">
        <v>0</v>
      </c>
      <c r="K19" s="5">
        <v>0</v>
      </c>
      <c r="L19" s="5">
        <f t="shared" si="1"/>
        <v>-1</v>
      </c>
      <c r="M19" s="5">
        <f t="shared" si="2"/>
        <v>0</v>
      </c>
      <c r="N19" s="27">
        <f t="shared" si="3"/>
        <v>0</v>
      </c>
    </row>
    <row r="20" spans="1:14" x14ac:dyDescent="0.25">
      <c r="A20"/>
      <c r="B20"/>
      <c r="C20"/>
      <c r="D20"/>
      <c r="E20"/>
      <c r="G20" s="16">
        <v>5</v>
      </c>
      <c r="H20" s="5">
        <v>-1</v>
      </c>
      <c r="I20" s="5">
        <v>1</v>
      </c>
      <c r="J20" s="5">
        <v>0</v>
      </c>
      <c r="K20" s="5">
        <v>0</v>
      </c>
      <c r="L20" s="5">
        <f t="shared" si="1"/>
        <v>-1</v>
      </c>
      <c r="M20" s="5">
        <f t="shared" si="2"/>
        <v>0</v>
      </c>
      <c r="N20" s="27">
        <f t="shared" si="3"/>
        <v>0</v>
      </c>
    </row>
    <row r="21" spans="1:14" x14ac:dyDescent="0.25">
      <c r="A21"/>
      <c r="B21"/>
      <c r="C21"/>
      <c r="D21"/>
      <c r="E21"/>
      <c r="G21" s="16">
        <v>2</v>
      </c>
      <c r="H21" s="5">
        <v>-1</v>
      </c>
      <c r="I21" s="5">
        <v>1</v>
      </c>
      <c r="J21" s="5">
        <v>0</v>
      </c>
      <c r="K21" s="5">
        <v>0</v>
      </c>
      <c r="L21" s="5">
        <f t="shared" si="1"/>
        <v>-1</v>
      </c>
      <c r="M21" s="5">
        <f t="shared" si="2"/>
        <v>0</v>
      </c>
      <c r="N21" s="27">
        <f t="shared" si="3"/>
        <v>0</v>
      </c>
    </row>
    <row r="22" spans="1:14" x14ac:dyDescent="0.25">
      <c r="G22" s="16">
        <v>1</v>
      </c>
      <c r="H22" s="5">
        <v>-1</v>
      </c>
      <c r="I22" s="5">
        <v>0</v>
      </c>
      <c r="J22" s="5">
        <v>1</v>
      </c>
      <c r="K22" s="5">
        <v>0</v>
      </c>
      <c r="L22" s="5">
        <f t="shared" si="1"/>
        <v>0</v>
      </c>
      <c r="M22" s="5">
        <f t="shared" si="2"/>
        <v>-1</v>
      </c>
      <c r="N22" s="27">
        <f t="shared" si="3"/>
        <v>0</v>
      </c>
    </row>
    <row r="23" spans="1:14" x14ac:dyDescent="0.25">
      <c r="G23" s="16">
        <v>3</v>
      </c>
      <c r="H23" s="5">
        <v>-1</v>
      </c>
      <c r="I23" s="5">
        <v>0</v>
      </c>
      <c r="J23" s="5">
        <v>1</v>
      </c>
      <c r="K23" s="5">
        <v>0</v>
      </c>
      <c r="L23" s="5">
        <f t="shared" si="1"/>
        <v>0</v>
      </c>
      <c r="M23" s="5">
        <f t="shared" si="2"/>
        <v>-1</v>
      </c>
      <c r="N23" s="27">
        <f t="shared" si="3"/>
        <v>0</v>
      </c>
    </row>
    <row r="24" spans="1:14" x14ac:dyDescent="0.25">
      <c r="G24" s="16">
        <v>7</v>
      </c>
      <c r="H24" s="5">
        <v>-1</v>
      </c>
      <c r="I24" s="5">
        <v>0</v>
      </c>
      <c r="J24" s="5">
        <v>1</v>
      </c>
      <c r="K24" s="5">
        <v>0</v>
      </c>
      <c r="L24" s="5">
        <f t="shared" si="1"/>
        <v>0</v>
      </c>
      <c r="M24" s="5">
        <f t="shared" si="2"/>
        <v>-1</v>
      </c>
      <c r="N24" s="27">
        <f t="shared" si="3"/>
        <v>0</v>
      </c>
    </row>
    <row r="25" spans="1:14" x14ac:dyDescent="0.25">
      <c r="G25" s="16">
        <v>2</v>
      </c>
      <c r="H25" s="5">
        <v>-1</v>
      </c>
      <c r="I25" s="5">
        <v>0</v>
      </c>
      <c r="J25" s="5">
        <v>1</v>
      </c>
      <c r="K25" s="5">
        <v>0</v>
      </c>
      <c r="L25" s="5">
        <f t="shared" si="1"/>
        <v>0</v>
      </c>
      <c r="M25" s="5">
        <f t="shared" si="2"/>
        <v>-1</v>
      </c>
      <c r="N25" s="27">
        <f t="shared" si="3"/>
        <v>0</v>
      </c>
    </row>
    <row r="26" spans="1:14" x14ac:dyDescent="0.25">
      <c r="G26" s="16">
        <v>4</v>
      </c>
      <c r="H26" s="5">
        <v>-1</v>
      </c>
      <c r="I26" s="5">
        <v>0</v>
      </c>
      <c r="J26" s="5">
        <v>0</v>
      </c>
      <c r="K26" s="5">
        <v>1</v>
      </c>
      <c r="L26" s="5">
        <f t="shared" si="1"/>
        <v>0</v>
      </c>
      <c r="M26" s="5">
        <f t="shared" si="2"/>
        <v>0</v>
      </c>
      <c r="N26" s="27">
        <f t="shared" si="3"/>
        <v>-1</v>
      </c>
    </row>
    <row r="27" spans="1:14" x14ac:dyDescent="0.25">
      <c r="G27" s="16">
        <v>7</v>
      </c>
      <c r="H27" s="5">
        <v>-1</v>
      </c>
      <c r="I27" s="5">
        <v>0</v>
      </c>
      <c r="J27" s="5">
        <v>0</v>
      </c>
      <c r="K27" s="5">
        <v>1</v>
      </c>
      <c r="L27" s="5">
        <f t="shared" si="1"/>
        <v>0</v>
      </c>
      <c r="M27" s="5">
        <f t="shared" si="2"/>
        <v>0</v>
      </c>
      <c r="N27" s="27">
        <f t="shared" si="3"/>
        <v>-1</v>
      </c>
    </row>
    <row r="28" spans="1:14" x14ac:dyDescent="0.25">
      <c r="G28" s="16">
        <v>10</v>
      </c>
      <c r="H28" s="5">
        <v>-1</v>
      </c>
      <c r="I28" s="5">
        <v>0</v>
      </c>
      <c r="J28" s="5">
        <v>0</v>
      </c>
      <c r="K28" s="5">
        <v>1</v>
      </c>
      <c r="L28" s="5">
        <f t="shared" si="1"/>
        <v>0</v>
      </c>
      <c r="M28" s="5">
        <f t="shared" si="2"/>
        <v>0</v>
      </c>
      <c r="N28" s="27">
        <f t="shared" si="3"/>
        <v>-1</v>
      </c>
    </row>
    <row r="29" spans="1:14" x14ac:dyDescent="0.25">
      <c r="G29" s="16">
        <v>10</v>
      </c>
      <c r="H29" s="1">
        <v>-1</v>
      </c>
      <c r="I29" s="1">
        <v>0</v>
      </c>
      <c r="J29" s="1">
        <v>0</v>
      </c>
      <c r="K29" s="1">
        <v>1</v>
      </c>
      <c r="L29" s="5">
        <f t="shared" si="1"/>
        <v>0</v>
      </c>
      <c r="M29" s="5">
        <f t="shared" si="2"/>
        <v>0</v>
      </c>
      <c r="N29" s="27">
        <f t="shared" si="3"/>
        <v>-1</v>
      </c>
    </row>
    <row r="30" spans="1:14" x14ac:dyDescent="0.25">
      <c r="G30" s="16">
        <v>5</v>
      </c>
      <c r="H30" s="5">
        <v>-1</v>
      </c>
      <c r="I30" s="5">
        <v>-1</v>
      </c>
      <c r="J30" s="5">
        <v>-1</v>
      </c>
      <c r="K30" s="5">
        <v>-1</v>
      </c>
      <c r="L30" s="5">
        <f t="shared" si="1"/>
        <v>1</v>
      </c>
      <c r="M30" s="5">
        <f t="shared" si="2"/>
        <v>1</v>
      </c>
      <c r="N30" s="27">
        <f t="shared" si="3"/>
        <v>1</v>
      </c>
    </row>
    <row r="31" spans="1:14" x14ac:dyDescent="0.25">
      <c r="G31" s="16">
        <v>6</v>
      </c>
      <c r="H31" s="5">
        <v>-1</v>
      </c>
      <c r="I31" s="5">
        <v>-1</v>
      </c>
      <c r="J31" s="5">
        <v>-1</v>
      </c>
      <c r="K31" s="5">
        <v>-1</v>
      </c>
      <c r="L31" s="5">
        <f t="shared" si="1"/>
        <v>1</v>
      </c>
      <c r="M31" s="5">
        <f t="shared" si="2"/>
        <v>1</v>
      </c>
      <c r="N31" s="27">
        <f t="shared" si="3"/>
        <v>1</v>
      </c>
    </row>
    <row r="32" spans="1:14" x14ac:dyDescent="0.25">
      <c r="G32" s="16">
        <v>8</v>
      </c>
      <c r="H32" s="5">
        <v>-1</v>
      </c>
      <c r="I32" s="5">
        <v>-1</v>
      </c>
      <c r="J32" s="5">
        <v>-1</v>
      </c>
      <c r="K32" s="5">
        <v>-1</v>
      </c>
      <c r="L32" s="5">
        <f t="shared" si="1"/>
        <v>1</v>
      </c>
      <c r="M32" s="5">
        <f t="shared" si="2"/>
        <v>1</v>
      </c>
      <c r="N32" s="27">
        <f t="shared" si="3"/>
        <v>1</v>
      </c>
    </row>
    <row r="33" spans="7:14" ht="15.75" thickBot="1" x14ac:dyDescent="0.3">
      <c r="G33" s="14">
        <v>10</v>
      </c>
      <c r="H33" s="29">
        <v>-1</v>
      </c>
      <c r="I33" s="29">
        <v>-1</v>
      </c>
      <c r="J33" s="29">
        <v>-1</v>
      </c>
      <c r="K33" s="29">
        <v>-1</v>
      </c>
      <c r="L33" s="29">
        <f t="shared" si="1"/>
        <v>1</v>
      </c>
      <c r="M33" s="29">
        <f t="shared" si="2"/>
        <v>1</v>
      </c>
      <c r="N33" s="8">
        <f t="shared" si="3"/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workbookViewId="0">
      <selection activeCell="L9" sqref="L9"/>
    </sheetView>
  </sheetViews>
  <sheetFormatPr defaultRowHeight="15" x14ac:dyDescent="0.25"/>
  <cols>
    <col min="1" max="1" width="5.85546875" style="9" bestFit="1" customWidth="1"/>
    <col min="2" max="2" width="4.140625" style="9" bestFit="1" customWidth="1"/>
    <col min="3" max="5" width="3.28515625" style="9" bestFit="1" customWidth="1"/>
    <col min="6" max="8" width="6.5703125" style="9" customWidth="1"/>
    <col min="9" max="9" width="2.42578125" style="9" customWidth="1"/>
    <col min="10" max="11" width="13.140625" style="9" bestFit="1" customWidth="1"/>
    <col min="12" max="12" width="7.5703125" style="9" bestFit="1" customWidth="1"/>
    <col min="13" max="13" width="7" style="9" bestFit="1" customWidth="1"/>
    <col min="14" max="14" width="6.5703125" style="9" bestFit="1" customWidth="1"/>
    <col min="15" max="15" width="7" style="9" customWidth="1"/>
    <col min="16" max="16" width="8.85546875" style="9" bestFit="1" customWidth="1"/>
    <col min="17" max="17" width="8.42578125" style="9" bestFit="1" customWidth="1"/>
    <col min="18" max="18" width="10.140625" style="9" bestFit="1" customWidth="1"/>
    <col min="19" max="19" width="3" style="9" bestFit="1" customWidth="1"/>
    <col min="20" max="20" width="7.42578125" style="9" bestFit="1" customWidth="1"/>
    <col min="21" max="21" width="8.5703125" style="9" bestFit="1" customWidth="1"/>
    <col min="22" max="22" width="7.28515625" style="9" bestFit="1" customWidth="1"/>
    <col min="23" max="23" width="7" style="9" bestFit="1" customWidth="1"/>
    <col min="24" max="26" width="5.7109375" style="9" customWidth="1"/>
    <col min="27" max="16384" width="9.140625" style="9"/>
  </cols>
  <sheetData>
    <row r="1" spans="1:27" ht="30.75" thickBot="1" x14ac:dyDescent="0.3">
      <c r="A1" s="65" t="s">
        <v>50</v>
      </c>
      <c r="B1" s="30" t="s">
        <v>33</v>
      </c>
      <c r="C1" s="30" t="s">
        <v>59</v>
      </c>
      <c r="D1" s="30" t="s">
        <v>60</v>
      </c>
      <c r="E1" s="30" t="s">
        <v>61</v>
      </c>
      <c r="F1" s="41" t="s">
        <v>81</v>
      </c>
      <c r="G1" s="41" t="s">
        <v>82</v>
      </c>
      <c r="H1" s="41" t="s">
        <v>83</v>
      </c>
      <c r="J1" s="43" t="s">
        <v>75</v>
      </c>
      <c r="K1" s="85"/>
      <c r="L1" s="85"/>
      <c r="M1" s="85"/>
      <c r="N1" s="85"/>
      <c r="O1" s="85"/>
      <c r="P1" s="85"/>
      <c r="Q1" s="85"/>
      <c r="T1"/>
      <c r="U1"/>
      <c r="V1"/>
      <c r="W1"/>
      <c r="X1"/>
      <c r="Y1"/>
      <c r="Z1"/>
      <c r="AA1"/>
    </row>
    <row r="2" spans="1:27" x14ac:dyDescent="0.25">
      <c r="A2" s="5">
        <v>4</v>
      </c>
      <c r="B2" s="9">
        <v>1</v>
      </c>
      <c r="C2" s="9">
        <v>1</v>
      </c>
      <c r="D2" s="9">
        <v>0</v>
      </c>
      <c r="E2" s="9">
        <v>0</v>
      </c>
      <c r="F2" s="9">
        <f t="shared" ref="F2:F33" si="0">$B2*C2</f>
        <v>1</v>
      </c>
      <c r="G2" s="9">
        <f t="shared" ref="G2:G33" si="1">$B2*D2</f>
        <v>0</v>
      </c>
      <c r="H2" s="9">
        <f t="shared" ref="H2:H33" si="2">$B2*E2</f>
        <v>0</v>
      </c>
      <c r="J2" s="44">
        <f t="array" ref="J2:Q6">LINEST(A2:A33,B2:H33,,TRUE)</f>
        <v>-0.31250000000000006</v>
      </c>
      <c r="K2" s="36">
        <v>0.93749999999999956</v>
      </c>
      <c r="L2" s="36">
        <v>-0.81250000000000044</v>
      </c>
      <c r="M2" s="36">
        <v>1.4375000000000002</v>
      </c>
      <c r="N2" s="36">
        <v>-1.8125000000000002</v>
      </c>
      <c r="O2" s="36">
        <v>-1.0624999999999989</v>
      </c>
      <c r="P2" s="36">
        <v>-6.2500000000000611E-2</v>
      </c>
      <c r="Q2" s="45">
        <v>5.9375</v>
      </c>
      <c r="T2"/>
      <c r="U2"/>
      <c r="V2"/>
      <c r="W2"/>
      <c r="X2"/>
      <c r="Y2"/>
      <c r="Z2"/>
      <c r="AA2"/>
    </row>
    <row r="3" spans="1:27" x14ac:dyDescent="0.25">
      <c r="A3" s="5">
        <v>3</v>
      </c>
      <c r="B3" s="9">
        <v>1</v>
      </c>
      <c r="C3" s="9">
        <v>1</v>
      </c>
      <c r="D3" s="9">
        <v>0</v>
      </c>
      <c r="E3" s="9">
        <v>0</v>
      </c>
      <c r="F3" s="9">
        <f t="shared" si="0"/>
        <v>1</v>
      </c>
      <c r="G3" s="9">
        <f t="shared" si="1"/>
        <v>0</v>
      </c>
      <c r="H3" s="9">
        <f t="shared" si="2"/>
        <v>0</v>
      </c>
      <c r="J3" s="46">
        <v>0.87945295496689324</v>
      </c>
      <c r="K3" s="37">
        <v>0.8794529549668928</v>
      </c>
      <c r="L3" s="37">
        <v>0.87945295496689302</v>
      </c>
      <c r="M3" s="37">
        <v>0.87945295496689313</v>
      </c>
      <c r="N3" s="37">
        <v>0.87945295496689302</v>
      </c>
      <c r="O3" s="37">
        <v>0.8794529549668928</v>
      </c>
      <c r="P3" s="37">
        <v>0.50775240028974755</v>
      </c>
      <c r="Q3" s="47">
        <v>0.50775240028974744</v>
      </c>
      <c r="T3"/>
      <c r="U3"/>
      <c r="V3"/>
      <c r="W3"/>
      <c r="X3"/>
      <c r="Y3"/>
      <c r="Z3"/>
      <c r="AA3"/>
    </row>
    <row r="4" spans="1:27" x14ac:dyDescent="0.25">
      <c r="A4" s="5">
        <v>5</v>
      </c>
      <c r="B4" s="9">
        <v>1</v>
      </c>
      <c r="C4" s="9">
        <v>1</v>
      </c>
      <c r="D4" s="9">
        <v>0</v>
      </c>
      <c r="E4" s="9">
        <v>0</v>
      </c>
      <c r="F4" s="9">
        <f t="shared" si="0"/>
        <v>1</v>
      </c>
      <c r="G4" s="9">
        <f t="shared" si="1"/>
        <v>0</v>
      </c>
      <c r="H4" s="9">
        <f t="shared" si="2"/>
        <v>0</v>
      </c>
      <c r="J4" s="46">
        <v>0.29254131308619929</v>
      </c>
      <c r="K4" s="37">
        <v>2.8722813232690139</v>
      </c>
      <c r="L4" s="37" t="e">
        <v>#N/A</v>
      </c>
      <c r="M4" s="37" t="e">
        <v>#N/A</v>
      </c>
      <c r="N4" s="37" t="e">
        <v>#N/A</v>
      </c>
      <c r="O4" s="37" t="e">
        <v>#N/A</v>
      </c>
      <c r="P4" s="37" t="e">
        <v>#N/A</v>
      </c>
      <c r="Q4" s="47" t="e">
        <v>#N/A</v>
      </c>
      <c r="T4"/>
      <c r="U4"/>
      <c r="V4"/>
      <c r="W4"/>
      <c r="X4"/>
      <c r="Y4"/>
      <c r="Z4"/>
      <c r="AA4"/>
    </row>
    <row r="5" spans="1:27" x14ac:dyDescent="0.25">
      <c r="A5" s="5">
        <v>4</v>
      </c>
      <c r="B5" s="9">
        <v>1</v>
      </c>
      <c r="C5" s="9">
        <v>1</v>
      </c>
      <c r="D5" s="9">
        <v>0</v>
      </c>
      <c r="E5" s="9">
        <v>0</v>
      </c>
      <c r="F5" s="9">
        <f t="shared" si="0"/>
        <v>1</v>
      </c>
      <c r="G5" s="9">
        <f t="shared" si="1"/>
        <v>0</v>
      </c>
      <c r="H5" s="9">
        <f t="shared" si="2"/>
        <v>0</v>
      </c>
      <c r="J5" s="46">
        <v>1.4177489177489184</v>
      </c>
      <c r="K5" s="23">
        <v>24</v>
      </c>
      <c r="L5" s="37" t="e">
        <v>#N/A</v>
      </c>
      <c r="M5" s="37" t="e">
        <v>#N/A</v>
      </c>
      <c r="N5" s="37" t="e">
        <v>#N/A</v>
      </c>
      <c r="O5" s="37" t="e">
        <v>#N/A</v>
      </c>
      <c r="P5" s="37" t="e">
        <v>#N/A</v>
      </c>
      <c r="Q5" s="47" t="e">
        <v>#N/A</v>
      </c>
      <c r="T5"/>
      <c r="U5"/>
      <c r="V5"/>
      <c r="W5"/>
      <c r="X5"/>
      <c r="Y5"/>
      <c r="Z5"/>
      <c r="AA5"/>
    </row>
    <row r="6" spans="1:27" ht="15.75" thickBot="1" x14ac:dyDescent="0.3">
      <c r="A6" s="5">
        <v>2</v>
      </c>
      <c r="B6" s="9">
        <v>1</v>
      </c>
      <c r="C6" s="9">
        <v>0</v>
      </c>
      <c r="D6" s="9">
        <v>1</v>
      </c>
      <c r="E6" s="9">
        <v>0</v>
      </c>
      <c r="F6" s="9">
        <f t="shared" si="0"/>
        <v>0</v>
      </c>
      <c r="G6" s="9">
        <f t="shared" si="1"/>
        <v>1</v>
      </c>
      <c r="H6" s="9">
        <f t="shared" si="2"/>
        <v>0</v>
      </c>
      <c r="J6" s="48">
        <v>81.875000000000028</v>
      </c>
      <c r="K6" s="49">
        <v>197.99999999999997</v>
      </c>
      <c r="L6" s="49" t="e">
        <v>#N/A</v>
      </c>
      <c r="M6" s="49" t="e">
        <v>#N/A</v>
      </c>
      <c r="N6" s="49" t="e">
        <v>#N/A</v>
      </c>
      <c r="O6" s="49" t="e">
        <v>#N/A</v>
      </c>
      <c r="P6" s="49" t="e">
        <v>#N/A</v>
      </c>
      <c r="Q6" s="77" t="e">
        <v>#N/A</v>
      </c>
      <c r="T6"/>
      <c r="U6"/>
      <c r="V6"/>
      <c r="W6"/>
      <c r="X6"/>
      <c r="Y6"/>
      <c r="Z6"/>
      <c r="AA6"/>
    </row>
    <row r="7" spans="1:27" x14ac:dyDescent="0.25">
      <c r="A7" s="5">
        <v>2</v>
      </c>
      <c r="B7" s="9">
        <v>1</v>
      </c>
      <c r="C7" s="9">
        <v>0</v>
      </c>
      <c r="D7" s="9">
        <v>1</v>
      </c>
      <c r="E7" s="9">
        <v>0</v>
      </c>
      <c r="F7" s="9">
        <f t="shared" si="0"/>
        <v>0</v>
      </c>
      <c r="G7" s="9">
        <f t="shared" si="1"/>
        <v>1</v>
      </c>
      <c r="H7" s="9">
        <f t="shared" si="2"/>
        <v>0</v>
      </c>
      <c r="T7"/>
      <c r="U7"/>
      <c r="V7"/>
      <c r="W7"/>
      <c r="X7"/>
      <c r="Y7"/>
      <c r="Z7"/>
      <c r="AA7"/>
    </row>
    <row r="8" spans="1:27" ht="30.75" thickBot="1" x14ac:dyDescent="0.3">
      <c r="A8" s="5">
        <v>6</v>
      </c>
      <c r="B8" s="9">
        <v>1</v>
      </c>
      <c r="C8" s="9">
        <v>0</v>
      </c>
      <c r="D8" s="9">
        <v>1</v>
      </c>
      <c r="E8" s="9">
        <v>0</v>
      </c>
      <c r="F8" s="9">
        <f t="shared" si="0"/>
        <v>0</v>
      </c>
      <c r="G8" s="9">
        <f t="shared" si="1"/>
        <v>1</v>
      </c>
      <c r="H8" s="9">
        <f t="shared" si="2"/>
        <v>0</v>
      </c>
      <c r="K8" s="7" t="s">
        <v>77</v>
      </c>
      <c r="L8" s="7" t="s">
        <v>59</v>
      </c>
      <c r="M8" s="7" t="s">
        <v>60</v>
      </c>
      <c r="N8" s="7" t="s">
        <v>61</v>
      </c>
      <c r="O8" s="12" t="s">
        <v>81</v>
      </c>
      <c r="P8" s="12" t="s">
        <v>82</v>
      </c>
      <c r="Q8" s="12" t="s">
        <v>83</v>
      </c>
      <c r="R8" s="12" t="s">
        <v>32</v>
      </c>
      <c r="T8"/>
      <c r="U8"/>
      <c r="V8"/>
      <c r="W8"/>
      <c r="X8"/>
      <c r="Y8"/>
      <c r="Z8"/>
      <c r="AA8"/>
    </row>
    <row r="9" spans="1:27" ht="15.75" thickBot="1" x14ac:dyDescent="0.3">
      <c r="A9" s="5">
        <v>10</v>
      </c>
      <c r="B9" s="9">
        <v>1</v>
      </c>
      <c r="C9" s="9">
        <v>0</v>
      </c>
      <c r="D9" s="9">
        <v>1</v>
      </c>
      <c r="E9" s="9">
        <v>0</v>
      </c>
      <c r="F9" s="9">
        <f t="shared" si="0"/>
        <v>0</v>
      </c>
      <c r="G9" s="9">
        <f t="shared" si="1"/>
        <v>1</v>
      </c>
      <c r="H9" s="9">
        <f t="shared" si="2"/>
        <v>0</v>
      </c>
      <c r="J9" s="58" t="s">
        <v>76</v>
      </c>
      <c r="K9" s="90">
        <f>RSQ(A2:A33,B2:B33)</f>
        <v>4.466279589102277E-4</v>
      </c>
      <c r="L9" s="90">
        <f>RSQ($A$2:$A$33,C2:C33-TREND(C2:C33,$B2:B33))</f>
        <v>8.9325591782045563E-2</v>
      </c>
      <c r="M9" s="90">
        <f>RSQ($A$2:$A$33,D2:D33-TREND(D2:D33,$B2:C33))</f>
        <v>7.6224504987345551E-2</v>
      </c>
      <c r="N9" s="90">
        <f>RSQ($A$2:$A$33,E2:E33-TREND(E2:E33,$B2:D33))</f>
        <v>7.8755396754503576E-2</v>
      </c>
      <c r="O9" s="90">
        <f>RSQ($A$2:$A$33,F2:F33-TREND(F2:F33,$B2:E33))</f>
        <v>1.4292094685127297E-2</v>
      </c>
      <c r="P9" s="90">
        <f>RSQ($A$2:$A$33,G2:G33-TREND(G2:G33,$B2:F33))</f>
        <v>2.9775197260681899E-2</v>
      </c>
      <c r="Q9" s="90">
        <f>RSQ($A$2:$A$33,H2:H33-TREND(H2:H33,$B2:G33))</f>
        <v>3.7218996575852279E-3</v>
      </c>
      <c r="R9" s="91">
        <f>K6/($J$6+$K$6)</f>
        <v>0.70745868691380065</v>
      </c>
    </row>
    <row r="10" spans="1:27" x14ac:dyDescent="0.25">
      <c r="A10" s="5">
        <v>6</v>
      </c>
      <c r="B10" s="9">
        <v>1</v>
      </c>
      <c r="C10" s="9">
        <v>0</v>
      </c>
      <c r="D10" s="9">
        <v>0</v>
      </c>
      <c r="E10" s="9">
        <v>1</v>
      </c>
      <c r="F10" s="9">
        <f t="shared" si="0"/>
        <v>0</v>
      </c>
      <c r="G10" s="9">
        <f t="shared" si="1"/>
        <v>0</v>
      </c>
      <c r="H10" s="9">
        <f t="shared" si="2"/>
        <v>1</v>
      </c>
    </row>
    <row r="11" spans="1:27" ht="15.75" thickBot="1" x14ac:dyDescent="0.3">
      <c r="A11" s="5">
        <v>6</v>
      </c>
      <c r="B11" s="9">
        <v>1</v>
      </c>
      <c r="C11" s="9">
        <v>0</v>
      </c>
      <c r="D11" s="9">
        <v>0</v>
      </c>
      <c r="E11" s="9">
        <v>1</v>
      </c>
      <c r="F11" s="9">
        <f t="shared" si="0"/>
        <v>0</v>
      </c>
      <c r="G11" s="9">
        <f t="shared" si="1"/>
        <v>0</v>
      </c>
      <c r="H11" s="9">
        <f t="shared" si="2"/>
        <v>1</v>
      </c>
      <c r="K11" s="7" t="s">
        <v>76</v>
      </c>
      <c r="L11" s="7" t="s">
        <v>12</v>
      </c>
      <c r="M11" s="7" t="s">
        <v>13</v>
      </c>
      <c r="N11" s="7" t="s">
        <v>14</v>
      </c>
      <c r="O11" s="7" t="s">
        <v>15</v>
      </c>
      <c r="P11" s="7" t="s">
        <v>67</v>
      </c>
    </row>
    <row r="12" spans="1:27" ht="15.75" thickBot="1" x14ac:dyDescent="0.3">
      <c r="A12" s="5">
        <v>11</v>
      </c>
      <c r="B12" s="9">
        <v>1</v>
      </c>
      <c r="C12" s="9">
        <v>0</v>
      </c>
      <c r="D12" s="9">
        <v>0</v>
      </c>
      <c r="E12" s="9">
        <v>1</v>
      </c>
      <c r="F12" s="9">
        <f t="shared" si="0"/>
        <v>0</v>
      </c>
      <c r="G12" s="9">
        <f t="shared" si="1"/>
        <v>0</v>
      </c>
      <c r="H12" s="9">
        <f t="shared" si="2"/>
        <v>1</v>
      </c>
      <c r="J12" s="83" t="s">
        <v>33</v>
      </c>
      <c r="K12" s="88">
        <f t="array" ref="K12:K19">TRANSPOSE(K9:R9)</f>
        <v>4.466279589102277E-4</v>
      </c>
      <c r="L12" s="59">
        <f>K12*DEVSQ(A2:A33)</f>
        <v>0.12499999999999997</v>
      </c>
      <c r="M12" s="59">
        <v>1</v>
      </c>
      <c r="N12" s="59">
        <f>L12/M12</f>
        <v>0.12499999999999997</v>
      </c>
      <c r="O12" s="89">
        <f>N12/N19</f>
        <v>1.5151515151515152E-2</v>
      </c>
      <c r="P12" s="92">
        <f>_xlfn.F.DIST.RT(O12,M12,$M$19)</f>
        <v>0.9030596648187732</v>
      </c>
      <c r="R12"/>
      <c r="S12"/>
      <c r="T12"/>
      <c r="U12"/>
      <c r="V12"/>
      <c r="W12"/>
      <c r="X12"/>
    </row>
    <row r="13" spans="1:27" x14ac:dyDescent="0.25">
      <c r="A13" s="5">
        <v>5</v>
      </c>
      <c r="B13" s="9">
        <v>1</v>
      </c>
      <c r="C13" s="9">
        <v>0</v>
      </c>
      <c r="D13" s="9">
        <v>0</v>
      </c>
      <c r="E13" s="9">
        <v>1</v>
      </c>
      <c r="F13" s="9">
        <f t="shared" si="0"/>
        <v>0</v>
      </c>
      <c r="G13" s="9">
        <f t="shared" si="1"/>
        <v>0</v>
      </c>
      <c r="H13" s="9">
        <f t="shared" si="2"/>
        <v>1</v>
      </c>
      <c r="J13" s="83"/>
      <c r="K13" s="86">
        <v>8.9325591782045563E-2</v>
      </c>
      <c r="L13" s="5"/>
      <c r="M13" s="5"/>
      <c r="N13" s="5"/>
      <c r="O13" s="37"/>
      <c r="P13" s="47"/>
      <c r="R13"/>
      <c r="S13"/>
      <c r="T13"/>
      <c r="U13"/>
      <c r="V13"/>
      <c r="W13"/>
      <c r="X13"/>
    </row>
    <row r="14" spans="1:27" x14ac:dyDescent="0.25">
      <c r="A14" s="5">
        <v>10</v>
      </c>
      <c r="B14" s="9">
        <v>1</v>
      </c>
      <c r="C14" s="9">
        <v>-1</v>
      </c>
      <c r="D14" s="9">
        <v>-1</v>
      </c>
      <c r="E14" s="9">
        <v>-1</v>
      </c>
      <c r="F14" s="9">
        <f t="shared" si="0"/>
        <v>-1</v>
      </c>
      <c r="G14" s="9">
        <f t="shared" si="1"/>
        <v>-1</v>
      </c>
      <c r="H14" s="9">
        <f t="shared" si="2"/>
        <v>-1</v>
      </c>
      <c r="J14" s="83"/>
      <c r="K14" s="86">
        <v>7.6224504987345551E-2</v>
      </c>
      <c r="L14" s="5"/>
      <c r="M14" s="5"/>
      <c r="N14" s="5"/>
      <c r="O14" s="37"/>
      <c r="P14" s="47"/>
      <c r="R14"/>
      <c r="S14"/>
      <c r="T14"/>
      <c r="U14"/>
      <c r="V14"/>
      <c r="W14"/>
      <c r="X14"/>
    </row>
    <row r="15" spans="1:27" ht="15.75" thickBot="1" x14ac:dyDescent="0.3">
      <c r="A15" s="5">
        <v>10</v>
      </c>
      <c r="B15" s="9">
        <v>1</v>
      </c>
      <c r="C15" s="9">
        <v>-1</v>
      </c>
      <c r="D15" s="9">
        <v>-1</v>
      </c>
      <c r="E15" s="9">
        <v>-1</v>
      </c>
      <c r="F15" s="9">
        <f t="shared" si="0"/>
        <v>-1</v>
      </c>
      <c r="G15" s="9">
        <f t="shared" si="1"/>
        <v>-1</v>
      </c>
      <c r="H15" s="9">
        <f t="shared" si="2"/>
        <v>-1</v>
      </c>
      <c r="J15" s="83" t="s">
        <v>51</v>
      </c>
      <c r="K15" s="87">
        <v>7.8755396754503576E-2</v>
      </c>
      <c r="L15" s="29">
        <f>SUM(K13:K15)*DEVSQ(A2:A33)</f>
        <v>68.375000000000028</v>
      </c>
      <c r="M15" s="29">
        <v>3</v>
      </c>
      <c r="N15" s="29">
        <f>L15/M15</f>
        <v>22.791666666666675</v>
      </c>
      <c r="O15" s="49">
        <f>N15/N19</f>
        <v>2.7626262626262643</v>
      </c>
      <c r="P15" s="77">
        <f>_xlfn.F.DIST.RT(O15,M15,$M$19)</f>
        <v>6.4015197002420379E-2</v>
      </c>
      <c r="R15"/>
      <c r="S15"/>
      <c r="T15"/>
      <c r="U15"/>
      <c r="V15"/>
      <c r="W15"/>
      <c r="X15"/>
    </row>
    <row r="16" spans="1:27" x14ac:dyDescent="0.25">
      <c r="A16" s="5">
        <v>4</v>
      </c>
      <c r="B16" s="9">
        <v>1</v>
      </c>
      <c r="C16" s="9">
        <v>-1</v>
      </c>
      <c r="D16" s="9">
        <v>-1</v>
      </c>
      <c r="E16" s="9">
        <v>-1</v>
      </c>
      <c r="F16" s="9">
        <f t="shared" si="0"/>
        <v>-1</v>
      </c>
      <c r="G16" s="9">
        <f t="shared" si="1"/>
        <v>-1</v>
      </c>
      <c r="H16" s="9">
        <f t="shared" si="2"/>
        <v>-1</v>
      </c>
      <c r="J16" s="83"/>
      <c r="K16" s="86">
        <v>1.4292094685127297E-2</v>
      </c>
      <c r="L16" s="5"/>
      <c r="M16" s="5"/>
      <c r="N16" s="5"/>
      <c r="O16" s="37"/>
      <c r="P16" s="47"/>
      <c r="R16"/>
      <c r="S16"/>
      <c r="T16"/>
      <c r="U16"/>
      <c r="V16"/>
      <c r="W16"/>
      <c r="X16"/>
    </row>
    <row r="17" spans="1:17" x14ac:dyDescent="0.25">
      <c r="A17" s="5">
        <v>6</v>
      </c>
      <c r="B17" s="9">
        <v>1</v>
      </c>
      <c r="C17" s="9">
        <v>-1</v>
      </c>
      <c r="D17" s="9">
        <v>-1</v>
      </c>
      <c r="E17" s="9">
        <v>-1</v>
      </c>
      <c r="F17" s="9">
        <f t="shared" si="0"/>
        <v>-1</v>
      </c>
      <c r="G17" s="9">
        <f t="shared" si="1"/>
        <v>-1</v>
      </c>
      <c r="H17" s="9">
        <f t="shared" si="2"/>
        <v>-1</v>
      </c>
      <c r="J17" s="83"/>
      <c r="K17" s="86">
        <v>2.9775197260681899E-2</v>
      </c>
      <c r="L17" s="5"/>
      <c r="M17" s="5"/>
      <c r="N17" s="5"/>
      <c r="O17" s="37"/>
      <c r="P17" s="47"/>
    </row>
    <row r="18" spans="1:17" ht="15.75" thickBot="1" x14ac:dyDescent="0.3">
      <c r="A18" s="5">
        <v>5</v>
      </c>
      <c r="B18" s="9">
        <v>-1</v>
      </c>
      <c r="C18" s="9">
        <v>1</v>
      </c>
      <c r="D18" s="9">
        <v>0</v>
      </c>
      <c r="E18" s="9">
        <v>0</v>
      </c>
      <c r="F18" s="9">
        <f t="shared" si="0"/>
        <v>-1</v>
      </c>
      <c r="G18" s="9">
        <f t="shared" si="1"/>
        <v>0</v>
      </c>
      <c r="H18" s="9">
        <f t="shared" si="2"/>
        <v>0</v>
      </c>
      <c r="J18" s="83" t="s">
        <v>72</v>
      </c>
      <c r="K18" s="87">
        <v>3.7218996575852279E-3</v>
      </c>
      <c r="L18" s="29">
        <f>SUM(K16:K18)*DEVSQ(A2:A33)</f>
        <v>13.375000000000014</v>
      </c>
      <c r="M18" s="29">
        <v>3</v>
      </c>
      <c r="N18" s="29">
        <f>L18/M18</f>
        <v>4.4583333333333384</v>
      </c>
      <c r="O18" s="49">
        <f>N18/N19</f>
        <v>0.54040404040404111</v>
      </c>
      <c r="P18" s="77">
        <f>_xlfn.F.DIST.RT(O18,M18,$M$19)</f>
        <v>0.65921922738146677</v>
      </c>
    </row>
    <row r="19" spans="1:17" ht="15.75" thickBot="1" x14ac:dyDescent="0.3">
      <c r="A19" s="5">
        <v>11</v>
      </c>
      <c r="B19" s="9">
        <v>-1</v>
      </c>
      <c r="C19" s="9">
        <v>1</v>
      </c>
      <c r="D19" s="9">
        <v>0</v>
      </c>
      <c r="E19" s="9">
        <v>0</v>
      </c>
      <c r="F19" s="9">
        <f t="shared" si="0"/>
        <v>-1</v>
      </c>
      <c r="G19" s="9">
        <f t="shared" si="1"/>
        <v>0</v>
      </c>
      <c r="H19" s="9">
        <f t="shared" si="2"/>
        <v>0</v>
      </c>
      <c r="J19" s="83" t="s">
        <v>32</v>
      </c>
      <c r="K19" s="87">
        <v>0.70745868691380065</v>
      </c>
      <c r="L19" s="49">
        <f>K19*DEVSQ(A2:A33)</f>
        <v>197.99999999999994</v>
      </c>
      <c r="M19" s="24">
        <f>K5</f>
        <v>24</v>
      </c>
      <c r="N19" s="29">
        <f>L19/M19</f>
        <v>8.2499999999999982</v>
      </c>
      <c r="O19" s="49"/>
      <c r="P19" s="8"/>
    </row>
    <row r="20" spans="1:17" x14ac:dyDescent="0.25">
      <c r="A20" s="5">
        <v>5</v>
      </c>
      <c r="B20" s="9">
        <v>-1</v>
      </c>
      <c r="C20" s="9">
        <v>1</v>
      </c>
      <c r="D20" s="9">
        <v>0</v>
      </c>
      <c r="E20" s="9">
        <v>0</v>
      </c>
      <c r="F20" s="9">
        <f t="shared" si="0"/>
        <v>-1</v>
      </c>
      <c r="G20" s="9">
        <f t="shared" si="1"/>
        <v>0</v>
      </c>
      <c r="H20" s="9">
        <f t="shared" si="2"/>
        <v>0</v>
      </c>
    </row>
    <row r="21" spans="1:17" x14ac:dyDescent="0.25">
      <c r="A21" s="5">
        <v>2</v>
      </c>
      <c r="B21" s="9">
        <v>-1</v>
      </c>
      <c r="C21" s="9">
        <v>1</v>
      </c>
      <c r="D21" s="9">
        <v>0</v>
      </c>
      <c r="E21" s="9">
        <v>0</v>
      </c>
      <c r="F21" s="9">
        <f t="shared" si="0"/>
        <v>-1</v>
      </c>
      <c r="G21" s="9">
        <f t="shared" si="1"/>
        <v>0</v>
      </c>
      <c r="H21" s="9">
        <f t="shared" si="2"/>
        <v>0</v>
      </c>
    </row>
    <row r="22" spans="1:17" x14ac:dyDescent="0.25">
      <c r="A22" s="5">
        <v>1</v>
      </c>
      <c r="B22" s="9">
        <v>-1</v>
      </c>
      <c r="C22" s="9">
        <v>0</v>
      </c>
      <c r="D22" s="9">
        <v>1</v>
      </c>
      <c r="E22" s="9">
        <v>0</v>
      </c>
      <c r="F22" s="9">
        <f t="shared" si="0"/>
        <v>0</v>
      </c>
      <c r="G22" s="9">
        <f t="shared" si="1"/>
        <v>-1</v>
      </c>
      <c r="H22" s="9">
        <f t="shared" si="2"/>
        <v>0</v>
      </c>
    </row>
    <row r="23" spans="1:17" x14ac:dyDescent="0.25">
      <c r="A23" s="5">
        <v>3</v>
      </c>
      <c r="B23" s="9">
        <v>-1</v>
      </c>
      <c r="C23" s="9">
        <v>0</v>
      </c>
      <c r="D23" s="9">
        <v>1</v>
      </c>
      <c r="E23" s="9">
        <v>0</v>
      </c>
      <c r="F23" s="9">
        <f t="shared" si="0"/>
        <v>0</v>
      </c>
      <c r="G23" s="9">
        <f t="shared" si="1"/>
        <v>-1</v>
      </c>
      <c r="H23" s="9">
        <f t="shared" si="2"/>
        <v>0</v>
      </c>
    </row>
    <row r="24" spans="1:17" x14ac:dyDescent="0.25">
      <c r="A24" s="5">
        <v>7</v>
      </c>
      <c r="B24" s="9">
        <v>-1</v>
      </c>
      <c r="C24" s="9">
        <v>0</v>
      </c>
      <c r="D24" s="9">
        <v>1</v>
      </c>
      <c r="E24" s="9">
        <v>0</v>
      </c>
      <c r="F24" s="9">
        <f t="shared" si="0"/>
        <v>0</v>
      </c>
      <c r="G24" s="9">
        <f t="shared" si="1"/>
        <v>-1</v>
      </c>
      <c r="H24" s="9">
        <f t="shared" si="2"/>
        <v>0</v>
      </c>
    </row>
    <row r="25" spans="1:17" x14ac:dyDescent="0.25">
      <c r="A25" s="5">
        <v>2</v>
      </c>
      <c r="B25" s="9">
        <v>-1</v>
      </c>
      <c r="C25" s="9">
        <v>0</v>
      </c>
      <c r="D25" s="9">
        <v>1</v>
      </c>
      <c r="E25" s="9">
        <v>0</v>
      </c>
      <c r="F25" s="9">
        <f t="shared" si="0"/>
        <v>0</v>
      </c>
      <c r="G25" s="9">
        <f t="shared" si="1"/>
        <v>-1</v>
      </c>
      <c r="H25" s="9">
        <f t="shared" si="2"/>
        <v>0</v>
      </c>
    </row>
    <row r="26" spans="1:17" x14ac:dyDescent="0.25">
      <c r="A26" s="5">
        <v>4</v>
      </c>
      <c r="B26" s="9">
        <v>-1</v>
      </c>
      <c r="C26" s="9">
        <v>0</v>
      </c>
      <c r="D26" s="9">
        <v>0</v>
      </c>
      <c r="E26" s="9">
        <v>1</v>
      </c>
      <c r="F26" s="9">
        <f t="shared" si="0"/>
        <v>0</v>
      </c>
      <c r="G26" s="9">
        <f t="shared" si="1"/>
        <v>0</v>
      </c>
      <c r="H26" s="9">
        <f t="shared" si="2"/>
        <v>-1</v>
      </c>
    </row>
    <row r="27" spans="1:17" x14ac:dyDescent="0.25">
      <c r="A27" s="5">
        <v>7</v>
      </c>
      <c r="B27" s="9">
        <v>-1</v>
      </c>
      <c r="C27" s="9">
        <v>0</v>
      </c>
      <c r="D27" s="9">
        <v>0</v>
      </c>
      <c r="E27" s="9">
        <v>1</v>
      </c>
      <c r="F27" s="9">
        <f t="shared" si="0"/>
        <v>0</v>
      </c>
      <c r="G27" s="9">
        <f t="shared" si="1"/>
        <v>0</v>
      </c>
      <c r="H27" s="9">
        <f t="shared" si="2"/>
        <v>-1</v>
      </c>
    </row>
    <row r="28" spans="1:17" x14ac:dyDescent="0.25">
      <c r="A28" s="5">
        <v>10</v>
      </c>
      <c r="B28" s="9">
        <v>-1</v>
      </c>
      <c r="C28" s="9">
        <v>0</v>
      </c>
      <c r="D28" s="9">
        <v>0</v>
      </c>
      <c r="E28" s="9">
        <v>1</v>
      </c>
      <c r="F28" s="9">
        <f t="shared" si="0"/>
        <v>0</v>
      </c>
      <c r="G28" s="9">
        <f t="shared" si="1"/>
        <v>0</v>
      </c>
      <c r="H28" s="9">
        <f t="shared" si="2"/>
        <v>-1</v>
      </c>
    </row>
    <row r="29" spans="1:17" x14ac:dyDescent="0.25">
      <c r="A29" s="5">
        <v>10</v>
      </c>
      <c r="B29" s="1">
        <v>-1</v>
      </c>
      <c r="C29" s="1">
        <v>0</v>
      </c>
      <c r="D29" s="1">
        <v>0</v>
      </c>
      <c r="E29" s="1">
        <v>1</v>
      </c>
      <c r="F29" s="9">
        <f t="shared" si="0"/>
        <v>0</v>
      </c>
      <c r="G29" s="9">
        <f t="shared" si="1"/>
        <v>0</v>
      </c>
      <c r="H29" s="9">
        <f t="shared" si="2"/>
        <v>-1</v>
      </c>
      <c r="Q29" s="1"/>
    </row>
    <row r="30" spans="1:17" x14ac:dyDescent="0.25">
      <c r="A30" s="5">
        <v>5</v>
      </c>
      <c r="B30" s="9">
        <v>-1</v>
      </c>
      <c r="C30" s="9">
        <v>-1</v>
      </c>
      <c r="D30" s="9">
        <v>-1</v>
      </c>
      <c r="E30" s="9">
        <v>-1</v>
      </c>
      <c r="F30" s="9">
        <f t="shared" si="0"/>
        <v>1</v>
      </c>
      <c r="G30" s="9">
        <f t="shared" si="1"/>
        <v>1</v>
      </c>
      <c r="H30" s="9">
        <f t="shared" si="2"/>
        <v>1</v>
      </c>
    </row>
    <row r="31" spans="1:17" x14ac:dyDescent="0.25">
      <c r="A31" s="5">
        <v>6</v>
      </c>
      <c r="B31" s="9">
        <v>-1</v>
      </c>
      <c r="C31" s="9">
        <v>-1</v>
      </c>
      <c r="D31" s="9">
        <v>-1</v>
      </c>
      <c r="E31" s="9">
        <v>-1</v>
      </c>
      <c r="F31" s="9">
        <f t="shared" si="0"/>
        <v>1</v>
      </c>
      <c r="G31" s="9">
        <f t="shared" si="1"/>
        <v>1</v>
      </c>
      <c r="H31" s="9">
        <f t="shared" si="2"/>
        <v>1</v>
      </c>
    </row>
    <row r="32" spans="1:17" x14ac:dyDescent="0.25">
      <c r="A32" s="5">
        <v>8</v>
      </c>
      <c r="B32" s="9">
        <v>-1</v>
      </c>
      <c r="C32" s="9">
        <v>-1</v>
      </c>
      <c r="D32" s="9">
        <v>-1</v>
      </c>
      <c r="E32" s="9">
        <v>-1</v>
      </c>
      <c r="F32" s="9">
        <f t="shared" si="0"/>
        <v>1</v>
      </c>
      <c r="G32" s="9">
        <f t="shared" si="1"/>
        <v>1</v>
      </c>
      <c r="H32" s="9">
        <f t="shared" si="2"/>
        <v>1</v>
      </c>
    </row>
    <row r="33" spans="1:8" x14ac:dyDescent="0.25">
      <c r="A33" s="5">
        <v>10</v>
      </c>
      <c r="B33" s="9">
        <v>-1</v>
      </c>
      <c r="C33" s="9">
        <v>-1</v>
      </c>
      <c r="D33" s="9">
        <v>-1</v>
      </c>
      <c r="E33" s="9">
        <v>-1</v>
      </c>
      <c r="F33" s="9">
        <f t="shared" si="0"/>
        <v>1</v>
      </c>
      <c r="G33" s="9">
        <f t="shared" si="1"/>
        <v>1</v>
      </c>
      <c r="H33" s="9">
        <f t="shared" si="2"/>
        <v>1</v>
      </c>
    </row>
    <row r="37" spans="1:8" x14ac:dyDescent="0.25">
      <c r="A37"/>
      <c r="B37"/>
      <c r="C37"/>
      <c r="D37"/>
      <c r="E37"/>
    </row>
    <row r="38" spans="1:8" x14ac:dyDescent="0.25">
      <c r="A38"/>
      <c r="B38"/>
      <c r="C38"/>
      <c r="D38"/>
      <c r="E38"/>
    </row>
    <row r="39" spans="1:8" x14ac:dyDescent="0.25">
      <c r="A39"/>
      <c r="B39"/>
      <c r="C39"/>
      <c r="D39"/>
      <c r="E39"/>
    </row>
    <row r="40" spans="1:8" x14ac:dyDescent="0.25">
      <c r="A40"/>
      <c r="B40"/>
      <c r="C40"/>
      <c r="D40"/>
      <c r="E40"/>
    </row>
    <row r="41" spans="1:8" x14ac:dyDescent="0.25">
      <c r="A41"/>
      <c r="B41"/>
      <c r="C41"/>
      <c r="D41"/>
      <c r="E41"/>
    </row>
    <row r="42" spans="1:8" x14ac:dyDescent="0.25">
      <c r="A42"/>
      <c r="B42"/>
      <c r="C42"/>
      <c r="D42"/>
      <c r="E42"/>
    </row>
    <row r="43" spans="1:8" x14ac:dyDescent="0.25">
      <c r="A43"/>
      <c r="B43"/>
      <c r="C43"/>
      <c r="D43"/>
      <c r="E43"/>
    </row>
    <row r="44" spans="1:8" x14ac:dyDescent="0.25">
      <c r="A44"/>
      <c r="B44"/>
      <c r="C44"/>
      <c r="D44"/>
      <c r="E44"/>
    </row>
    <row r="45" spans="1:8" x14ac:dyDescent="0.25">
      <c r="A45"/>
      <c r="B45"/>
      <c r="C45"/>
      <c r="D45"/>
      <c r="E4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workbookViewId="0">
      <selection sqref="A1:C33"/>
    </sheetView>
  </sheetViews>
  <sheetFormatPr defaultRowHeight="15" x14ac:dyDescent="0.25"/>
  <cols>
    <col min="1" max="1" width="5.85546875" style="9" bestFit="1" customWidth="1"/>
    <col min="2" max="2" width="9.140625" style="9"/>
    <col min="3" max="3" width="6.42578125" style="9" bestFit="1" customWidth="1"/>
    <col min="4" max="4" width="5.5703125" style="9" customWidth="1"/>
    <col min="5" max="7" width="5.140625" style="9" customWidth="1"/>
    <col min="8" max="10" width="7.7109375" style="9" customWidth="1"/>
    <col min="11" max="11" width="3.5703125" style="9" customWidth="1"/>
    <col min="12" max="12" width="7.5703125" bestFit="1" customWidth="1"/>
    <col min="13" max="15" width="5.5703125" customWidth="1"/>
    <col min="16" max="16" width="6.5703125" bestFit="1" customWidth="1"/>
    <col min="17" max="17" width="8.85546875" bestFit="1" customWidth="1"/>
    <col min="18" max="18" width="7" bestFit="1" customWidth="1"/>
    <col min="19" max="19" width="5.5703125" bestFit="1" customWidth="1"/>
    <col min="20" max="20" width="4" customWidth="1"/>
    <col min="21" max="21" width="5.85546875" bestFit="1" customWidth="1"/>
    <col min="22" max="22" width="4.140625" style="9" bestFit="1" customWidth="1"/>
    <col min="23" max="25" width="3.28515625" style="9" bestFit="1" customWidth="1"/>
    <col min="26" max="28" width="5.7109375" style="9" customWidth="1"/>
    <col min="29" max="16384" width="9.140625" style="9"/>
  </cols>
  <sheetData>
    <row r="1" spans="1:15" ht="15.75" thickBot="1" x14ac:dyDescent="0.3">
      <c r="A1" s="40" t="s">
        <v>50</v>
      </c>
      <c r="B1" s="7" t="s">
        <v>33</v>
      </c>
      <c r="C1" s="40" t="s">
        <v>51</v>
      </c>
      <c r="D1" s="93" t="s">
        <v>77</v>
      </c>
      <c r="E1" s="32" t="s">
        <v>59</v>
      </c>
      <c r="F1" s="32" t="s">
        <v>60</v>
      </c>
      <c r="G1" s="32" t="s">
        <v>61</v>
      </c>
      <c r="H1" s="94" t="s">
        <v>78</v>
      </c>
      <c r="I1" s="94" t="s">
        <v>79</v>
      </c>
      <c r="J1" s="95" t="s">
        <v>80</v>
      </c>
    </row>
    <row r="2" spans="1:15" x14ac:dyDescent="0.25">
      <c r="A2" s="5">
        <v>4</v>
      </c>
      <c r="B2" s="5" t="s">
        <v>38</v>
      </c>
      <c r="C2" s="5" t="s">
        <v>0</v>
      </c>
      <c r="D2" s="16">
        <f t="shared" ref="D2:D33" si="0">VLOOKUP(B2,$L$2:$M$3,2)</f>
        <v>1</v>
      </c>
      <c r="E2" s="5">
        <f>VLOOKUP($C2,$L$5:$O$8,2)</f>
        <v>1</v>
      </c>
      <c r="F2" s="5">
        <f>VLOOKUP($C2,$L$5:$O$8,3)</f>
        <v>0</v>
      </c>
      <c r="G2" s="5">
        <f>VLOOKUP($C2,$L$5:$O$8,4)</f>
        <v>0</v>
      </c>
      <c r="H2" s="5">
        <f>$D2*E2</f>
        <v>1</v>
      </c>
      <c r="I2" s="5">
        <f t="shared" ref="I2:J2" si="1">$D2*F2</f>
        <v>0</v>
      </c>
      <c r="J2" s="27">
        <f t="shared" si="1"/>
        <v>0</v>
      </c>
      <c r="L2" s="13" t="s">
        <v>38</v>
      </c>
      <c r="M2" s="26">
        <v>1</v>
      </c>
    </row>
    <row r="3" spans="1:15" ht="15.75" thickBot="1" x14ac:dyDescent="0.3">
      <c r="A3" s="5">
        <v>3</v>
      </c>
      <c r="B3" s="5" t="s">
        <v>38</v>
      </c>
      <c r="C3" s="5" t="s">
        <v>0</v>
      </c>
      <c r="D3" s="16">
        <f t="shared" si="0"/>
        <v>1</v>
      </c>
      <c r="E3" s="5">
        <f t="shared" ref="E3:E33" si="2">VLOOKUP($C3,$L$5:$O$8,2)</f>
        <v>1</v>
      </c>
      <c r="F3" s="5">
        <f t="shared" ref="F3:F33" si="3">VLOOKUP($C3,$L$5:$O$8,3)</f>
        <v>0</v>
      </c>
      <c r="G3" s="5">
        <f t="shared" ref="G3:G33" si="4">VLOOKUP($C3,$L$5:$O$8,4)</f>
        <v>0</v>
      </c>
      <c r="H3" s="5">
        <f t="shared" ref="H3:H33" si="5">$D3*E3</f>
        <v>1</v>
      </c>
      <c r="I3" s="5">
        <f t="shared" ref="I3:I33" si="6">$D3*F3</f>
        <v>0</v>
      </c>
      <c r="J3" s="27">
        <f t="shared" ref="J3:J33" si="7">$D3*G3</f>
        <v>0</v>
      </c>
      <c r="L3" s="14" t="s">
        <v>39</v>
      </c>
      <c r="M3" s="8">
        <v>0</v>
      </c>
    </row>
    <row r="4" spans="1:15" ht="15.75" thickBot="1" x14ac:dyDescent="0.3">
      <c r="A4" s="5">
        <v>5</v>
      </c>
      <c r="B4" s="5" t="s">
        <v>38</v>
      </c>
      <c r="C4" s="5" t="s">
        <v>0</v>
      </c>
      <c r="D4" s="16">
        <f t="shared" si="0"/>
        <v>1</v>
      </c>
      <c r="E4" s="5">
        <f t="shared" si="2"/>
        <v>1</v>
      </c>
      <c r="F4" s="5">
        <f t="shared" si="3"/>
        <v>0</v>
      </c>
      <c r="G4" s="5">
        <f t="shared" si="4"/>
        <v>0</v>
      </c>
      <c r="H4" s="5">
        <f t="shared" si="5"/>
        <v>1</v>
      </c>
      <c r="I4" s="5">
        <f t="shared" si="6"/>
        <v>0</v>
      </c>
      <c r="J4" s="27">
        <f t="shared" si="7"/>
        <v>0</v>
      </c>
    </row>
    <row r="5" spans="1:15" x14ac:dyDescent="0.25">
      <c r="A5" s="5">
        <v>4</v>
      </c>
      <c r="B5" s="5" t="s">
        <v>38</v>
      </c>
      <c r="C5" s="5" t="s">
        <v>0</v>
      </c>
      <c r="D5" s="16">
        <f t="shared" si="0"/>
        <v>1</v>
      </c>
      <c r="E5" s="5">
        <f t="shared" si="2"/>
        <v>1</v>
      </c>
      <c r="F5" s="5">
        <f t="shared" si="3"/>
        <v>0</v>
      </c>
      <c r="G5" s="5">
        <f t="shared" si="4"/>
        <v>0</v>
      </c>
      <c r="H5" s="5">
        <f t="shared" si="5"/>
        <v>1</v>
      </c>
      <c r="I5" s="5">
        <f t="shared" si="6"/>
        <v>0</v>
      </c>
      <c r="J5" s="27">
        <f t="shared" si="7"/>
        <v>0</v>
      </c>
      <c r="L5" s="13" t="s">
        <v>0</v>
      </c>
      <c r="M5" s="11">
        <v>1</v>
      </c>
      <c r="N5" s="11">
        <v>0</v>
      </c>
      <c r="O5" s="26">
        <v>0</v>
      </c>
    </row>
    <row r="6" spans="1:15" x14ac:dyDescent="0.25">
      <c r="A6" s="5">
        <v>2</v>
      </c>
      <c r="B6" s="5" t="s">
        <v>38</v>
      </c>
      <c r="C6" s="5" t="s">
        <v>1</v>
      </c>
      <c r="D6" s="16">
        <f t="shared" si="0"/>
        <v>1</v>
      </c>
      <c r="E6" s="5">
        <f t="shared" si="2"/>
        <v>0</v>
      </c>
      <c r="F6" s="5">
        <f t="shared" si="3"/>
        <v>1</v>
      </c>
      <c r="G6" s="5">
        <f t="shared" si="4"/>
        <v>0</v>
      </c>
      <c r="H6" s="5">
        <f t="shared" si="5"/>
        <v>0</v>
      </c>
      <c r="I6" s="5">
        <f t="shared" si="6"/>
        <v>1</v>
      </c>
      <c r="J6" s="27">
        <f t="shared" si="7"/>
        <v>0</v>
      </c>
      <c r="L6" s="16" t="s">
        <v>1</v>
      </c>
      <c r="M6" s="5">
        <v>0</v>
      </c>
      <c r="N6" s="5">
        <v>1</v>
      </c>
      <c r="O6" s="27">
        <v>0</v>
      </c>
    </row>
    <row r="7" spans="1:15" x14ac:dyDescent="0.25">
      <c r="A7" s="5">
        <v>2</v>
      </c>
      <c r="B7" s="5" t="s">
        <v>38</v>
      </c>
      <c r="C7" s="5" t="s">
        <v>1</v>
      </c>
      <c r="D7" s="16">
        <f t="shared" si="0"/>
        <v>1</v>
      </c>
      <c r="E7" s="5">
        <f t="shared" si="2"/>
        <v>0</v>
      </c>
      <c r="F7" s="5">
        <f t="shared" si="3"/>
        <v>1</v>
      </c>
      <c r="G7" s="5">
        <f t="shared" si="4"/>
        <v>0</v>
      </c>
      <c r="H7" s="5">
        <f t="shared" si="5"/>
        <v>0</v>
      </c>
      <c r="I7" s="5">
        <f t="shared" si="6"/>
        <v>1</v>
      </c>
      <c r="J7" s="27">
        <f t="shared" si="7"/>
        <v>0</v>
      </c>
      <c r="L7" s="16" t="s">
        <v>2</v>
      </c>
      <c r="M7" s="5">
        <v>0</v>
      </c>
      <c r="N7" s="5">
        <v>0</v>
      </c>
      <c r="O7" s="27">
        <v>1</v>
      </c>
    </row>
    <row r="8" spans="1:15" ht="15.75" thickBot="1" x14ac:dyDescent="0.3">
      <c r="A8" s="5">
        <v>6</v>
      </c>
      <c r="B8" s="5" t="s">
        <v>38</v>
      </c>
      <c r="C8" s="5" t="s">
        <v>1</v>
      </c>
      <c r="D8" s="16">
        <f t="shared" si="0"/>
        <v>1</v>
      </c>
      <c r="E8" s="5">
        <f t="shared" si="2"/>
        <v>0</v>
      </c>
      <c r="F8" s="5">
        <f t="shared" si="3"/>
        <v>1</v>
      </c>
      <c r="G8" s="5">
        <f t="shared" si="4"/>
        <v>0</v>
      </c>
      <c r="H8" s="5">
        <f t="shared" si="5"/>
        <v>0</v>
      </c>
      <c r="I8" s="5">
        <f t="shared" si="6"/>
        <v>1</v>
      </c>
      <c r="J8" s="27">
        <f t="shared" si="7"/>
        <v>0</v>
      </c>
      <c r="L8" s="14" t="s">
        <v>41</v>
      </c>
      <c r="M8" s="29">
        <v>-1</v>
      </c>
      <c r="N8" s="29">
        <v>-1</v>
      </c>
      <c r="O8" s="8">
        <v>-1</v>
      </c>
    </row>
    <row r="9" spans="1:15" x14ac:dyDescent="0.25">
      <c r="A9" s="5">
        <v>10</v>
      </c>
      <c r="B9" s="5" t="s">
        <v>38</v>
      </c>
      <c r="C9" s="5" t="s">
        <v>1</v>
      </c>
      <c r="D9" s="16">
        <f t="shared" si="0"/>
        <v>1</v>
      </c>
      <c r="E9" s="5">
        <f t="shared" si="2"/>
        <v>0</v>
      </c>
      <c r="F9" s="5">
        <f t="shared" si="3"/>
        <v>1</v>
      </c>
      <c r="G9" s="5">
        <f t="shared" si="4"/>
        <v>0</v>
      </c>
      <c r="H9" s="5">
        <f t="shared" si="5"/>
        <v>0</v>
      </c>
      <c r="I9" s="5">
        <f t="shared" si="6"/>
        <v>1</v>
      </c>
      <c r="J9" s="27">
        <f t="shared" si="7"/>
        <v>0</v>
      </c>
    </row>
    <row r="10" spans="1:15" x14ac:dyDescent="0.25">
      <c r="A10" s="5">
        <v>6</v>
      </c>
      <c r="B10" s="5" t="s">
        <v>38</v>
      </c>
      <c r="C10" s="5" t="s">
        <v>2</v>
      </c>
      <c r="D10" s="16">
        <f t="shared" si="0"/>
        <v>1</v>
      </c>
      <c r="E10" s="5">
        <f t="shared" si="2"/>
        <v>0</v>
      </c>
      <c r="F10" s="5">
        <f t="shared" si="3"/>
        <v>0</v>
      </c>
      <c r="G10" s="5">
        <f t="shared" si="4"/>
        <v>1</v>
      </c>
      <c r="H10" s="5">
        <f t="shared" si="5"/>
        <v>0</v>
      </c>
      <c r="I10" s="5">
        <f t="shared" si="6"/>
        <v>0</v>
      </c>
      <c r="J10" s="27">
        <f t="shared" si="7"/>
        <v>1</v>
      </c>
    </row>
    <row r="11" spans="1:15" x14ac:dyDescent="0.25">
      <c r="A11" s="5">
        <v>6</v>
      </c>
      <c r="B11" s="5" t="s">
        <v>38</v>
      </c>
      <c r="C11" s="5" t="s">
        <v>2</v>
      </c>
      <c r="D11" s="16">
        <f t="shared" si="0"/>
        <v>1</v>
      </c>
      <c r="E11" s="5">
        <f t="shared" si="2"/>
        <v>0</v>
      </c>
      <c r="F11" s="5">
        <f t="shared" si="3"/>
        <v>0</v>
      </c>
      <c r="G11" s="5">
        <f t="shared" si="4"/>
        <v>1</v>
      </c>
      <c r="H11" s="5">
        <f t="shared" si="5"/>
        <v>0</v>
      </c>
      <c r="I11" s="5">
        <f t="shared" si="6"/>
        <v>0</v>
      </c>
      <c r="J11" s="27">
        <f t="shared" si="7"/>
        <v>1</v>
      </c>
    </row>
    <row r="12" spans="1:15" x14ac:dyDescent="0.25">
      <c r="A12" s="5">
        <v>11</v>
      </c>
      <c r="B12" s="5" t="s">
        <v>38</v>
      </c>
      <c r="C12" s="5" t="s">
        <v>2</v>
      </c>
      <c r="D12" s="16">
        <f t="shared" si="0"/>
        <v>1</v>
      </c>
      <c r="E12" s="5">
        <f t="shared" si="2"/>
        <v>0</v>
      </c>
      <c r="F12" s="5">
        <f t="shared" si="3"/>
        <v>0</v>
      </c>
      <c r="G12" s="5">
        <f t="shared" si="4"/>
        <v>1</v>
      </c>
      <c r="H12" s="5">
        <f t="shared" si="5"/>
        <v>0</v>
      </c>
      <c r="I12" s="5">
        <f t="shared" si="6"/>
        <v>0</v>
      </c>
      <c r="J12" s="27">
        <f t="shared" si="7"/>
        <v>1</v>
      </c>
    </row>
    <row r="13" spans="1:15" x14ac:dyDescent="0.25">
      <c r="A13" s="5">
        <v>5</v>
      </c>
      <c r="B13" s="5" t="s">
        <v>38</v>
      </c>
      <c r="C13" s="5" t="s">
        <v>2</v>
      </c>
      <c r="D13" s="16">
        <f t="shared" si="0"/>
        <v>1</v>
      </c>
      <c r="E13" s="5">
        <f t="shared" si="2"/>
        <v>0</v>
      </c>
      <c r="F13" s="5">
        <f t="shared" si="3"/>
        <v>0</v>
      </c>
      <c r="G13" s="5">
        <f t="shared" si="4"/>
        <v>1</v>
      </c>
      <c r="H13" s="5">
        <f t="shared" si="5"/>
        <v>0</v>
      </c>
      <c r="I13" s="5">
        <f t="shared" si="6"/>
        <v>0</v>
      </c>
      <c r="J13" s="27">
        <f t="shared" si="7"/>
        <v>1</v>
      </c>
    </row>
    <row r="14" spans="1:15" x14ac:dyDescent="0.25">
      <c r="A14" s="5">
        <v>10</v>
      </c>
      <c r="B14" s="5" t="s">
        <v>38</v>
      </c>
      <c r="C14" s="5" t="s">
        <v>41</v>
      </c>
      <c r="D14" s="16">
        <f t="shared" si="0"/>
        <v>1</v>
      </c>
      <c r="E14" s="5">
        <f t="shared" si="2"/>
        <v>-1</v>
      </c>
      <c r="F14" s="5">
        <f t="shared" si="3"/>
        <v>-1</v>
      </c>
      <c r="G14" s="5">
        <f t="shared" si="4"/>
        <v>-1</v>
      </c>
      <c r="H14" s="5">
        <f t="shared" si="5"/>
        <v>-1</v>
      </c>
      <c r="I14" s="5">
        <f t="shared" si="6"/>
        <v>-1</v>
      </c>
      <c r="J14" s="27">
        <f t="shared" si="7"/>
        <v>-1</v>
      </c>
    </row>
    <row r="15" spans="1:15" x14ac:dyDescent="0.25">
      <c r="A15" s="5">
        <v>10</v>
      </c>
      <c r="B15" s="5" t="s">
        <v>38</v>
      </c>
      <c r="C15" s="5" t="s">
        <v>41</v>
      </c>
      <c r="D15" s="16">
        <f t="shared" si="0"/>
        <v>1</v>
      </c>
      <c r="E15" s="5">
        <f t="shared" si="2"/>
        <v>-1</v>
      </c>
      <c r="F15" s="5">
        <f t="shared" si="3"/>
        <v>-1</v>
      </c>
      <c r="G15" s="5">
        <f t="shared" si="4"/>
        <v>-1</v>
      </c>
      <c r="H15" s="5">
        <f t="shared" si="5"/>
        <v>-1</v>
      </c>
      <c r="I15" s="5">
        <f t="shared" si="6"/>
        <v>-1</v>
      </c>
      <c r="J15" s="27">
        <f t="shared" si="7"/>
        <v>-1</v>
      </c>
    </row>
    <row r="16" spans="1:15" x14ac:dyDescent="0.25">
      <c r="A16" s="5">
        <v>4</v>
      </c>
      <c r="B16" s="5" t="s">
        <v>38</v>
      </c>
      <c r="C16" s="5" t="s">
        <v>41</v>
      </c>
      <c r="D16" s="16">
        <f t="shared" si="0"/>
        <v>1</v>
      </c>
      <c r="E16" s="5">
        <f t="shared" si="2"/>
        <v>-1</v>
      </c>
      <c r="F16" s="5">
        <f t="shared" si="3"/>
        <v>-1</v>
      </c>
      <c r="G16" s="5">
        <f t="shared" si="4"/>
        <v>-1</v>
      </c>
      <c r="H16" s="5">
        <f t="shared" si="5"/>
        <v>-1</v>
      </c>
      <c r="I16" s="5">
        <f t="shared" si="6"/>
        <v>-1</v>
      </c>
      <c r="J16" s="27">
        <f t="shared" si="7"/>
        <v>-1</v>
      </c>
    </row>
    <row r="17" spans="1:10" x14ac:dyDescent="0.25">
      <c r="A17" s="5">
        <v>6</v>
      </c>
      <c r="B17" s="5" t="s">
        <v>38</v>
      </c>
      <c r="C17" s="5" t="s">
        <v>41</v>
      </c>
      <c r="D17" s="16">
        <f t="shared" si="0"/>
        <v>1</v>
      </c>
      <c r="E17" s="5">
        <f t="shared" si="2"/>
        <v>-1</v>
      </c>
      <c r="F17" s="5">
        <f t="shared" si="3"/>
        <v>-1</v>
      </c>
      <c r="G17" s="5">
        <f t="shared" si="4"/>
        <v>-1</v>
      </c>
      <c r="H17" s="5">
        <f t="shared" si="5"/>
        <v>-1</v>
      </c>
      <c r="I17" s="5">
        <f t="shared" si="6"/>
        <v>-1</v>
      </c>
      <c r="J17" s="27">
        <f t="shared" si="7"/>
        <v>-1</v>
      </c>
    </row>
    <row r="18" spans="1:10" x14ac:dyDescent="0.25">
      <c r="A18" s="5">
        <v>5</v>
      </c>
      <c r="B18" s="5" t="s">
        <v>39</v>
      </c>
      <c r="C18" s="5" t="s">
        <v>0</v>
      </c>
      <c r="D18" s="16">
        <f t="shared" si="0"/>
        <v>0</v>
      </c>
      <c r="E18" s="5">
        <f t="shared" si="2"/>
        <v>1</v>
      </c>
      <c r="F18" s="5">
        <f t="shared" si="3"/>
        <v>0</v>
      </c>
      <c r="G18" s="5">
        <f t="shared" si="4"/>
        <v>0</v>
      </c>
      <c r="H18" s="5">
        <f t="shared" si="5"/>
        <v>0</v>
      </c>
      <c r="I18" s="5">
        <f t="shared" si="6"/>
        <v>0</v>
      </c>
      <c r="J18" s="27">
        <f t="shared" si="7"/>
        <v>0</v>
      </c>
    </row>
    <row r="19" spans="1:10" x14ac:dyDescent="0.25">
      <c r="A19" s="5">
        <v>11</v>
      </c>
      <c r="B19" s="5" t="s">
        <v>39</v>
      </c>
      <c r="C19" s="5" t="s">
        <v>0</v>
      </c>
      <c r="D19" s="16">
        <f t="shared" si="0"/>
        <v>0</v>
      </c>
      <c r="E19" s="5">
        <f t="shared" si="2"/>
        <v>1</v>
      </c>
      <c r="F19" s="5">
        <f t="shared" si="3"/>
        <v>0</v>
      </c>
      <c r="G19" s="5">
        <f t="shared" si="4"/>
        <v>0</v>
      </c>
      <c r="H19" s="5">
        <f t="shared" si="5"/>
        <v>0</v>
      </c>
      <c r="I19" s="5">
        <f t="shared" si="6"/>
        <v>0</v>
      </c>
      <c r="J19" s="27">
        <f t="shared" si="7"/>
        <v>0</v>
      </c>
    </row>
    <row r="20" spans="1:10" x14ac:dyDescent="0.25">
      <c r="A20" s="5">
        <v>5</v>
      </c>
      <c r="B20" s="5" t="s">
        <v>39</v>
      </c>
      <c r="C20" s="5" t="s">
        <v>0</v>
      </c>
      <c r="D20" s="16">
        <f t="shared" si="0"/>
        <v>0</v>
      </c>
      <c r="E20" s="5">
        <f t="shared" si="2"/>
        <v>1</v>
      </c>
      <c r="F20" s="5">
        <f t="shared" si="3"/>
        <v>0</v>
      </c>
      <c r="G20" s="5">
        <f t="shared" si="4"/>
        <v>0</v>
      </c>
      <c r="H20" s="5">
        <f t="shared" si="5"/>
        <v>0</v>
      </c>
      <c r="I20" s="5">
        <f t="shared" si="6"/>
        <v>0</v>
      </c>
      <c r="J20" s="27">
        <f t="shared" si="7"/>
        <v>0</v>
      </c>
    </row>
    <row r="21" spans="1:10" x14ac:dyDescent="0.25">
      <c r="A21" s="5">
        <v>2</v>
      </c>
      <c r="B21" s="5" t="s">
        <v>39</v>
      </c>
      <c r="C21" s="5" t="s">
        <v>0</v>
      </c>
      <c r="D21" s="16">
        <f t="shared" si="0"/>
        <v>0</v>
      </c>
      <c r="E21" s="5">
        <f t="shared" si="2"/>
        <v>1</v>
      </c>
      <c r="F21" s="5">
        <f t="shared" si="3"/>
        <v>0</v>
      </c>
      <c r="G21" s="5">
        <f t="shared" si="4"/>
        <v>0</v>
      </c>
      <c r="H21" s="5">
        <f t="shared" si="5"/>
        <v>0</v>
      </c>
      <c r="I21" s="5">
        <f t="shared" si="6"/>
        <v>0</v>
      </c>
      <c r="J21" s="27">
        <f t="shared" si="7"/>
        <v>0</v>
      </c>
    </row>
    <row r="22" spans="1:10" x14ac:dyDescent="0.25">
      <c r="A22" s="5">
        <v>1</v>
      </c>
      <c r="B22" s="5" t="s">
        <v>39</v>
      </c>
      <c r="C22" s="5" t="s">
        <v>1</v>
      </c>
      <c r="D22" s="16">
        <f t="shared" si="0"/>
        <v>0</v>
      </c>
      <c r="E22" s="5">
        <f t="shared" si="2"/>
        <v>0</v>
      </c>
      <c r="F22" s="5">
        <f t="shared" si="3"/>
        <v>1</v>
      </c>
      <c r="G22" s="5">
        <f t="shared" si="4"/>
        <v>0</v>
      </c>
      <c r="H22" s="5">
        <f t="shared" si="5"/>
        <v>0</v>
      </c>
      <c r="I22" s="5">
        <f t="shared" si="6"/>
        <v>0</v>
      </c>
      <c r="J22" s="27">
        <f t="shared" si="7"/>
        <v>0</v>
      </c>
    </row>
    <row r="23" spans="1:10" x14ac:dyDescent="0.25">
      <c r="A23" s="5">
        <v>3</v>
      </c>
      <c r="B23" s="5" t="s">
        <v>39</v>
      </c>
      <c r="C23" s="5" t="s">
        <v>1</v>
      </c>
      <c r="D23" s="16">
        <f t="shared" si="0"/>
        <v>0</v>
      </c>
      <c r="E23" s="5">
        <f t="shared" si="2"/>
        <v>0</v>
      </c>
      <c r="F23" s="5">
        <f t="shared" si="3"/>
        <v>1</v>
      </c>
      <c r="G23" s="5">
        <f t="shared" si="4"/>
        <v>0</v>
      </c>
      <c r="H23" s="5">
        <f t="shared" si="5"/>
        <v>0</v>
      </c>
      <c r="I23" s="5">
        <f t="shared" si="6"/>
        <v>0</v>
      </c>
      <c r="J23" s="27">
        <f t="shared" si="7"/>
        <v>0</v>
      </c>
    </row>
    <row r="24" spans="1:10" x14ac:dyDescent="0.25">
      <c r="A24" s="5">
        <v>7</v>
      </c>
      <c r="B24" s="5" t="s">
        <v>39</v>
      </c>
      <c r="C24" s="5" t="s">
        <v>1</v>
      </c>
      <c r="D24" s="16">
        <f t="shared" si="0"/>
        <v>0</v>
      </c>
      <c r="E24" s="5">
        <f t="shared" si="2"/>
        <v>0</v>
      </c>
      <c r="F24" s="5">
        <f t="shared" si="3"/>
        <v>1</v>
      </c>
      <c r="G24" s="5">
        <f t="shared" si="4"/>
        <v>0</v>
      </c>
      <c r="H24" s="5">
        <f t="shared" si="5"/>
        <v>0</v>
      </c>
      <c r="I24" s="5">
        <f t="shared" si="6"/>
        <v>0</v>
      </c>
      <c r="J24" s="27">
        <f t="shared" si="7"/>
        <v>0</v>
      </c>
    </row>
    <row r="25" spans="1:10" x14ac:dyDescent="0.25">
      <c r="A25" s="5">
        <v>2</v>
      </c>
      <c r="B25" s="5" t="s">
        <v>39</v>
      </c>
      <c r="C25" s="5" t="s">
        <v>1</v>
      </c>
      <c r="D25" s="16">
        <f t="shared" si="0"/>
        <v>0</v>
      </c>
      <c r="E25" s="5">
        <f t="shared" si="2"/>
        <v>0</v>
      </c>
      <c r="F25" s="5">
        <f t="shared" si="3"/>
        <v>1</v>
      </c>
      <c r="G25" s="5">
        <f t="shared" si="4"/>
        <v>0</v>
      </c>
      <c r="H25" s="5">
        <f t="shared" si="5"/>
        <v>0</v>
      </c>
      <c r="I25" s="5">
        <f t="shared" si="6"/>
        <v>0</v>
      </c>
      <c r="J25" s="27">
        <f t="shared" si="7"/>
        <v>0</v>
      </c>
    </row>
    <row r="26" spans="1:10" x14ac:dyDescent="0.25">
      <c r="A26" s="5">
        <v>4</v>
      </c>
      <c r="B26" s="5" t="s">
        <v>39</v>
      </c>
      <c r="C26" s="5" t="s">
        <v>2</v>
      </c>
      <c r="D26" s="16">
        <f t="shared" si="0"/>
        <v>0</v>
      </c>
      <c r="E26" s="5">
        <f t="shared" si="2"/>
        <v>0</v>
      </c>
      <c r="F26" s="5">
        <f t="shared" si="3"/>
        <v>0</v>
      </c>
      <c r="G26" s="5">
        <f t="shared" si="4"/>
        <v>1</v>
      </c>
      <c r="H26" s="5">
        <f t="shared" si="5"/>
        <v>0</v>
      </c>
      <c r="I26" s="5">
        <f t="shared" si="6"/>
        <v>0</v>
      </c>
      <c r="J26" s="27">
        <f t="shared" si="7"/>
        <v>0</v>
      </c>
    </row>
    <row r="27" spans="1:10" x14ac:dyDescent="0.25">
      <c r="A27" s="5">
        <v>7</v>
      </c>
      <c r="B27" s="5" t="s">
        <v>39</v>
      </c>
      <c r="C27" s="5" t="s">
        <v>2</v>
      </c>
      <c r="D27" s="16">
        <f t="shared" si="0"/>
        <v>0</v>
      </c>
      <c r="E27" s="5">
        <f t="shared" si="2"/>
        <v>0</v>
      </c>
      <c r="F27" s="5">
        <f t="shared" si="3"/>
        <v>0</v>
      </c>
      <c r="G27" s="5">
        <f t="shared" si="4"/>
        <v>1</v>
      </c>
      <c r="H27" s="5">
        <f t="shared" si="5"/>
        <v>0</v>
      </c>
      <c r="I27" s="5">
        <f t="shared" si="6"/>
        <v>0</v>
      </c>
      <c r="J27" s="27">
        <f t="shared" si="7"/>
        <v>0</v>
      </c>
    </row>
    <row r="28" spans="1:10" x14ac:dyDescent="0.25">
      <c r="A28" s="5">
        <v>10</v>
      </c>
      <c r="B28" s="5" t="s">
        <v>39</v>
      </c>
      <c r="C28" s="5" t="s">
        <v>2</v>
      </c>
      <c r="D28" s="16">
        <f t="shared" si="0"/>
        <v>0</v>
      </c>
      <c r="E28" s="5">
        <f t="shared" si="2"/>
        <v>0</v>
      </c>
      <c r="F28" s="5">
        <f t="shared" si="3"/>
        <v>0</v>
      </c>
      <c r="G28" s="5">
        <f t="shared" si="4"/>
        <v>1</v>
      </c>
      <c r="H28" s="5">
        <f t="shared" si="5"/>
        <v>0</v>
      </c>
      <c r="I28" s="5">
        <f t="shared" si="6"/>
        <v>0</v>
      </c>
      <c r="J28" s="27">
        <f t="shared" si="7"/>
        <v>0</v>
      </c>
    </row>
    <row r="29" spans="1:10" x14ac:dyDescent="0.25">
      <c r="A29" s="5">
        <v>10</v>
      </c>
      <c r="B29" s="5" t="s">
        <v>39</v>
      </c>
      <c r="C29" s="5" t="s">
        <v>2</v>
      </c>
      <c r="D29" s="16">
        <f t="shared" si="0"/>
        <v>0</v>
      </c>
      <c r="E29" s="5">
        <f t="shared" si="2"/>
        <v>0</v>
      </c>
      <c r="F29" s="5">
        <f t="shared" si="3"/>
        <v>0</v>
      </c>
      <c r="G29" s="5">
        <f t="shared" si="4"/>
        <v>1</v>
      </c>
      <c r="H29" s="5">
        <f t="shared" si="5"/>
        <v>0</v>
      </c>
      <c r="I29" s="5">
        <f t="shared" si="6"/>
        <v>0</v>
      </c>
      <c r="J29" s="27">
        <f t="shared" si="7"/>
        <v>0</v>
      </c>
    </row>
    <row r="30" spans="1:10" x14ac:dyDescent="0.25">
      <c r="A30" s="5">
        <v>5</v>
      </c>
      <c r="B30" s="5" t="s">
        <v>39</v>
      </c>
      <c r="C30" s="5" t="s">
        <v>41</v>
      </c>
      <c r="D30" s="16">
        <f t="shared" si="0"/>
        <v>0</v>
      </c>
      <c r="E30" s="5">
        <f t="shared" si="2"/>
        <v>-1</v>
      </c>
      <c r="F30" s="5">
        <f t="shared" si="3"/>
        <v>-1</v>
      </c>
      <c r="G30" s="5">
        <f t="shared" si="4"/>
        <v>-1</v>
      </c>
      <c r="H30" s="5">
        <f t="shared" si="5"/>
        <v>0</v>
      </c>
      <c r="I30" s="5">
        <f t="shared" si="6"/>
        <v>0</v>
      </c>
      <c r="J30" s="27">
        <f t="shared" si="7"/>
        <v>0</v>
      </c>
    </row>
    <row r="31" spans="1:10" x14ac:dyDescent="0.25">
      <c r="A31" s="5">
        <v>6</v>
      </c>
      <c r="B31" s="5" t="s">
        <v>39</v>
      </c>
      <c r="C31" s="5" t="s">
        <v>41</v>
      </c>
      <c r="D31" s="16">
        <f t="shared" si="0"/>
        <v>0</v>
      </c>
      <c r="E31" s="5">
        <f t="shared" si="2"/>
        <v>-1</v>
      </c>
      <c r="F31" s="5">
        <f t="shared" si="3"/>
        <v>-1</v>
      </c>
      <c r="G31" s="5">
        <f t="shared" si="4"/>
        <v>-1</v>
      </c>
      <c r="H31" s="5">
        <f t="shared" si="5"/>
        <v>0</v>
      </c>
      <c r="I31" s="5">
        <f t="shared" si="6"/>
        <v>0</v>
      </c>
      <c r="J31" s="27">
        <f t="shared" si="7"/>
        <v>0</v>
      </c>
    </row>
    <row r="32" spans="1:10" x14ac:dyDescent="0.25">
      <c r="A32" s="5">
        <v>8</v>
      </c>
      <c r="B32" s="5" t="s">
        <v>39</v>
      </c>
      <c r="C32" s="5" t="s">
        <v>41</v>
      </c>
      <c r="D32" s="16">
        <f t="shared" si="0"/>
        <v>0</v>
      </c>
      <c r="E32" s="5">
        <f t="shared" si="2"/>
        <v>-1</v>
      </c>
      <c r="F32" s="5">
        <f t="shared" si="3"/>
        <v>-1</v>
      </c>
      <c r="G32" s="5">
        <f t="shared" si="4"/>
        <v>-1</v>
      </c>
      <c r="H32" s="5">
        <f t="shared" si="5"/>
        <v>0</v>
      </c>
      <c r="I32" s="5">
        <f t="shared" si="6"/>
        <v>0</v>
      </c>
      <c r="J32" s="27">
        <f t="shared" si="7"/>
        <v>0</v>
      </c>
    </row>
    <row r="33" spans="1:10" ht="15.75" thickBot="1" x14ac:dyDescent="0.3">
      <c r="A33" s="5">
        <v>10</v>
      </c>
      <c r="B33" s="5" t="s">
        <v>39</v>
      </c>
      <c r="C33" s="5" t="s">
        <v>41</v>
      </c>
      <c r="D33" s="14">
        <f t="shared" si="0"/>
        <v>0</v>
      </c>
      <c r="E33" s="29">
        <f t="shared" si="2"/>
        <v>-1</v>
      </c>
      <c r="F33" s="29">
        <f t="shared" si="3"/>
        <v>-1</v>
      </c>
      <c r="G33" s="29">
        <f t="shared" si="4"/>
        <v>-1</v>
      </c>
      <c r="H33" s="29">
        <f t="shared" si="5"/>
        <v>0</v>
      </c>
      <c r="I33" s="29">
        <f t="shared" si="6"/>
        <v>0</v>
      </c>
      <c r="J33" s="8">
        <f t="shared" si="7"/>
        <v>0</v>
      </c>
    </row>
    <row r="37" spans="1:10" x14ac:dyDescent="0.25">
      <c r="A37"/>
      <c r="B37"/>
      <c r="C37"/>
      <c r="D37"/>
      <c r="E37"/>
      <c r="F37"/>
      <c r="G37"/>
    </row>
    <row r="38" spans="1:10" x14ac:dyDescent="0.25">
      <c r="A38"/>
      <c r="B38"/>
      <c r="C38"/>
      <c r="D38"/>
      <c r="E38"/>
      <c r="F38"/>
      <c r="G38"/>
    </row>
    <row r="39" spans="1:10" x14ac:dyDescent="0.25">
      <c r="A39"/>
      <c r="B39"/>
      <c r="C39"/>
      <c r="D39"/>
      <c r="E39"/>
      <c r="F39"/>
      <c r="G39"/>
    </row>
    <row r="40" spans="1:10" x14ac:dyDescent="0.25">
      <c r="A40"/>
      <c r="B40"/>
      <c r="C40"/>
      <c r="D40"/>
      <c r="E40"/>
      <c r="F40"/>
      <c r="G40"/>
    </row>
    <row r="41" spans="1:10" x14ac:dyDescent="0.25">
      <c r="A41"/>
      <c r="B41"/>
      <c r="C41"/>
      <c r="D41"/>
      <c r="E41"/>
      <c r="F41"/>
      <c r="G41"/>
    </row>
    <row r="42" spans="1:10" x14ac:dyDescent="0.25">
      <c r="A42"/>
      <c r="B42"/>
      <c r="C42"/>
      <c r="D42"/>
      <c r="E42"/>
      <c r="F42"/>
      <c r="G42"/>
    </row>
    <row r="43" spans="1:10" x14ac:dyDescent="0.25">
      <c r="A43"/>
      <c r="B43"/>
      <c r="C43"/>
      <c r="D43"/>
      <c r="E43"/>
      <c r="F43"/>
      <c r="G43"/>
    </row>
    <row r="44" spans="1:10" x14ac:dyDescent="0.25">
      <c r="A44"/>
      <c r="B44"/>
      <c r="C44"/>
      <c r="D44"/>
      <c r="E44"/>
      <c r="F44"/>
      <c r="G44"/>
    </row>
    <row r="45" spans="1:10" x14ac:dyDescent="0.25">
      <c r="A45"/>
      <c r="B45"/>
      <c r="C45"/>
      <c r="D45"/>
      <c r="E45"/>
      <c r="F45"/>
      <c r="G4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1" sqref="P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6" sqref="B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2" sqref="O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/>
  </sheetViews>
  <sheetFormatPr defaultRowHeight="15" x14ac:dyDescent="0.25"/>
  <cols>
    <col min="1" max="1" width="7.28515625" style="9" bestFit="1" customWidth="1"/>
    <col min="2" max="2" width="5.5703125" style="9" bestFit="1" customWidth="1"/>
    <col min="3" max="3" width="7.7109375" style="9" bestFit="1" customWidth="1"/>
    <col min="4" max="4" width="8.28515625" style="9" customWidth="1"/>
    <col min="5" max="5" width="9.7109375" style="9" bestFit="1" customWidth="1"/>
    <col min="6" max="6" width="10.7109375" style="9" bestFit="1" customWidth="1"/>
    <col min="7" max="7" width="3.7109375" style="9" customWidth="1"/>
    <col min="8" max="8" width="17.28515625" style="9" bestFit="1" customWidth="1"/>
    <col min="9" max="9" width="7.28515625" style="9" bestFit="1" customWidth="1"/>
    <col min="10" max="10" width="10.28515625" style="9" bestFit="1" customWidth="1"/>
    <col min="11" max="11" width="11.140625" style="9" customWidth="1"/>
    <col min="12" max="12" width="3.85546875" style="9" bestFit="1" customWidth="1"/>
    <col min="22" max="16384" width="9.140625" style="9"/>
  </cols>
  <sheetData>
    <row r="1" spans="1:12" ht="30.75" thickBot="1" x14ac:dyDescent="0.3">
      <c r="A1" s="97" t="s">
        <v>96</v>
      </c>
      <c r="B1" s="97" t="s">
        <v>88</v>
      </c>
      <c r="C1" s="97" t="s">
        <v>89</v>
      </c>
      <c r="D1" s="97" t="s">
        <v>93</v>
      </c>
      <c r="E1" s="97" t="s">
        <v>94</v>
      </c>
      <c r="F1" s="97" t="s">
        <v>95</v>
      </c>
      <c r="H1" s="3"/>
      <c r="I1" s="54" t="s">
        <v>93</v>
      </c>
      <c r="J1" s="54" t="s">
        <v>94</v>
      </c>
      <c r="K1" s="54" t="s">
        <v>95</v>
      </c>
    </row>
    <row r="2" spans="1:12" x14ac:dyDescent="0.25">
      <c r="A2" s="9">
        <v>48</v>
      </c>
      <c r="B2" s="9" t="s">
        <v>97</v>
      </c>
      <c r="C2" s="9" t="s">
        <v>99</v>
      </c>
      <c r="D2" s="9">
        <v>1</v>
      </c>
      <c r="E2" s="9">
        <v>1</v>
      </c>
      <c r="F2" s="9">
        <f>D2*E2</f>
        <v>1</v>
      </c>
      <c r="H2" s="1" t="s">
        <v>93</v>
      </c>
      <c r="I2" s="1">
        <v>1</v>
      </c>
      <c r="J2" s="1"/>
      <c r="K2" s="1"/>
    </row>
    <row r="3" spans="1:12" x14ac:dyDescent="0.25">
      <c r="A3" s="9">
        <v>47</v>
      </c>
      <c r="B3" s="9" t="s">
        <v>97</v>
      </c>
      <c r="C3" s="9" t="s">
        <v>99</v>
      </c>
      <c r="D3" s="9">
        <v>1</v>
      </c>
      <c r="E3" s="9">
        <v>1</v>
      </c>
      <c r="F3" s="9">
        <f t="shared" ref="F3:F4" si="0">D3*E3</f>
        <v>1</v>
      </c>
      <c r="H3" s="1" t="s">
        <v>94</v>
      </c>
      <c r="I3" s="1">
        <v>0</v>
      </c>
      <c r="J3" s="1">
        <v>1</v>
      </c>
      <c r="K3" s="1"/>
    </row>
    <row r="4" spans="1:12" ht="15.75" thickBot="1" x14ac:dyDescent="0.3">
      <c r="A4" s="9">
        <v>46</v>
      </c>
      <c r="B4" s="9" t="s">
        <v>97</v>
      </c>
      <c r="C4" s="9" t="s">
        <v>99</v>
      </c>
      <c r="D4" s="9">
        <v>1</v>
      </c>
      <c r="E4" s="9">
        <v>1</v>
      </c>
      <c r="F4" s="9">
        <f t="shared" si="0"/>
        <v>1</v>
      </c>
      <c r="H4" s="2" t="s">
        <v>95</v>
      </c>
      <c r="I4" s="2">
        <v>0</v>
      </c>
      <c r="J4" s="2">
        <v>0</v>
      </c>
      <c r="K4" s="2">
        <v>1</v>
      </c>
    </row>
    <row r="5" spans="1:12" ht="15.75" thickBot="1" x14ac:dyDescent="0.3">
      <c r="A5" s="29">
        <v>45</v>
      </c>
      <c r="B5" s="29" t="s">
        <v>97</v>
      </c>
      <c r="C5" s="29" t="s">
        <v>99</v>
      </c>
      <c r="D5" s="29">
        <v>1</v>
      </c>
      <c r="E5" s="29">
        <v>1</v>
      </c>
      <c r="F5" s="29">
        <f t="shared" ref="F5" si="1">D5*E5</f>
        <v>1</v>
      </c>
    </row>
    <row r="6" spans="1:12" x14ac:dyDescent="0.25">
      <c r="A6" s="9">
        <v>47</v>
      </c>
      <c r="B6" s="9" t="s">
        <v>98</v>
      </c>
      <c r="C6" s="9" t="s">
        <v>99</v>
      </c>
      <c r="D6" s="9">
        <v>-1</v>
      </c>
      <c r="E6" s="9">
        <v>1</v>
      </c>
      <c r="F6" s="9">
        <f t="shared" ref="F6:F17" si="2">D6*E6</f>
        <v>-1</v>
      </c>
    </row>
    <row r="7" spans="1:12" x14ac:dyDescent="0.25">
      <c r="A7" s="9">
        <v>46</v>
      </c>
      <c r="B7" s="9" t="s">
        <v>98</v>
      </c>
      <c r="C7" s="9" t="s">
        <v>99</v>
      </c>
      <c r="D7" s="9">
        <v>-1</v>
      </c>
      <c r="E7" s="9">
        <v>1</v>
      </c>
      <c r="F7" s="9">
        <f t="shared" si="2"/>
        <v>-1</v>
      </c>
      <c r="H7"/>
      <c r="I7"/>
      <c r="J7"/>
      <c r="K7"/>
      <c r="L7"/>
    </row>
    <row r="8" spans="1:12" x14ac:dyDescent="0.25">
      <c r="A8" s="9">
        <v>50</v>
      </c>
      <c r="B8" s="9" t="s">
        <v>98</v>
      </c>
      <c r="C8" s="9" t="s">
        <v>99</v>
      </c>
      <c r="D8" s="9">
        <v>-1</v>
      </c>
      <c r="E8" s="9">
        <v>1</v>
      </c>
      <c r="F8" s="9">
        <f t="shared" si="2"/>
        <v>-1</v>
      </c>
      <c r="H8"/>
      <c r="I8"/>
      <c r="J8"/>
      <c r="K8"/>
      <c r="L8"/>
    </row>
    <row r="9" spans="1:12" ht="15.75" thickBot="1" x14ac:dyDescent="0.3">
      <c r="A9" s="29">
        <v>51</v>
      </c>
      <c r="B9" s="29" t="s">
        <v>98</v>
      </c>
      <c r="C9" s="29" t="s">
        <v>99</v>
      </c>
      <c r="D9" s="29">
        <v>-1</v>
      </c>
      <c r="E9" s="29">
        <v>1</v>
      </c>
      <c r="F9" s="29">
        <f t="shared" si="2"/>
        <v>-1</v>
      </c>
      <c r="H9"/>
      <c r="I9"/>
      <c r="J9"/>
      <c r="K9"/>
      <c r="L9"/>
    </row>
    <row r="10" spans="1:12" x14ac:dyDescent="0.25">
      <c r="A10" s="9">
        <v>48</v>
      </c>
      <c r="B10" s="9" t="s">
        <v>97</v>
      </c>
      <c r="C10" s="9" t="s">
        <v>100</v>
      </c>
      <c r="D10" s="9">
        <v>1</v>
      </c>
      <c r="E10" s="9">
        <v>-1</v>
      </c>
      <c r="F10" s="9">
        <f t="shared" si="2"/>
        <v>-1</v>
      </c>
      <c r="H10"/>
      <c r="I10"/>
      <c r="J10"/>
      <c r="K10"/>
      <c r="L10"/>
    </row>
    <row r="11" spans="1:12" x14ac:dyDescent="0.25">
      <c r="A11" s="9">
        <v>51</v>
      </c>
      <c r="B11" s="9" t="s">
        <v>97</v>
      </c>
      <c r="C11" s="9" t="s">
        <v>100</v>
      </c>
      <c r="D11" s="9">
        <v>1</v>
      </c>
      <c r="E11" s="9">
        <v>-1</v>
      </c>
      <c r="F11" s="9">
        <f t="shared" si="2"/>
        <v>-1</v>
      </c>
      <c r="H11"/>
      <c r="I11"/>
      <c r="J11"/>
      <c r="K11"/>
      <c r="L11"/>
    </row>
    <row r="12" spans="1:12" x14ac:dyDescent="0.25">
      <c r="A12" s="9">
        <v>54</v>
      </c>
      <c r="B12" s="9" t="s">
        <v>97</v>
      </c>
      <c r="C12" s="9" t="s">
        <v>100</v>
      </c>
      <c r="D12" s="9">
        <v>1</v>
      </c>
      <c r="E12" s="9">
        <v>-1</v>
      </c>
      <c r="F12" s="9">
        <f t="shared" si="2"/>
        <v>-1</v>
      </c>
      <c r="H12"/>
      <c r="I12"/>
      <c r="J12"/>
      <c r="K12"/>
      <c r="L12"/>
    </row>
    <row r="13" spans="1:12" ht="15.75" thickBot="1" x14ac:dyDescent="0.3">
      <c r="A13" s="29">
        <v>53</v>
      </c>
      <c r="B13" s="29" t="s">
        <v>97</v>
      </c>
      <c r="C13" s="29" t="s">
        <v>100</v>
      </c>
      <c r="D13" s="29">
        <v>1</v>
      </c>
      <c r="E13" s="29">
        <v>-1</v>
      </c>
      <c r="F13" s="29">
        <f t="shared" si="2"/>
        <v>-1</v>
      </c>
      <c r="H13"/>
      <c r="I13"/>
      <c r="J13"/>
      <c r="K13"/>
    </row>
    <row r="14" spans="1:12" x14ac:dyDescent="0.25">
      <c r="A14" s="9">
        <v>51</v>
      </c>
      <c r="B14" s="9" t="s">
        <v>98</v>
      </c>
      <c r="C14" s="9" t="s">
        <v>100</v>
      </c>
      <c r="D14" s="9">
        <v>-1</v>
      </c>
      <c r="E14" s="9">
        <v>-1</v>
      </c>
      <c r="F14" s="9">
        <f t="shared" si="2"/>
        <v>1</v>
      </c>
      <c r="H14"/>
      <c r="I14"/>
      <c r="J14"/>
      <c r="K14"/>
      <c r="L14"/>
    </row>
    <row r="15" spans="1:12" x14ac:dyDescent="0.25">
      <c r="A15" s="9">
        <v>49</v>
      </c>
      <c r="B15" s="9" t="s">
        <v>98</v>
      </c>
      <c r="C15" s="9" t="s">
        <v>100</v>
      </c>
      <c r="D15" s="9">
        <v>-1</v>
      </c>
      <c r="E15" s="9">
        <v>-1</v>
      </c>
      <c r="F15" s="9">
        <f t="shared" si="2"/>
        <v>1</v>
      </c>
      <c r="H15"/>
      <c r="I15"/>
      <c r="J15"/>
      <c r="K15"/>
      <c r="L15"/>
    </row>
    <row r="16" spans="1:12" x14ac:dyDescent="0.25">
      <c r="A16" s="9">
        <v>51</v>
      </c>
      <c r="B16" s="9" t="s">
        <v>98</v>
      </c>
      <c r="C16" s="9" t="s">
        <v>100</v>
      </c>
      <c r="D16" s="9">
        <v>-1</v>
      </c>
      <c r="E16" s="9">
        <v>-1</v>
      </c>
      <c r="F16" s="9">
        <f t="shared" si="2"/>
        <v>1</v>
      </c>
      <c r="H16"/>
      <c r="I16"/>
      <c r="J16"/>
      <c r="K16"/>
      <c r="L16"/>
    </row>
    <row r="17" spans="1:12" ht="15.75" thickBot="1" x14ac:dyDescent="0.3">
      <c r="A17" s="29">
        <v>52</v>
      </c>
      <c r="B17" s="29" t="s">
        <v>98</v>
      </c>
      <c r="C17" s="29" t="s">
        <v>100</v>
      </c>
      <c r="D17" s="29">
        <v>-1</v>
      </c>
      <c r="E17" s="29">
        <v>-1</v>
      </c>
      <c r="F17" s="29">
        <f t="shared" si="2"/>
        <v>1</v>
      </c>
      <c r="H17"/>
      <c r="I17"/>
      <c r="J17"/>
      <c r="K17"/>
      <c r="L17"/>
    </row>
    <row r="18" spans="1:12" x14ac:dyDescent="0.25">
      <c r="H18"/>
      <c r="I18"/>
      <c r="J18"/>
      <c r="K18"/>
      <c r="L18"/>
    </row>
    <row r="19" spans="1:12" x14ac:dyDescent="0.25">
      <c r="D19"/>
      <c r="E19"/>
      <c r="F19"/>
    </row>
    <row r="20" spans="1:12" x14ac:dyDescent="0.25">
      <c r="D20"/>
      <c r="E20"/>
      <c r="F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O21" sqref="O21"/>
    </sheetView>
  </sheetViews>
  <sheetFormatPr defaultRowHeight="15" x14ac:dyDescent="0.25"/>
  <cols>
    <col min="1" max="1" width="7.28515625" bestFit="1" customWidth="1"/>
    <col min="2" max="2" width="5.5703125" bestFit="1" customWidth="1"/>
    <col min="3" max="3" width="7.7109375" bestFit="1" customWidth="1"/>
    <col min="4" max="4" width="8.28515625" customWidth="1"/>
    <col min="5" max="5" width="9.7109375" bestFit="1" customWidth="1"/>
    <col min="6" max="6" width="10.7109375" bestFit="1" customWidth="1"/>
    <col min="7" max="7" width="3.7109375" customWidth="1"/>
    <col min="8" max="8" width="17.28515625" bestFit="1" customWidth="1"/>
    <col min="9" max="9" width="7.28515625" bestFit="1" customWidth="1"/>
    <col min="10" max="10" width="10.28515625" bestFit="1" customWidth="1"/>
    <col min="11" max="11" width="11.140625" customWidth="1"/>
    <col min="12" max="12" width="3.85546875" bestFit="1" customWidth="1"/>
  </cols>
  <sheetData>
    <row r="1" spans="1:11" ht="30.75" thickBot="1" x14ac:dyDescent="0.3">
      <c r="A1" s="97" t="s">
        <v>92</v>
      </c>
      <c r="B1" s="97" t="s">
        <v>88</v>
      </c>
      <c r="C1" s="97" t="s">
        <v>89</v>
      </c>
      <c r="D1" s="97" t="s">
        <v>93</v>
      </c>
      <c r="E1" s="97" t="s">
        <v>94</v>
      </c>
      <c r="F1" s="97" t="s">
        <v>95</v>
      </c>
      <c r="H1" s="3"/>
      <c r="I1" s="54" t="s">
        <v>93</v>
      </c>
      <c r="J1" s="54" t="s">
        <v>94</v>
      </c>
      <c r="K1" s="54" t="s">
        <v>95</v>
      </c>
    </row>
    <row r="2" spans="1:11" x14ac:dyDescent="0.25">
      <c r="A2" s="9">
        <v>48</v>
      </c>
      <c r="B2" t="s">
        <v>40</v>
      </c>
      <c r="C2" t="s">
        <v>90</v>
      </c>
      <c r="D2">
        <v>1</v>
      </c>
      <c r="E2">
        <v>1</v>
      </c>
      <c r="F2">
        <f>D2*E2</f>
        <v>1</v>
      </c>
      <c r="H2" s="1" t="s">
        <v>93</v>
      </c>
      <c r="I2" s="1">
        <v>1</v>
      </c>
      <c r="J2" s="1"/>
      <c r="K2" s="1"/>
    </row>
    <row r="3" spans="1:11" x14ac:dyDescent="0.25">
      <c r="A3" s="9">
        <v>47</v>
      </c>
      <c r="B3" s="9" t="s">
        <v>40</v>
      </c>
      <c r="C3" s="9" t="s">
        <v>90</v>
      </c>
      <c r="D3">
        <v>1</v>
      </c>
      <c r="E3">
        <v>1</v>
      </c>
      <c r="F3" s="9">
        <f t="shared" ref="F3:F15" si="0">D3*E3</f>
        <v>1</v>
      </c>
      <c r="H3" s="1" t="s">
        <v>94</v>
      </c>
      <c r="I3" s="38">
        <v>4.3033148291193507E-2</v>
      </c>
      <c r="J3" s="1">
        <v>1</v>
      </c>
      <c r="K3" s="1"/>
    </row>
    <row r="4" spans="1:11" ht="15.75" thickBot="1" x14ac:dyDescent="0.3">
      <c r="A4" s="29">
        <v>46</v>
      </c>
      <c r="B4" s="29" t="s">
        <v>40</v>
      </c>
      <c r="C4" s="29" t="s">
        <v>90</v>
      </c>
      <c r="D4" s="29">
        <v>1</v>
      </c>
      <c r="E4" s="29">
        <v>1</v>
      </c>
      <c r="F4" s="29">
        <f t="shared" si="0"/>
        <v>1</v>
      </c>
      <c r="H4" s="2" t="s">
        <v>95</v>
      </c>
      <c r="I4" s="71">
        <v>0.14907119849998599</v>
      </c>
      <c r="J4" s="71">
        <v>-0.28867513459481287</v>
      </c>
      <c r="K4" s="2">
        <v>1</v>
      </c>
    </row>
    <row r="5" spans="1:11" x14ac:dyDescent="0.25">
      <c r="A5" s="9">
        <v>47</v>
      </c>
      <c r="B5" t="s">
        <v>41</v>
      </c>
      <c r="C5" t="s">
        <v>90</v>
      </c>
      <c r="D5">
        <v>-1</v>
      </c>
      <c r="E5">
        <v>1</v>
      </c>
      <c r="F5" s="9">
        <f t="shared" si="0"/>
        <v>-1</v>
      </c>
    </row>
    <row r="6" spans="1:11" x14ac:dyDescent="0.25">
      <c r="A6" s="9">
        <v>46</v>
      </c>
      <c r="B6" s="9" t="s">
        <v>41</v>
      </c>
      <c r="C6" t="s">
        <v>90</v>
      </c>
      <c r="D6">
        <v>-1</v>
      </c>
      <c r="E6">
        <v>1</v>
      </c>
      <c r="F6" s="9">
        <f t="shared" si="0"/>
        <v>-1</v>
      </c>
    </row>
    <row r="7" spans="1:11" x14ac:dyDescent="0.25">
      <c r="A7" s="9">
        <v>50</v>
      </c>
      <c r="B7" s="9" t="s">
        <v>41</v>
      </c>
      <c r="C7" t="s">
        <v>90</v>
      </c>
      <c r="D7">
        <v>-1</v>
      </c>
      <c r="E7">
        <v>1</v>
      </c>
      <c r="F7" s="9">
        <f t="shared" si="0"/>
        <v>-1</v>
      </c>
    </row>
    <row r="8" spans="1:11" x14ac:dyDescent="0.25">
      <c r="A8" s="9">
        <v>51</v>
      </c>
      <c r="B8" s="9" t="s">
        <v>41</v>
      </c>
      <c r="C8" t="s">
        <v>90</v>
      </c>
      <c r="D8">
        <v>-1</v>
      </c>
      <c r="E8">
        <v>1</v>
      </c>
      <c r="F8" s="9">
        <f t="shared" si="0"/>
        <v>-1</v>
      </c>
    </row>
    <row r="9" spans="1:11" ht="15.75" thickBot="1" x14ac:dyDescent="0.3">
      <c r="A9" s="29">
        <v>48</v>
      </c>
      <c r="B9" s="29" t="s">
        <v>41</v>
      </c>
      <c r="C9" s="29" t="s">
        <v>90</v>
      </c>
      <c r="D9" s="29">
        <v>-1</v>
      </c>
      <c r="E9" s="29">
        <v>1</v>
      </c>
      <c r="F9" s="29">
        <f t="shared" si="0"/>
        <v>-1</v>
      </c>
    </row>
    <row r="10" spans="1:11" x14ac:dyDescent="0.25">
      <c r="A10" s="9">
        <v>51</v>
      </c>
      <c r="B10" t="s">
        <v>40</v>
      </c>
      <c r="C10" t="s">
        <v>91</v>
      </c>
      <c r="D10">
        <v>1</v>
      </c>
      <c r="E10">
        <v>-1</v>
      </c>
      <c r="F10" s="9">
        <f t="shared" si="0"/>
        <v>-1</v>
      </c>
    </row>
    <row r="11" spans="1:11" ht="15.75" thickBot="1" x14ac:dyDescent="0.3">
      <c r="A11" s="29">
        <v>54</v>
      </c>
      <c r="B11" s="29" t="s">
        <v>40</v>
      </c>
      <c r="C11" s="29" t="s">
        <v>91</v>
      </c>
      <c r="D11" s="29">
        <v>1</v>
      </c>
      <c r="E11" s="29">
        <v>-1</v>
      </c>
      <c r="F11" s="29">
        <f t="shared" si="0"/>
        <v>-1</v>
      </c>
    </row>
    <row r="12" spans="1:11" x14ac:dyDescent="0.25">
      <c r="A12" s="9">
        <v>51</v>
      </c>
      <c r="B12" t="s">
        <v>41</v>
      </c>
      <c r="C12" t="s">
        <v>91</v>
      </c>
      <c r="D12">
        <v>-1</v>
      </c>
      <c r="E12">
        <v>-1</v>
      </c>
      <c r="F12" s="9">
        <f t="shared" si="0"/>
        <v>1</v>
      </c>
    </row>
    <row r="13" spans="1:11" x14ac:dyDescent="0.25">
      <c r="A13" s="9">
        <v>49</v>
      </c>
      <c r="B13" s="9" t="s">
        <v>41</v>
      </c>
      <c r="C13" t="s">
        <v>91</v>
      </c>
      <c r="D13">
        <v>-1</v>
      </c>
      <c r="E13">
        <v>-1</v>
      </c>
      <c r="F13" s="9">
        <f t="shared" si="0"/>
        <v>1</v>
      </c>
    </row>
    <row r="14" spans="1:11" x14ac:dyDescent="0.25">
      <c r="A14" s="9">
        <v>51</v>
      </c>
      <c r="B14" s="9" t="s">
        <v>41</v>
      </c>
      <c r="C14" t="s">
        <v>91</v>
      </c>
      <c r="D14">
        <v>-1</v>
      </c>
      <c r="E14">
        <v>-1</v>
      </c>
      <c r="F14" s="9">
        <f t="shared" si="0"/>
        <v>1</v>
      </c>
    </row>
    <row r="15" spans="1:11" ht="15.75" thickBot="1" x14ac:dyDescent="0.3">
      <c r="A15" s="29">
        <v>52</v>
      </c>
      <c r="B15" s="29" t="s">
        <v>41</v>
      </c>
      <c r="C15" s="29" t="s">
        <v>91</v>
      </c>
      <c r="D15" s="29">
        <v>-1</v>
      </c>
      <c r="E15" s="29">
        <v>-1</v>
      </c>
      <c r="F15" s="29">
        <f t="shared" si="0"/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9" sqref="C19"/>
    </sheetView>
  </sheetViews>
  <sheetFormatPr defaultRowHeight="15" x14ac:dyDescent="0.25"/>
  <cols>
    <col min="1" max="1" width="7.28515625" style="9" bestFit="1" customWidth="1"/>
    <col min="2" max="2" width="8.28515625" style="9" customWidth="1"/>
    <col min="3" max="3" width="9.7109375" style="9" bestFit="1" customWidth="1"/>
    <col min="4" max="4" width="10.7109375" style="9" bestFit="1" customWidth="1"/>
    <col min="5" max="5" width="3.7109375" style="9" customWidth="1"/>
    <col min="6" max="6" width="9.140625" style="9"/>
    <col min="7" max="7" width="10.85546875" style="9" customWidth="1"/>
    <col min="8" max="8" width="9.140625" style="9"/>
    <col min="9" max="9" width="12.28515625" style="9" customWidth="1"/>
    <col min="10" max="16384" width="9.140625" style="9"/>
  </cols>
  <sheetData>
    <row r="1" spans="1:9" ht="30.75" thickBot="1" x14ac:dyDescent="0.3">
      <c r="A1" s="97" t="s">
        <v>96</v>
      </c>
      <c r="B1" s="97" t="s">
        <v>93</v>
      </c>
      <c r="C1" s="97" t="s">
        <v>94</v>
      </c>
      <c r="D1" s="97" t="s">
        <v>95</v>
      </c>
      <c r="F1" s="97" t="s">
        <v>96</v>
      </c>
      <c r="G1" s="97" t="s">
        <v>94</v>
      </c>
      <c r="H1" s="97" t="s">
        <v>93</v>
      </c>
      <c r="I1" s="97" t="s">
        <v>95</v>
      </c>
    </row>
    <row r="2" spans="1:9" x14ac:dyDescent="0.25">
      <c r="A2" s="9">
        <v>48</v>
      </c>
      <c r="B2" s="9">
        <v>1</v>
      </c>
      <c r="C2" s="9">
        <v>1</v>
      </c>
      <c r="D2" s="9">
        <f>B2*C2</f>
        <v>1</v>
      </c>
      <c r="F2" s="9">
        <v>48</v>
      </c>
      <c r="G2" s="9">
        <v>1</v>
      </c>
      <c r="H2" s="9">
        <v>1</v>
      </c>
      <c r="I2" s="9">
        <f t="shared" ref="I2:I17" si="0">H2*G2</f>
        <v>1</v>
      </c>
    </row>
    <row r="3" spans="1:9" x14ac:dyDescent="0.25">
      <c r="A3" s="9">
        <v>47</v>
      </c>
      <c r="B3" s="9">
        <v>1</v>
      </c>
      <c r="C3" s="9">
        <v>1</v>
      </c>
      <c r="D3" s="9">
        <f t="shared" ref="D3:D5" si="1">B3*C3</f>
        <v>1</v>
      </c>
      <c r="F3" s="9">
        <v>47</v>
      </c>
      <c r="G3" s="9">
        <v>1</v>
      </c>
      <c r="H3" s="9">
        <v>1</v>
      </c>
      <c r="I3" s="9">
        <f t="shared" si="0"/>
        <v>1</v>
      </c>
    </row>
    <row r="4" spans="1:9" x14ac:dyDescent="0.25">
      <c r="A4" s="9">
        <v>46</v>
      </c>
      <c r="B4" s="9">
        <v>1</v>
      </c>
      <c r="C4" s="9">
        <v>1</v>
      </c>
      <c r="D4" s="9">
        <f t="shared" si="1"/>
        <v>1</v>
      </c>
      <c r="F4" s="9">
        <v>46</v>
      </c>
      <c r="G4" s="9">
        <v>1</v>
      </c>
      <c r="H4" s="9">
        <v>1</v>
      </c>
      <c r="I4" s="9">
        <f t="shared" si="0"/>
        <v>1</v>
      </c>
    </row>
    <row r="5" spans="1:9" ht="15.75" thickBot="1" x14ac:dyDescent="0.3">
      <c r="A5" s="29">
        <v>45</v>
      </c>
      <c r="B5" s="29">
        <v>1</v>
      </c>
      <c r="C5" s="29">
        <v>1</v>
      </c>
      <c r="D5" s="29">
        <f t="shared" si="1"/>
        <v>1</v>
      </c>
      <c r="F5" s="29">
        <v>45</v>
      </c>
      <c r="G5" s="29">
        <v>1</v>
      </c>
      <c r="H5" s="29">
        <v>1</v>
      </c>
      <c r="I5" s="29">
        <f t="shared" si="0"/>
        <v>1</v>
      </c>
    </row>
    <row r="6" spans="1:9" x14ac:dyDescent="0.25">
      <c r="A6" s="9">
        <v>47</v>
      </c>
      <c r="B6" s="9">
        <v>-1</v>
      </c>
      <c r="C6" s="9">
        <v>1</v>
      </c>
      <c r="D6" s="9">
        <f t="shared" ref="D6:D17" si="2">B6*C6</f>
        <v>-1</v>
      </c>
      <c r="F6" s="9">
        <v>47</v>
      </c>
      <c r="G6" s="9">
        <v>1</v>
      </c>
      <c r="H6" s="9">
        <v>-1</v>
      </c>
      <c r="I6" s="9">
        <f t="shared" si="0"/>
        <v>-1</v>
      </c>
    </row>
    <row r="7" spans="1:9" x14ac:dyDescent="0.25">
      <c r="A7" s="9">
        <v>46</v>
      </c>
      <c r="B7" s="9">
        <v>-1</v>
      </c>
      <c r="C7" s="9">
        <v>1</v>
      </c>
      <c r="D7" s="9">
        <f t="shared" si="2"/>
        <v>-1</v>
      </c>
      <c r="F7" s="9">
        <v>46</v>
      </c>
      <c r="G7" s="9">
        <v>1</v>
      </c>
      <c r="H7" s="9">
        <v>-1</v>
      </c>
      <c r="I7" s="9">
        <f t="shared" si="0"/>
        <v>-1</v>
      </c>
    </row>
    <row r="8" spans="1:9" x14ac:dyDescent="0.25">
      <c r="A8" s="9">
        <v>50</v>
      </c>
      <c r="B8" s="9">
        <v>-1</v>
      </c>
      <c r="C8" s="9">
        <v>1</v>
      </c>
      <c r="D8" s="9">
        <f t="shared" si="2"/>
        <v>-1</v>
      </c>
      <c r="F8" s="9">
        <v>50</v>
      </c>
      <c r="G8" s="9">
        <v>1</v>
      </c>
      <c r="H8" s="9">
        <v>-1</v>
      </c>
      <c r="I8" s="9">
        <f t="shared" si="0"/>
        <v>-1</v>
      </c>
    </row>
    <row r="9" spans="1:9" ht="15.75" thickBot="1" x14ac:dyDescent="0.3">
      <c r="A9" s="29">
        <v>51</v>
      </c>
      <c r="B9" s="29">
        <v>-1</v>
      </c>
      <c r="C9" s="29">
        <v>1</v>
      </c>
      <c r="D9" s="29">
        <f t="shared" si="2"/>
        <v>-1</v>
      </c>
      <c r="F9" s="29">
        <v>51</v>
      </c>
      <c r="G9" s="29">
        <v>1</v>
      </c>
      <c r="H9" s="29">
        <v>-1</v>
      </c>
      <c r="I9" s="29">
        <f t="shared" si="0"/>
        <v>-1</v>
      </c>
    </row>
    <row r="10" spans="1:9" x14ac:dyDescent="0.25">
      <c r="A10" s="9">
        <v>48</v>
      </c>
      <c r="B10" s="9">
        <v>1</v>
      </c>
      <c r="C10" s="9">
        <v>-1</v>
      </c>
      <c r="D10" s="9">
        <f t="shared" si="2"/>
        <v>-1</v>
      </c>
      <c r="F10" s="9">
        <v>48</v>
      </c>
      <c r="G10" s="9">
        <v>-1</v>
      </c>
      <c r="H10" s="9">
        <v>1</v>
      </c>
      <c r="I10" s="9">
        <f t="shared" si="0"/>
        <v>-1</v>
      </c>
    </row>
    <row r="11" spans="1:9" x14ac:dyDescent="0.25">
      <c r="A11" s="9">
        <v>51</v>
      </c>
      <c r="B11" s="9">
        <v>1</v>
      </c>
      <c r="C11" s="9">
        <v>-1</v>
      </c>
      <c r="D11" s="9">
        <f t="shared" si="2"/>
        <v>-1</v>
      </c>
      <c r="F11" s="9">
        <v>51</v>
      </c>
      <c r="G11" s="9">
        <v>-1</v>
      </c>
      <c r="H11" s="9">
        <v>1</v>
      </c>
      <c r="I11" s="9">
        <f t="shared" si="0"/>
        <v>-1</v>
      </c>
    </row>
    <row r="12" spans="1:9" x14ac:dyDescent="0.25">
      <c r="A12" s="9">
        <v>54</v>
      </c>
      <c r="B12" s="9">
        <v>1</v>
      </c>
      <c r="C12" s="9">
        <v>-1</v>
      </c>
      <c r="D12" s="9">
        <f t="shared" si="2"/>
        <v>-1</v>
      </c>
      <c r="F12" s="9">
        <v>54</v>
      </c>
      <c r="G12" s="9">
        <v>-1</v>
      </c>
      <c r="H12" s="9">
        <v>1</v>
      </c>
      <c r="I12" s="9">
        <f t="shared" si="0"/>
        <v>-1</v>
      </c>
    </row>
    <row r="13" spans="1:9" ht="15.75" thickBot="1" x14ac:dyDescent="0.3">
      <c r="A13" s="29">
        <v>53</v>
      </c>
      <c r="B13" s="29">
        <v>1</v>
      </c>
      <c r="C13" s="29">
        <v>-1</v>
      </c>
      <c r="D13" s="29">
        <f t="shared" si="2"/>
        <v>-1</v>
      </c>
      <c r="F13" s="29">
        <v>53</v>
      </c>
      <c r="G13" s="29">
        <v>-1</v>
      </c>
      <c r="H13" s="29">
        <v>1</v>
      </c>
      <c r="I13" s="29">
        <f t="shared" si="0"/>
        <v>-1</v>
      </c>
    </row>
    <row r="14" spans="1:9" x14ac:dyDescent="0.25">
      <c r="A14" s="9">
        <v>51</v>
      </c>
      <c r="B14" s="9">
        <v>-1</v>
      </c>
      <c r="C14" s="9">
        <v>-1</v>
      </c>
      <c r="D14" s="9">
        <f t="shared" si="2"/>
        <v>1</v>
      </c>
      <c r="F14" s="9">
        <v>51</v>
      </c>
      <c r="G14" s="9">
        <v>-1</v>
      </c>
      <c r="H14" s="9">
        <v>-1</v>
      </c>
      <c r="I14" s="9">
        <f t="shared" si="0"/>
        <v>1</v>
      </c>
    </row>
    <row r="15" spans="1:9" x14ac:dyDescent="0.25">
      <c r="A15" s="9">
        <v>49</v>
      </c>
      <c r="B15" s="9">
        <v>-1</v>
      </c>
      <c r="C15" s="9">
        <v>-1</v>
      </c>
      <c r="D15" s="9">
        <f t="shared" si="2"/>
        <v>1</v>
      </c>
      <c r="F15" s="9">
        <v>49</v>
      </c>
      <c r="G15" s="9">
        <v>-1</v>
      </c>
      <c r="H15" s="9">
        <v>-1</v>
      </c>
      <c r="I15" s="9">
        <f t="shared" si="0"/>
        <v>1</v>
      </c>
    </row>
    <row r="16" spans="1:9" x14ac:dyDescent="0.25">
      <c r="A16" s="9">
        <v>51</v>
      </c>
      <c r="B16" s="9">
        <v>-1</v>
      </c>
      <c r="C16" s="9">
        <v>-1</v>
      </c>
      <c r="D16" s="9">
        <f t="shared" si="2"/>
        <v>1</v>
      </c>
      <c r="F16" s="9">
        <v>51</v>
      </c>
      <c r="G16" s="9">
        <v>-1</v>
      </c>
      <c r="H16" s="9">
        <v>-1</v>
      </c>
      <c r="I16" s="9">
        <f t="shared" si="0"/>
        <v>1</v>
      </c>
    </row>
    <row r="17" spans="1:9" ht="15.75" thickBot="1" x14ac:dyDescent="0.3">
      <c r="A17" s="29">
        <v>52</v>
      </c>
      <c r="B17" s="29">
        <v>-1</v>
      </c>
      <c r="C17" s="29">
        <v>-1</v>
      </c>
      <c r="D17" s="29">
        <f t="shared" si="2"/>
        <v>1</v>
      </c>
      <c r="F17" s="29">
        <v>52</v>
      </c>
      <c r="G17" s="29">
        <v>-1</v>
      </c>
      <c r="H17" s="29">
        <v>-1</v>
      </c>
      <c r="I17" s="29">
        <f t="shared" si="0"/>
        <v>1</v>
      </c>
    </row>
    <row r="19" spans="1:9" x14ac:dyDescent="0.25">
      <c r="B19" s="96">
        <f>RSQ(A2:A17,B2:B17)</f>
        <v>1.4277555682467163E-2</v>
      </c>
      <c r="C19" s="96">
        <f>RSQ($A$2:$A$17,C2:C17-TREND(C2:C17,$B2:B17))</f>
        <v>0.48029697315819531</v>
      </c>
      <c r="D19" s="96">
        <f>RSQ($A$2:$A$17,D2:D17-TREND(D2:D17,$B2:C17))</f>
        <v>6.9103369503141027E-2</v>
      </c>
      <c r="E19" s="96"/>
      <c r="F19" s="96"/>
      <c r="G19" s="96">
        <f>RSQ(F2:F17,G2:G17)</f>
        <v>0.48029697315819547</v>
      </c>
      <c r="H19" s="96">
        <f>RSQ($F$2:$F$17,H2:H17-TREND(H2:H17,$G2:G17))</f>
        <v>1.4277555682467141E-2</v>
      </c>
      <c r="I19" s="96">
        <f>RSQ($F$2:$F$17,I2:I17-TREND(I2:I17,$G2:H17))</f>
        <v>6.9103369503141152E-2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H17" sqref="H17"/>
    </sheetView>
  </sheetViews>
  <sheetFormatPr defaultRowHeight="15" x14ac:dyDescent="0.25"/>
  <cols>
    <col min="1" max="1" width="7.28515625" style="9" bestFit="1" customWidth="1"/>
    <col min="2" max="2" width="8.28515625" style="9" customWidth="1"/>
    <col min="3" max="3" width="9.7109375" style="9" bestFit="1" customWidth="1"/>
    <col min="4" max="4" width="10.7109375" style="9" bestFit="1" customWidth="1"/>
    <col min="5" max="5" width="3.7109375" style="9" customWidth="1"/>
    <col min="6" max="6" width="17.28515625" bestFit="1" customWidth="1"/>
    <col min="7" max="7" width="10.28515625" bestFit="1" customWidth="1"/>
    <col min="8" max="8" width="10.28515625" style="9" customWidth="1"/>
    <col min="9" max="9" width="11.140625" customWidth="1"/>
    <col min="10" max="10" width="3.85546875" bestFit="1" customWidth="1"/>
    <col min="11" max="16384" width="9.140625" style="9"/>
  </cols>
  <sheetData>
    <row r="1" spans="1:9" ht="30.75" thickBot="1" x14ac:dyDescent="0.3">
      <c r="A1" s="97" t="s">
        <v>96</v>
      </c>
      <c r="B1" s="97" t="s">
        <v>93</v>
      </c>
      <c r="C1" s="97" t="s">
        <v>94</v>
      </c>
      <c r="D1" s="97" t="s">
        <v>95</v>
      </c>
      <c r="F1" s="97" t="s">
        <v>96</v>
      </c>
      <c r="G1" s="97" t="s">
        <v>94</v>
      </c>
      <c r="H1" s="97" t="s">
        <v>93</v>
      </c>
      <c r="I1" s="97" t="s">
        <v>95</v>
      </c>
    </row>
    <row r="2" spans="1:9" x14ac:dyDescent="0.25">
      <c r="A2" s="9">
        <v>48</v>
      </c>
      <c r="B2" s="9">
        <v>1</v>
      </c>
      <c r="C2" s="9">
        <v>1</v>
      </c>
      <c r="D2" s="9">
        <f>B2*C2</f>
        <v>1</v>
      </c>
      <c r="F2" s="9">
        <v>48</v>
      </c>
      <c r="G2" s="9">
        <v>1</v>
      </c>
      <c r="H2" s="9">
        <v>1</v>
      </c>
      <c r="I2" s="9">
        <f t="shared" ref="I2:I15" si="0">H2*G2</f>
        <v>1</v>
      </c>
    </row>
    <row r="3" spans="1:9" x14ac:dyDescent="0.25">
      <c r="A3" s="9">
        <v>47</v>
      </c>
      <c r="B3" s="9">
        <v>1</v>
      </c>
      <c r="C3" s="9">
        <v>1</v>
      </c>
      <c r="D3" s="9">
        <f t="shared" ref="D3:D15" si="1">B3*C3</f>
        <v>1</v>
      </c>
      <c r="F3" s="9">
        <v>47</v>
      </c>
      <c r="G3" s="9">
        <v>1</v>
      </c>
      <c r="H3" s="9">
        <v>1</v>
      </c>
      <c r="I3" s="9">
        <f t="shared" si="0"/>
        <v>1</v>
      </c>
    </row>
    <row r="4" spans="1:9" ht="15.75" thickBot="1" x14ac:dyDescent="0.3">
      <c r="A4" s="29">
        <v>46</v>
      </c>
      <c r="B4" s="29">
        <v>1</v>
      </c>
      <c r="C4" s="29">
        <v>1</v>
      </c>
      <c r="D4" s="29">
        <f t="shared" si="1"/>
        <v>1</v>
      </c>
      <c r="F4" s="29">
        <v>46</v>
      </c>
      <c r="G4" s="29">
        <v>1</v>
      </c>
      <c r="H4" s="29">
        <v>1</v>
      </c>
      <c r="I4" s="29">
        <f t="shared" si="0"/>
        <v>1</v>
      </c>
    </row>
    <row r="5" spans="1:9" x14ac:dyDescent="0.25">
      <c r="A5" s="9">
        <v>47</v>
      </c>
      <c r="B5" s="9">
        <v>-1</v>
      </c>
      <c r="C5" s="9">
        <v>1</v>
      </c>
      <c r="D5" s="9">
        <f t="shared" si="1"/>
        <v>-1</v>
      </c>
      <c r="F5" s="9">
        <v>47</v>
      </c>
      <c r="G5" s="9">
        <v>1</v>
      </c>
      <c r="H5" s="9">
        <v>-1</v>
      </c>
      <c r="I5" s="9">
        <f t="shared" si="0"/>
        <v>-1</v>
      </c>
    </row>
    <row r="6" spans="1:9" x14ac:dyDescent="0.25">
      <c r="A6" s="9">
        <v>46</v>
      </c>
      <c r="B6" s="9">
        <v>-1</v>
      </c>
      <c r="C6" s="9">
        <v>1</v>
      </c>
      <c r="D6" s="9">
        <f t="shared" si="1"/>
        <v>-1</v>
      </c>
      <c r="F6" s="9">
        <v>46</v>
      </c>
      <c r="G6" s="9">
        <v>1</v>
      </c>
      <c r="H6" s="9">
        <v>-1</v>
      </c>
      <c r="I6" s="9">
        <f t="shared" si="0"/>
        <v>-1</v>
      </c>
    </row>
    <row r="7" spans="1:9" x14ac:dyDescent="0.25">
      <c r="A7" s="9">
        <v>50</v>
      </c>
      <c r="B7" s="9">
        <v>-1</v>
      </c>
      <c r="C7" s="9">
        <v>1</v>
      </c>
      <c r="D7" s="9">
        <f t="shared" si="1"/>
        <v>-1</v>
      </c>
      <c r="F7" s="9">
        <v>50</v>
      </c>
      <c r="G7" s="9">
        <v>1</v>
      </c>
      <c r="H7" s="9">
        <v>-1</v>
      </c>
      <c r="I7" s="9">
        <f t="shared" si="0"/>
        <v>-1</v>
      </c>
    </row>
    <row r="8" spans="1:9" x14ac:dyDescent="0.25">
      <c r="A8" s="9">
        <v>51</v>
      </c>
      <c r="B8" s="9">
        <v>-1</v>
      </c>
      <c r="C8" s="9">
        <v>1</v>
      </c>
      <c r="D8" s="9">
        <f t="shared" si="1"/>
        <v>-1</v>
      </c>
      <c r="F8" s="9">
        <v>51</v>
      </c>
      <c r="G8" s="9">
        <v>1</v>
      </c>
      <c r="H8" s="9">
        <v>-1</v>
      </c>
      <c r="I8" s="9">
        <f t="shared" si="0"/>
        <v>-1</v>
      </c>
    </row>
    <row r="9" spans="1:9" ht="15.75" thickBot="1" x14ac:dyDescent="0.3">
      <c r="A9" s="29">
        <v>48</v>
      </c>
      <c r="B9" s="29">
        <v>-1</v>
      </c>
      <c r="C9" s="29">
        <v>1</v>
      </c>
      <c r="D9" s="29">
        <f t="shared" si="1"/>
        <v>-1</v>
      </c>
      <c r="F9" s="29">
        <v>48</v>
      </c>
      <c r="G9" s="29">
        <v>1</v>
      </c>
      <c r="H9" s="29">
        <v>-1</v>
      </c>
      <c r="I9" s="29">
        <f t="shared" si="0"/>
        <v>-1</v>
      </c>
    </row>
    <row r="10" spans="1:9" x14ac:dyDescent="0.25">
      <c r="A10" s="9">
        <v>51</v>
      </c>
      <c r="B10" s="9">
        <v>1</v>
      </c>
      <c r="C10" s="9">
        <v>-1</v>
      </c>
      <c r="D10" s="9">
        <f t="shared" si="1"/>
        <v>-1</v>
      </c>
      <c r="F10" s="9">
        <v>51</v>
      </c>
      <c r="G10" s="9">
        <v>-1</v>
      </c>
      <c r="H10" s="9">
        <v>1</v>
      </c>
      <c r="I10" s="9">
        <f t="shared" si="0"/>
        <v>-1</v>
      </c>
    </row>
    <row r="11" spans="1:9" ht="15.75" thickBot="1" x14ac:dyDescent="0.3">
      <c r="A11" s="29">
        <v>54</v>
      </c>
      <c r="B11" s="29">
        <v>1</v>
      </c>
      <c r="C11" s="29">
        <v>-1</v>
      </c>
      <c r="D11" s="29">
        <f t="shared" si="1"/>
        <v>-1</v>
      </c>
      <c r="F11" s="29">
        <v>54</v>
      </c>
      <c r="G11" s="29">
        <v>-1</v>
      </c>
      <c r="H11" s="29">
        <v>1</v>
      </c>
      <c r="I11" s="29">
        <f t="shared" si="0"/>
        <v>-1</v>
      </c>
    </row>
    <row r="12" spans="1:9" x14ac:dyDescent="0.25">
      <c r="A12" s="9">
        <v>51</v>
      </c>
      <c r="B12" s="9">
        <v>-1</v>
      </c>
      <c r="C12" s="9">
        <v>-1</v>
      </c>
      <c r="D12" s="9">
        <f t="shared" si="1"/>
        <v>1</v>
      </c>
      <c r="F12" s="9">
        <v>51</v>
      </c>
      <c r="G12" s="9">
        <v>-1</v>
      </c>
      <c r="H12" s="9">
        <v>-1</v>
      </c>
      <c r="I12" s="9">
        <f t="shared" si="0"/>
        <v>1</v>
      </c>
    </row>
    <row r="13" spans="1:9" x14ac:dyDescent="0.25">
      <c r="A13" s="9">
        <v>49</v>
      </c>
      <c r="B13" s="9">
        <v>-1</v>
      </c>
      <c r="C13" s="9">
        <v>-1</v>
      </c>
      <c r="D13" s="9">
        <f t="shared" si="1"/>
        <v>1</v>
      </c>
      <c r="F13" s="9">
        <v>49</v>
      </c>
      <c r="G13" s="9">
        <v>-1</v>
      </c>
      <c r="H13" s="9">
        <v>-1</v>
      </c>
      <c r="I13" s="9">
        <f t="shared" si="0"/>
        <v>1</v>
      </c>
    </row>
    <row r="14" spans="1:9" x14ac:dyDescent="0.25">
      <c r="A14" s="9">
        <v>51</v>
      </c>
      <c r="B14" s="9">
        <v>-1</v>
      </c>
      <c r="C14" s="9">
        <v>-1</v>
      </c>
      <c r="D14" s="9">
        <f t="shared" si="1"/>
        <v>1</v>
      </c>
      <c r="F14" s="9">
        <v>51</v>
      </c>
      <c r="G14" s="9">
        <v>-1</v>
      </c>
      <c r="H14" s="9">
        <v>-1</v>
      </c>
      <c r="I14" s="9">
        <f t="shared" si="0"/>
        <v>1</v>
      </c>
    </row>
    <row r="15" spans="1:9" ht="15.75" thickBot="1" x14ac:dyDescent="0.3">
      <c r="A15" s="29">
        <v>52</v>
      </c>
      <c r="B15" s="29">
        <v>-1</v>
      </c>
      <c r="C15" s="29">
        <v>-1</v>
      </c>
      <c r="D15" s="29">
        <f t="shared" si="1"/>
        <v>1</v>
      </c>
      <c r="F15" s="29">
        <v>52</v>
      </c>
      <c r="G15" s="29">
        <v>-1</v>
      </c>
      <c r="H15" s="29">
        <v>-1</v>
      </c>
      <c r="I15" s="29">
        <f t="shared" si="0"/>
        <v>1</v>
      </c>
    </row>
    <row r="17" spans="2:9" x14ac:dyDescent="0.25">
      <c r="B17" s="96">
        <f>RSQ(A2:A15,B2:B15)</f>
        <v>2.4874087778805581E-3</v>
      </c>
      <c r="C17" s="96">
        <f>RSQ($A$2:$A$15,C2:C15-TREND(C2:C15,$B2:B15))</f>
        <v>0.52892290154084787</v>
      </c>
      <c r="D17" s="96">
        <f>RSQ($A$2:$A$15,D2:D15-TREND(D2:D15,$B2:C15))</f>
        <v>0.10013455554621133</v>
      </c>
      <c r="G17" s="96">
        <f>RSQ(F2:F15,G2:G15)</f>
        <v>0.53106691335183442</v>
      </c>
      <c r="H17" s="96">
        <f>RSQ($F$2:$F$15,H2:H15-TREND(H2:H15,$G2:G15))</f>
        <v>3.4339696689373054E-4</v>
      </c>
      <c r="I17" s="96">
        <f>RSQ($F$2:$F$15,I2:I15-TREND(I2:I15,$G2:H15))</f>
        <v>0.10013455554621133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>
      <selection activeCell="H14" sqref="H14"/>
    </sheetView>
  </sheetViews>
  <sheetFormatPr defaultRowHeight="15" x14ac:dyDescent="0.25"/>
  <cols>
    <col min="1" max="1" width="7.28515625" style="9" bestFit="1" customWidth="1"/>
    <col min="2" max="2" width="10.85546875" style="9" bestFit="1" customWidth="1"/>
    <col min="3" max="3" width="10.7109375" style="9" customWidth="1"/>
    <col min="4" max="4" width="10.42578125" style="9" bestFit="1" customWidth="1"/>
    <col min="5" max="5" width="3.7109375" style="9" customWidth="1"/>
    <col min="6" max="6" width="12.7109375" style="9" customWidth="1"/>
    <col min="7" max="7" width="6.140625" style="9" bestFit="1" customWidth="1"/>
    <col min="8" max="8" width="9.7109375" style="9" bestFit="1" customWidth="1"/>
    <col min="9" max="9" width="10.85546875" style="9" customWidth="1"/>
    <col min="10" max="10" width="8.5703125" style="9" bestFit="1" customWidth="1"/>
    <col min="11" max="16384" width="9.140625" style="9"/>
  </cols>
  <sheetData>
    <row r="1" spans="1:14" ht="30.75" thickBot="1" x14ac:dyDescent="0.3">
      <c r="A1" s="12" t="s">
        <v>96</v>
      </c>
      <c r="B1" s="12" t="s">
        <v>93</v>
      </c>
      <c r="C1" s="12" t="s">
        <v>94</v>
      </c>
      <c r="D1" s="12" t="s">
        <v>109</v>
      </c>
      <c r="G1" s="12" t="s">
        <v>88</v>
      </c>
      <c r="H1" s="12" t="s">
        <v>108</v>
      </c>
      <c r="I1" s="12" t="s">
        <v>31</v>
      </c>
      <c r="J1" s="12" t="s">
        <v>37</v>
      </c>
    </row>
    <row r="2" spans="1:14" ht="15.75" thickBot="1" x14ac:dyDescent="0.3">
      <c r="A2" s="9">
        <v>48</v>
      </c>
      <c r="B2" s="9">
        <v>1</v>
      </c>
      <c r="C2" s="9">
        <v>1</v>
      </c>
      <c r="D2" s="9">
        <f t="shared" ref="D2:D15" si="0">B2*C2</f>
        <v>1</v>
      </c>
      <c r="F2" s="98" t="s">
        <v>76</v>
      </c>
      <c r="G2" s="90">
        <f>RSQ(A2:A15,B2:B15)</f>
        <v>2.4874087778805581E-3</v>
      </c>
      <c r="H2" s="90">
        <f>RSQ($A$2:$A$15,C2:C15-TREND(C2:C15,$B2:B15))</f>
        <v>0.52892290154084787</v>
      </c>
      <c r="I2" s="90">
        <f>RSQ($A$2:$A$15,D2:D15-TREND(D2:D15,$B2:C15))</f>
        <v>0.10013455554621133</v>
      </c>
      <c r="J2" s="91">
        <f>1-SUM(G2:I2)</f>
        <v>0.36845513413506026</v>
      </c>
    </row>
    <row r="3" spans="1:14" ht="15.75" thickBot="1" x14ac:dyDescent="0.3">
      <c r="A3" s="9">
        <v>47</v>
      </c>
      <c r="B3" s="9">
        <v>1</v>
      </c>
      <c r="C3" s="9">
        <v>1</v>
      </c>
      <c r="D3" s="9">
        <f t="shared" si="0"/>
        <v>1</v>
      </c>
      <c r="F3" s="6"/>
    </row>
    <row r="4" spans="1:14" ht="15.75" thickBot="1" x14ac:dyDescent="0.3">
      <c r="A4" s="9">
        <v>46</v>
      </c>
      <c r="B4" s="9">
        <v>1</v>
      </c>
      <c r="C4" s="9">
        <v>1</v>
      </c>
      <c r="D4" s="9">
        <f t="shared" si="0"/>
        <v>1</v>
      </c>
      <c r="F4" s="98" t="s">
        <v>107</v>
      </c>
      <c r="G4" s="60">
        <f>DEVSQ(A2:A15)</f>
        <v>77.214285714285737</v>
      </c>
      <c r="L4" s="53"/>
      <c r="M4" s="53"/>
      <c r="N4" s="53"/>
    </row>
    <row r="5" spans="1:14" x14ac:dyDescent="0.25">
      <c r="A5" s="9">
        <v>47</v>
      </c>
      <c r="B5" s="9">
        <v>-1</v>
      </c>
      <c r="C5" s="9">
        <v>1</v>
      </c>
      <c r="D5" s="9">
        <f t="shared" si="0"/>
        <v>-1</v>
      </c>
      <c r="F5" s="6"/>
    </row>
    <row r="6" spans="1:14" ht="15.75" thickBot="1" x14ac:dyDescent="0.3">
      <c r="A6" s="9">
        <v>46</v>
      </c>
      <c r="B6" s="9">
        <v>-1</v>
      </c>
      <c r="C6" s="9">
        <v>1</v>
      </c>
      <c r="D6" s="9">
        <f t="shared" si="0"/>
        <v>-1</v>
      </c>
      <c r="G6" s="12" t="s">
        <v>88</v>
      </c>
      <c r="H6" s="12" t="s">
        <v>108</v>
      </c>
      <c r="I6" s="12" t="s">
        <v>31</v>
      </c>
      <c r="J6" s="12" t="s">
        <v>37</v>
      </c>
    </row>
    <row r="7" spans="1:14" ht="15.75" thickBot="1" x14ac:dyDescent="0.3">
      <c r="A7" s="9">
        <v>50</v>
      </c>
      <c r="B7" s="9">
        <v>-1</v>
      </c>
      <c r="C7" s="9">
        <v>1</v>
      </c>
      <c r="D7" s="9">
        <f t="shared" si="0"/>
        <v>-1</v>
      </c>
      <c r="F7" s="98" t="s">
        <v>12</v>
      </c>
      <c r="G7" s="99">
        <f>G2*$G$4</f>
        <v>0.19206349206349171</v>
      </c>
      <c r="H7" s="100">
        <f>H2*$G$4</f>
        <v>40.840404040404053</v>
      </c>
      <c r="I7" s="99">
        <f>I2*$G$4</f>
        <v>7.731818181818177</v>
      </c>
      <c r="J7" s="101">
        <f>J2*$G$4</f>
        <v>28.450000000000017</v>
      </c>
    </row>
    <row r="8" spans="1:14" x14ac:dyDescent="0.25">
      <c r="A8" s="9">
        <v>51</v>
      </c>
      <c r="B8" s="9">
        <v>-1</v>
      </c>
      <c r="C8" s="9">
        <v>1</v>
      </c>
      <c r="D8" s="9">
        <f t="shared" si="0"/>
        <v>-1</v>
      </c>
    </row>
    <row r="9" spans="1:14" x14ac:dyDescent="0.25">
      <c r="A9" s="9">
        <v>48</v>
      </c>
      <c r="B9" s="9">
        <v>-1</v>
      </c>
      <c r="C9" s="9">
        <v>1</v>
      </c>
      <c r="D9" s="9">
        <f t="shared" si="0"/>
        <v>-1</v>
      </c>
    </row>
    <row r="10" spans="1:14" x14ac:dyDescent="0.25">
      <c r="A10" s="9">
        <v>51</v>
      </c>
      <c r="B10" s="9">
        <v>1</v>
      </c>
      <c r="C10" s="9">
        <v>-1</v>
      </c>
      <c r="D10" s="9">
        <f t="shared" si="0"/>
        <v>-1</v>
      </c>
      <c r="F10" s="6" t="s">
        <v>105</v>
      </c>
    </row>
    <row r="11" spans="1:14" x14ac:dyDescent="0.25">
      <c r="A11" s="9">
        <v>54</v>
      </c>
      <c r="B11" s="9">
        <v>1</v>
      </c>
      <c r="C11" s="9">
        <v>-1</v>
      </c>
      <c r="D11" s="9">
        <f t="shared" si="0"/>
        <v>-1</v>
      </c>
    </row>
    <row r="12" spans="1:14" ht="15.75" thickBot="1" x14ac:dyDescent="0.3">
      <c r="A12" s="9">
        <v>51</v>
      </c>
      <c r="B12" s="9">
        <v>-1</v>
      </c>
      <c r="C12" s="9">
        <v>-1</v>
      </c>
      <c r="D12" s="9">
        <f t="shared" si="0"/>
        <v>1</v>
      </c>
      <c r="G12" s="6" t="s">
        <v>21</v>
      </c>
      <c r="H12" s="6" t="s">
        <v>22</v>
      </c>
      <c r="I12" s="6" t="s">
        <v>23</v>
      </c>
      <c r="J12" s="6" t="s">
        <v>27</v>
      </c>
      <c r="K12" s="6" t="s">
        <v>24</v>
      </c>
    </row>
    <row r="13" spans="1:14" x14ac:dyDescent="0.25">
      <c r="A13" s="9">
        <v>49</v>
      </c>
      <c r="B13" s="9">
        <v>-1</v>
      </c>
      <c r="C13" s="9">
        <v>-1</v>
      </c>
      <c r="D13" s="9">
        <f t="shared" si="0"/>
        <v>1</v>
      </c>
      <c r="F13" s="6" t="s">
        <v>88</v>
      </c>
      <c r="G13" s="13">
        <v>1</v>
      </c>
      <c r="H13" s="11">
        <v>0.19</v>
      </c>
      <c r="I13" s="11">
        <v>0.19</v>
      </c>
      <c r="J13" s="11">
        <v>6.8000000000000005E-2</v>
      </c>
      <c r="K13" s="26">
        <v>0.80027000000000004</v>
      </c>
    </row>
    <row r="14" spans="1:14" x14ac:dyDescent="0.25">
      <c r="A14" s="9">
        <v>51</v>
      </c>
      <c r="B14" s="9">
        <v>-1</v>
      </c>
      <c r="C14" s="9">
        <v>-1</v>
      </c>
      <c r="D14" s="9">
        <f t="shared" si="0"/>
        <v>1</v>
      </c>
      <c r="F14" s="6" t="s">
        <v>89</v>
      </c>
      <c r="G14" s="16">
        <v>1</v>
      </c>
      <c r="H14" s="5">
        <v>40.840000000000003</v>
      </c>
      <c r="I14" s="5">
        <v>40.840000000000003</v>
      </c>
      <c r="J14" s="5">
        <v>14.355</v>
      </c>
      <c r="K14" s="27">
        <v>3.5500000000000002E-3</v>
      </c>
      <c r="L14" s="9" t="s">
        <v>106</v>
      </c>
    </row>
    <row r="15" spans="1:14" x14ac:dyDescent="0.25">
      <c r="A15" s="9">
        <v>52</v>
      </c>
      <c r="B15" s="9">
        <v>-1</v>
      </c>
      <c r="C15" s="9">
        <v>-1</v>
      </c>
      <c r="D15" s="9">
        <f t="shared" si="0"/>
        <v>1</v>
      </c>
      <c r="F15" s="6" t="s">
        <v>102</v>
      </c>
      <c r="G15" s="16">
        <v>1</v>
      </c>
      <c r="H15" s="5">
        <v>7.73</v>
      </c>
      <c r="I15" s="5">
        <v>7.73</v>
      </c>
      <c r="J15" s="28">
        <v>2.718</v>
      </c>
      <c r="K15" s="27">
        <v>0.13025999999999999</v>
      </c>
    </row>
    <row r="16" spans="1:14" ht="15.75" thickBot="1" x14ac:dyDescent="0.3">
      <c r="F16" s="6" t="s">
        <v>26</v>
      </c>
      <c r="G16" s="14">
        <v>10</v>
      </c>
      <c r="H16" s="29">
        <v>28.45</v>
      </c>
      <c r="I16" s="29">
        <v>2.85</v>
      </c>
      <c r="J16" s="29"/>
      <c r="K16" s="8"/>
    </row>
    <row r="17" spans="1:13" ht="15.75" thickBot="1" x14ac:dyDescent="0.3">
      <c r="C17" s="6" t="s">
        <v>115</v>
      </c>
      <c r="D17" s="6" t="s">
        <v>116</v>
      </c>
    </row>
    <row r="18" spans="1:13" x14ac:dyDescent="0.25">
      <c r="A18"/>
      <c r="B18" s="6" t="s">
        <v>113</v>
      </c>
      <c r="C18" s="13">
        <v>3</v>
      </c>
      <c r="D18" s="26">
        <v>2</v>
      </c>
      <c r="E18"/>
      <c r="F18"/>
      <c r="G18"/>
      <c r="H18"/>
      <c r="I18"/>
      <c r="J18"/>
      <c r="K18"/>
      <c r="L18"/>
      <c r="M18"/>
    </row>
    <row r="19" spans="1:13" ht="15.75" thickBot="1" x14ac:dyDescent="0.3">
      <c r="A19"/>
      <c r="B19" s="6" t="s">
        <v>114</v>
      </c>
      <c r="C19" s="14">
        <v>5</v>
      </c>
      <c r="D19" s="8">
        <v>4</v>
      </c>
      <c r="E19"/>
      <c r="F19"/>
      <c r="G19"/>
      <c r="H19"/>
      <c r="I19"/>
      <c r="J19"/>
      <c r="K19"/>
      <c r="L19"/>
      <c r="M19"/>
    </row>
    <row r="20" spans="1:13" x14ac:dyDescent="0.25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25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 x14ac:dyDescent="0.25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 x14ac:dyDescent="0.25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x14ac:dyDescent="0.25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x14ac:dyDescent="0.25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x14ac:dyDescent="0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25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25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25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25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x14ac:dyDescent="0.25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x14ac:dyDescent="0.25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x14ac:dyDescent="0.25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x14ac:dyDescent="0.25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x14ac:dyDescent="0.25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5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2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5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5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x14ac:dyDescent="0.25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x14ac:dyDescent="0.25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x14ac:dyDescent="0.25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x14ac:dyDescent="0.2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3" x14ac:dyDescent="0.25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3" x14ac:dyDescent="0.25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3" x14ac:dyDescent="0.25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3" x14ac:dyDescent="0.25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25">
      <c r="A48"/>
      <c r="B48"/>
      <c r="C48"/>
      <c r="D48"/>
      <c r="E48"/>
      <c r="F48"/>
      <c r="G48"/>
      <c r="H48"/>
      <c r="I48"/>
      <c r="J48"/>
      <c r="K48"/>
      <c r="L48"/>
      <c r="M4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opLeftCell="A7" workbookViewId="0">
      <selection activeCell="E22" sqref="E22:I28"/>
    </sheetView>
  </sheetViews>
  <sheetFormatPr defaultRowHeight="15" x14ac:dyDescent="0.25"/>
  <cols>
    <col min="1" max="1" width="8.5703125" style="9" customWidth="1"/>
    <col min="2" max="2" width="9.140625" style="9"/>
    <col min="3" max="3" width="9.7109375" style="9" customWidth="1"/>
    <col min="4" max="4" width="7.85546875" style="9" customWidth="1"/>
    <col min="5" max="5" width="7.140625" style="9" customWidth="1"/>
    <col min="6" max="6" width="7.85546875" style="9" bestFit="1" customWidth="1"/>
    <col min="7" max="7" width="5.5703125" style="9" customWidth="1"/>
    <col min="8" max="8" width="9.5703125" style="9" customWidth="1"/>
    <col min="9" max="9" width="9.7109375" style="9" customWidth="1"/>
    <col min="10" max="10" width="7.7109375" style="9" customWidth="1"/>
    <col min="11" max="11" width="8.28515625" style="9" customWidth="1"/>
    <col min="12" max="12" width="7.140625" style="9" bestFit="1" customWidth="1"/>
    <col min="13" max="16384" width="9.140625" style="9"/>
  </cols>
  <sheetData>
    <row r="1" spans="1:11" ht="30.75" thickBot="1" x14ac:dyDescent="0.3">
      <c r="A1" s="97" t="s">
        <v>96</v>
      </c>
      <c r="B1" s="97" t="s">
        <v>93</v>
      </c>
      <c r="C1" s="97" t="s">
        <v>94</v>
      </c>
      <c r="D1" s="97" t="s">
        <v>109</v>
      </c>
      <c r="E1" s="5"/>
      <c r="H1" s="97" t="s">
        <v>96</v>
      </c>
      <c r="I1" s="97" t="s">
        <v>94</v>
      </c>
      <c r="J1" s="97" t="s">
        <v>93</v>
      </c>
      <c r="K1" s="97" t="s">
        <v>109</v>
      </c>
    </row>
    <row r="2" spans="1:11" x14ac:dyDescent="0.25">
      <c r="A2" s="9">
        <v>48</v>
      </c>
      <c r="B2" s="9">
        <v>1</v>
      </c>
      <c r="C2" s="9">
        <v>1</v>
      </c>
      <c r="D2" s="9">
        <f t="shared" ref="D2:D15" si="0">B2*C2</f>
        <v>1</v>
      </c>
      <c r="H2" s="9">
        <v>48</v>
      </c>
      <c r="I2" s="9">
        <v>1</v>
      </c>
      <c r="J2" s="9">
        <v>1</v>
      </c>
      <c r="K2" s="9">
        <f t="shared" ref="K2:K15" si="1">I2*J2</f>
        <v>1</v>
      </c>
    </row>
    <row r="3" spans="1:11" x14ac:dyDescent="0.25">
      <c r="A3" s="9">
        <v>47</v>
      </c>
      <c r="B3" s="9">
        <v>1</v>
      </c>
      <c r="C3" s="9">
        <v>1</v>
      </c>
      <c r="D3" s="9">
        <f t="shared" si="0"/>
        <v>1</v>
      </c>
      <c r="H3" s="9">
        <v>47</v>
      </c>
      <c r="I3" s="9">
        <v>1</v>
      </c>
      <c r="J3" s="9">
        <v>1</v>
      </c>
      <c r="K3" s="9">
        <f t="shared" si="1"/>
        <v>1</v>
      </c>
    </row>
    <row r="4" spans="1:11" x14ac:dyDescent="0.25">
      <c r="A4" s="9">
        <v>46</v>
      </c>
      <c r="B4" s="9">
        <v>1</v>
      </c>
      <c r="C4" s="9">
        <v>1</v>
      </c>
      <c r="D4" s="9">
        <f t="shared" si="0"/>
        <v>1</v>
      </c>
      <c r="H4" s="9">
        <v>46</v>
      </c>
      <c r="I4" s="9">
        <v>1</v>
      </c>
      <c r="J4" s="9">
        <v>1</v>
      </c>
      <c r="K4" s="9">
        <f t="shared" si="1"/>
        <v>1</v>
      </c>
    </row>
    <row r="5" spans="1:11" x14ac:dyDescent="0.25">
      <c r="A5" s="9">
        <v>47</v>
      </c>
      <c r="B5" s="9">
        <v>-1</v>
      </c>
      <c r="C5" s="9">
        <v>1</v>
      </c>
      <c r="D5" s="9">
        <f t="shared" si="0"/>
        <v>-1</v>
      </c>
      <c r="H5" s="9">
        <v>47</v>
      </c>
      <c r="I5" s="9">
        <v>1</v>
      </c>
      <c r="J5" s="9">
        <v>-1</v>
      </c>
      <c r="K5" s="9">
        <f t="shared" si="1"/>
        <v>-1</v>
      </c>
    </row>
    <row r="6" spans="1:11" x14ac:dyDescent="0.25">
      <c r="A6" s="9">
        <v>46</v>
      </c>
      <c r="B6" s="9">
        <v>-1</v>
      </c>
      <c r="C6" s="9">
        <v>1</v>
      </c>
      <c r="D6" s="9">
        <f t="shared" si="0"/>
        <v>-1</v>
      </c>
      <c r="H6" s="9">
        <v>46</v>
      </c>
      <c r="I6" s="9">
        <v>1</v>
      </c>
      <c r="J6" s="9">
        <v>-1</v>
      </c>
      <c r="K6" s="9">
        <f t="shared" si="1"/>
        <v>-1</v>
      </c>
    </row>
    <row r="7" spans="1:11" x14ac:dyDescent="0.25">
      <c r="A7" s="9">
        <v>50</v>
      </c>
      <c r="B7" s="9">
        <v>-1</v>
      </c>
      <c r="C7" s="9">
        <v>1</v>
      </c>
      <c r="D7" s="9">
        <f t="shared" si="0"/>
        <v>-1</v>
      </c>
      <c r="H7" s="9">
        <v>50</v>
      </c>
      <c r="I7" s="9">
        <v>1</v>
      </c>
      <c r="J7" s="9">
        <v>-1</v>
      </c>
      <c r="K7" s="9">
        <f t="shared" si="1"/>
        <v>-1</v>
      </c>
    </row>
    <row r="8" spans="1:11" x14ac:dyDescent="0.25">
      <c r="A8" s="9">
        <v>51</v>
      </c>
      <c r="B8" s="9">
        <v>-1</v>
      </c>
      <c r="C8" s="9">
        <v>1</v>
      </c>
      <c r="D8" s="9">
        <f t="shared" si="0"/>
        <v>-1</v>
      </c>
      <c r="H8" s="9">
        <v>51</v>
      </c>
      <c r="I8" s="9">
        <v>1</v>
      </c>
      <c r="J8" s="9">
        <v>-1</v>
      </c>
      <c r="K8" s="9">
        <f t="shared" si="1"/>
        <v>-1</v>
      </c>
    </row>
    <row r="9" spans="1:11" x14ac:dyDescent="0.25">
      <c r="A9" s="9">
        <v>48</v>
      </c>
      <c r="B9" s="9">
        <v>-1</v>
      </c>
      <c r="C9" s="9">
        <v>1</v>
      </c>
      <c r="D9" s="9">
        <f t="shared" si="0"/>
        <v>-1</v>
      </c>
      <c r="H9" s="9">
        <v>48</v>
      </c>
      <c r="I9" s="9">
        <v>1</v>
      </c>
      <c r="J9" s="9">
        <v>-1</v>
      </c>
      <c r="K9" s="9">
        <f t="shared" si="1"/>
        <v>-1</v>
      </c>
    </row>
    <row r="10" spans="1:11" x14ac:dyDescent="0.25">
      <c r="A10" s="9">
        <v>51</v>
      </c>
      <c r="B10" s="9">
        <v>1</v>
      </c>
      <c r="C10" s="9">
        <v>-1</v>
      </c>
      <c r="D10" s="9">
        <f t="shared" si="0"/>
        <v>-1</v>
      </c>
      <c r="H10" s="9">
        <v>51</v>
      </c>
      <c r="I10" s="9">
        <v>-1</v>
      </c>
      <c r="J10" s="9">
        <v>1</v>
      </c>
      <c r="K10" s="9">
        <f t="shared" si="1"/>
        <v>-1</v>
      </c>
    </row>
    <row r="11" spans="1:11" x14ac:dyDescent="0.25">
      <c r="A11" s="9">
        <v>54</v>
      </c>
      <c r="B11" s="9">
        <v>1</v>
      </c>
      <c r="C11" s="9">
        <v>-1</v>
      </c>
      <c r="D11" s="9">
        <f t="shared" si="0"/>
        <v>-1</v>
      </c>
      <c r="H11" s="9">
        <v>54</v>
      </c>
      <c r="I11" s="9">
        <v>-1</v>
      </c>
      <c r="J11" s="9">
        <v>1</v>
      </c>
      <c r="K11" s="9">
        <f t="shared" si="1"/>
        <v>-1</v>
      </c>
    </row>
    <row r="12" spans="1:11" x14ac:dyDescent="0.25">
      <c r="A12" s="9">
        <v>51</v>
      </c>
      <c r="B12" s="9">
        <v>-1</v>
      </c>
      <c r="C12" s="9">
        <v>-1</v>
      </c>
      <c r="D12" s="9">
        <f t="shared" si="0"/>
        <v>1</v>
      </c>
      <c r="H12" s="9">
        <v>51</v>
      </c>
      <c r="I12" s="9">
        <v>-1</v>
      </c>
      <c r="J12" s="9">
        <v>-1</v>
      </c>
      <c r="K12" s="9">
        <f t="shared" si="1"/>
        <v>1</v>
      </c>
    </row>
    <row r="13" spans="1:11" x14ac:dyDescent="0.25">
      <c r="A13" s="9">
        <v>49</v>
      </c>
      <c r="B13" s="9">
        <v>-1</v>
      </c>
      <c r="C13" s="9">
        <v>-1</v>
      </c>
      <c r="D13" s="9">
        <f t="shared" si="0"/>
        <v>1</v>
      </c>
      <c r="H13" s="9">
        <v>49</v>
      </c>
      <c r="I13" s="9">
        <v>-1</v>
      </c>
      <c r="J13" s="9">
        <v>-1</v>
      </c>
      <c r="K13" s="9">
        <f t="shared" si="1"/>
        <v>1</v>
      </c>
    </row>
    <row r="14" spans="1:11" ht="15.75" thickBot="1" x14ac:dyDescent="0.3">
      <c r="A14" s="9">
        <v>51</v>
      </c>
      <c r="B14" s="9">
        <v>-1</v>
      </c>
      <c r="C14" s="9">
        <v>-1</v>
      </c>
      <c r="D14" s="9">
        <f t="shared" si="0"/>
        <v>1</v>
      </c>
      <c r="H14" s="9">
        <v>51</v>
      </c>
      <c r="I14" s="9">
        <v>-1</v>
      </c>
      <c r="J14" s="9">
        <v>-1</v>
      </c>
      <c r="K14" s="9">
        <f t="shared" si="1"/>
        <v>1</v>
      </c>
    </row>
    <row r="15" spans="1:11" ht="15.75" thickBot="1" x14ac:dyDescent="0.3">
      <c r="A15" s="9">
        <v>52</v>
      </c>
      <c r="B15" s="9">
        <v>-1</v>
      </c>
      <c r="C15" s="9">
        <v>-1</v>
      </c>
      <c r="D15" s="9">
        <f t="shared" si="0"/>
        <v>1</v>
      </c>
      <c r="F15" s="98" t="s">
        <v>107</v>
      </c>
      <c r="G15" s="101">
        <f>DEVSQ(A2:A15)</f>
        <v>77.214285714285737</v>
      </c>
      <c r="H15" s="9">
        <v>52</v>
      </c>
      <c r="I15" s="9">
        <v>-1</v>
      </c>
      <c r="J15" s="9">
        <v>-1</v>
      </c>
      <c r="K15" s="9">
        <f t="shared" si="1"/>
        <v>1</v>
      </c>
    </row>
    <row r="16" spans="1:11" ht="15.75" thickBot="1" x14ac:dyDescent="0.3"/>
    <row r="17" spans="1:21" ht="15.75" thickBot="1" x14ac:dyDescent="0.3">
      <c r="A17" s="58" t="s">
        <v>35</v>
      </c>
      <c r="B17" s="90">
        <f>RSQ(A2:A15,B2:B15)</f>
        <v>2.4874087778805581E-3</v>
      </c>
      <c r="C17" s="90">
        <f>RSQ($A$2:$A$15,C2:C15-TREND(C2:C15,$B2:B15))</f>
        <v>0.52892290154084787</v>
      </c>
      <c r="D17" s="90">
        <f>RSQ($A$2:$A$15,D2:D15-TREND(D2:D15,$B2:C15))</f>
        <v>0.10013455554621133</v>
      </c>
      <c r="E17" s="91">
        <f>1-SUM(B17:D17)</f>
        <v>0.36845513413506026</v>
      </c>
      <c r="H17" s="58" t="s">
        <v>35</v>
      </c>
      <c r="I17" s="90">
        <f>RSQ(H2:H15,I2:I15)</f>
        <v>0.53106691335183442</v>
      </c>
      <c r="J17" s="90">
        <f>RSQ($A$2:$A$15,J2:J15-TREND(J2:J15,$I2:I15))</f>
        <v>3.4339696689373054E-4</v>
      </c>
      <c r="K17" s="90">
        <f>RSQ($A$2:$A$15,K2:K15-TREND(K2:K15,$I2:J15))</f>
        <v>0.10013455554621133</v>
      </c>
      <c r="L17" s="91">
        <f>1-SUM(I17:K17)</f>
        <v>0.36845513413506048</v>
      </c>
    </row>
    <row r="18" spans="1:21" ht="15.75" thickBot="1" x14ac:dyDescent="0.3">
      <c r="A18" s="58" t="s">
        <v>12</v>
      </c>
      <c r="B18" s="99">
        <f>B17*$G$15</f>
        <v>0.19206349206349171</v>
      </c>
      <c r="C18" s="103">
        <f>C17*$G$15</f>
        <v>40.840404040404053</v>
      </c>
      <c r="D18" s="89">
        <f>D17*$G$15</f>
        <v>7.731818181818177</v>
      </c>
      <c r="E18" s="101">
        <f>E17*$G$15</f>
        <v>28.450000000000017</v>
      </c>
      <c r="F18" s="53"/>
      <c r="G18" s="53"/>
      <c r="H18" s="102" t="s">
        <v>12</v>
      </c>
      <c r="I18" s="99">
        <f>I17*$G$15</f>
        <v>41.005952380952372</v>
      </c>
      <c r="J18" s="104">
        <f>J17*$G$15</f>
        <v>2.651515151515163E-2</v>
      </c>
      <c r="K18" s="89">
        <f>K17*$G$15</f>
        <v>7.731818181818177</v>
      </c>
      <c r="L18" s="101">
        <f>L17*$G$15</f>
        <v>28.450000000000035</v>
      </c>
    </row>
    <row r="20" spans="1:21" x14ac:dyDescent="0.25">
      <c r="E20" s="6" t="s">
        <v>112</v>
      </c>
      <c r="N20"/>
      <c r="O20"/>
      <c r="P20"/>
      <c r="Q20"/>
      <c r="R20"/>
      <c r="S20"/>
    </row>
    <row r="21" spans="1:21" x14ac:dyDescent="0.25">
      <c r="N21"/>
      <c r="O21"/>
      <c r="P21"/>
      <c r="Q21"/>
      <c r="R21"/>
      <c r="S21"/>
    </row>
    <row r="22" spans="1:21" x14ac:dyDescent="0.25">
      <c r="E22" s="9" t="s">
        <v>42</v>
      </c>
      <c r="N22"/>
      <c r="O22"/>
      <c r="P22"/>
      <c r="Q22"/>
      <c r="R22"/>
      <c r="S22"/>
      <c r="T22" s="53"/>
      <c r="U22" s="53"/>
    </row>
    <row r="23" spans="1:21" x14ac:dyDescent="0.25">
      <c r="E23" s="9" t="s">
        <v>101</v>
      </c>
      <c r="J23" s="53"/>
      <c r="N23"/>
      <c r="O23"/>
      <c r="P23"/>
      <c r="Q23"/>
      <c r="R23"/>
      <c r="S23"/>
      <c r="T23" s="53"/>
      <c r="U23" s="53"/>
    </row>
    <row r="24" spans="1:21" ht="15.75" thickBot="1" x14ac:dyDescent="0.3">
      <c r="F24" s="6" t="s">
        <v>22</v>
      </c>
      <c r="G24" s="6" t="s">
        <v>21</v>
      </c>
      <c r="H24" s="6" t="s">
        <v>27</v>
      </c>
      <c r="I24" s="6" t="s">
        <v>24</v>
      </c>
      <c r="N24"/>
      <c r="O24"/>
      <c r="P24"/>
      <c r="Q24"/>
      <c r="R24"/>
      <c r="S24"/>
      <c r="T24" s="53"/>
      <c r="U24" s="53"/>
    </row>
    <row r="25" spans="1:21" x14ac:dyDescent="0.25">
      <c r="E25" s="83" t="s">
        <v>88</v>
      </c>
      <c r="F25" s="13">
        <v>2.6515E-2</v>
      </c>
      <c r="G25" s="11">
        <v>1</v>
      </c>
      <c r="H25" s="36">
        <v>9.3200000000000002E-3</v>
      </c>
      <c r="I25" s="45">
        <v>0.92499929999999997</v>
      </c>
      <c r="K25" s="42"/>
      <c r="N25"/>
      <c r="O25"/>
      <c r="P25"/>
      <c r="Q25"/>
      <c r="R25"/>
      <c r="S25"/>
    </row>
    <row r="26" spans="1:21" x14ac:dyDescent="0.25">
      <c r="E26" s="83" t="s">
        <v>89</v>
      </c>
      <c r="F26" s="16">
        <v>40.840403999999999</v>
      </c>
      <c r="G26" s="5">
        <v>1</v>
      </c>
      <c r="H26" s="37">
        <v>14.35515</v>
      </c>
      <c r="I26" s="47">
        <v>3.5501999999999999E-3</v>
      </c>
      <c r="J26" s="9" t="s">
        <v>106</v>
      </c>
      <c r="N26"/>
      <c r="O26"/>
      <c r="P26"/>
      <c r="Q26"/>
      <c r="R26"/>
      <c r="S26"/>
    </row>
    <row r="27" spans="1:21" x14ac:dyDescent="0.25">
      <c r="E27" s="83" t="s">
        <v>102</v>
      </c>
      <c r="F27" s="16">
        <v>7.7318179999999996</v>
      </c>
      <c r="G27" s="5">
        <v>1</v>
      </c>
      <c r="H27" s="37">
        <v>2.7176900000000002</v>
      </c>
      <c r="I27" s="47">
        <v>0.13025880000000001</v>
      </c>
      <c r="N27"/>
      <c r="O27"/>
      <c r="P27"/>
      <c r="Q27"/>
      <c r="R27"/>
      <c r="S27"/>
    </row>
    <row r="28" spans="1:21" ht="15.75" thickBot="1" x14ac:dyDescent="0.3">
      <c r="E28" s="83" t="s">
        <v>26</v>
      </c>
      <c r="F28" s="14">
        <v>28.45</v>
      </c>
      <c r="G28" s="29">
        <v>10</v>
      </c>
      <c r="H28" s="29"/>
      <c r="I28" s="8"/>
      <c r="N28"/>
      <c r="O28"/>
      <c r="P28"/>
      <c r="Q28"/>
      <c r="R28"/>
      <c r="S28"/>
    </row>
    <row r="29" spans="1:21" x14ac:dyDescent="0.25">
      <c r="N29"/>
      <c r="O29"/>
      <c r="P29"/>
      <c r="Q29"/>
      <c r="R29"/>
    </row>
    <row r="30" spans="1:21" x14ac:dyDescent="0.25">
      <c r="N30"/>
      <c r="O30"/>
      <c r="P30"/>
      <c r="Q30"/>
      <c r="R30"/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opLeftCell="A13" workbookViewId="0">
      <selection activeCell="C17" sqref="C17"/>
    </sheetView>
  </sheetViews>
  <sheetFormatPr defaultRowHeight="15" x14ac:dyDescent="0.25"/>
  <cols>
    <col min="1" max="1" width="8.5703125" style="9" customWidth="1"/>
    <col min="2" max="2" width="10.28515625" style="9" customWidth="1"/>
    <col min="3" max="3" width="6.42578125" style="9" bestFit="1" customWidth="1"/>
    <col min="4" max="4" width="7.85546875" style="9" customWidth="1"/>
    <col min="5" max="5" width="7.140625" style="9" customWidth="1"/>
    <col min="6" max="6" width="7.85546875" style="9" bestFit="1" customWidth="1"/>
    <col min="7" max="7" width="5.5703125" style="9" customWidth="1"/>
    <col min="8" max="8" width="9.5703125" style="9" customWidth="1"/>
    <col min="9" max="9" width="7.28515625" style="9" customWidth="1"/>
    <col min="10" max="10" width="7.7109375" style="9" customWidth="1"/>
    <col min="11" max="11" width="10.140625" style="9" customWidth="1"/>
    <col min="12" max="12" width="7.140625" style="9" bestFit="1" customWidth="1"/>
    <col min="13" max="16384" width="9.140625" style="9"/>
  </cols>
  <sheetData>
    <row r="1" spans="1:20" ht="30.75" thickBot="1" x14ac:dyDescent="0.3">
      <c r="A1" s="97" t="s">
        <v>96</v>
      </c>
      <c r="B1" s="97" t="s">
        <v>94</v>
      </c>
      <c r="C1" s="97" t="s">
        <v>109</v>
      </c>
      <c r="D1" s="97" t="s">
        <v>93</v>
      </c>
      <c r="H1" s="97" t="s">
        <v>96</v>
      </c>
      <c r="I1" s="97" t="s">
        <v>93</v>
      </c>
      <c r="J1" s="97" t="s">
        <v>109</v>
      </c>
      <c r="K1" s="97" t="s">
        <v>94</v>
      </c>
      <c r="O1" s="97" t="s">
        <v>96</v>
      </c>
      <c r="P1" s="97" t="s">
        <v>109</v>
      </c>
      <c r="Q1" s="97" t="s">
        <v>93</v>
      </c>
      <c r="R1" s="97" t="s">
        <v>94</v>
      </c>
      <c r="T1"/>
    </row>
    <row r="2" spans="1:20" x14ac:dyDescent="0.25">
      <c r="A2" s="9">
        <v>48</v>
      </c>
      <c r="B2" s="9">
        <v>1</v>
      </c>
      <c r="C2" s="9">
        <f t="shared" ref="C2:C15" si="0">D2*B2</f>
        <v>1</v>
      </c>
      <c r="D2" s="9">
        <v>1</v>
      </c>
      <c r="H2" s="9">
        <v>48</v>
      </c>
      <c r="I2" s="9">
        <v>1</v>
      </c>
      <c r="J2" s="9">
        <f t="shared" ref="J2:J15" si="1">K2*I2</f>
        <v>1</v>
      </c>
      <c r="K2" s="9">
        <v>1</v>
      </c>
      <c r="O2" s="9">
        <v>48</v>
      </c>
      <c r="P2" s="9">
        <f t="shared" ref="P2:P15" si="2">Q2*O2</f>
        <v>48</v>
      </c>
      <c r="Q2" s="9">
        <v>1</v>
      </c>
      <c r="R2" s="9">
        <v>1</v>
      </c>
      <c r="T2"/>
    </row>
    <row r="3" spans="1:20" x14ac:dyDescent="0.25">
      <c r="A3" s="9">
        <v>47</v>
      </c>
      <c r="B3" s="9">
        <v>1</v>
      </c>
      <c r="C3" s="9">
        <f t="shared" si="0"/>
        <v>1</v>
      </c>
      <c r="D3" s="9">
        <v>1</v>
      </c>
      <c r="H3" s="9">
        <v>47</v>
      </c>
      <c r="I3" s="9">
        <v>1</v>
      </c>
      <c r="J3" s="9">
        <f t="shared" si="1"/>
        <v>1</v>
      </c>
      <c r="K3" s="9">
        <v>1</v>
      </c>
      <c r="O3" s="9">
        <v>47</v>
      </c>
      <c r="P3" s="9">
        <f t="shared" si="2"/>
        <v>47</v>
      </c>
      <c r="Q3" s="9">
        <v>1</v>
      </c>
      <c r="R3" s="9">
        <v>1</v>
      </c>
      <c r="T3"/>
    </row>
    <row r="4" spans="1:20" x14ac:dyDescent="0.25">
      <c r="A4" s="9">
        <v>46</v>
      </c>
      <c r="B4" s="9">
        <v>1</v>
      </c>
      <c r="C4" s="9">
        <f t="shared" si="0"/>
        <v>1</v>
      </c>
      <c r="D4" s="9">
        <v>1</v>
      </c>
      <c r="H4" s="9">
        <v>46</v>
      </c>
      <c r="I4" s="9">
        <v>1</v>
      </c>
      <c r="J4" s="9">
        <f t="shared" si="1"/>
        <v>1</v>
      </c>
      <c r="K4" s="9">
        <v>1</v>
      </c>
      <c r="O4" s="9">
        <v>46</v>
      </c>
      <c r="P4" s="9">
        <f t="shared" si="2"/>
        <v>46</v>
      </c>
      <c r="Q4" s="9">
        <v>1</v>
      </c>
      <c r="R4" s="9">
        <v>1</v>
      </c>
      <c r="T4"/>
    </row>
    <row r="5" spans="1:20" x14ac:dyDescent="0.25">
      <c r="A5" s="9">
        <v>47</v>
      </c>
      <c r="B5" s="9">
        <v>1</v>
      </c>
      <c r="C5" s="9">
        <f t="shared" si="0"/>
        <v>-1</v>
      </c>
      <c r="D5" s="9">
        <v>-1</v>
      </c>
      <c r="H5" s="9">
        <v>47</v>
      </c>
      <c r="I5" s="9">
        <v>-1</v>
      </c>
      <c r="J5" s="9">
        <f t="shared" si="1"/>
        <v>-1</v>
      </c>
      <c r="K5" s="9">
        <v>1</v>
      </c>
      <c r="O5" s="9">
        <v>47</v>
      </c>
      <c r="P5" s="9">
        <f t="shared" si="2"/>
        <v>-47</v>
      </c>
      <c r="Q5" s="9">
        <v>-1</v>
      </c>
      <c r="R5" s="9">
        <v>1</v>
      </c>
      <c r="T5"/>
    </row>
    <row r="6" spans="1:20" x14ac:dyDescent="0.25">
      <c r="A6" s="9">
        <v>46</v>
      </c>
      <c r="B6" s="9">
        <v>1</v>
      </c>
      <c r="C6" s="9">
        <f t="shared" si="0"/>
        <v>-1</v>
      </c>
      <c r="D6" s="9">
        <v>-1</v>
      </c>
      <c r="H6" s="9">
        <v>46</v>
      </c>
      <c r="I6" s="9">
        <v>-1</v>
      </c>
      <c r="J6" s="9">
        <f t="shared" si="1"/>
        <v>-1</v>
      </c>
      <c r="K6" s="9">
        <v>1</v>
      </c>
      <c r="O6" s="9">
        <v>46</v>
      </c>
      <c r="P6" s="9">
        <f t="shared" si="2"/>
        <v>-46</v>
      </c>
      <c r="Q6" s="9">
        <v>-1</v>
      </c>
      <c r="R6" s="9">
        <v>1</v>
      </c>
      <c r="T6"/>
    </row>
    <row r="7" spans="1:20" x14ac:dyDescent="0.25">
      <c r="A7" s="9">
        <v>50</v>
      </c>
      <c r="B7" s="9">
        <v>1</v>
      </c>
      <c r="C7" s="9">
        <f t="shared" si="0"/>
        <v>-1</v>
      </c>
      <c r="D7" s="9">
        <v>-1</v>
      </c>
      <c r="H7" s="9">
        <v>50</v>
      </c>
      <c r="I7" s="9">
        <v>-1</v>
      </c>
      <c r="J7" s="9">
        <f t="shared" si="1"/>
        <v>-1</v>
      </c>
      <c r="K7" s="9">
        <v>1</v>
      </c>
      <c r="O7" s="9">
        <v>50</v>
      </c>
      <c r="P7" s="9">
        <f t="shared" si="2"/>
        <v>-50</v>
      </c>
      <c r="Q7" s="9">
        <v>-1</v>
      </c>
      <c r="R7" s="9">
        <v>1</v>
      </c>
      <c r="T7"/>
    </row>
    <row r="8" spans="1:20" x14ac:dyDescent="0.25">
      <c r="A8" s="9">
        <v>51</v>
      </c>
      <c r="B8" s="9">
        <v>1</v>
      </c>
      <c r="C8" s="9">
        <f t="shared" si="0"/>
        <v>-1</v>
      </c>
      <c r="D8" s="9">
        <v>-1</v>
      </c>
      <c r="H8" s="9">
        <v>51</v>
      </c>
      <c r="I8" s="9">
        <v>-1</v>
      </c>
      <c r="J8" s="9">
        <f t="shared" si="1"/>
        <v>-1</v>
      </c>
      <c r="K8" s="9">
        <v>1</v>
      </c>
      <c r="O8" s="9">
        <v>51</v>
      </c>
      <c r="P8" s="9">
        <f t="shared" si="2"/>
        <v>-51</v>
      </c>
      <c r="Q8" s="9">
        <v>-1</v>
      </c>
      <c r="R8" s="9">
        <v>1</v>
      </c>
      <c r="T8"/>
    </row>
    <row r="9" spans="1:20" x14ac:dyDescent="0.25">
      <c r="A9" s="9">
        <v>48</v>
      </c>
      <c r="B9" s="9">
        <v>1</v>
      </c>
      <c r="C9" s="9">
        <f t="shared" si="0"/>
        <v>-1</v>
      </c>
      <c r="D9" s="9">
        <v>-1</v>
      </c>
      <c r="H9" s="9">
        <v>48</v>
      </c>
      <c r="I9" s="9">
        <v>-1</v>
      </c>
      <c r="J9" s="9">
        <f t="shared" si="1"/>
        <v>-1</v>
      </c>
      <c r="K9" s="9">
        <v>1</v>
      </c>
      <c r="O9" s="9">
        <v>48</v>
      </c>
      <c r="P9" s="9">
        <f t="shared" si="2"/>
        <v>-48</v>
      </c>
      <c r="Q9" s="9">
        <v>-1</v>
      </c>
      <c r="R9" s="9">
        <v>1</v>
      </c>
      <c r="T9"/>
    </row>
    <row r="10" spans="1:20" x14ac:dyDescent="0.25">
      <c r="A10" s="9">
        <v>51</v>
      </c>
      <c r="B10" s="9">
        <v>-1</v>
      </c>
      <c r="C10" s="9">
        <f t="shared" si="0"/>
        <v>-1</v>
      </c>
      <c r="D10" s="9">
        <v>1</v>
      </c>
      <c r="H10" s="9">
        <v>51</v>
      </c>
      <c r="I10" s="9">
        <v>1</v>
      </c>
      <c r="J10" s="9">
        <f t="shared" si="1"/>
        <v>-1</v>
      </c>
      <c r="K10" s="9">
        <v>-1</v>
      </c>
      <c r="O10" s="9">
        <v>51</v>
      </c>
      <c r="P10" s="9">
        <f t="shared" si="2"/>
        <v>51</v>
      </c>
      <c r="Q10" s="9">
        <v>1</v>
      </c>
      <c r="R10" s="9">
        <v>-1</v>
      </c>
      <c r="T10"/>
    </row>
    <row r="11" spans="1:20" x14ac:dyDescent="0.25">
      <c r="A11" s="9">
        <v>54</v>
      </c>
      <c r="B11" s="9">
        <v>-1</v>
      </c>
      <c r="C11" s="9">
        <f t="shared" si="0"/>
        <v>-1</v>
      </c>
      <c r="D11" s="9">
        <v>1</v>
      </c>
      <c r="H11" s="9">
        <v>54</v>
      </c>
      <c r="I11" s="9">
        <v>1</v>
      </c>
      <c r="J11" s="9">
        <f t="shared" si="1"/>
        <v>-1</v>
      </c>
      <c r="K11" s="9">
        <v>-1</v>
      </c>
      <c r="O11" s="9">
        <v>54</v>
      </c>
      <c r="P11" s="9">
        <f t="shared" si="2"/>
        <v>54</v>
      </c>
      <c r="Q11" s="9">
        <v>1</v>
      </c>
      <c r="R11" s="9">
        <v>-1</v>
      </c>
      <c r="T11"/>
    </row>
    <row r="12" spans="1:20" x14ac:dyDescent="0.25">
      <c r="A12" s="9">
        <v>51</v>
      </c>
      <c r="B12" s="9">
        <v>-1</v>
      </c>
      <c r="C12" s="9">
        <f t="shared" si="0"/>
        <v>1</v>
      </c>
      <c r="D12" s="9">
        <v>-1</v>
      </c>
      <c r="H12" s="9">
        <v>51</v>
      </c>
      <c r="I12" s="9">
        <v>-1</v>
      </c>
      <c r="J12" s="9">
        <f t="shared" si="1"/>
        <v>1</v>
      </c>
      <c r="K12" s="9">
        <v>-1</v>
      </c>
      <c r="O12" s="9">
        <v>51</v>
      </c>
      <c r="P12" s="9">
        <f t="shared" si="2"/>
        <v>-51</v>
      </c>
      <c r="Q12" s="9">
        <v>-1</v>
      </c>
      <c r="R12" s="9">
        <v>-1</v>
      </c>
      <c r="T12"/>
    </row>
    <row r="13" spans="1:20" x14ac:dyDescent="0.25">
      <c r="A13" s="9">
        <v>49</v>
      </c>
      <c r="B13" s="9">
        <v>-1</v>
      </c>
      <c r="C13" s="9">
        <f t="shared" si="0"/>
        <v>1</v>
      </c>
      <c r="D13" s="9">
        <v>-1</v>
      </c>
      <c r="H13" s="9">
        <v>49</v>
      </c>
      <c r="I13" s="9">
        <v>-1</v>
      </c>
      <c r="J13" s="9">
        <f t="shared" si="1"/>
        <v>1</v>
      </c>
      <c r="K13" s="9">
        <v>-1</v>
      </c>
      <c r="O13" s="9">
        <v>49</v>
      </c>
      <c r="P13" s="9">
        <f t="shared" si="2"/>
        <v>-49</v>
      </c>
      <c r="Q13" s="9">
        <v>-1</v>
      </c>
      <c r="R13" s="9">
        <v>-1</v>
      </c>
      <c r="T13"/>
    </row>
    <row r="14" spans="1:20" ht="15.75" thickBot="1" x14ac:dyDescent="0.3">
      <c r="A14" s="9">
        <v>51</v>
      </c>
      <c r="B14" s="9">
        <v>-1</v>
      </c>
      <c r="C14" s="9">
        <f t="shared" si="0"/>
        <v>1</v>
      </c>
      <c r="D14" s="9">
        <v>-1</v>
      </c>
      <c r="H14" s="9">
        <v>51</v>
      </c>
      <c r="I14" s="9">
        <v>-1</v>
      </c>
      <c r="J14" s="9">
        <f t="shared" si="1"/>
        <v>1</v>
      </c>
      <c r="K14" s="9">
        <v>-1</v>
      </c>
      <c r="O14" s="9">
        <v>51</v>
      </c>
      <c r="P14" s="9">
        <f t="shared" si="2"/>
        <v>-51</v>
      </c>
      <c r="Q14" s="9">
        <v>-1</v>
      </c>
      <c r="R14" s="9">
        <v>-1</v>
      </c>
      <c r="T14"/>
    </row>
    <row r="15" spans="1:20" ht="15.75" thickBot="1" x14ac:dyDescent="0.3">
      <c r="A15" s="9">
        <v>52</v>
      </c>
      <c r="B15" s="9">
        <v>-1</v>
      </c>
      <c r="C15" s="9">
        <f t="shared" si="0"/>
        <v>1</v>
      </c>
      <c r="D15" s="9">
        <v>-1</v>
      </c>
      <c r="F15" s="98" t="s">
        <v>107</v>
      </c>
      <c r="G15" s="101">
        <f>DEVSQ(A2:A15)</f>
        <v>77.214285714285737</v>
      </c>
      <c r="H15" s="9">
        <v>52</v>
      </c>
      <c r="I15" s="9">
        <v>-1</v>
      </c>
      <c r="J15" s="9">
        <f t="shared" si="1"/>
        <v>1</v>
      </c>
      <c r="K15" s="9">
        <v>-1</v>
      </c>
      <c r="O15" s="9">
        <v>52</v>
      </c>
      <c r="P15" s="9">
        <f t="shared" si="2"/>
        <v>-52</v>
      </c>
      <c r="Q15" s="9">
        <v>-1</v>
      </c>
      <c r="R15" s="9">
        <v>-1</v>
      </c>
      <c r="T15"/>
    </row>
    <row r="16" spans="1:20" ht="15.75" thickBot="1" x14ac:dyDescent="0.3"/>
    <row r="17" spans="1:19" ht="15.75" thickBot="1" x14ac:dyDescent="0.3">
      <c r="A17" s="98" t="s">
        <v>35</v>
      </c>
      <c r="B17" s="90">
        <f>RSQ(A2:A15,B2:B15)</f>
        <v>0.53106691335183442</v>
      </c>
      <c r="C17" s="90">
        <f>RSQ($A$2:$A$15,C2:C15-TREND(C2:C15,$B2:B15))</f>
        <v>9.9241723432287682E-2</v>
      </c>
      <c r="D17" s="90">
        <f>RSQ($A$2:$A$15,D2:D15-TREND(D2:D15,$B2:C15))</f>
        <v>1.2362290808174215E-3</v>
      </c>
      <c r="E17" s="91">
        <f>1-SUM(B17:D17)</f>
        <v>0.36845513413506048</v>
      </c>
      <c r="H17" s="98" t="s">
        <v>35</v>
      </c>
      <c r="I17" s="90">
        <f>RSQ(H2:H15,I2:I15)</f>
        <v>2.4874087778805581E-3</v>
      </c>
      <c r="J17" s="90">
        <f>RSQ($A$2:$A$15,J2:J15-TREND(J2:J15,$I2:I15))</f>
        <v>7.1837711060652749E-3</v>
      </c>
      <c r="K17" s="90">
        <f>RSQ($A$2:$A$15,K2:K15-TREND(K2:K15,$I2:J15))</f>
        <v>0.62187368598099324</v>
      </c>
      <c r="L17" s="91">
        <f>1-SUM(I17:K17)</f>
        <v>0.36845513413506092</v>
      </c>
      <c r="O17" s="98" t="s">
        <v>35</v>
      </c>
      <c r="P17" s="105">
        <f>RSQ(O2:O15,P2:P15)</f>
        <v>1.9624698631086142E-3</v>
      </c>
      <c r="Q17" s="90">
        <f>RSQ($A$2:$A$15,Q2:Q15-TREND(Q2:Q15,$P2:P15))</f>
        <v>1.289682404152246E-2</v>
      </c>
      <c r="R17" s="90">
        <f>RSQ($A$2:$A$15,R2:R15-TREND(R2:R15,$P2:Q15))</f>
        <v>0.51902011525757807</v>
      </c>
      <c r="S17" s="91">
        <f>1-SUM(P17:R17)</f>
        <v>0.46612059083779089</v>
      </c>
    </row>
    <row r="18" spans="1:19" ht="15.75" thickBot="1" x14ac:dyDescent="0.3">
      <c r="A18" s="98" t="s">
        <v>12</v>
      </c>
      <c r="B18" s="99">
        <f>B17*$G$15</f>
        <v>41.005952380952372</v>
      </c>
      <c r="C18" s="99">
        <f>C17*$G$15</f>
        <v>7.6628787878787872</v>
      </c>
      <c r="D18" s="103">
        <f>D17*$G$15</f>
        <v>9.5454545454545209E-2</v>
      </c>
      <c r="E18" s="101">
        <f>E17*$G$15</f>
        <v>28.450000000000035</v>
      </c>
      <c r="H18" s="98" t="s">
        <v>12</v>
      </c>
      <c r="I18" s="99">
        <f>I17*$G$15</f>
        <v>0.19206349206349171</v>
      </c>
      <c r="J18" s="99">
        <f>J17*$G$15</f>
        <v>0.55468975468975457</v>
      </c>
      <c r="K18" s="103">
        <f>K17*$G$15</f>
        <v>48.017532467532419</v>
      </c>
      <c r="L18" s="101">
        <f>L17*$G$15</f>
        <v>28.45000000000007</v>
      </c>
      <c r="O18" s="98" t="s">
        <v>12</v>
      </c>
      <c r="P18" s="99">
        <f>P17*$G$15</f>
        <v>0.15153070871574376</v>
      </c>
      <c r="Q18" s="99">
        <f>Q17*$G$15</f>
        <v>0.99581905634898449</v>
      </c>
      <c r="R18" s="103">
        <f>R17*$G$15</f>
        <v>40.075767470960145</v>
      </c>
      <c r="S18" s="101">
        <f>S17*$G$15</f>
        <v>35.991168478260867</v>
      </c>
    </row>
    <row r="21" spans="1:19" x14ac:dyDescent="0.25">
      <c r="A21" s="6" t="s">
        <v>111</v>
      </c>
    </row>
    <row r="23" spans="1:19" x14ac:dyDescent="0.25">
      <c r="E23" s="9" t="s">
        <v>104</v>
      </c>
      <c r="H23" s="25"/>
    </row>
    <row r="25" spans="1:19" x14ac:dyDescent="0.25">
      <c r="E25" s="9" t="s">
        <v>101</v>
      </c>
    </row>
    <row r="26" spans="1:19" ht="15.75" thickBot="1" x14ac:dyDescent="0.3">
      <c r="F26" s="6" t="s">
        <v>22</v>
      </c>
      <c r="G26" s="6" t="s">
        <v>21</v>
      </c>
      <c r="H26" s="6" t="s">
        <v>27</v>
      </c>
      <c r="I26" s="6" t="s">
        <v>24</v>
      </c>
    </row>
    <row r="27" spans="1:19" x14ac:dyDescent="0.25">
      <c r="E27" s="83" t="s">
        <v>103</v>
      </c>
      <c r="F27" s="13">
        <v>30749.472099999999</v>
      </c>
      <c r="G27" s="11">
        <v>1</v>
      </c>
      <c r="H27" s="11">
        <v>10808.25029</v>
      </c>
      <c r="I27" s="26" t="s">
        <v>110</v>
      </c>
      <c r="J27" s="9" t="s">
        <v>25</v>
      </c>
    </row>
    <row r="28" spans="1:19" x14ac:dyDescent="0.25">
      <c r="E28" s="83" t="s">
        <v>88</v>
      </c>
      <c r="F28" s="16">
        <v>9.5500000000000002E-2</v>
      </c>
      <c r="G28" s="5">
        <v>1</v>
      </c>
      <c r="H28" s="5">
        <v>3.3550000000000003E-2</v>
      </c>
      <c r="I28" s="27">
        <v>0.85832419999999998</v>
      </c>
    </row>
    <row r="29" spans="1:19" x14ac:dyDescent="0.25">
      <c r="E29" s="83" t="s">
        <v>89</v>
      </c>
      <c r="F29" s="16">
        <v>48.017499999999998</v>
      </c>
      <c r="G29" s="5">
        <v>1</v>
      </c>
      <c r="H29" s="5">
        <v>16.877870000000001</v>
      </c>
      <c r="I29" s="27">
        <v>2.1164000000000001E-3</v>
      </c>
      <c r="J29" s="9" t="s">
        <v>106</v>
      </c>
    </row>
    <row r="30" spans="1:19" x14ac:dyDescent="0.25">
      <c r="E30" s="83" t="s">
        <v>102</v>
      </c>
      <c r="F30" s="16">
        <v>7.7317999999999998</v>
      </c>
      <c r="G30" s="5">
        <v>1</v>
      </c>
      <c r="H30" s="5">
        <v>2.7176900000000002</v>
      </c>
      <c r="I30" s="27">
        <v>0.13025880000000001</v>
      </c>
    </row>
    <row r="31" spans="1:19" ht="15.75" thickBot="1" x14ac:dyDescent="0.3">
      <c r="E31" s="83" t="s">
        <v>26</v>
      </c>
      <c r="F31" s="14">
        <v>28.45</v>
      </c>
      <c r="G31" s="29">
        <v>10</v>
      </c>
      <c r="H31" s="29"/>
      <c r="I31" s="8"/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O16" sqref="O16"/>
    </sheetView>
  </sheetViews>
  <sheetFormatPr defaultRowHeight="15" x14ac:dyDescent="0.25"/>
  <cols>
    <col min="1" max="1" width="5.85546875" style="9" bestFit="1" customWidth="1"/>
    <col min="2" max="2" width="6.5703125" style="9" bestFit="1" customWidth="1"/>
    <col min="3" max="4" width="8.28515625" style="9" bestFit="1" customWidth="1"/>
    <col min="5" max="5" width="2.85546875" style="9" customWidth="1"/>
    <col min="6" max="6" width="17.28515625" style="9" customWidth="1"/>
    <col min="7" max="7" width="9.140625" style="9"/>
    <col min="8" max="8" width="5.42578125" style="9" bestFit="1" customWidth="1"/>
    <col min="9" max="9" width="8.85546875" style="9" bestFit="1" customWidth="1"/>
    <col min="10" max="10" width="9.28515625" style="9" bestFit="1" customWidth="1"/>
    <col min="11" max="11" width="8.140625" style="9" bestFit="1" customWidth="1"/>
    <col min="12" max="12" width="5.7109375" style="9" bestFit="1" customWidth="1"/>
    <col min="13" max="16384" width="9.140625" style="9"/>
  </cols>
  <sheetData>
    <row r="1" spans="1:10" ht="30.75" thickBot="1" x14ac:dyDescent="0.3">
      <c r="A1" s="106" t="s">
        <v>50</v>
      </c>
      <c r="B1" s="106" t="s">
        <v>51</v>
      </c>
      <c r="C1" s="97" t="s">
        <v>122</v>
      </c>
      <c r="D1" s="97" t="s">
        <v>121</v>
      </c>
      <c r="F1" s="15" t="s">
        <v>120</v>
      </c>
      <c r="G1" s="10"/>
      <c r="H1" s="10"/>
    </row>
    <row r="2" spans="1:10" x14ac:dyDescent="0.25">
      <c r="A2" s="9">
        <v>22</v>
      </c>
      <c r="B2" s="9" t="s">
        <v>119</v>
      </c>
      <c r="C2" s="9">
        <v>1</v>
      </c>
      <c r="D2" s="9">
        <v>0</v>
      </c>
      <c r="F2" s="44">
        <f t="array" ref="F2:H6">LINEST(A2:A34,C2:D34,,TRUE)</f>
        <v>-1.6060606060606077</v>
      </c>
      <c r="G2" s="36">
        <v>-2.3333333333333308</v>
      </c>
      <c r="H2" s="26">
        <v>24.787878787878789</v>
      </c>
    </row>
    <row r="3" spans="1:10" x14ac:dyDescent="0.25">
      <c r="A3" s="9">
        <v>23</v>
      </c>
      <c r="B3" s="9" t="s">
        <v>119</v>
      </c>
      <c r="C3" s="9">
        <v>1</v>
      </c>
      <c r="D3" s="9">
        <v>0</v>
      </c>
      <c r="F3" s="46">
        <v>0.51354473125611799</v>
      </c>
      <c r="G3" s="37">
        <v>0.51354473125611788</v>
      </c>
      <c r="H3" s="27">
        <v>0.36313096191382427</v>
      </c>
    </row>
    <row r="4" spans="1:10" x14ac:dyDescent="0.25">
      <c r="A4" s="9">
        <v>27</v>
      </c>
      <c r="B4" s="9" t="s">
        <v>119</v>
      </c>
      <c r="C4" s="9">
        <v>1</v>
      </c>
      <c r="D4" s="9">
        <v>0</v>
      </c>
      <c r="F4" s="46">
        <v>0.66485140812198518</v>
      </c>
      <c r="G4" s="37">
        <v>2.0860285596115782</v>
      </c>
      <c r="H4" s="27" t="e">
        <v>#N/A</v>
      </c>
    </row>
    <row r="5" spans="1:10" x14ac:dyDescent="0.25">
      <c r="A5" s="9">
        <v>22</v>
      </c>
      <c r="B5" s="9" t="s">
        <v>119</v>
      </c>
      <c r="C5" s="9">
        <v>1</v>
      </c>
      <c r="D5" s="9">
        <v>0</v>
      </c>
      <c r="F5" s="46">
        <v>29.75626740947072</v>
      </c>
      <c r="G5" s="37">
        <v>30</v>
      </c>
      <c r="H5" s="27" t="e">
        <v>#N/A</v>
      </c>
    </row>
    <row r="6" spans="1:10" ht="15.75" thickBot="1" x14ac:dyDescent="0.3">
      <c r="A6" s="9">
        <v>22</v>
      </c>
      <c r="B6" s="9" t="s">
        <v>119</v>
      </c>
      <c r="C6" s="9">
        <v>1</v>
      </c>
      <c r="D6" s="9">
        <v>0</v>
      </c>
      <c r="F6" s="48">
        <v>258.96969696969694</v>
      </c>
      <c r="G6" s="49">
        <v>130.54545454545467</v>
      </c>
      <c r="H6" s="8" t="e">
        <v>#N/A</v>
      </c>
    </row>
    <row r="7" spans="1:10" x14ac:dyDescent="0.25">
      <c r="A7" s="9">
        <v>23</v>
      </c>
      <c r="B7" s="9" t="s">
        <v>119</v>
      </c>
      <c r="C7" s="9">
        <v>1</v>
      </c>
      <c r="D7" s="9">
        <v>0</v>
      </c>
    </row>
    <row r="8" spans="1:10" x14ac:dyDescent="0.25">
      <c r="A8" s="9">
        <v>22</v>
      </c>
      <c r="B8" s="9" t="s">
        <v>119</v>
      </c>
      <c r="C8" s="9">
        <v>1</v>
      </c>
      <c r="D8" s="9">
        <v>0</v>
      </c>
      <c r="F8" s="9" t="s">
        <v>3</v>
      </c>
    </row>
    <row r="9" spans="1:10" x14ac:dyDescent="0.25">
      <c r="A9" s="9">
        <v>22</v>
      </c>
      <c r="B9" s="9" t="s">
        <v>119</v>
      </c>
      <c r="C9" s="9">
        <v>1</v>
      </c>
      <c r="D9" s="9">
        <v>0</v>
      </c>
    </row>
    <row r="10" spans="1:10" ht="15.75" thickBot="1" x14ac:dyDescent="0.3">
      <c r="A10" s="9">
        <v>22</v>
      </c>
      <c r="B10" s="9" t="s">
        <v>119</v>
      </c>
      <c r="C10" s="9">
        <v>1</v>
      </c>
      <c r="D10" s="9">
        <v>0</v>
      </c>
      <c r="F10" s="9" t="s">
        <v>4</v>
      </c>
    </row>
    <row r="11" spans="1:10" x14ac:dyDescent="0.25">
      <c r="A11" s="9">
        <v>20</v>
      </c>
      <c r="B11" s="9" t="s">
        <v>119</v>
      </c>
      <c r="C11" s="9">
        <v>1</v>
      </c>
      <c r="D11" s="9">
        <v>0</v>
      </c>
      <c r="F11" s="3" t="s">
        <v>5</v>
      </c>
      <c r="G11" s="3" t="s">
        <v>6</v>
      </c>
      <c r="H11" s="3" t="s">
        <v>7</v>
      </c>
      <c r="I11" s="3" t="s">
        <v>8</v>
      </c>
      <c r="J11" s="3" t="s">
        <v>9</v>
      </c>
    </row>
    <row r="12" spans="1:10" x14ac:dyDescent="0.25">
      <c r="A12" s="9">
        <v>22</v>
      </c>
      <c r="B12" s="9" t="s">
        <v>119</v>
      </c>
      <c r="C12" s="9">
        <v>1</v>
      </c>
      <c r="D12" s="9">
        <v>0</v>
      </c>
      <c r="F12" s="1" t="s">
        <v>119</v>
      </c>
      <c r="G12" s="1">
        <v>11</v>
      </c>
      <c r="H12" s="1">
        <v>247</v>
      </c>
      <c r="I12" s="38">
        <v>22.454545454545453</v>
      </c>
      <c r="J12" s="38">
        <v>2.872727272727273</v>
      </c>
    </row>
    <row r="13" spans="1:10" x14ac:dyDescent="0.25">
      <c r="A13" s="9">
        <v>23</v>
      </c>
      <c r="B13" s="9" t="s">
        <v>118</v>
      </c>
      <c r="C13" s="9">
        <v>0</v>
      </c>
      <c r="D13" s="9">
        <v>1</v>
      </c>
      <c r="F13" s="1" t="s">
        <v>118</v>
      </c>
      <c r="G13" s="1">
        <v>11</v>
      </c>
      <c r="H13" s="1">
        <v>255</v>
      </c>
      <c r="I13" s="38">
        <v>23.181818181818183</v>
      </c>
      <c r="J13" s="38">
        <v>0.36363636363636381</v>
      </c>
    </row>
    <row r="14" spans="1:10" ht="15.75" thickBot="1" x14ac:dyDescent="0.3">
      <c r="A14" s="9">
        <v>23</v>
      </c>
      <c r="B14" s="9" t="s">
        <v>118</v>
      </c>
      <c r="C14" s="9">
        <v>0</v>
      </c>
      <c r="D14" s="9">
        <v>1</v>
      </c>
      <c r="F14" s="2" t="s">
        <v>117</v>
      </c>
      <c r="G14" s="2">
        <v>11</v>
      </c>
      <c r="H14" s="2">
        <v>316</v>
      </c>
      <c r="I14" s="71">
        <v>28.727272727272727</v>
      </c>
      <c r="J14" s="71">
        <v>9.8181818181818024</v>
      </c>
    </row>
    <row r="15" spans="1:10" x14ac:dyDescent="0.25">
      <c r="A15" s="9">
        <v>23</v>
      </c>
      <c r="B15" s="9" t="s">
        <v>118</v>
      </c>
      <c r="C15" s="9">
        <v>0</v>
      </c>
      <c r="D15" s="9">
        <v>1</v>
      </c>
    </row>
    <row r="16" spans="1:10" x14ac:dyDescent="0.25">
      <c r="A16" s="9">
        <v>25</v>
      </c>
      <c r="B16" s="9" t="s">
        <v>118</v>
      </c>
      <c r="C16" s="9">
        <v>0</v>
      </c>
      <c r="D16" s="9">
        <v>1</v>
      </c>
    </row>
    <row r="17" spans="1:12" ht="15.75" thickBot="1" x14ac:dyDescent="0.3">
      <c r="A17" s="9">
        <v>23</v>
      </c>
      <c r="B17" s="9" t="s">
        <v>118</v>
      </c>
      <c r="C17" s="9">
        <v>0</v>
      </c>
      <c r="D17" s="9">
        <v>1</v>
      </c>
      <c r="F17" s="9" t="s">
        <v>10</v>
      </c>
    </row>
    <row r="18" spans="1:12" x14ac:dyDescent="0.25">
      <c r="A18" s="9">
        <v>23</v>
      </c>
      <c r="B18" s="9" t="s">
        <v>118</v>
      </c>
      <c r="C18" s="9">
        <v>0</v>
      </c>
      <c r="D18" s="9">
        <v>1</v>
      </c>
      <c r="F18" s="3" t="s">
        <v>11</v>
      </c>
      <c r="G18" s="3" t="s">
        <v>12</v>
      </c>
      <c r="H18" s="3" t="s">
        <v>13</v>
      </c>
      <c r="I18" s="3" t="s">
        <v>14</v>
      </c>
      <c r="J18" s="3" t="s">
        <v>15</v>
      </c>
      <c r="K18" s="3" t="s">
        <v>16</v>
      </c>
      <c r="L18" s="3" t="s">
        <v>17</v>
      </c>
    </row>
    <row r="19" spans="1:12" x14ac:dyDescent="0.25">
      <c r="A19" s="9">
        <v>23</v>
      </c>
      <c r="B19" s="9" t="s">
        <v>118</v>
      </c>
      <c r="C19" s="9">
        <v>0</v>
      </c>
      <c r="D19" s="9">
        <v>1</v>
      </c>
      <c r="F19" s="1" t="s">
        <v>18</v>
      </c>
      <c r="G19" s="38">
        <v>258.96969696969688</v>
      </c>
      <c r="H19" s="1">
        <v>2</v>
      </c>
      <c r="I19" s="38">
        <v>129.48484848484844</v>
      </c>
      <c r="J19" s="38">
        <v>29.756267409470748</v>
      </c>
      <c r="K19" s="38">
        <v>7.5606822371427216E-8</v>
      </c>
      <c r="L19" s="38">
        <v>3.3158295010135221</v>
      </c>
    </row>
    <row r="20" spans="1:12" x14ac:dyDescent="0.25">
      <c r="A20" s="9">
        <v>23</v>
      </c>
      <c r="B20" s="9" t="s">
        <v>118</v>
      </c>
      <c r="C20" s="9">
        <v>0</v>
      </c>
      <c r="D20" s="9">
        <v>1</v>
      </c>
      <c r="F20" s="1" t="s">
        <v>19</v>
      </c>
      <c r="G20" s="38">
        <v>130.54545454545453</v>
      </c>
      <c r="H20" s="1">
        <v>30</v>
      </c>
      <c r="I20" s="38">
        <v>4.3515151515151507</v>
      </c>
      <c r="J20" s="38"/>
      <c r="K20" s="38"/>
      <c r="L20" s="38"/>
    </row>
    <row r="21" spans="1:12" x14ac:dyDescent="0.25">
      <c r="A21" s="9">
        <v>23</v>
      </c>
      <c r="B21" s="9" t="s">
        <v>118</v>
      </c>
      <c r="C21" s="9">
        <v>0</v>
      </c>
      <c r="D21" s="9">
        <v>1</v>
      </c>
      <c r="F21" s="1"/>
      <c r="G21" s="38"/>
      <c r="H21" s="1"/>
      <c r="I21" s="1"/>
      <c r="J21" s="1"/>
      <c r="K21" s="1"/>
      <c r="L21" s="1"/>
    </row>
    <row r="22" spans="1:12" ht="15.75" thickBot="1" x14ac:dyDescent="0.3">
      <c r="A22" s="9">
        <v>23</v>
      </c>
      <c r="B22" s="9" t="s">
        <v>118</v>
      </c>
      <c r="C22" s="9">
        <v>0</v>
      </c>
      <c r="D22" s="9">
        <v>1</v>
      </c>
      <c r="F22" s="2" t="s">
        <v>20</v>
      </c>
      <c r="G22" s="71">
        <v>389.51515151515144</v>
      </c>
      <c r="H22" s="2">
        <v>32</v>
      </c>
      <c r="I22" s="2"/>
      <c r="J22" s="2"/>
      <c r="K22" s="2"/>
      <c r="L22" s="2"/>
    </row>
    <row r="23" spans="1:12" x14ac:dyDescent="0.25">
      <c r="A23" s="9">
        <v>23</v>
      </c>
      <c r="B23" s="9" t="s">
        <v>118</v>
      </c>
      <c r="C23" s="9">
        <v>0</v>
      </c>
      <c r="D23" s="9">
        <v>1</v>
      </c>
    </row>
    <row r="24" spans="1:12" x14ac:dyDescent="0.25">
      <c r="A24" s="9">
        <v>28</v>
      </c>
      <c r="B24" s="9" t="s">
        <v>117</v>
      </c>
      <c r="C24" s="9">
        <v>-1</v>
      </c>
      <c r="D24" s="9">
        <v>-1</v>
      </c>
    </row>
    <row r="25" spans="1:12" x14ac:dyDescent="0.25">
      <c r="A25" s="9">
        <v>28</v>
      </c>
      <c r="B25" s="9" t="s">
        <v>117</v>
      </c>
      <c r="C25" s="9">
        <v>-1</v>
      </c>
      <c r="D25" s="9">
        <v>-1</v>
      </c>
    </row>
    <row r="26" spans="1:12" x14ac:dyDescent="0.25">
      <c r="A26" s="9">
        <v>28</v>
      </c>
      <c r="B26" s="9" t="s">
        <v>117</v>
      </c>
      <c r="C26" s="9">
        <v>-1</v>
      </c>
      <c r="D26" s="9">
        <v>-1</v>
      </c>
    </row>
    <row r="27" spans="1:12" x14ac:dyDescent="0.25">
      <c r="A27" s="9">
        <v>26</v>
      </c>
      <c r="B27" s="9" t="s">
        <v>117</v>
      </c>
      <c r="C27" s="9">
        <v>-1</v>
      </c>
      <c r="D27" s="9">
        <v>-1</v>
      </c>
    </row>
    <row r="28" spans="1:12" x14ac:dyDescent="0.25">
      <c r="A28" s="9">
        <v>38</v>
      </c>
      <c r="B28" s="9" t="s">
        <v>117</v>
      </c>
      <c r="C28" s="9">
        <v>-1</v>
      </c>
      <c r="D28" s="9">
        <v>-1</v>
      </c>
    </row>
    <row r="29" spans="1:12" x14ac:dyDescent="0.25">
      <c r="A29" s="9">
        <v>28</v>
      </c>
      <c r="B29" s="9" t="s">
        <v>117</v>
      </c>
      <c r="C29" s="9">
        <v>-1</v>
      </c>
      <c r="D29" s="9">
        <v>-1</v>
      </c>
    </row>
    <row r="30" spans="1:12" x14ac:dyDescent="0.25">
      <c r="A30" s="9">
        <v>28</v>
      </c>
      <c r="B30" s="9" t="s">
        <v>117</v>
      </c>
      <c r="C30" s="9">
        <v>-1</v>
      </c>
      <c r="D30" s="9">
        <v>-1</v>
      </c>
    </row>
    <row r="31" spans="1:12" x14ac:dyDescent="0.25">
      <c r="A31" s="9">
        <v>28</v>
      </c>
      <c r="B31" s="9" t="s">
        <v>117</v>
      </c>
      <c r="C31" s="9">
        <v>-1</v>
      </c>
      <c r="D31" s="9">
        <v>-1</v>
      </c>
    </row>
    <row r="32" spans="1:12" x14ac:dyDescent="0.25">
      <c r="A32" s="9">
        <v>28</v>
      </c>
      <c r="B32" s="9" t="s">
        <v>117</v>
      </c>
      <c r="C32" s="9">
        <v>-1</v>
      </c>
      <c r="D32" s="9">
        <v>-1</v>
      </c>
    </row>
    <row r="33" spans="1:4" x14ac:dyDescent="0.25">
      <c r="A33" s="9">
        <v>28</v>
      </c>
      <c r="B33" s="9" t="s">
        <v>117</v>
      </c>
      <c r="C33" s="9">
        <v>-1</v>
      </c>
      <c r="D33" s="9">
        <v>-1</v>
      </c>
    </row>
    <row r="34" spans="1:4" x14ac:dyDescent="0.25">
      <c r="A34" s="9">
        <v>28</v>
      </c>
      <c r="B34" s="9" t="s">
        <v>117</v>
      </c>
      <c r="C34" s="9">
        <v>-1</v>
      </c>
      <c r="D34" s="9">
        <v>-1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14" sqref="B14"/>
    </sheetView>
  </sheetViews>
  <sheetFormatPr defaultRowHeight="15" x14ac:dyDescent="0.25"/>
  <cols>
    <col min="1" max="1" width="19.140625" style="9" customWidth="1"/>
    <col min="2" max="2" width="7.5703125" style="9" bestFit="1" customWidth="1"/>
    <col min="3" max="3" width="5.42578125" style="9" bestFit="1" customWidth="1"/>
    <col min="4" max="4" width="11.7109375" style="9" customWidth="1"/>
    <col min="5" max="5" width="11" style="9" customWidth="1"/>
    <col min="6" max="6" width="10.85546875" style="9" customWidth="1"/>
    <col min="7" max="7" width="5.7109375" style="9" bestFit="1" customWidth="1"/>
    <col min="8" max="8" width="3" style="9" customWidth="1"/>
    <col min="9" max="9" width="14.28515625" style="9" bestFit="1" customWidth="1"/>
    <col min="10" max="11" width="11" style="9" bestFit="1" customWidth="1"/>
    <col min="12" max="13" width="9.140625" style="9"/>
    <col min="14" max="14" width="9.42578125" style="9" customWidth="1"/>
    <col min="15" max="16384" width="9.140625" style="9"/>
  </cols>
  <sheetData>
    <row r="1" spans="1:7" x14ac:dyDescent="0.25">
      <c r="A1" s="9" t="s">
        <v>3</v>
      </c>
    </row>
    <row r="2" spans="1:7" ht="15.75" thickBot="1" x14ac:dyDescent="0.3">
      <c r="A2" s="9" t="s">
        <v>4</v>
      </c>
    </row>
    <row r="3" spans="1:7" x14ac:dyDescent="0.25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spans="1:7" x14ac:dyDescent="0.25">
      <c r="A4" s="1" t="s">
        <v>119</v>
      </c>
      <c r="B4" s="1">
        <v>11</v>
      </c>
      <c r="C4" s="1">
        <v>247</v>
      </c>
      <c r="D4" s="38">
        <v>22.454545454545453</v>
      </c>
      <c r="E4" s="38">
        <v>2.872727272727273</v>
      </c>
    </row>
    <row r="5" spans="1:7" x14ac:dyDescent="0.25">
      <c r="A5" s="1" t="s">
        <v>118</v>
      </c>
      <c r="B5" s="1">
        <v>11</v>
      </c>
      <c r="C5" s="1">
        <v>255</v>
      </c>
      <c r="D5" s="38">
        <v>23.181818181818183</v>
      </c>
      <c r="E5" s="38">
        <v>0.36363636363636381</v>
      </c>
    </row>
    <row r="6" spans="1:7" ht="15.75" thickBot="1" x14ac:dyDescent="0.3">
      <c r="A6" s="2" t="s">
        <v>117</v>
      </c>
      <c r="B6" s="2">
        <v>11</v>
      </c>
      <c r="C6" s="2">
        <v>316</v>
      </c>
      <c r="D6" s="71">
        <v>28.727272727272727</v>
      </c>
      <c r="E6" s="71">
        <v>9.8181818181818024</v>
      </c>
    </row>
    <row r="8" spans="1:7" ht="15.75" thickBot="1" x14ac:dyDescent="0.3">
      <c r="A8" s="9" t="s">
        <v>10</v>
      </c>
    </row>
    <row r="9" spans="1:7" x14ac:dyDescent="0.25">
      <c r="A9" s="3" t="s">
        <v>11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</row>
    <row r="10" spans="1:7" x14ac:dyDescent="0.25">
      <c r="A10" s="1" t="s">
        <v>18</v>
      </c>
      <c r="B10" s="38">
        <v>258.96969696969688</v>
      </c>
      <c r="C10" s="1">
        <v>2</v>
      </c>
      <c r="D10" s="38">
        <v>129.48484848484844</v>
      </c>
      <c r="E10" s="38">
        <v>29.756267409470748</v>
      </c>
      <c r="F10" s="38">
        <v>7.5606822371427216E-8</v>
      </c>
      <c r="G10" s="38">
        <v>3.3158295010135221</v>
      </c>
    </row>
    <row r="11" spans="1:7" x14ac:dyDescent="0.25">
      <c r="A11" s="1" t="s">
        <v>19</v>
      </c>
      <c r="B11" s="38">
        <v>130.54545454545453</v>
      </c>
      <c r="C11" s="1">
        <v>30</v>
      </c>
      <c r="D11" s="38">
        <v>4.3515151515151507</v>
      </c>
      <c r="E11" s="38"/>
      <c r="F11" s="38"/>
      <c r="G11" s="38"/>
    </row>
    <row r="12" spans="1:7" ht="15.75" thickBot="1" x14ac:dyDescent="0.3">
      <c r="A12" s="2" t="s">
        <v>20</v>
      </c>
      <c r="B12" s="71">
        <v>389.51515151515144</v>
      </c>
      <c r="C12" s="2">
        <v>32</v>
      </c>
      <c r="D12" s="2"/>
      <c r="E12" s="2"/>
      <c r="F12" s="2"/>
      <c r="G12" s="2"/>
    </row>
    <row r="13" spans="1:7" ht="15.75" thickBot="1" x14ac:dyDescent="0.3"/>
    <row r="14" spans="1:7" ht="21" thickBot="1" x14ac:dyDescent="0.4">
      <c r="A14" s="109" t="s">
        <v>138</v>
      </c>
      <c r="B14" s="92">
        <f>SQRT(D11/B4)</f>
        <v>0.62896127583610217</v>
      </c>
      <c r="C14" s="5"/>
      <c r="D14" s="118" t="s">
        <v>137</v>
      </c>
      <c r="E14" s="92">
        <v>3.4864199999999999</v>
      </c>
    </row>
    <row r="15" spans="1:7" ht="15.75" thickBot="1" x14ac:dyDescent="0.3"/>
    <row r="16" spans="1:7" ht="15.75" thickBot="1" x14ac:dyDescent="0.3">
      <c r="D16" s="117"/>
      <c r="E16" s="116"/>
      <c r="F16" s="115" t="s">
        <v>136</v>
      </c>
    </row>
    <row r="17" spans="1:6" x14ac:dyDescent="0.25">
      <c r="A17" s="114" t="s">
        <v>135</v>
      </c>
      <c r="B17" s="45">
        <f>D5-D4</f>
        <v>0.72727272727273018</v>
      </c>
      <c r="D17" s="113" t="s">
        <v>134</v>
      </c>
      <c r="E17" s="37">
        <f>B17/$B$14</f>
        <v>1.1563076380273791</v>
      </c>
      <c r="F17" s="112" t="s">
        <v>91</v>
      </c>
    </row>
    <row r="18" spans="1:6" x14ac:dyDescent="0.25">
      <c r="A18" s="108" t="s">
        <v>133</v>
      </c>
      <c r="B18" s="47">
        <f>D6-D4</f>
        <v>6.2727272727272734</v>
      </c>
      <c r="D18" s="113" t="s">
        <v>132</v>
      </c>
      <c r="E18" s="37">
        <f>B18/$B$14</f>
        <v>9.9731533779861063</v>
      </c>
      <c r="F18" s="112" t="s">
        <v>90</v>
      </c>
    </row>
    <row r="19" spans="1:6" ht="15.75" thickBot="1" x14ac:dyDescent="0.3">
      <c r="A19" s="107" t="s">
        <v>131</v>
      </c>
      <c r="B19" s="77">
        <f>D6-D5</f>
        <v>5.5454545454545432</v>
      </c>
      <c r="D19" s="111" t="s">
        <v>130</v>
      </c>
      <c r="E19" s="49">
        <f>B19/$B$14</f>
        <v>8.8168457399587261</v>
      </c>
      <c r="F19" s="110" t="s">
        <v>90</v>
      </c>
    </row>
    <row r="20" spans="1:6" ht="15.75" thickBot="1" x14ac:dyDescent="0.3"/>
    <row r="21" spans="1:6" ht="15.75" thickBot="1" x14ac:dyDescent="0.3">
      <c r="A21" s="109" t="s">
        <v>129</v>
      </c>
      <c r="B21" s="92">
        <f>B14*E14</f>
        <v>2.1928231713005033</v>
      </c>
      <c r="D21" s="13" t="s">
        <v>128</v>
      </c>
      <c r="E21" s="11" t="s">
        <v>127</v>
      </c>
      <c r="F21" s="26" t="s">
        <v>126</v>
      </c>
    </row>
    <row r="22" spans="1:6" x14ac:dyDescent="0.25">
      <c r="D22" s="108" t="s">
        <v>125</v>
      </c>
      <c r="E22" s="37">
        <f>B17-B$21</f>
        <v>-1.4655504440277731</v>
      </c>
      <c r="F22" s="47">
        <f>B17+B$21</f>
        <v>2.9200958985732335</v>
      </c>
    </row>
    <row r="23" spans="1:6" x14ac:dyDescent="0.25">
      <c r="D23" s="108" t="s">
        <v>124</v>
      </c>
      <c r="E23" s="37">
        <f>B18-B$21</f>
        <v>4.0799041014267701</v>
      </c>
      <c r="F23" s="47">
        <f>B18+B$21</f>
        <v>8.4655504440277767</v>
      </c>
    </row>
    <row r="24" spans="1:6" ht="15.75" thickBot="1" x14ac:dyDescent="0.3">
      <c r="D24" s="107" t="s">
        <v>123</v>
      </c>
      <c r="E24" s="49">
        <f>B19-B$21</f>
        <v>3.3526313741540399</v>
      </c>
      <c r="F24" s="77">
        <f>B19+B$21</f>
        <v>7.7382777167550465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3" sqref="N13"/>
    </sheetView>
  </sheetViews>
  <sheetFormatPr defaultRowHeight="15" x14ac:dyDescent="0.25"/>
  <cols>
    <col min="1" max="16384" width="9.140625" style="9"/>
  </cols>
  <sheetData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20" sqref="A20:A22"/>
    </sheetView>
  </sheetViews>
  <sheetFormatPr defaultRowHeight="15" x14ac:dyDescent="0.25"/>
  <cols>
    <col min="1" max="1" width="17.28515625" style="9" customWidth="1"/>
    <col min="2" max="2" width="15.85546875" style="9" bestFit="1" customWidth="1"/>
    <col min="3" max="3" width="5.42578125" style="9" bestFit="1" customWidth="1"/>
    <col min="4" max="4" width="8.85546875" style="9" bestFit="1" customWidth="1"/>
    <col min="5" max="5" width="9.28515625" style="9" bestFit="1" customWidth="1"/>
    <col min="6" max="6" width="8.140625" style="9" bestFit="1" customWidth="1"/>
    <col min="7" max="7" width="5.7109375" style="9" bestFit="1" customWidth="1"/>
    <col min="8" max="8" width="13.85546875" style="9" bestFit="1" customWidth="1"/>
    <col min="9" max="9" width="15.85546875" style="9" bestFit="1" customWidth="1"/>
    <col min="10" max="16384" width="9.140625" style="9"/>
  </cols>
  <sheetData>
    <row r="1" spans="1:11" x14ac:dyDescent="0.25">
      <c r="A1" s="9" t="s">
        <v>3</v>
      </c>
      <c r="I1"/>
      <c r="J1"/>
      <c r="K1"/>
    </row>
    <row r="2" spans="1:11" x14ac:dyDescent="0.25">
      <c r="I2"/>
      <c r="J2"/>
      <c r="K2"/>
    </row>
    <row r="3" spans="1:11" ht="15.75" thickBot="1" x14ac:dyDescent="0.3">
      <c r="A3" s="9" t="s">
        <v>4</v>
      </c>
    </row>
    <row r="4" spans="1:11" x14ac:dyDescent="0.25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</row>
    <row r="5" spans="1:11" x14ac:dyDescent="0.25">
      <c r="A5" s="1" t="s">
        <v>119</v>
      </c>
      <c r="B5" s="1">
        <v>11</v>
      </c>
      <c r="C5" s="1">
        <v>247</v>
      </c>
      <c r="D5" s="38">
        <v>22.454545454545453</v>
      </c>
      <c r="E5" s="38">
        <v>2.872727272727273</v>
      </c>
      <c r="F5" s="9">
        <f>SQRT(E5)</f>
        <v>1.6949121725703882</v>
      </c>
    </row>
    <row r="6" spans="1:11" x14ac:dyDescent="0.25">
      <c r="A6" s="1" t="s">
        <v>118</v>
      </c>
      <c r="B6" s="1">
        <v>11</v>
      </c>
      <c r="C6" s="1">
        <v>255</v>
      </c>
      <c r="D6" s="38">
        <v>23.181818181818183</v>
      </c>
      <c r="E6" s="38">
        <v>0.36363636363636381</v>
      </c>
      <c r="F6" s="9">
        <f t="shared" ref="F6:F7" si="0">SQRT(E6)</f>
        <v>0.60302268915552737</v>
      </c>
    </row>
    <row r="7" spans="1:11" ht="15.75" thickBot="1" x14ac:dyDescent="0.3">
      <c r="A7" s="2" t="s">
        <v>117</v>
      </c>
      <c r="B7" s="2">
        <v>11</v>
      </c>
      <c r="C7" s="2">
        <v>316</v>
      </c>
      <c r="D7" s="71">
        <v>28.727272727272727</v>
      </c>
      <c r="E7" s="71">
        <v>9.8181818181818024</v>
      </c>
      <c r="F7" s="9">
        <f t="shared" si="0"/>
        <v>3.1333978072025586</v>
      </c>
    </row>
    <row r="10" spans="1:11" ht="15.75" thickBot="1" x14ac:dyDescent="0.3">
      <c r="A10" s="9" t="s">
        <v>10</v>
      </c>
    </row>
    <row r="11" spans="1:11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</row>
    <row r="12" spans="1:11" x14ac:dyDescent="0.25">
      <c r="A12" s="1" t="s">
        <v>18</v>
      </c>
      <c r="B12" s="38">
        <v>258.96969696969688</v>
      </c>
      <c r="C12" s="1">
        <v>2</v>
      </c>
      <c r="D12" s="38">
        <v>129.48484848484844</v>
      </c>
      <c r="E12" s="38">
        <v>29.756267409470748</v>
      </c>
      <c r="F12" s="38">
        <v>7.5606822371427216E-8</v>
      </c>
      <c r="G12" s="38">
        <v>3.3158295010135221</v>
      </c>
    </row>
    <row r="13" spans="1:11" x14ac:dyDescent="0.25">
      <c r="A13" s="1" t="s">
        <v>19</v>
      </c>
      <c r="B13" s="38">
        <v>130.54545454545453</v>
      </c>
      <c r="C13" s="1">
        <v>30</v>
      </c>
      <c r="D13" s="38">
        <v>4.3515151515151507</v>
      </c>
      <c r="E13" s="38"/>
      <c r="F13" s="38"/>
      <c r="G13" s="38"/>
    </row>
    <row r="14" spans="1:11" x14ac:dyDescent="0.25">
      <c r="A14" s="1"/>
      <c r="B14" s="38"/>
      <c r="C14" s="1"/>
      <c r="D14" s="1"/>
      <c r="E14" s="1"/>
      <c r="F14" s="1"/>
      <c r="G14" s="1"/>
    </row>
    <row r="15" spans="1:11" ht="15.75" thickBot="1" x14ac:dyDescent="0.3">
      <c r="A15" s="2" t="s">
        <v>20</v>
      </c>
      <c r="B15" s="71">
        <v>389.51515151515144</v>
      </c>
      <c r="C15" s="2">
        <v>32</v>
      </c>
      <c r="D15" s="2"/>
      <c r="E15" s="2"/>
      <c r="F15" s="2"/>
      <c r="G15" s="2"/>
    </row>
    <row r="17" spans="1:5" x14ac:dyDescent="0.25">
      <c r="A17" s="9" t="s">
        <v>142</v>
      </c>
      <c r="B17" s="42">
        <f>SQRT(D13/B5)</f>
        <v>0.62896127583610217</v>
      </c>
    </row>
    <row r="19" spans="1:5" ht="15.75" thickBot="1" x14ac:dyDescent="0.3">
      <c r="B19" s="9" t="s">
        <v>140</v>
      </c>
      <c r="C19" s="30" t="s">
        <v>139</v>
      </c>
      <c r="D19" s="10" t="s">
        <v>141</v>
      </c>
      <c r="E19" s="10"/>
    </row>
    <row r="20" spans="1:5" ht="20.25" x14ac:dyDescent="0.35">
      <c r="A20" s="9" t="s">
        <v>133</v>
      </c>
      <c r="B20" s="119">
        <f>D7-D5</f>
        <v>6.2727272727272734</v>
      </c>
      <c r="C20" s="61">
        <f>B20/$B$17</f>
        <v>9.9731533779861063</v>
      </c>
      <c r="D20" s="121" t="s">
        <v>137</v>
      </c>
      <c r="E20" s="45">
        <v>3.4864199999999999</v>
      </c>
    </row>
    <row r="21" spans="1:5" ht="20.25" x14ac:dyDescent="0.35">
      <c r="A21" s="9" t="s">
        <v>131</v>
      </c>
      <c r="B21" s="78">
        <f>D7-D6</f>
        <v>5.5454545454545432</v>
      </c>
      <c r="C21" s="62">
        <f>B21/$B$17</f>
        <v>8.8168457399587261</v>
      </c>
      <c r="D21" s="122" t="s">
        <v>143</v>
      </c>
      <c r="E21" s="27">
        <v>2.8879999999999999</v>
      </c>
    </row>
    <row r="22" spans="1:5" ht="21" thickBot="1" x14ac:dyDescent="0.4">
      <c r="A22" s="9" t="s">
        <v>135</v>
      </c>
      <c r="B22" s="120">
        <f>D6-D5</f>
        <v>0.72727272727273018</v>
      </c>
      <c r="C22" s="63">
        <f>B22/$B$17</f>
        <v>1.1563076380273791</v>
      </c>
      <c r="D22" s="123" t="s">
        <v>143</v>
      </c>
      <c r="E22" s="8">
        <v>2.8879999999999999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4" sqref="N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F2" sqref="F2"/>
    </sheetView>
  </sheetViews>
  <sheetFormatPr defaultRowHeight="15" x14ac:dyDescent="0.25"/>
  <cols>
    <col min="1" max="1" width="21.85546875" bestFit="1" customWidth="1"/>
    <col min="2" max="2" width="6.5703125" bestFit="1" customWidth="1"/>
    <col min="3" max="3" width="5.28515625" customWidth="1"/>
    <col min="4" max="4" width="7.140625" customWidth="1"/>
    <col min="5" max="5" width="3.140625" style="9" customWidth="1"/>
    <col min="6" max="6" width="21.85546875" bestFit="1" customWidth="1"/>
    <col min="7" max="7" width="12.7109375" bestFit="1" customWidth="1"/>
    <col min="8" max="8" width="12.5703125" bestFit="1" customWidth="1"/>
    <col min="9" max="10" width="8.5703125" bestFit="1" customWidth="1"/>
    <col min="11" max="11" width="12" bestFit="1" customWidth="1"/>
    <col min="13" max="13" width="12" bestFit="1" customWidth="1"/>
  </cols>
  <sheetData>
    <row r="1" spans="1:11" ht="21" thickBot="1" x14ac:dyDescent="0.4">
      <c r="B1" s="40" t="s">
        <v>119</v>
      </c>
      <c r="C1" s="40" t="s">
        <v>118</v>
      </c>
      <c r="D1" s="40" t="s">
        <v>117</v>
      </c>
      <c r="E1" s="40"/>
      <c r="F1" s="128" t="s">
        <v>148</v>
      </c>
      <c r="G1" s="126" t="s">
        <v>153</v>
      </c>
      <c r="H1" s="127" t="s">
        <v>145</v>
      </c>
      <c r="I1" s="127" t="s">
        <v>151</v>
      </c>
    </row>
    <row r="2" spans="1:11" x14ac:dyDescent="0.25">
      <c r="A2" s="6" t="s">
        <v>133</v>
      </c>
      <c r="B2" s="13">
        <v>-1</v>
      </c>
      <c r="C2" s="11">
        <v>0</v>
      </c>
      <c r="D2" s="26">
        <v>1</v>
      </c>
      <c r="E2" s="5"/>
      <c r="F2" s="42">
        <f>MMULT(B2:D2,$B$11:$B$13)</f>
        <v>6.2727272727272734</v>
      </c>
      <c r="G2" s="42">
        <f>SQRT($B$7*MMULT(B2:D2^2,1/$C$11:$C$13))</f>
        <v>0.88948556649490085</v>
      </c>
      <c r="H2" s="42">
        <f>F2/G2</f>
        <v>7.0520843833874993</v>
      </c>
      <c r="I2" s="42">
        <f>SQRT(2*_xlfn.F.INV.RT(1-B8,2,30))</f>
        <v>2.5752007692657761</v>
      </c>
      <c r="K2" s="129"/>
    </row>
    <row r="3" spans="1:11" x14ac:dyDescent="0.25">
      <c r="A3" s="6" t="s">
        <v>131</v>
      </c>
      <c r="B3" s="16">
        <v>0</v>
      </c>
      <c r="C3" s="5">
        <v>-1</v>
      </c>
      <c r="D3" s="27">
        <v>1</v>
      </c>
      <c r="E3" s="5"/>
      <c r="F3" s="42">
        <f t="shared" ref="F3:F5" si="0">MMULT(B3:D3,$B$11:$B$13)</f>
        <v>5.5454545454545432</v>
      </c>
      <c r="G3" s="42">
        <f>SQRT($B$7*MMULT(B3:D3^2,1/$C$11:$C$13))</f>
        <v>0.88948556649490085</v>
      </c>
      <c r="H3" s="42">
        <f>F3/G3</f>
        <v>6.2344514114005394</v>
      </c>
      <c r="I3" s="42"/>
    </row>
    <row r="4" spans="1:11" x14ac:dyDescent="0.25">
      <c r="A4" s="6" t="s">
        <v>135</v>
      </c>
      <c r="B4" s="16">
        <v>-1</v>
      </c>
      <c r="C4" s="5">
        <v>1</v>
      </c>
      <c r="D4" s="27">
        <v>0</v>
      </c>
      <c r="E4" s="5"/>
      <c r="F4" s="42">
        <f t="shared" si="0"/>
        <v>0.72727272727273018</v>
      </c>
      <c r="G4" s="42">
        <f>SQRT($B$7*MMULT(B4:D4^2,1/$C$11:$C$13))</f>
        <v>0.88948556649490085</v>
      </c>
      <c r="H4" s="42">
        <f>F4/G4</f>
        <v>0.81763297198695961</v>
      </c>
      <c r="I4" s="42"/>
    </row>
    <row r="5" spans="1:11" ht="15.75" thickBot="1" x14ac:dyDescent="0.3">
      <c r="A5" s="6" t="s">
        <v>144</v>
      </c>
      <c r="B5" s="14">
        <v>0.5</v>
      </c>
      <c r="C5" s="29">
        <v>-1</v>
      </c>
      <c r="D5" s="8">
        <v>0.5</v>
      </c>
      <c r="E5" s="5"/>
      <c r="F5" s="42">
        <f t="shared" si="0"/>
        <v>2.4090909090909065</v>
      </c>
      <c r="G5" s="42">
        <f>SQRT($B$7*MMULT(B5:D5^2,1/$C$11:$C$13))</f>
        <v>0.77031709688417671</v>
      </c>
      <c r="H5" s="42">
        <f>F5/G5</f>
        <v>3.1274015841467588</v>
      </c>
      <c r="I5" s="42"/>
    </row>
    <row r="6" spans="1:11" x14ac:dyDescent="0.25">
      <c r="A6" s="6"/>
    </row>
    <row r="7" spans="1:11" ht="18.75" x14ac:dyDescent="0.35">
      <c r="A7" s="125" t="s">
        <v>152</v>
      </c>
      <c r="B7" s="42">
        <f>'Fig 4.31'!D13</f>
        <v>4.3515151515151507</v>
      </c>
    </row>
    <row r="8" spans="1:11" s="9" customFormat="1" x14ac:dyDescent="0.25">
      <c r="A8" s="6" t="s">
        <v>150</v>
      </c>
      <c r="B8" s="124">
        <v>0.95</v>
      </c>
    </row>
    <row r="9" spans="1:11" x14ac:dyDescent="0.25">
      <c r="A9" s="6"/>
      <c r="B9" s="42"/>
      <c r="G9" s="85" t="str">
        <f>100*B8&amp;"% Confidence Interval"</f>
        <v>95% Confidence Interval</v>
      </c>
      <c r="H9" s="85"/>
    </row>
    <row r="10" spans="1:11" ht="15.75" thickBot="1" x14ac:dyDescent="0.3">
      <c r="A10" s="6"/>
      <c r="B10" s="7" t="s">
        <v>47</v>
      </c>
      <c r="C10" s="7" t="s">
        <v>149</v>
      </c>
      <c r="G10" s="6" t="s">
        <v>147</v>
      </c>
      <c r="H10" s="6" t="s">
        <v>146</v>
      </c>
    </row>
    <row r="11" spans="1:11" x14ac:dyDescent="0.25">
      <c r="A11" s="6" t="str">
        <f>'Fig 4.31'!A5</f>
        <v>Grp 1</v>
      </c>
      <c r="B11" s="42">
        <v>22.454545454545453</v>
      </c>
      <c r="C11">
        <v>11</v>
      </c>
      <c r="F11" s="6" t="s">
        <v>133</v>
      </c>
      <c r="G11" s="44">
        <f>F2-G2*$I$2</f>
        <v>3.9821233576388</v>
      </c>
      <c r="H11" s="45">
        <f>F2+G2*$I$2</f>
        <v>8.5633311878157468</v>
      </c>
    </row>
    <row r="12" spans="1:11" x14ac:dyDescent="0.25">
      <c r="A12" s="6" t="str">
        <f>'Fig 4.31'!A6</f>
        <v>Grp 2</v>
      </c>
      <c r="B12" s="42">
        <v>23.181818181818183</v>
      </c>
      <c r="C12">
        <v>11</v>
      </c>
      <c r="F12" s="6" t="s">
        <v>131</v>
      </c>
      <c r="G12" s="46">
        <f>F3-G3*$I$2</f>
        <v>3.2548506303660698</v>
      </c>
      <c r="H12" s="47">
        <f>F3+G3*$I$2</f>
        <v>7.8360584605430166</v>
      </c>
    </row>
    <row r="13" spans="1:11" x14ac:dyDescent="0.25">
      <c r="A13" s="6" t="str">
        <f>'Fig 4.31'!A7</f>
        <v>Grp 3</v>
      </c>
      <c r="B13" s="42">
        <v>28.727272727272727</v>
      </c>
      <c r="C13">
        <v>11</v>
      </c>
      <c r="F13" s="6" t="s">
        <v>135</v>
      </c>
      <c r="G13" s="46">
        <f>F4-G4*$I$2</f>
        <v>-1.5633311878157432</v>
      </c>
      <c r="H13" s="47">
        <f>F4+G4*$I$2</f>
        <v>3.0178766423612036</v>
      </c>
    </row>
    <row r="14" spans="1:11" ht="15.75" thickBot="1" x14ac:dyDescent="0.3">
      <c r="F14" s="6" t="s">
        <v>144</v>
      </c>
      <c r="G14" s="48">
        <f>F5-G5*$I$2</f>
        <v>0.42536972861619526</v>
      </c>
      <c r="H14" s="77">
        <f>F5+G5*$I$2</f>
        <v>4.3928120895656182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" sqref="L1"/>
    </sheetView>
  </sheetViews>
  <sheetFormatPr defaultRowHeight="15" x14ac:dyDescent="0.25"/>
  <cols>
    <col min="2" max="2" width="21.85546875" bestFit="1" customWidth="1"/>
    <col min="14" max="14" width="12" bestFit="1" customWidth="1"/>
  </cols>
  <sheetData/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J21" sqref="J21"/>
    </sheetView>
  </sheetViews>
  <sheetFormatPr defaultRowHeight="15" x14ac:dyDescent="0.25"/>
  <cols>
    <col min="1" max="1" width="5.85546875" style="9" bestFit="1" customWidth="1"/>
    <col min="2" max="2" width="7.85546875" style="9" customWidth="1"/>
    <col min="3" max="4" width="6.5703125" style="9" customWidth="1"/>
    <col min="5" max="5" width="9.140625" style="9" customWidth="1"/>
    <col min="6" max="6" width="9.7109375" style="9" customWidth="1"/>
    <col min="7" max="7" width="3" style="9" customWidth="1"/>
    <col min="8" max="8" width="7.5703125" style="9" bestFit="1" customWidth="1"/>
    <col min="9" max="9" width="8.140625" style="9" bestFit="1" customWidth="1"/>
    <col min="10" max="10" width="9.85546875" style="9" customWidth="1"/>
    <col min="11" max="11" width="5.5703125" style="9" bestFit="1" customWidth="1"/>
    <col min="12" max="12" width="8.85546875" style="9" customWidth="1"/>
    <col min="13" max="13" width="5.5703125" style="9" bestFit="1" customWidth="1"/>
    <col min="14" max="14" width="8.7109375" style="9" customWidth="1"/>
    <col min="15" max="16" width="7.5703125" style="9" bestFit="1" customWidth="1"/>
    <col min="17" max="17" width="5.5703125" style="9" bestFit="1" customWidth="1"/>
    <col min="18" max="18" width="7.5703125" style="9" bestFit="1" customWidth="1"/>
    <col min="19" max="16384" width="9.140625" style="9"/>
  </cols>
  <sheetData>
    <row r="1" spans="1:21" ht="15.75" thickBot="1" x14ac:dyDescent="0.3">
      <c r="A1" s="130" t="s">
        <v>154</v>
      </c>
      <c r="B1" s="130" t="s">
        <v>155</v>
      </c>
      <c r="C1" s="130" t="s">
        <v>52</v>
      </c>
      <c r="D1" s="130" t="s">
        <v>53</v>
      </c>
      <c r="E1" s="130" t="s">
        <v>156</v>
      </c>
      <c r="F1" s="130" t="s">
        <v>157</v>
      </c>
      <c r="H1" s="131" t="s">
        <v>158</v>
      </c>
      <c r="I1" s="10"/>
      <c r="J1" s="10"/>
      <c r="K1" s="10"/>
      <c r="L1" s="10"/>
      <c r="M1" s="10"/>
    </row>
    <row r="2" spans="1:21" ht="30.75" customHeight="1" thickBot="1" x14ac:dyDescent="0.3">
      <c r="A2" s="132"/>
      <c r="B2" s="132"/>
      <c r="C2" s="132"/>
      <c r="D2" s="132"/>
      <c r="E2" s="132"/>
      <c r="F2" s="132"/>
      <c r="H2" s="80">
        <f t="array" ref="H2:M6">LINEST(A3:A20,B3:F20,,TRUE)</f>
        <v>8.5719180514203158E-2</v>
      </c>
      <c r="I2" s="81">
        <v>-9.0143357455603618E-2</v>
      </c>
      <c r="J2" s="81">
        <v>-1.7290182596097645</v>
      </c>
      <c r="K2" s="81">
        <v>1.1808969600484189</v>
      </c>
      <c r="L2" s="81">
        <v>0.53539883190815718</v>
      </c>
      <c r="M2" s="82">
        <v>68.67311763849176</v>
      </c>
    </row>
    <row r="3" spans="1:21" x14ac:dyDescent="0.25">
      <c r="A3" s="13">
        <v>77</v>
      </c>
      <c r="B3" s="11">
        <v>18</v>
      </c>
      <c r="C3" s="5">
        <v>1</v>
      </c>
      <c r="D3" s="5">
        <v>0</v>
      </c>
      <c r="E3" s="5">
        <f>B3*C3</f>
        <v>18</v>
      </c>
      <c r="F3" s="27">
        <f>B3*D3</f>
        <v>0</v>
      </c>
      <c r="H3" s="133">
        <v>0.1825530971733422</v>
      </c>
      <c r="I3" s="134">
        <v>0.18968214400679703</v>
      </c>
      <c r="J3" s="134">
        <v>4.2649512570252437</v>
      </c>
      <c r="K3" s="134">
        <v>4.1593020581083255</v>
      </c>
      <c r="L3" s="134">
        <v>0.13482406759416404</v>
      </c>
      <c r="M3" s="135">
        <v>3.1610378407783006</v>
      </c>
      <c r="N3" s="53"/>
      <c r="T3" s="5"/>
      <c r="U3" s="5"/>
    </row>
    <row r="4" spans="1:21" x14ac:dyDescent="0.25">
      <c r="A4" s="16">
        <v>80</v>
      </c>
      <c r="B4" s="5">
        <v>23</v>
      </c>
      <c r="C4" s="5">
        <v>1</v>
      </c>
      <c r="D4" s="5">
        <v>0</v>
      </c>
      <c r="E4" s="5">
        <f t="shared" ref="E4:E20" si="0">B4*C4</f>
        <v>23</v>
      </c>
      <c r="F4" s="27">
        <f t="shared" ref="F4:F20" si="1">B4*D4</f>
        <v>0</v>
      </c>
      <c r="H4" s="46">
        <v>0.84055978581779345</v>
      </c>
      <c r="I4" s="134">
        <v>1.104274593947532</v>
      </c>
      <c r="J4" s="134" t="e">
        <v>#N/A</v>
      </c>
      <c r="K4" s="134" t="e">
        <v>#N/A</v>
      </c>
      <c r="L4" s="134" t="e">
        <v>#N/A</v>
      </c>
      <c r="M4" s="135" t="e">
        <v>#N/A</v>
      </c>
      <c r="N4" s="53"/>
      <c r="T4" s="5"/>
      <c r="U4" s="5"/>
    </row>
    <row r="5" spans="1:21" x14ac:dyDescent="0.25">
      <c r="A5" s="16">
        <v>80</v>
      </c>
      <c r="B5" s="5">
        <v>18</v>
      </c>
      <c r="C5" s="5">
        <v>1</v>
      </c>
      <c r="D5" s="5">
        <v>0</v>
      </c>
      <c r="E5" s="5">
        <f t="shared" si="0"/>
        <v>18</v>
      </c>
      <c r="F5" s="27">
        <f t="shared" si="1"/>
        <v>0</v>
      </c>
      <c r="H5" s="133">
        <v>12.652664174530688</v>
      </c>
      <c r="I5" s="23">
        <v>12</v>
      </c>
      <c r="J5" s="134" t="e">
        <v>#N/A</v>
      </c>
      <c r="K5" s="134" t="e">
        <v>#N/A</v>
      </c>
      <c r="L5" s="134" t="e">
        <v>#N/A</v>
      </c>
      <c r="M5" s="135" t="e">
        <v>#N/A</v>
      </c>
      <c r="N5" s="53"/>
    </row>
    <row r="6" spans="1:21" ht="15.75" thickBot="1" x14ac:dyDescent="0.3">
      <c r="A6" s="16">
        <v>81</v>
      </c>
      <c r="B6" s="5">
        <v>22</v>
      </c>
      <c r="C6" s="5">
        <v>1</v>
      </c>
      <c r="D6" s="5">
        <v>0</v>
      </c>
      <c r="E6" s="5">
        <f t="shared" si="0"/>
        <v>22</v>
      </c>
      <c r="F6" s="27">
        <f t="shared" si="1"/>
        <v>0</v>
      </c>
      <c r="H6" s="136">
        <v>77.144709231721919</v>
      </c>
      <c r="I6" s="137">
        <v>14.633068546055842</v>
      </c>
      <c r="J6" s="137" t="e">
        <v>#N/A</v>
      </c>
      <c r="K6" s="137" t="e">
        <v>#N/A</v>
      </c>
      <c r="L6" s="137" t="e">
        <v>#N/A</v>
      </c>
      <c r="M6" s="138" t="e">
        <v>#N/A</v>
      </c>
      <c r="N6" s="53"/>
    </row>
    <row r="7" spans="1:21" x14ac:dyDescent="0.25">
      <c r="A7" s="16">
        <v>77</v>
      </c>
      <c r="B7" s="5">
        <v>19</v>
      </c>
      <c r="C7" s="5">
        <v>1</v>
      </c>
      <c r="D7" s="5">
        <v>0</v>
      </c>
      <c r="E7" s="5">
        <f t="shared" si="0"/>
        <v>19</v>
      </c>
      <c r="F7" s="27">
        <f t="shared" si="1"/>
        <v>0</v>
      </c>
      <c r="N7" s="53"/>
    </row>
    <row r="8" spans="1:21" ht="15.75" thickBot="1" x14ac:dyDescent="0.3">
      <c r="A8" s="16">
        <v>78</v>
      </c>
      <c r="B8" s="5">
        <v>21</v>
      </c>
      <c r="C8" s="5">
        <v>1</v>
      </c>
      <c r="D8" s="5">
        <v>0</v>
      </c>
      <c r="E8" s="5">
        <f t="shared" si="0"/>
        <v>21</v>
      </c>
      <c r="F8" s="27">
        <f t="shared" si="1"/>
        <v>0</v>
      </c>
      <c r="H8" s="15" t="s">
        <v>159</v>
      </c>
      <c r="I8" s="85"/>
      <c r="J8" s="85"/>
      <c r="K8" s="85"/>
    </row>
    <row r="9" spans="1:21" ht="15" customHeight="1" x14ac:dyDescent="0.25">
      <c r="A9" s="16">
        <v>80</v>
      </c>
      <c r="B9" s="5">
        <v>23</v>
      </c>
      <c r="C9" s="5">
        <v>0</v>
      </c>
      <c r="D9" s="5">
        <v>1</v>
      </c>
      <c r="E9" s="5">
        <f t="shared" si="0"/>
        <v>0</v>
      </c>
      <c r="F9" s="27">
        <f t="shared" si="1"/>
        <v>23</v>
      </c>
      <c r="H9" s="80">
        <f t="array" ref="H9:K13">LINEST(A3:A20,B3:D20,,TRUE)</f>
        <v>0.16220600162205992</v>
      </c>
      <c r="I9" s="81">
        <v>-0.7173560421735603</v>
      </c>
      <c r="J9" s="81">
        <v>0.54014598540145997</v>
      </c>
      <c r="K9" s="82">
        <v>68.657745336577449</v>
      </c>
    </row>
    <row r="10" spans="1:21" x14ac:dyDescent="0.25">
      <c r="A10" s="16">
        <v>79</v>
      </c>
      <c r="B10" s="5">
        <v>20</v>
      </c>
      <c r="C10" s="5">
        <v>0</v>
      </c>
      <c r="D10" s="5">
        <v>1</v>
      </c>
      <c r="E10" s="5">
        <f t="shared" si="0"/>
        <v>0</v>
      </c>
      <c r="F10" s="27">
        <f t="shared" si="1"/>
        <v>20</v>
      </c>
      <c r="H10" s="133">
        <v>0.34548049263949043</v>
      </c>
      <c r="I10" s="134">
        <v>0.49982770513519925</v>
      </c>
      <c r="J10" s="134">
        <v>0.12512599922939818</v>
      </c>
      <c r="K10" s="135">
        <v>2.895157673571831</v>
      </c>
    </row>
    <row r="11" spans="1:21" x14ac:dyDescent="0.25">
      <c r="A11" s="16">
        <v>82</v>
      </c>
      <c r="B11" s="5">
        <v>24</v>
      </c>
      <c r="C11" s="5">
        <v>0</v>
      </c>
      <c r="D11" s="5">
        <v>1</v>
      </c>
      <c r="E11" s="5">
        <f t="shared" si="0"/>
        <v>0</v>
      </c>
      <c r="F11" s="27">
        <f t="shared" si="1"/>
        <v>24</v>
      </c>
      <c r="H11" s="46">
        <v>0.83640267934465629</v>
      </c>
      <c r="I11" s="134">
        <v>1.0356019140075696</v>
      </c>
      <c r="J11" s="134" t="e">
        <v>#N/A</v>
      </c>
      <c r="K11" s="135" t="e">
        <v>#N/A</v>
      </c>
    </row>
    <row r="12" spans="1:21" x14ac:dyDescent="0.25">
      <c r="A12" s="16">
        <v>81</v>
      </c>
      <c r="B12" s="5">
        <v>21</v>
      </c>
      <c r="C12" s="5">
        <v>0</v>
      </c>
      <c r="D12" s="5">
        <v>1</v>
      </c>
      <c r="E12" s="5">
        <f t="shared" si="0"/>
        <v>0</v>
      </c>
      <c r="F12" s="27">
        <f t="shared" si="1"/>
        <v>21</v>
      </c>
      <c r="H12" s="133">
        <v>23.858657880048252</v>
      </c>
      <c r="I12" s="23">
        <v>14</v>
      </c>
      <c r="J12" s="134" t="e">
        <v>#N/A</v>
      </c>
      <c r="K12" s="135" t="e">
        <v>#N/A</v>
      </c>
    </row>
    <row r="13" spans="1:21" ht="15.75" thickBot="1" x14ac:dyDescent="0.3">
      <c r="A13" s="16">
        <v>83</v>
      </c>
      <c r="B13" s="5">
        <v>25</v>
      </c>
      <c r="C13" s="5">
        <v>0</v>
      </c>
      <c r="D13" s="5">
        <v>1</v>
      </c>
      <c r="E13" s="5">
        <f t="shared" si="0"/>
        <v>0</v>
      </c>
      <c r="F13" s="27">
        <f t="shared" si="1"/>
        <v>25</v>
      </c>
      <c r="H13" s="136">
        <v>76.763179237631775</v>
      </c>
      <c r="I13" s="137">
        <v>15.014598540145982</v>
      </c>
      <c r="J13" s="137" t="e">
        <v>#N/A</v>
      </c>
      <c r="K13" s="138" t="e">
        <v>#N/A</v>
      </c>
      <c r="L13" s="53"/>
    </row>
    <row r="14" spans="1:21" ht="15" customHeight="1" x14ac:dyDescent="0.25">
      <c r="A14" s="16">
        <v>83</v>
      </c>
      <c r="B14" s="5">
        <v>26</v>
      </c>
      <c r="C14" s="5">
        <v>0</v>
      </c>
      <c r="D14" s="5">
        <v>1</v>
      </c>
      <c r="E14" s="5">
        <f t="shared" si="0"/>
        <v>0</v>
      </c>
      <c r="F14" s="27">
        <f t="shared" si="1"/>
        <v>26</v>
      </c>
    </row>
    <row r="15" spans="1:21" ht="15" customHeight="1" thickBot="1" x14ac:dyDescent="0.3">
      <c r="A15" s="16">
        <v>83</v>
      </c>
      <c r="B15" s="5">
        <v>26</v>
      </c>
      <c r="C15" s="5">
        <v>-1</v>
      </c>
      <c r="D15" s="5">
        <v>-1</v>
      </c>
      <c r="E15" s="5">
        <f t="shared" si="0"/>
        <v>-26</v>
      </c>
      <c r="F15" s="27">
        <f t="shared" si="1"/>
        <v>-26</v>
      </c>
      <c r="H15" s="12" t="s">
        <v>34</v>
      </c>
      <c r="I15" s="12" t="s">
        <v>160</v>
      </c>
      <c r="J15" s="12" t="s">
        <v>160</v>
      </c>
      <c r="K15" s="12" t="s">
        <v>13</v>
      </c>
      <c r="L15" s="12" t="s">
        <v>161</v>
      </c>
      <c r="M15" s="12" t="s">
        <v>15</v>
      </c>
      <c r="N15" s="12" t="s">
        <v>67</v>
      </c>
    </row>
    <row r="16" spans="1:21" x14ac:dyDescent="0.25">
      <c r="A16" s="16">
        <v>85</v>
      </c>
      <c r="B16" s="5">
        <v>28</v>
      </c>
      <c r="C16" s="5">
        <v>-1</v>
      </c>
      <c r="D16" s="5">
        <v>-1</v>
      </c>
      <c r="E16" s="5">
        <f t="shared" si="0"/>
        <v>-28</v>
      </c>
      <c r="F16" s="27">
        <f t="shared" si="1"/>
        <v>-28</v>
      </c>
      <c r="H16" s="139" t="s">
        <v>162</v>
      </c>
      <c r="I16" s="140" t="s">
        <v>163</v>
      </c>
      <c r="J16" s="44">
        <f>H4-H11</f>
        <v>4.1571064731371621E-3</v>
      </c>
      <c r="K16" s="11">
        <f>5-3</f>
        <v>2</v>
      </c>
      <c r="L16" s="17">
        <f>J16/K16</f>
        <v>2.078553236568581E-3</v>
      </c>
      <c r="M16" s="36">
        <f>L16/L17</f>
        <v>0.15643881919475341</v>
      </c>
      <c r="N16" s="45">
        <f>_xlfn.F.DIST.RT(M16,2,16)</f>
        <v>0.85647606856619529</v>
      </c>
    </row>
    <row r="17" spans="1:14" x14ac:dyDescent="0.25">
      <c r="A17" s="16">
        <v>82</v>
      </c>
      <c r="B17" s="5">
        <v>24</v>
      </c>
      <c r="C17" s="5">
        <v>-1</v>
      </c>
      <c r="D17" s="5">
        <v>-1</v>
      </c>
      <c r="E17" s="5">
        <f t="shared" si="0"/>
        <v>-24</v>
      </c>
      <c r="F17" s="27">
        <f t="shared" si="1"/>
        <v>-24</v>
      </c>
      <c r="H17" s="141" t="s">
        <v>32</v>
      </c>
      <c r="I17" s="142" t="s">
        <v>164</v>
      </c>
      <c r="J17" s="46">
        <f>1-H4</f>
        <v>0.15944021418220655</v>
      </c>
      <c r="K17" s="5">
        <f>I5</f>
        <v>12</v>
      </c>
      <c r="L17" s="18">
        <f>J17/K17</f>
        <v>1.328668451518388E-2</v>
      </c>
      <c r="M17" s="5"/>
      <c r="N17" s="27"/>
    </row>
    <row r="18" spans="1:14" ht="15.75" thickBot="1" x14ac:dyDescent="0.3">
      <c r="A18" s="16">
        <v>84</v>
      </c>
      <c r="B18" s="5">
        <v>27</v>
      </c>
      <c r="C18" s="5">
        <v>-1</v>
      </c>
      <c r="D18" s="5">
        <v>-1</v>
      </c>
      <c r="E18" s="5">
        <f t="shared" si="0"/>
        <v>-27</v>
      </c>
      <c r="F18" s="27">
        <f t="shared" si="1"/>
        <v>-27</v>
      </c>
      <c r="H18" s="143" t="s">
        <v>20</v>
      </c>
      <c r="I18" s="144" t="s">
        <v>165</v>
      </c>
      <c r="J18" s="48">
        <f>J16+J17</f>
        <v>0.16359732065534371</v>
      </c>
      <c r="K18" s="29"/>
      <c r="L18" s="29"/>
      <c r="M18" s="29"/>
      <c r="N18" s="8"/>
    </row>
    <row r="19" spans="1:14" x14ac:dyDescent="0.25">
      <c r="A19" s="16">
        <v>83</v>
      </c>
      <c r="B19" s="5">
        <v>27</v>
      </c>
      <c r="C19" s="5">
        <v>-1</v>
      </c>
      <c r="D19" s="5">
        <v>-1</v>
      </c>
      <c r="E19" s="5">
        <f t="shared" si="0"/>
        <v>-27</v>
      </c>
      <c r="F19" s="27">
        <f t="shared" si="1"/>
        <v>-27</v>
      </c>
      <c r="H19" s="145"/>
    </row>
    <row r="20" spans="1:14" ht="15" customHeight="1" thickBot="1" x14ac:dyDescent="0.3">
      <c r="A20" s="14">
        <v>82</v>
      </c>
      <c r="B20" s="29">
        <v>23</v>
      </c>
      <c r="C20" s="29">
        <v>-1</v>
      </c>
      <c r="D20" s="29">
        <v>-1</v>
      </c>
      <c r="E20" s="29">
        <f t="shared" si="0"/>
        <v>-23</v>
      </c>
      <c r="F20" s="8">
        <f t="shared" si="1"/>
        <v>-23</v>
      </c>
      <c r="I20" s="146" t="s">
        <v>34</v>
      </c>
      <c r="J20" s="12" t="s">
        <v>166</v>
      </c>
      <c r="K20" s="12" t="s">
        <v>13</v>
      </c>
      <c r="L20" s="12" t="s">
        <v>161</v>
      </c>
      <c r="M20" s="12" t="s">
        <v>15</v>
      </c>
      <c r="N20" s="12" t="s">
        <v>67</v>
      </c>
    </row>
    <row r="21" spans="1:14" x14ac:dyDescent="0.25">
      <c r="A21" s="53"/>
      <c r="B21" s="147"/>
      <c r="I21" s="139" t="s">
        <v>162</v>
      </c>
      <c r="J21" s="80">
        <f>J16*(H13+I13)</f>
        <v>0.38152999409014388</v>
      </c>
      <c r="K21" s="11">
        <f>5-3</f>
        <v>2</v>
      </c>
      <c r="L21" s="81">
        <f>J21/K21</f>
        <v>0.19076499704507194</v>
      </c>
      <c r="M21" s="36">
        <f>L21/L22</f>
        <v>0.15643881919475344</v>
      </c>
      <c r="N21" s="45">
        <f>_xlfn.F.DIST.RT(M21,2,16)</f>
        <v>0.85647606856619529</v>
      </c>
    </row>
    <row r="22" spans="1:14" x14ac:dyDescent="0.25">
      <c r="A22" s="53"/>
      <c r="B22" s="147"/>
      <c r="I22" s="141" t="s">
        <v>32</v>
      </c>
      <c r="J22" s="133">
        <f>J17*(SUM(H13:I13))</f>
        <v>14.633068546055842</v>
      </c>
      <c r="K22" s="5">
        <f>18-5-1</f>
        <v>12</v>
      </c>
      <c r="L22" s="134">
        <f>J22/K22</f>
        <v>1.2194223788379868</v>
      </c>
      <c r="M22" s="5"/>
      <c r="N22" s="27"/>
    </row>
    <row r="23" spans="1:14" ht="15.75" thickBot="1" x14ac:dyDescent="0.3">
      <c r="I23" s="143" t="s">
        <v>20</v>
      </c>
      <c r="J23" s="136">
        <f>J18*(H13+I13)</f>
        <v>15.014598540145986</v>
      </c>
      <c r="K23" s="29"/>
      <c r="L23" s="29"/>
      <c r="M23" s="29"/>
      <c r="N23" s="8"/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sqref="A1:C19"/>
    </sheetView>
  </sheetViews>
  <sheetFormatPr defaultRowHeight="15" x14ac:dyDescent="0.25"/>
  <cols>
    <col min="1" max="1" width="8" style="9" bestFit="1" customWidth="1"/>
    <col min="2" max="2" width="9.42578125" style="9" customWidth="1"/>
    <col min="3" max="3" width="7.28515625" style="9" bestFit="1" customWidth="1"/>
    <col min="4" max="5" width="8.28515625" style="9" bestFit="1" customWidth="1"/>
    <col min="6" max="6" width="3" style="9" customWidth="1"/>
    <col min="7" max="7" width="11.7109375" style="9" bestFit="1" customWidth="1"/>
    <col min="8" max="8" width="10.85546875" style="9" customWidth="1"/>
    <col min="9" max="9" width="10.5703125" style="9" customWidth="1"/>
    <col min="10" max="10" width="5.5703125" style="9" bestFit="1" customWidth="1"/>
    <col min="11" max="11" width="9" style="9" customWidth="1"/>
    <col min="12" max="12" width="5.5703125" style="9" bestFit="1" customWidth="1"/>
    <col min="13" max="13" width="8.85546875" style="9" bestFit="1" customWidth="1"/>
    <col min="14" max="14" width="12.140625" style="9" customWidth="1"/>
    <col min="15" max="15" width="9.140625" style="9"/>
    <col min="16" max="16" width="12.42578125" style="9" customWidth="1"/>
    <col min="17" max="16384" width="9.140625" style="9"/>
  </cols>
  <sheetData>
    <row r="1" spans="1:13" ht="33" customHeight="1" thickBot="1" x14ac:dyDescent="0.3">
      <c r="A1" s="40" t="s">
        <v>51</v>
      </c>
      <c r="B1" s="148" t="s">
        <v>167</v>
      </c>
      <c r="C1" s="149" t="s">
        <v>168</v>
      </c>
      <c r="D1" s="55" t="s">
        <v>52</v>
      </c>
      <c r="E1" s="55" t="s">
        <v>53</v>
      </c>
    </row>
    <row r="2" spans="1:13" ht="15.75" thickBot="1" x14ac:dyDescent="0.3">
      <c r="A2" s="12">
        <v>1</v>
      </c>
      <c r="B2" s="13">
        <v>77</v>
      </c>
      <c r="C2" s="11">
        <v>18</v>
      </c>
      <c r="D2" s="11">
        <v>1</v>
      </c>
      <c r="E2" s="26">
        <v>0</v>
      </c>
      <c r="G2" s="15" t="s">
        <v>169</v>
      </c>
      <c r="H2" s="85"/>
      <c r="I2" s="85"/>
      <c r="J2" s="10"/>
      <c r="L2" s="15" t="s">
        <v>170</v>
      </c>
      <c r="M2" s="10"/>
    </row>
    <row r="3" spans="1:13" x14ac:dyDescent="0.25">
      <c r="A3" s="12">
        <v>1</v>
      </c>
      <c r="B3" s="16">
        <v>80</v>
      </c>
      <c r="C3" s="5">
        <v>23</v>
      </c>
      <c r="D3" s="5">
        <v>1</v>
      </c>
      <c r="E3" s="27">
        <v>0</v>
      </c>
      <c r="G3" s="80">
        <f t="array" ref="G3:J7">LINEST(B2:B19,C2:E19,,TRUE)</f>
        <v>0.16220600162205992</v>
      </c>
      <c r="H3" s="81">
        <v>-0.7173560421735603</v>
      </c>
      <c r="I3" s="17">
        <v>0.54014598540145997</v>
      </c>
      <c r="J3" s="82">
        <v>68.657745336577449</v>
      </c>
      <c r="L3" s="80">
        <f t="array" ref="L3:M7">LINEST(B2:B19,C2:C19,,TRUE)</f>
        <v>0.67228022903334461</v>
      </c>
      <c r="M3" s="82">
        <v>65.611316941731218</v>
      </c>
    </row>
    <row r="4" spans="1:13" x14ac:dyDescent="0.25">
      <c r="A4" s="12">
        <v>1</v>
      </c>
      <c r="B4" s="16">
        <v>80</v>
      </c>
      <c r="C4" s="5">
        <v>18</v>
      </c>
      <c r="D4" s="5">
        <v>1</v>
      </c>
      <c r="E4" s="27">
        <v>0</v>
      </c>
      <c r="G4" s="133">
        <v>0.34548049263949043</v>
      </c>
      <c r="H4" s="134">
        <v>0.49982770513519925</v>
      </c>
      <c r="I4" s="134">
        <v>0.12512599922939818</v>
      </c>
      <c r="J4" s="135">
        <v>2.895157673571831</v>
      </c>
      <c r="L4" s="133">
        <v>8.0798977188756296E-2</v>
      </c>
      <c r="M4" s="135">
        <v>1.8788537344563983</v>
      </c>
    </row>
    <row r="5" spans="1:13" x14ac:dyDescent="0.25">
      <c r="A5" s="12">
        <v>1</v>
      </c>
      <c r="B5" s="16">
        <v>81</v>
      </c>
      <c r="C5" s="5">
        <v>22</v>
      </c>
      <c r="D5" s="5">
        <v>1</v>
      </c>
      <c r="E5" s="27">
        <v>0</v>
      </c>
      <c r="G5" s="133">
        <v>0.83640267934465629</v>
      </c>
      <c r="H5" s="134">
        <v>1.0356019140075696</v>
      </c>
      <c r="I5" s="134" t="e">
        <v>#N/A</v>
      </c>
      <c r="J5" s="135" t="e">
        <v>#N/A</v>
      </c>
      <c r="L5" s="133">
        <v>0.81227078520009421</v>
      </c>
      <c r="M5" s="135">
        <v>1.0377069118464537</v>
      </c>
    </row>
    <row r="6" spans="1:13" x14ac:dyDescent="0.25">
      <c r="A6" s="12">
        <v>1</v>
      </c>
      <c r="B6" s="16">
        <v>77</v>
      </c>
      <c r="C6" s="5">
        <v>19</v>
      </c>
      <c r="D6" s="5">
        <v>1</v>
      </c>
      <c r="E6" s="27">
        <v>0</v>
      </c>
      <c r="G6" s="133">
        <v>23.858657880048252</v>
      </c>
      <c r="H6" s="23">
        <v>14</v>
      </c>
      <c r="I6" s="134" t="e">
        <v>#N/A</v>
      </c>
      <c r="J6" s="135" t="e">
        <v>#N/A</v>
      </c>
      <c r="L6" s="133">
        <v>69.229142502161224</v>
      </c>
      <c r="M6" s="21">
        <v>16</v>
      </c>
    </row>
    <row r="7" spans="1:13" ht="15.75" thickBot="1" x14ac:dyDescent="0.3">
      <c r="A7" s="12">
        <v>1</v>
      </c>
      <c r="B7" s="16">
        <v>78</v>
      </c>
      <c r="C7" s="5">
        <v>21</v>
      </c>
      <c r="D7" s="5">
        <v>1</v>
      </c>
      <c r="E7" s="27">
        <v>0</v>
      </c>
      <c r="G7" s="136">
        <v>76.763179237631775</v>
      </c>
      <c r="H7" s="137">
        <v>15.014598540145982</v>
      </c>
      <c r="I7" s="137" t="e">
        <v>#N/A</v>
      </c>
      <c r="J7" s="138" t="e">
        <v>#N/A</v>
      </c>
      <c r="L7" s="136">
        <v>74.548407619475299</v>
      </c>
      <c r="M7" s="138">
        <v>17.229370158302455</v>
      </c>
    </row>
    <row r="8" spans="1:13" x14ac:dyDescent="0.25">
      <c r="A8" s="12">
        <v>2</v>
      </c>
      <c r="B8" s="16">
        <v>80</v>
      </c>
      <c r="C8" s="5">
        <v>23</v>
      </c>
      <c r="D8" s="5">
        <v>0</v>
      </c>
      <c r="E8" s="27">
        <v>1</v>
      </c>
    </row>
    <row r="9" spans="1:13" ht="15.75" thickBot="1" x14ac:dyDescent="0.3">
      <c r="A9" s="12">
        <v>2</v>
      </c>
      <c r="B9" s="16">
        <v>79</v>
      </c>
      <c r="C9" s="5">
        <v>20</v>
      </c>
      <c r="D9" s="5">
        <v>0</v>
      </c>
      <c r="E9" s="27">
        <v>1</v>
      </c>
      <c r="G9" s="12" t="s">
        <v>34</v>
      </c>
      <c r="H9" s="12" t="s">
        <v>171</v>
      </c>
      <c r="I9" s="12" t="s">
        <v>172</v>
      </c>
      <c r="J9" s="12" t="s">
        <v>13</v>
      </c>
      <c r="K9" s="12" t="s">
        <v>14</v>
      </c>
      <c r="L9" s="12" t="s">
        <v>15</v>
      </c>
      <c r="M9" s="12" t="s">
        <v>67</v>
      </c>
    </row>
    <row r="10" spans="1:13" x14ac:dyDescent="0.25">
      <c r="A10" s="12">
        <v>2</v>
      </c>
      <c r="B10" s="16">
        <v>82</v>
      </c>
      <c r="C10" s="5">
        <v>24</v>
      </c>
      <c r="D10" s="5">
        <v>0</v>
      </c>
      <c r="E10" s="27">
        <v>1</v>
      </c>
      <c r="G10" s="13" t="s">
        <v>173</v>
      </c>
      <c r="H10" s="150" t="s">
        <v>174</v>
      </c>
      <c r="I10" s="81">
        <f>G7-L7</f>
        <v>2.2147716181564761</v>
      </c>
      <c r="J10" s="11">
        <v>2</v>
      </c>
      <c r="K10" s="81">
        <f>I10/J10</f>
        <v>1.107385809078238</v>
      </c>
      <c r="L10" s="81">
        <f>K10/K11</f>
        <v>1.0325551686009047</v>
      </c>
      <c r="M10" s="19">
        <f>_xlfn.F.DIST.RT(L10,J10,J11)</f>
        <v>0.38168954214192019</v>
      </c>
    </row>
    <row r="11" spans="1:13" x14ac:dyDescent="0.25">
      <c r="A11" s="12">
        <v>2</v>
      </c>
      <c r="B11" s="16">
        <v>81</v>
      </c>
      <c r="C11" s="5">
        <v>21</v>
      </c>
      <c r="D11" s="5">
        <v>0</v>
      </c>
      <c r="E11" s="27">
        <v>1</v>
      </c>
      <c r="G11" s="16" t="s">
        <v>32</v>
      </c>
      <c r="H11" s="151" t="s">
        <v>175</v>
      </c>
      <c r="I11" s="134">
        <f>H7</f>
        <v>15.014598540145982</v>
      </c>
      <c r="J11" s="5">
        <f>H6</f>
        <v>14</v>
      </c>
      <c r="K11" s="134">
        <f>I11/J11</f>
        <v>1.0724713242961417</v>
      </c>
      <c r="L11" s="5"/>
      <c r="M11" s="27"/>
    </row>
    <row r="12" spans="1:13" ht="15.75" thickBot="1" x14ac:dyDescent="0.3">
      <c r="A12" s="12">
        <v>2</v>
      </c>
      <c r="B12" s="16">
        <v>83</v>
      </c>
      <c r="C12" s="5">
        <v>25</v>
      </c>
      <c r="D12" s="5">
        <v>0</v>
      </c>
      <c r="E12" s="27">
        <v>1</v>
      </c>
      <c r="G12" s="14" t="s">
        <v>20</v>
      </c>
      <c r="H12" s="152" t="s">
        <v>176</v>
      </c>
      <c r="I12" s="137">
        <f>M7</f>
        <v>17.229370158302455</v>
      </c>
      <c r="J12" s="24">
        <f>J10+J11</f>
        <v>16</v>
      </c>
      <c r="K12" s="29"/>
      <c r="L12" s="29"/>
      <c r="M12" s="8"/>
    </row>
    <row r="13" spans="1:13" x14ac:dyDescent="0.25">
      <c r="A13" s="12">
        <v>2</v>
      </c>
      <c r="B13" s="16">
        <v>83</v>
      </c>
      <c r="C13" s="5">
        <v>26</v>
      </c>
      <c r="D13" s="5">
        <v>0</v>
      </c>
      <c r="E13" s="27">
        <v>1</v>
      </c>
    </row>
    <row r="14" spans="1:13" ht="15.75" thickBot="1" x14ac:dyDescent="0.3">
      <c r="A14" s="12">
        <v>3</v>
      </c>
      <c r="B14" s="16">
        <v>83</v>
      </c>
      <c r="C14" s="5">
        <v>26</v>
      </c>
      <c r="D14" s="5">
        <v>-1</v>
      </c>
      <c r="E14" s="27">
        <v>-1</v>
      </c>
      <c r="H14" s="153" t="s">
        <v>167</v>
      </c>
      <c r="I14" s="6" t="s">
        <v>177</v>
      </c>
      <c r="J14" s="154"/>
      <c r="K14" s="85" t="s">
        <v>178</v>
      </c>
    </row>
    <row r="15" spans="1:13" x14ac:dyDescent="0.25">
      <c r="A15" s="12">
        <v>3</v>
      </c>
      <c r="B15" s="16">
        <v>85</v>
      </c>
      <c r="C15" s="5">
        <v>28</v>
      </c>
      <c r="D15" s="5">
        <v>-1</v>
      </c>
      <c r="E15" s="27">
        <v>-1</v>
      </c>
      <c r="G15" s="6" t="s">
        <v>179</v>
      </c>
      <c r="H15" s="80">
        <f>AVERAGE(B2:B7)</f>
        <v>78.833333333333329</v>
      </c>
      <c r="I15" s="82">
        <f>AVERAGE(C2:C7)</f>
        <v>20.166666666666668</v>
      </c>
      <c r="J15" s="154"/>
      <c r="K15" s="155">
        <f>H15-$I$3*(I15-$I$18)</f>
        <v>80.393755068937551</v>
      </c>
    </row>
    <row r="16" spans="1:13" x14ac:dyDescent="0.25">
      <c r="A16" s="12">
        <v>3</v>
      </c>
      <c r="B16" s="16">
        <v>82</v>
      </c>
      <c r="C16" s="5">
        <v>24</v>
      </c>
      <c r="D16" s="5">
        <v>-1</v>
      </c>
      <c r="E16" s="27">
        <v>-1</v>
      </c>
      <c r="G16" s="6" t="s">
        <v>180</v>
      </c>
      <c r="H16" s="133">
        <f>AVERAGE(B8:B13)</f>
        <v>81.333333333333329</v>
      </c>
      <c r="I16" s="135">
        <f>AVERAGE(C8:C13)</f>
        <v>23.166666666666668</v>
      </c>
      <c r="J16" s="154"/>
      <c r="K16" s="156">
        <f>H16-$I$3*(I16-$I$18)</f>
        <v>81.273317112733167</v>
      </c>
    </row>
    <row r="17" spans="1:11" ht="15.75" thickBot="1" x14ac:dyDescent="0.3">
      <c r="A17" s="12">
        <v>3</v>
      </c>
      <c r="B17" s="16">
        <v>84</v>
      </c>
      <c r="C17" s="5">
        <v>27</v>
      </c>
      <c r="D17" s="5">
        <v>-1</v>
      </c>
      <c r="E17" s="27">
        <v>-1</v>
      </c>
      <c r="G17" s="6" t="s">
        <v>181</v>
      </c>
      <c r="H17" s="133">
        <f>AVERAGE(B14:B19)</f>
        <v>83.166666666666671</v>
      </c>
      <c r="I17" s="135">
        <f>AVERAGE(C14:C19)</f>
        <v>25.833333333333332</v>
      </c>
      <c r="J17" s="154"/>
      <c r="K17" s="157">
        <f>H17-$I$3*(I17-$I$18)</f>
        <v>81.666261151662624</v>
      </c>
    </row>
    <row r="18" spans="1:11" ht="15.75" thickBot="1" x14ac:dyDescent="0.3">
      <c r="A18" s="12">
        <v>3</v>
      </c>
      <c r="B18" s="16">
        <v>83</v>
      </c>
      <c r="C18" s="5">
        <v>27</v>
      </c>
      <c r="D18" s="5">
        <v>-1</v>
      </c>
      <c r="E18" s="27">
        <v>-1</v>
      </c>
      <c r="G18" s="6" t="s">
        <v>182</v>
      </c>
      <c r="H18" s="136">
        <f>AVERAGE(B2:B19)</f>
        <v>81.111111111111114</v>
      </c>
      <c r="I18" s="138">
        <f>AVERAGE(C2:C19)</f>
        <v>23.055555555555557</v>
      </c>
      <c r="J18" s="154"/>
    </row>
    <row r="19" spans="1:11" ht="15.75" thickBot="1" x14ac:dyDescent="0.3">
      <c r="A19" s="12">
        <v>3</v>
      </c>
      <c r="B19" s="14">
        <v>82</v>
      </c>
      <c r="C19" s="29">
        <v>23</v>
      </c>
      <c r="D19" s="29">
        <v>-1</v>
      </c>
      <c r="E19" s="8">
        <v>-1</v>
      </c>
      <c r="J19" s="154"/>
    </row>
    <row r="20" spans="1:11" x14ac:dyDescent="0.25">
      <c r="B20" s="53"/>
      <c r="C20" s="147"/>
    </row>
    <row r="21" spans="1:11" x14ac:dyDescent="0.25">
      <c r="A21"/>
      <c r="B21"/>
      <c r="C21"/>
      <c r="D21"/>
      <c r="E21"/>
      <c r="F21"/>
      <c r="G21"/>
    </row>
    <row r="22" spans="1:11" x14ac:dyDescent="0.25">
      <c r="A22"/>
      <c r="B22"/>
      <c r="C22"/>
      <c r="D22"/>
      <c r="E22"/>
      <c r="F22"/>
      <c r="G22"/>
    </row>
    <row r="23" spans="1:11" x14ac:dyDescent="0.25">
      <c r="A23"/>
      <c r="B23"/>
      <c r="C23"/>
      <c r="D23"/>
      <c r="E23"/>
      <c r="F23"/>
      <c r="G23"/>
    </row>
    <row r="24" spans="1:11" x14ac:dyDescent="0.25">
      <c r="A24"/>
      <c r="B24"/>
      <c r="C24"/>
      <c r="D24"/>
      <c r="E24"/>
      <c r="F24"/>
      <c r="G24"/>
    </row>
  </sheetData>
  <pageMargins left="0.7" right="0.7" top="0.75" bottom="0.75" header="0.3" footer="0.3"/>
  <pageSetup orientation="portrait" r:id="rId1"/>
  <ignoredErrors>
    <ignoredError sqref="H15" formulaRange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E22" sqref="E22"/>
    </sheetView>
  </sheetViews>
  <sheetFormatPr defaultRowHeight="15" x14ac:dyDescent="0.25"/>
  <cols>
    <col min="1" max="1" width="8" style="9" bestFit="1" customWidth="1"/>
    <col min="2" max="2" width="9.42578125" style="9" customWidth="1"/>
    <col min="3" max="3" width="7.28515625" style="9" bestFit="1" customWidth="1"/>
    <col min="4" max="5" width="14.28515625" style="9" bestFit="1" customWidth="1"/>
    <col min="6" max="6" width="7" style="9" bestFit="1" customWidth="1"/>
    <col min="7" max="7" width="11.7109375" style="9" bestFit="1" customWidth="1"/>
    <col min="8" max="8" width="10.85546875" style="9" customWidth="1"/>
    <col min="9" max="9" width="10.5703125" style="9" customWidth="1"/>
    <col min="10" max="10" width="5.5703125" style="9" bestFit="1" customWidth="1"/>
    <col min="11" max="11" width="9" style="9" customWidth="1"/>
    <col min="12" max="12" width="5.5703125" style="9" bestFit="1" customWidth="1"/>
    <col min="13" max="13" width="8.85546875" style="9" bestFit="1" customWidth="1"/>
    <col min="14" max="14" width="12.140625" style="9" customWidth="1"/>
    <col min="15" max="15" width="9.140625" style="9"/>
    <col min="16" max="16" width="12.42578125" style="9" customWidth="1"/>
    <col min="17" max="16384" width="9.140625" style="9"/>
  </cols>
  <sheetData>
    <row r="1" spans="1:14" ht="15.75" customHeight="1" thickBot="1" x14ac:dyDescent="0.3">
      <c r="A1" s="40" t="s">
        <v>51</v>
      </c>
      <c r="B1" s="148" t="s">
        <v>167</v>
      </c>
      <c r="C1" s="149" t="s">
        <v>168</v>
      </c>
      <c r="D1" s="55" t="s">
        <v>52</v>
      </c>
      <c r="E1" s="55" t="s">
        <v>53</v>
      </c>
    </row>
    <row r="2" spans="1:14" x14ac:dyDescent="0.25">
      <c r="A2" s="12">
        <v>1</v>
      </c>
      <c r="B2" s="13">
        <v>77</v>
      </c>
      <c r="C2" s="11">
        <v>18</v>
      </c>
      <c r="D2" s="11">
        <v>1</v>
      </c>
      <c r="E2" s="26">
        <v>0</v>
      </c>
      <c r="G2"/>
      <c r="H2"/>
      <c r="I2"/>
      <c r="J2"/>
      <c r="K2"/>
      <c r="L2"/>
      <c r="M2"/>
      <c r="N2"/>
    </row>
    <row r="3" spans="1:14" x14ac:dyDescent="0.25">
      <c r="A3" s="12">
        <v>1</v>
      </c>
      <c r="B3" s="16">
        <v>80</v>
      </c>
      <c r="C3" s="5">
        <v>23</v>
      </c>
      <c r="D3" s="5">
        <v>1</v>
      </c>
      <c r="E3" s="27">
        <v>0</v>
      </c>
      <c r="G3"/>
      <c r="H3"/>
      <c r="I3"/>
      <c r="J3"/>
      <c r="K3"/>
      <c r="L3"/>
      <c r="M3"/>
      <c r="N3"/>
    </row>
    <row r="4" spans="1:14" x14ac:dyDescent="0.25">
      <c r="A4" s="12">
        <v>1</v>
      </c>
      <c r="B4" s="16">
        <v>80</v>
      </c>
      <c r="C4" s="5">
        <v>18</v>
      </c>
      <c r="D4" s="5">
        <v>1</v>
      </c>
      <c r="E4" s="27">
        <v>0</v>
      </c>
      <c r="G4"/>
      <c r="H4"/>
      <c r="I4"/>
      <c r="J4"/>
      <c r="K4"/>
      <c r="L4"/>
      <c r="M4"/>
      <c r="N4"/>
    </row>
    <row r="5" spans="1:14" x14ac:dyDescent="0.25">
      <c r="A5" s="12">
        <v>1</v>
      </c>
      <c r="B5" s="16">
        <v>81</v>
      </c>
      <c r="C5" s="5">
        <v>22</v>
      </c>
      <c r="D5" s="5">
        <v>1</v>
      </c>
      <c r="E5" s="27">
        <v>0</v>
      </c>
      <c r="G5"/>
      <c r="H5"/>
      <c r="I5"/>
      <c r="J5"/>
      <c r="K5"/>
      <c r="L5"/>
      <c r="M5"/>
      <c r="N5"/>
    </row>
    <row r="6" spans="1:14" x14ac:dyDescent="0.25">
      <c r="A6" s="12">
        <v>1</v>
      </c>
      <c r="B6" s="16">
        <v>77</v>
      </c>
      <c r="C6" s="5">
        <v>19</v>
      </c>
      <c r="D6" s="5">
        <v>1</v>
      </c>
      <c r="E6" s="27">
        <v>0</v>
      </c>
      <c r="G6"/>
      <c r="H6"/>
      <c r="I6"/>
      <c r="J6"/>
      <c r="K6"/>
      <c r="L6"/>
      <c r="M6"/>
      <c r="N6"/>
    </row>
    <row r="7" spans="1:14" x14ac:dyDescent="0.25">
      <c r="A7" s="12">
        <v>1</v>
      </c>
      <c r="B7" s="16">
        <v>78</v>
      </c>
      <c r="C7" s="5">
        <v>21</v>
      </c>
      <c r="D7" s="5">
        <v>1</v>
      </c>
      <c r="E7" s="27">
        <v>0</v>
      </c>
      <c r="G7"/>
      <c r="H7"/>
      <c r="I7"/>
      <c r="J7"/>
      <c r="K7"/>
      <c r="L7"/>
      <c r="M7"/>
      <c r="N7"/>
    </row>
    <row r="8" spans="1:14" x14ac:dyDescent="0.25">
      <c r="A8" s="12">
        <v>2</v>
      </c>
      <c r="B8" s="16">
        <v>80</v>
      </c>
      <c r="C8" s="5">
        <v>23</v>
      </c>
      <c r="D8" s="5">
        <v>0</v>
      </c>
      <c r="E8" s="27">
        <v>1</v>
      </c>
      <c r="G8"/>
      <c r="H8"/>
      <c r="I8"/>
      <c r="J8"/>
      <c r="K8"/>
      <c r="L8"/>
      <c r="M8"/>
      <c r="N8"/>
    </row>
    <row r="9" spans="1:14" x14ac:dyDescent="0.25">
      <c r="A9" s="12">
        <v>2</v>
      </c>
      <c r="B9" s="16">
        <v>79</v>
      </c>
      <c r="C9" s="5">
        <v>20</v>
      </c>
      <c r="D9" s="5">
        <v>0</v>
      </c>
      <c r="E9" s="27">
        <v>1</v>
      </c>
      <c r="G9"/>
      <c r="H9"/>
      <c r="I9"/>
      <c r="J9"/>
      <c r="K9"/>
      <c r="L9"/>
      <c r="M9"/>
      <c r="N9"/>
    </row>
    <row r="10" spans="1:14" x14ac:dyDescent="0.25">
      <c r="A10" s="12">
        <v>2</v>
      </c>
      <c r="B10" s="16">
        <v>82</v>
      </c>
      <c r="C10" s="5">
        <v>24</v>
      </c>
      <c r="D10" s="5">
        <v>0</v>
      </c>
      <c r="E10" s="27">
        <v>1</v>
      </c>
      <c r="G10"/>
      <c r="H10"/>
      <c r="I10"/>
      <c r="J10"/>
      <c r="K10"/>
      <c r="L10"/>
      <c r="M10"/>
      <c r="N10"/>
    </row>
    <row r="11" spans="1:14" x14ac:dyDescent="0.25">
      <c r="A11" s="12">
        <v>2</v>
      </c>
      <c r="B11" s="16">
        <v>81</v>
      </c>
      <c r="C11" s="5">
        <v>21</v>
      </c>
      <c r="D11" s="5">
        <v>0</v>
      </c>
      <c r="E11" s="27">
        <v>1</v>
      </c>
      <c r="G11"/>
      <c r="H11"/>
      <c r="I11"/>
      <c r="J11"/>
      <c r="K11"/>
      <c r="L11"/>
      <c r="M11"/>
      <c r="N11"/>
    </row>
    <row r="12" spans="1:14" x14ac:dyDescent="0.25">
      <c r="A12" s="12">
        <v>2</v>
      </c>
      <c r="B12" s="16">
        <v>83</v>
      </c>
      <c r="C12" s="5">
        <v>25</v>
      </c>
      <c r="D12" s="5">
        <v>0</v>
      </c>
      <c r="E12" s="27">
        <v>1</v>
      </c>
      <c r="G12"/>
      <c r="H12"/>
      <c r="I12"/>
      <c r="J12"/>
      <c r="K12"/>
      <c r="L12"/>
      <c r="M12"/>
      <c r="N12"/>
    </row>
    <row r="13" spans="1:14" x14ac:dyDescent="0.25">
      <c r="A13" s="12">
        <v>2</v>
      </c>
      <c r="B13" s="16">
        <v>83</v>
      </c>
      <c r="C13" s="5">
        <v>26</v>
      </c>
      <c r="D13" s="5">
        <v>0</v>
      </c>
      <c r="E13" s="27">
        <v>1</v>
      </c>
      <c r="G13"/>
      <c r="H13"/>
      <c r="I13"/>
      <c r="J13"/>
      <c r="K13"/>
      <c r="L13"/>
      <c r="M13"/>
      <c r="N13"/>
    </row>
    <row r="14" spans="1:14" x14ac:dyDescent="0.25">
      <c r="A14" s="12">
        <v>3</v>
      </c>
      <c r="B14" s="16">
        <v>83</v>
      </c>
      <c r="C14" s="5">
        <v>26</v>
      </c>
      <c r="D14" s="5">
        <v>-1</v>
      </c>
      <c r="E14" s="27">
        <v>-1</v>
      </c>
      <c r="G14"/>
      <c r="H14"/>
      <c r="I14"/>
      <c r="J14"/>
      <c r="K14"/>
      <c r="L14"/>
      <c r="M14"/>
      <c r="N14"/>
    </row>
    <row r="15" spans="1:14" x14ac:dyDescent="0.25">
      <c r="A15" s="12">
        <v>3</v>
      </c>
      <c r="B15" s="16">
        <v>85</v>
      </c>
      <c r="C15" s="5">
        <v>28</v>
      </c>
      <c r="D15" s="5">
        <v>-1</v>
      </c>
      <c r="E15" s="27">
        <v>-1</v>
      </c>
      <c r="G15"/>
      <c r="H15"/>
      <c r="I15"/>
      <c r="J15"/>
      <c r="K15"/>
      <c r="L15"/>
      <c r="M15"/>
      <c r="N15"/>
    </row>
    <row r="16" spans="1:14" x14ac:dyDescent="0.25">
      <c r="A16" s="12">
        <v>3</v>
      </c>
      <c r="B16" s="16">
        <v>82</v>
      </c>
      <c r="C16" s="5">
        <v>24</v>
      </c>
      <c r="D16" s="5">
        <v>-1</v>
      </c>
      <c r="E16" s="27">
        <v>-1</v>
      </c>
      <c r="G16"/>
      <c r="H16"/>
      <c r="I16"/>
      <c r="J16"/>
      <c r="K16"/>
      <c r="L16"/>
      <c r="M16"/>
      <c r="N16"/>
    </row>
    <row r="17" spans="1:14" x14ac:dyDescent="0.25">
      <c r="A17" s="12">
        <v>3</v>
      </c>
      <c r="B17" s="16">
        <v>84</v>
      </c>
      <c r="C17" s="5">
        <v>27</v>
      </c>
      <c r="D17" s="5">
        <v>-1</v>
      </c>
      <c r="E17" s="27">
        <v>-1</v>
      </c>
      <c r="G17"/>
      <c r="H17"/>
      <c r="I17"/>
      <c r="J17"/>
      <c r="K17"/>
      <c r="L17"/>
      <c r="M17"/>
      <c r="N17"/>
    </row>
    <row r="18" spans="1:14" x14ac:dyDescent="0.25">
      <c r="A18" s="12">
        <v>3</v>
      </c>
      <c r="B18" s="16">
        <v>83</v>
      </c>
      <c r="C18" s="5">
        <v>27</v>
      </c>
      <c r="D18" s="5">
        <v>-1</v>
      </c>
      <c r="E18" s="27">
        <v>-1</v>
      </c>
      <c r="G18"/>
      <c r="H18"/>
      <c r="I18"/>
      <c r="J18"/>
      <c r="K18"/>
      <c r="L18"/>
      <c r="M18"/>
      <c r="N18"/>
    </row>
    <row r="19" spans="1:14" ht="15.75" thickBot="1" x14ac:dyDescent="0.3">
      <c r="A19" s="12">
        <v>3</v>
      </c>
      <c r="B19" s="14">
        <v>82</v>
      </c>
      <c r="C19" s="29">
        <v>23</v>
      </c>
      <c r="D19" s="29">
        <v>-1</v>
      </c>
      <c r="E19" s="8">
        <v>-1</v>
      </c>
      <c r="J19" s="154"/>
    </row>
    <row r="20" spans="1:14" x14ac:dyDescent="0.25">
      <c r="A20" s="12"/>
      <c r="B20" s="5"/>
      <c r="C20" s="5"/>
      <c r="D20" s="5"/>
      <c r="E20" s="5"/>
      <c r="J20" s="154"/>
    </row>
    <row r="21" spans="1:14" ht="15.75" thickBot="1" x14ac:dyDescent="0.3">
      <c r="B21" s="53"/>
      <c r="C21" s="158" t="str">
        <f>C1</f>
        <v>Covar</v>
      </c>
      <c r="D21" s="158" t="str">
        <f>D1</f>
        <v>Group Vector 1</v>
      </c>
      <c r="E21" s="158" t="str">
        <f>E1</f>
        <v>Group Vector 2</v>
      </c>
      <c r="F21" s="7" t="s">
        <v>32</v>
      </c>
      <c r="G21" s="7" t="s">
        <v>20</v>
      </c>
    </row>
    <row r="22" spans="1:14" ht="17.25" x14ac:dyDescent="0.25">
      <c r="B22" s="83" t="s">
        <v>183</v>
      </c>
      <c r="C22" s="44">
        <f>RSQ(B2:B19,C2:C19)</f>
        <v>0.81227078520009499</v>
      </c>
      <c r="D22" s="36">
        <f>RSQ($B$2:$B$19,D2:D19-TREND(D2:D19,$C2:C19))</f>
        <v>2.155595897455358E-2</v>
      </c>
      <c r="E22" s="36">
        <f>RSQ($B$2:$B$19,E2:E19-TREND(E2:E19,$C2:D19))</f>
        <v>2.575935170008507E-3</v>
      </c>
      <c r="F22" s="36"/>
      <c r="G22" s="45"/>
    </row>
    <row r="23" spans="1:14" ht="17.25" x14ac:dyDescent="0.25">
      <c r="B23" s="83" t="s">
        <v>184</v>
      </c>
      <c r="C23" s="46">
        <f>C22</f>
        <v>0.81227078520009499</v>
      </c>
      <c r="D23" s="37"/>
      <c r="E23" s="37">
        <f>D22+E22</f>
        <v>2.4131894144562085E-2</v>
      </c>
      <c r="F23" s="37">
        <f>1-(C23+E23)</f>
        <v>0.16359732065534294</v>
      </c>
      <c r="G23" s="27"/>
    </row>
    <row r="24" spans="1:14" ht="15.75" thickBot="1" x14ac:dyDescent="0.3">
      <c r="B24" s="83" t="s">
        <v>48</v>
      </c>
      <c r="C24" s="48">
        <f>$G$24*C23</f>
        <v>74.54840761947537</v>
      </c>
      <c r="D24" s="49"/>
      <c r="E24" s="49">
        <f>$G$24*E23</f>
        <v>2.2147716181564752</v>
      </c>
      <c r="F24" s="49">
        <f>$G$24*F23</f>
        <v>15.014598540145915</v>
      </c>
      <c r="G24" s="77">
        <f>DEVSQ(B2:B19)</f>
        <v>91.777777777777757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Fig 4.1</vt:lpstr>
      <vt:lpstr>Fig 4.2</vt:lpstr>
      <vt:lpstr>Fig 4.3</vt:lpstr>
      <vt:lpstr>Fig 4.4</vt:lpstr>
      <vt:lpstr>Fig 4.5</vt:lpstr>
      <vt:lpstr>Fig 4.6</vt:lpstr>
      <vt:lpstr>Fig 4.7</vt:lpstr>
      <vt:lpstr>Fig 4.8</vt:lpstr>
      <vt:lpstr>Fig 4.9</vt:lpstr>
      <vt:lpstr>Fig 4.10</vt:lpstr>
      <vt:lpstr>Fig 4.11</vt:lpstr>
      <vt:lpstr>Fig 4.12</vt:lpstr>
      <vt:lpstr>Fig 4.13</vt:lpstr>
      <vt:lpstr>Fig 4.14</vt:lpstr>
      <vt:lpstr>Fig 4.15</vt:lpstr>
      <vt:lpstr>Fig 4.16</vt:lpstr>
      <vt:lpstr>Fig 4.17</vt:lpstr>
      <vt:lpstr>Fig 4.18</vt:lpstr>
      <vt:lpstr>Fig 4.19</vt:lpstr>
      <vt:lpstr>Fig 4.20</vt:lpstr>
      <vt:lpstr>Fig 4.21</vt:lpstr>
      <vt:lpstr>Fig 4.22</vt:lpstr>
      <vt:lpstr>Fig 4.23</vt:lpstr>
      <vt:lpstr>Fig 4.24</vt:lpstr>
      <vt:lpstr>Fig 4.25</vt:lpstr>
      <vt:lpstr>Fig 4.26</vt:lpstr>
      <vt:lpstr>Fig 4.27</vt:lpstr>
      <vt:lpstr>Fig 4.28</vt:lpstr>
      <vt:lpstr>Fig 4.29</vt:lpstr>
      <vt:lpstr>Fig 4.30</vt:lpstr>
      <vt:lpstr>Fig 4.31</vt:lpstr>
      <vt:lpstr>Fig 4.32</vt:lpstr>
      <vt:lpstr>Fig 4.33</vt:lpstr>
      <vt:lpstr>Fig 4.34</vt:lpstr>
      <vt:lpstr>Fig 4.35</vt:lpstr>
      <vt:lpstr>Fig 4.36</vt:lpstr>
      <vt:lpstr>Fig 4.37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Conrad Carlberg</cp:lastModifiedBy>
  <dcterms:created xsi:type="dcterms:W3CDTF">2016-06-17T19:23:22Z</dcterms:created>
  <dcterms:modified xsi:type="dcterms:W3CDTF">2016-07-04T19:59:01Z</dcterms:modified>
</cp:coreProperties>
</file>