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psalauniversitet-my.sharepoint.com/personal/jacobphilip_rukavina_8900_student_uu_se/Documents/"/>
    </mc:Choice>
  </mc:AlternateContent>
  <xr:revisionPtr revIDLastSave="0" documentId="8_{1BF4C568-F5B2-4696-82B8-335D0880AE0F}" xr6:coauthVersionLast="48" xr6:coauthVersionMax="48" xr10:uidLastSave="{00000000-0000-0000-0000-000000000000}"/>
  <bookViews>
    <workbookView xWindow="380" yWindow="500" windowWidth="28040" windowHeight="16520" xr2:uid="{ACCD2D70-1CC9-6F43-AD5D-06398C6FA0D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" i="1" l="1"/>
  <c r="P3" i="1"/>
  <c r="P4" i="1"/>
  <c r="G42" i="1"/>
  <c r="G43" i="1"/>
  <c r="G44" i="1"/>
  <c r="G45" i="1"/>
  <c r="G46" i="1"/>
  <c r="G47" i="1"/>
  <c r="G48" i="1"/>
  <c r="G49" i="1"/>
  <c r="G50" i="1"/>
  <c r="E50" i="1"/>
  <c r="F42" i="1"/>
  <c r="F43" i="1"/>
  <c r="F44" i="1"/>
  <c r="F45" i="1"/>
  <c r="F46" i="1"/>
  <c r="F47" i="1"/>
  <c r="F48" i="1"/>
  <c r="F49" i="1"/>
  <c r="F50" i="1"/>
  <c r="E42" i="1"/>
  <c r="E43" i="1"/>
  <c r="E44" i="1"/>
  <c r="E45" i="1"/>
  <c r="E46" i="1"/>
  <c r="E47" i="1"/>
  <c r="E48" i="1"/>
  <c r="E49" i="1"/>
  <c r="G29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2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M3" i="1"/>
  <c r="E34" i="1"/>
  <c r="E35" i="1"/>
  <c r="E36" i="1"/>
  <c r="E37" i="1"/>
  <c r="E38" i="1"/>
  <c r="E39" i="1"/>
  <c r="E40" i="1"/>
  <c r="E41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8" i="1"/>
  <c r="E9" i="1"/>
  <c r="E10" i="1"/>
  <c r="E11" i="1"/>
  <c r="E12" i="1"/>
  <c r="E13" i="1"/>
  <c r="E14" i="1"/>
  <c r="E15" i="1"/>
  <c r="E16" i="1"/>
  <c r="E17" i="1"/>
  <c r="E18" i="1"/>
  <c r="E19" i="1"/>
  <c r="D50" i="1" l="1"/>
  <c r="H50" i="1" s="1"/>
  <c r="I50" i="1" s="1"/>
  <c r="D46" i="1"/>
  <c r="H46" i="1" s="1"/>
  <c r="I46" i="1" s="1"/>
  <c r="D47" i="1"/>
  <c r="H47" i="1" s="1"/>
  <c r="I47" i="1" s="1"/>
  <c r="D48" i="1"/>
  <c r="H48" i="1" s="1"/>
  <c r="I48" i="1" s="1"/>
  <c r="D49" i="1"/>
  <c r="H49" i="1" s="1"/>
  <c r="I49" i="1" s="1"/>
  <c r="D42" i="1"/>
  <c r="H42" i="1" s="1"/>
  <c r="I42" i="1" s="1"/>
  <c r="D43" i="1"/>
  <c r="H43" i="1" s="1"/>
  <c r="I43" i="1" s="1"/>
  <c r="D44" i="1"/>
  <c r="H44" i="1" s="1"/>
  <c r="I44" i="1" s="1"/>
  <c r="D45" i="1"/>
  <c r="H45" i="1" s="1"/>
  <c r="I45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I41" i="1"/>
  <c r="I40" i="1"/>
  <c r="I39" i="1"/>
  <c r="I38" i="1"/>
  <c r="I37" i="1"/>
  <c r="I36" i="1"/>
  <c r="I35" i="1"/>
  <c r="I34" i="1"/>
  <c r="D27" i="1"/>
  <c r="D28" i="1"/>
  <c r="D29" i="1"/>
  <c r="D30" i="1"/>
  <c r="D31" i="1"/>
  <c r="D32" i="1"/>
  <c r="D33" i="1"/>
  <c r="D26" i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D21" i="1"/>
  <c r="D22" i="1"/>
  <c r="D23" i="1"/>
  <c r="D24" i="1"/>
  <c r="D25" i="1"/>
  <c r="D10" i="1"/>
  <c r="H10" i="1" s="1"/>
  <c r="D11" i="1"/>
  <c r="H11" i="1" s="1"/>
  <c r="I10" i="1"/>
  <c r="I11" i="1"/>
  <c r="I12" i="1"/>
  <c r="I13" i="1"/>
  <c r="I14" i="1"/>
  <c r="I15" i="1"/>
  <c r="I16" i="1"/>
  <c r="I17" i="1"/>
  <c r="I18" i="1"/>
  <c r="I19" i="1"/>
  <c r="D8" i="1"/>
  <c r="H8" i="1" s="1"/>
  <c r="D9" i="1"/>
  <c r="H9" i="1" s="1"/>
  <c r="D4" i="1"/>
  <c r="H4" i="1" s="1"/>
  <c r="D3" i="1"/>
  <c r="H3" i="1" s="1"/>
  <c r="D5" i="1"/>
  <c r="H5" i="1" s="1"/>
  <c r="D7" i="1"/>
  <c r="H7" i="1" s="1"/>
  <c r="D2" i="1"/>
  <c r="H2" i="1" s="1"/>
  <c r="D6" i="1"/>
  <c r="H6" i="1" s="1"/>
  <c r="H25" i="1" l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26" i="1"/>
  <c r="I26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I6" i="1"/>
  <c r="I2" i="1"/>
  <c r="I7" i="1"/>
  <c r="I5" i="1"/>
  <c r="I3" i="1"/>
  <c r="I4" i="1"/>
  <c r="I9" i="1"/>
  <c r="I8" i="1"/>
</calcChain>
</file>

<file path=xl/sharedStrings.xml><?xml version="1.0" encoding="utf-8"?>
<sst xmlns="http://schemas.openxmlformats.org/spreadsheetml/2006/main" count="28" uniqueCount="24">
  <si>
    <t>Dose</t>
  </si>
  <si>
    <t>time</t>
  </si>
  <si>
    <t>Day 1 IV Conc</t>
  </si>
  <si>
    <t xml:space="preserve">Day2 IM Conc </t>
  </si>
  <si>
    <t>Day 3 IM Conc</t>
  </si>
  <si>
    <t>Day 4 IM Conc</t>
  </si>
  <si>
    <t>Total Conc</t>
  </si>
  <si>
    <t>APTT Ratio</t>
  </si>
  <si>
    <t>Effect</t>
  </si>
  <si>
    <t>R0</t>
  </si>
  <si>
    <t>IV</t>
  </si>
  <si>
    <t>CL</t>
  </si>
  <si>
    <t>IM</t>
  </si>
  <si>
    <t>Css</t>
  </si>
  <si>
    <t>100 mg</t>
  </si>
  <si>
    <t>ke</t>
  </si>
  <si>
    <t>300 mg</t>
  </si>
  <si>
    <t>Emax</t>
  </si>
  <si>
    <t>600 mg</t>
  </si>
  <si>
    <t xml:space="preserve">600 mg </t>
  </si>
  <si>
    <t>EC50</t>
  </si>
  <si>
    <t>E0</t>
  </si>
  <si>
    <t>ka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</si>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</sst>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concentration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Conc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  <c:pt idx="16">
                  <c:v>44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52</c:v>
                </c:pt>
                <c:pt idx="21">
                  <c:v>56</c:v>
                </c:pt>
                <c:pt idx="22">
                  <c:v>60</c:v>
                </c:pt>
                <c:pt idx="23">
                  <c:v>64</c:v>
                </c:pt>
                <c:pt idx="24">
                  <c:v>68</c:v>
                </c:pt>
                <c:pt idx="25">
                  <c:v>72</c:v>
                </c:pt>
                <c:pt idx="26">
                  <c:v>76</c:v>
                </c:pt>
                <c:pt idx="27">
                  <c:v>80</c:v>
                </c:pt>
                <c:pt idx="28">
                  <c:v>84</c:v>
                </c:pt>
                <c:pt idx="29">
                  <c:v>88</c:v>
                </c:pt>
                <c:pt idx="30">
                  <c:v>92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104</c:v>
                </c:pt>
                <c:pt idx="37">
                  <c:v>108</c:v>
                </c:pt>
                <c:pt idx="38">
                  <c:v>112</c:v>
                </c:pt>
                <c:pt idx="39">
                  <c:v>120</c:v>
                </c:pt>
              </c:numCache>
            </c:numRef>
          </c:xVal>
          <c:yVal>
            <c:numRef>
              <c:f>Sheet1!$H$2:$H$41</c:f>
              <c:numCache>
                <c:formatCode>General</c:formatCode>
                <c:ptCount val="40"/>
                <c:pt idx="0">
                  <c:v>0</c:v>
                </c:pt>
                <c:pt idx="1">
                  <c:v>0.75750739363292763</c:v>
                </c:pt>
                <c:pt idx="2">
                  <c:v>1.1707243164207246</c:v>
                </c:pt>
                <c:pt idx="3">
                  <c:v>1.3961323146969198</c:v>
                </c:pt>
                <c:pt idx="4">
                  <c:v>1.5190913778061854</c:v>
                </c:pt>
                <c:pt idx="5">
                  <c:v>1.5861650012637831</c:v>
                </c:pt>
                <c:pt idx="6">
                  <c:v>1.6227533653092523</c:v>
                </c:pt>
                <c:pt idx="7">
                  <c:v>1.5091790889825112</c:v>
                </c:pt>
                <c:pt idx="8">
                  <c:v>1.3717118860684425</c:v>
                </c:pt>
                <c:pt idx="9">
                  <c:v>1.2515088717519316</c:v>
                </c:pt>
                <c:pt idx="10">
                  <c:v>1.1461997487160933</c:v>
                </c:pt>
                <c:pt idx="11">
                  <c:v>1.0537458990647912</c:v>
                </c:pt>
                <c:pt idx="12">
                  <c:v>0.9723937952375763</c:v>
                </c:pt>
                <c:pt idx="13">
                  <c:v>0.83717155425546852</c:v>
                </c:pt>
                <c:pt idx="14">
                  <c:v>0.64614340867387543</c:v>
                </c:pt>
                <c:pt idx="15">
                  <c:v>0.52186296395952925</c:v>
                </c:pt>
                <c:pt idx="16">
                  <c:v>0.43612020198061635</c:v>
                </c:pt>
                <c:pt idx="17">
                  <c:v>0.37330130368161007</c:v>
                </c:pt>
                <c:pt idx="18">
                  <c:v>0.43689453747435703</c:v>
                </c:pt>
                <c:pt idx="19">
                  <c:v>0.4883417800844787</c:v>
                </c:pt>
                <c:pt idx="20">
                  <c:v>0.56172797663851293</c:v>
                </c:pt>
                <c:pt idx="21">
                  <c:v>0.62657179939687269</c:v>
                </c:pt>
                <c:pt idx="22">
                  <c:v>0.62802190807871361</c:v>
                </c:pt>
                <c:pt idx="23">
                  <c:v>0.59848524801006919</c:v>
                </c:pt>
                <c:pt idx="24">
                  <c:v>0.55525883574294654</c:v>
                </c:pt>
                <c:pt idx="25">
                  <c:v>0.50743763966516364</c:v>
                </c:pt>
                <c:pt idx="26">
                  <c:v>0.69671899849572239</c:v>
                </c:pt>
                <c:pt idx="27">
                  <c:v>0.7554788385792699</c:v>
                </c:pt>
                <c:pt idx="28">
                  <c:v>0.74775398404126681</c:v>
                </c:pt>
                <c:pt idx="29">
                  <c:v>0.70797674022982382</c:v>
                </c:pt>
                <c:pt idx="30">
                  <c:v>0.65448320352658151</c:v>
                </c:pt>
                <c:pt idx="31">
                  <c:v>0.59687637674783744</c:v>
                </c:pt>
                <c:pt idx="32">
                  <c:v>0.58247146525592097</c:v>
                </c:pt>
                <c:pt idx="33">
                  <c:v>0.56817244668235878</c:v>
                </c:pt>
                <c:pt idx="34">
                  <c:v>0.55401742987217095</c:v>
                </c:pt>
                <c:pt idx="35">
                  <c:v>0.54003770242174809</c:v>
                </c:pt>
                <c:pt idx="36">
                  <c:v>0.48631085409533009</c:v>
                </c:pt>
                <c:pt idx="37">
                  <c:v>0.4366889774303126</c:v>
                </c:pt>
                <c:pt idx="38">
                  <c:v>0.39145874218401788</c:v>
                </c:pt>
                <c:pt idx="39">
                  <c:v>0.3137151536945505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692-AC29-A0A04FCB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4087"/>
        <c:axId val="1046917480"/>
      </c:scatterChart>
      <c:valAx>
        <c:axId val="114524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17480"/>
        <c:crosses val="autoZero"/>
        <c:crossBetween val="midCat"/>
      </c:valAx>
      <c:valAx>
        <c:axId val="10469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4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APTT ratio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APTT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  <c:pt idx="16">
                  <c:v>44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52</c:v>
                </c:pt>
                <c:pt idx="21">
                  <c:v>56</c:v>
                </c:pt>
                <c:pt idx="22">
                  <c:v>60</c:v>
                </c:pt>
                <c:pt idx="23">
                  <c:v>64</c:v>
                </c:pt>
                <c:pt idx="24">
                  <c:v>68</c:v>
                </c:pt>
                <c:pt idx="25">
                  <c:v>72</c:v>
                </c:pt>
                <c:pt idx="26">
                  <c:v>76</c:v>
                </c:pt>
                <c:pt idx="27">
                  <c:v>80</c:v>
                </c:pt>
                <c:pt idx="28">
                  <c:v>84</c:v>
                </c:pt>
                <c:pt idx="29">
                  <c:v>88</c:v>
                </c:pt>
                <c:pt idx="30">
                  <c:v>92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104</c:v>
                </c:pt>
                <c:pt idx="37">
                  <c:v>108</c:v>
                </c:pt>
                <c:pt idx="38">
                  <c:v>112</c:v>
                </c:pt>
                <c:pt idx="39">
                  <c:v>120</c:v>
                </c:pt>
              </c:numCache>
            </c:numRef>
          </c:xVal>
          <c:yVal>
            <c:numRef>
              <c:f>Sheet1!$I$2:$I$41</c:f>
              <c:numCache>
                <c:formatCode>General</c:formatCode>
                <c:ptCount val="40"/>
                <c:pt idx="0">
                  <c:v>1</c:v>
                </c:pt>
                <c:pt idx="1">
                  <c:v>1.8389221079145717</c:v>
                </c:pt>
                <c:pt idx="2">
                  <c:v>2.2260628291143423</c:v>
                </c:pt>
                <c:pt idx="3">
                  <c:v>2.4200134597926048</c:v>
                </c:pt>
                <c:pt idx="4">
                  <c:v>2.5211760429749157</c:v>
                </c:pt>
                <c:pt idx="5">
                  <c:v>2.5750515873948689</c:v>
                </c:pt>
                <c:pt idx="6">
                  <c:v>2.6040621389831413</c:v>
                </c:pt>
                <c:pt idx="7">
                  <c:v>2.5131369898144458</c:v>
                </c:pt>
                <c:pt idx="8">
                  <c:v>2.3995424046102762</c:v>
                </c:pt>
                <c:pt idx="9">
                  <c:v>2.2968820039744777</c:v>
                </c:pt>
                <c:pt idx="10">
                  <c:v>2.2042647108566884</c:v>
                </c:pt>
                <c:pt idx="11">
                  <c:v>2.1208046705065069</c:v>
                </c:pt>
                <c:pt idx="12">
                  <c:v>2.0456421022981646</c:v>
                </c:pt>
                <c:pt idx="13">
                  <c:v>1.9169847611442901</c:v>
                </c:pt>
                <c:pt idx="14">
                  <c:v>1.7268509463416801</c:v>
                </c:pt>
                <c:pt idx="15">
                  <c:v>1.5975418696619226</c:v>
                </c:pt>
                <c:pt idx="16">
                  <c:v>1.5056009370130607</c:v>
                </c:pt>
                <c:pt idx="17">
                  <c:v>1.4367700686279468</c:v>
                </c:pt>
                <c:pt idx="18">
                  <c:v>1.5064415216102871</c:v>
                </c:pt>
                <c:pt idx="19">
                  <c:v>1.5618688253682929</c:v>
                </c:pt>
                <c:pt idx="20">
                  <c:v>1.6395206891604932</c:v>
                </c:pt>
                <c:pt idx="21">
                  <c:v>1.7067895948604095</c:v>
                </c:pt>
                <c:pt idx="22">
                  <c:v>1.708279806072091</c:v>
                </c:pt>
                <c:pt idx="23">
                  <c:v>1.677805018586179</c:v>
                </c:pt>
                <c:pt idx="24">
                  <c:v>1.6327410961348812</c:v>
                </c:pt>
                <c:pt idx="25">
                  <c:v>1.5822327812563453</c:v>
                </c:pt>
                <c:pt idx="26">
                  <c:v>1.7781818294220035</c:v>
                </c:pt>
                <c:pt idx="27">
                  <c:v>1.836911734093982</c:v>
                </c:pt>
                <c:pt idx="28">
                  <c:v>1.8292457119876488</c:v>
                </c:pt>
                <c:pt idx="29">
                  <c:v>1.7895087161698919</c:v>
                </c:pt>
                <c:pt idx="30">
                  <c:v>1.7353657493997956</c:v>
                </c:pt>
                <c:pt idx="31">
                  <c:v>1.6761376896617179</c:v>
                </c:pt>
                <c:pt idx="32">
                  <c:v>1.6611752912520297</c:v>
                </c:pt>
                <c:pt idx="33">
                  <c:v>1.6462619648270658</c:v>
                </c:pt>
                <c:pt idx="34">
                  <c:v>1.6314386792507185</c:v>
                </c:pt>
                <c:pt idx="35">
                  <c:v>1.6167398649484386</c:v>
                </c:pt>
                <c:pt idx="36">
                  <c:v>1.5596964162341962</c:v>
                </c:pt>
                <c:pt idx="37">
                  <c:v>1.5062183931397621</c:v>
                </c:pt>
                <c:pt idx="38">
                  <c:v>1.4567954898730551</c:v>
                </c:pt>
                <c:pt idx="39">
                  <c:v>1.370296278311895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0-4AD2-A9F4-BF05D288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48263"/>
        <c:axId val="584406663"/>
      </c:scatterChart>
      <c:valAx>
        <c:axId val="112448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06663"/>
        <c:crosses val="autoZero"/>
        <c:crossBetween val="midCat"/>
      </c:valAx>
      <c:valAx>
        <c:axId val="584406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APTT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8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</xdr:colOff>
      <xdr:row>0</xdr:row>
      <xdr:rowOff>0</xdr:rowOff>
    </xdr:from>
    <xdr:to>
      <xdr:col>18</xdr:col>
      <xdr:colOff>307975</xdr:colOff>
      <xdr:row>3</xdr:row>
      <xdr:rowOff>9525</xdr:rowOff>
    </xdr:to>
    <xdr:pic>
      <xdr:nvPicPr>
        <xdr:cNvPr id="5" name="图片 1">
          <a:extLst>
            <a:ext uri="{FF2B5EF4-FFF2-40B4-BE49-F238E27FC236}">
              <a16:creationId xmlns:a16="http://schemas.microsoft.com/office/drawing/2014/main" id="{D51CA073-5D84-1ACC-6963-1AE9B4818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15650" y="0"/>
          <a:ext cx="1114425" cy="6191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</xdr:row>
      <xdr:rowOff>19050</xdr:rowOff>
    </xdr:from>
    <xdr:to>
      <xdr:col>19</xdr:col>
      <xdr:colOff>577850</xdr:colOff>
      <xdr:row>5</xdr:row>
      <xdr:rowOff>41275</xdr:rowOff>
    </xdr:to>
    <xdr:pic>
      <xdr:nvPicPr>
        <xdr:cNvPr id="8" name="图片 2">
          <a:extLst>
            <a:ext uri="{FF2B5EF4-FFF2-40B4-BE49-F238E27FC236}">
              <a16:creationId xmlns:a16="http://schemas.microsoft.com/office/drawing/2014/main" id="{CDEAF69B-25D3-38EC-5BDC-2F6CC8265509}"/>
            </a:ext>
            <a:ext uri="{147F2762-F138-4A5C-976F-8EAC2B608ADB}">
              <a16:predDERef xmlns:a16="http://schemas.microsoft.com/office/drawing/2014/main" pred="{D51CA073-5D84-1ACC-6963-1AE9B4818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6125" y="619125"/>
          <a:ext cx="2219325" cy="4286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7</xdr:row>
      <xdr:rowOff>95250</xdr:rowOff>
    </xdr:from>
    <xdr:to>
      <xdr:col>19</xdr:col>
      <xdr:colOff>501650</xdr:colOff>
      <xdr:row>10</xdr:row>
      <xdr:rowOff>114300</xdr:rowOff>
    </xdr:to>
    <xdr:pic>
      <xdr:nvPicPr>
        <xdr:cNvPr id="12" name="图片 3">
          <a:extLst>
            <a:ext uri="{FF2B5EF4-FFF2-40B4-BE49-F238E27FC236}">
              <a16:creationId xmlns:a16="http://schemas.microsoft.com/office/drawing/2014/main" id="{D9299A50-E7CD-25AC-313C-6B8F2ACECFC0}"/>
            </a:ext>
            <a:ext uri="{147F2762-F138-4A5C-976F-8EAC2B608ADB}">
              <a16:predDERef xmlns:a16="http://schemas.microsoft.com/office/drawing/2014/main" pred="{CDEAF69B-25D3-38EC-5BDC-2F6CC8265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2525" y="1495425"/>
          <a:ext cx="2168525" cy="61912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5</xdr:row>
      <xdr:rowOff>95250</xdr:rowOff>
    </xdr:from>
    <xdr:to>
      <xdr:col>18</xdr:col>
      <xdr:colOff>800100</xdr:colOff>
      <xdr:row>7</xdr:row>
      <xdr:rowOff>152400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9532DCA9-77AB-8C74-13A0-8762F6324973}"/>
            </a:ext>
            <a:ext uri="{147F2762-F138-4A5C-976F-8EAC2B608ADB}">
              <a16:predDERef xmlns:a16="http://schemas.microsoft.com/office/drawing/2014/main" pred="{D9299A50-E7CD-25AC-313C-6B8F2ACEC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92050" y="1095375"/>
          <a:ext cx="1619250" cy="45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676275</xdr:colOff>
      <xdr:row>10</xdr:row>
      <xdr:rowOff>66675</xdr:rowOff>
    </xdr:from>
    <xdr:to>
      <xdr:col>19</xdr:col>
      <xdr:colOff>590550</xdr:colOff>
      <xdr:row>16</xdr:row>
      <xdr:rowOff>133350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28B4C53-2199-CE9F-874A-D0128EF95713}"/>
            </a:ext>
            <a:ext uri="{147F2762-F138-4A5C-976F-8EAC2B608ADB}">
              <a16:predDERef xmlns:a16="http://schemas.microsoft.com/office/drawing/2014/main" pred="{9532DCA9-77AB-8C74-13A0-8762F6324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2875" y="2066925"/>
          <a:ext cx="3267075" cy="1266825"/>
        </a:xfrm>
        <a:prstGeom prst="rect">
          <a:avLst/>
        </a:prstGeom>
      </xdr:spPr>
    </xdr:pic>
    <xdr:clientData/>
  </xdr:twoCellAnchor>
  <xdr:twoCellAnchor>
    <xdr:from>
      <xdr:col>9</xdr:col>
      <xdr:colOff>495300</xdr:colOff>
      <xdr:row>9</xdr:row>
      <xdr:rowOff>133350</xdr:rowOff>
    </xdr:from>
    <xdr:to>
      <xdr:col>15</xdr:col>
      <xdr:colOff>38100</xdr:colOff>
      <xdr:row>23</xdr:row>
      <xdr:rowOff>76200</xdr:rowOff>
    </xdr:to>
    <xdr:graphicFrame macro="">
      <xdr:nvGraphicFramePr>
        <xdr:cNvPr id="32" name="图表 5">
          <a:extLst>
            <a:ext uri="{FF2B5EF4-FFF2-40B4-BE49-F238E27FC236}">
              <a16:creationId xmlns:a16="http://schemas.microsoft.com/office/drawing/2014/main" id="{C8AB34AB-25E7-B971-33AF-ABD3E85EC131}"/>
            </a:ext>
            <a:ext uri="{147F2762-F138-4A5C-976F-8EAC2B608ADB}">
              <a16:predDERef xmlns:a16="http://schemas.microsoft.com/office/drawing/2014/main" pred="{728B4C53-2199-CE9F-874A-D0128EF95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485775</xdr:colOff>
      <xdr:row>23</xdr:row>
      <xdr:rowOff>85725</xdr:rowOff>
    </xdr:from>
    <xdr:to>
      <xdr:col>15</xdr:col>
      <xdr:colOff>28575</xdr:colOff>
      <xdr:row>37</xdr:row>
      <xdr:rowOff>28575</xdr:rowOff>
    </xdr:to>
    <xdr:graphicFrame macro="">
      <xdr:nvGraphicFramePr>
        <xdr:cNvPr id="34" name="图表 6">
          <a:extLst>
            <a:ext uri="{FF2B5EF4-FFF2-40B4-BE49-F238E27FC236}">
              <a16:creationId xmlns:a16="http://schemas.microsoft.com/office/drawing/2014/main" id="{B8522BAF-3F43-D732-CBFC-8E5668987762}"/>
            </a:ext>
            <a:ext uri="{147F2762-F138-4A5C-976F-8EAC2B608ADB}">
              <a16:predDERef xmlns:a16="http://schemas.microsoft.com/office/drawing/2014/main" pred="{C8AB34AB-25E7-B971-33AF-ABD3E85EC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FEB3-9868-8A4E-8CEB-A04C385AB3D1}">
  <dimension ref="A1:X50"/>
  <sheetViews>
    <sheetView tabSelected="1" workbookViewId="0">
      <selection activeCell="P4" sqref="P4"/>
    </sheetView>
  </sheetViews>
  <sheetFormatPr defaultColWidth="11" defaultRowHeight="15.95"/>
  <cols>
    <col min="5" max="5" width="13.625" customWidth="1"/>
    <col min="6" max="7" width="13.25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M1" t="s">
        <v>8</v>
      </c>
      <c r="O1" t="s">
        <v>9</v>
      </c>
      <c r="P1">
        <f>B2/24</f>
        <v>8.3333333333333339</v>
      </c>
    </row>
    <row r="2" spans="1:24">
      <c r="A2" t="s">
        <v>10</v>
      </c>
      <c r="B2">
        <v>200</v>
      </c>
      <c r="C2">
        <v>0</v>
      </c>
      <c r="D2">
        <f>$P$3*(1-EXP(-$P$4*C2))</f>
        <v>0</v>
      </c>
      <c r="H2">
        <f>D2+E2+F2+G2</f>
        <v>0</v>
      </c>
      <c r="I2">
        <f>$P$7+(($P$5*H2)/($P$6+H2))</f>
        <v>1</v>
      </c>
      <c r="O2" t="s">
        <v>11</v>
      </c>
      <c r="P2">
        <v>5</v>
      </c>
      <c r="W2" t="s">
        <v>10</v>
      </c>
      <c r="X2" t="s">
        <v>12</v>
      </c>
    </row>
    <row r="3" spans="1:24">
      <c r="A3" t="s">
        <v>12</v>
      </c>
      <c r="B3">
        <v>100</v>
      </c>
      <c r="C3">
        <v>4</v>
      </c>
      <c r="D3">
        <f>$P$3*(1-EXP(-$P$4*C3))</f>
        <v>0.75750739363292763</v>
      </c>
      <c r="H3">
        <f>D3+E3+F3+G3</f>
        <v>0.75750739363292763</v>
      </c>
      <c r="I3">
        <f t="shared" ref="I3:I19" si="0">$P$7+(($P$5*H3)/($P$6+H3))</f>
        <v>1.8389221079145717</v>
      </c>
      <c r="M3" t="e">
        <f>30+(A2*4.7)/(7.6+A2)</f>
        <v>#VALUE!</v>
      </c>
      <c r="O3" t="s">
        <v>13</v>
      </c>
      <c r="P3">
        <f>P1/P2</f>
        <v>1.6666666666666667</v>
      </c>
      <c r="W3" t="s">
        <v>14</v>
      </c>
      <c r="X3" t="s">
        <v>14</v>
      </c>
    </row>
    <row r="4" spans="1:24">
      <c r="C4">
        <v>8</v>
      </c>
      <c r="D4">
        <f>$P$3*(1-EXP(-$P$4*C4))</f>
        <v>1.1707243164207246</v>
      </c>
      <c r="H4">
        <f t="shared" ref="H3:H50" si="1">D4+E4+F4+G4</f>
        <v>1.1707243164207246</v>
      </c>
      <c r="I4">
        <f t="shared" si="0"/>
        <v>2.2260628291143423</v>
      </c>
      <c r="O4" t="s">
        <v>15</v>
      </c>
      <c r="P4">
        <f>P2/P9</f>
        <v>0.15151515151515152</v>
      </c>
      <c r="W4" t="s">
        <v>16</v>
      </c>
      <c r="X4" t="s">
        <v>16</v>
      </c>
    </row>
    <row r="5" spans="1:24">
      <c r="C5">
        <v>12</v>
      </c>
      <c r="D5">
        <f>$P$3*(1-EXP(-$P$4*C5))</f>
        <v>1.3961323146969198</v>
      </c>
      <c r="H5">
        <f>D5+E5+F5+G5</f>
        <v>1.3961323146969198</v>
      </c>
      <c r="I5">
        <f t="shared" si="0"/>
        <v>2.4200134597926048</v>
      </c>
      <c r="O5" t="s">
        <v>17</v>
      </c>
      <c r="P5">
        <v>7.96</v>
      </c>
      <c r="W5" t="s">
        <v>18</v>
      </c>
      <c r="X5" t="s">
        <v>19</v>
      </c>
    </row>
    <row r="6" spans="1:24">
      <c r="C6">
        <v>16</v>
      </c>
      <c r="D6">
        <f>$P$3*(1-EXP(-$P$4*C6))</f>
        <v>1.5190913778061854</v>
      </c>
      <c r="H6">
        <f t="shared" si="1"/>
        <v>1.5190913778061854</v>
      </c>
      <c r="I6">
        <f t="shared" si="0"/>
        <v>2.5211760429749157</v>
      </c>
      <c r="O6" t="s">
        <v>20</v>
      </c>
      <c r="P6">
        <v>6.43</v>
      </c>
    </row>
    <row r="7" spans="1:24">
      <c r="C7">
        <v>20</v>
      </c>
      <c r="D7">
        <f>$P$3*(1-EXP(-$P$4*C7))</f>
        <v>1.5861650012637831</v>
      </c>
      <c r="H7">
        <f t="shared" si="1"/>
        <v>1.5861650012637831</v>
      </c>
      <c r="I7">
        <f t="shared" si="0"/>
        <v>2.5750515873948689</v>
      </c>
      <c r="O7" t="s">
        <v>21</v>
      </c>
      <c r="P7">
        <v>1</v>
      </c>
    </row>
    <row r="8" spans="1:24">
      <c r="C8">
        <v>24</v>
      </c>
      <c r="D8">
        <f>$P$3*(1-EXP(-$P$4*C8))</f>
        <v>1.6227533653092523</v>
      </c>
      <c r="E8">
        <f>((0.99*$B$3*$P$8)/($P$9*($P$8-$P$4)))*(EXP(-$P$4*(C8-24))-EXP(-$P$8*(C8-24)))</f>
        <v>0</v>
      </c>
      <c r="H8">
        <f t="shared" si="1"/>
        <v>1.6227533653092523</v>
      </c>
      <c r="I8">
        <f t="shared" si="0"/>
        <v>2.6040621389831413</v>
      </c>
      <c r="O8" t="s">
        <v>22</v>
      </c>
      <c r="P8">
        <v>2.8000000000000001E-2</v>
      </c>
    </row>
    <row r="9" spans="1:24">
      <c r="C9">
        <v>25</v>
      </c>
      <c r="D9">
        <f>$P$3*(EXP(-$P$4*(C9-24)))</f>
        <v>1.4323414348141823</v>
      </c>
      <c r="E9">
        <f t="shared" ref="E9:E41" si="2">((0.99*$B$3*$P$8)/($P$9*($P$8-$P$4)))*(EXP(-$P$4*(C9-24))-EXP(-$P$8*(C9-24)))</f>
        <v>7.683765416832887E-2</v>
      </c>
      <c r="H9">
        <f t="shared" si="1"/>
        <v>1.5091790889825112</v>
      </c>
      <c r="I9">
        <f t="shared" si="0"/>
        <v>2.5131369898144458</v>
      </c>
      <c r="O9" t="s">
        <v>23</v>
      </c>
      <c r="P9">
        <v>33</v>
      </c>
    </row>
    <row r="10" spans="1:24">
      <c r="C10">
        <v>26</v>
      </c>
      <c r="D10">
        <f>$P$3*(EXP(-$P$4*(C10-24)))</f>
        <v>1.2309611915313301</v>
      </c>
      <c r="E10">
        <f t="shared" si="2"/>
        <v>0.14075069453711245</v>
      </c>
      <c r="H10">
        <f t="shared" si="1"/>
        <v>1.3717118860684425</v>
      </c>
      <c r="I10">
        <f t="shared" si="0"/>
        <v>2.3995424046102762</v>
      </c>
    </row>
    <row r="11" spans="1:24">
      <c r="C11">
        <v>27</v>
      </c>
      <c r="D11">
        <f>$P$3*(EXP(-$P$4*(C11-24)))</f>
        <v>1.0578940315671366</v>
      </c>
      <c r="E11">
        <f t="shared" si="2"/>
        <v>0.19361484018479494</v>
      </c>
      <c r="H11">
        <f t="shared" si="1"/>
        <v>1.2515088717519316</v>
      </c>
      <c r="I11">
        <f t="shared" si="0"/>
        <v>2.2968820039744777</v>
      </c>
    </row>
    <row r="12" spans="1:24">
      <c r="C12">
        <v>28</v>
      </c>
      <c r="D12">
        <f>$P$3*(EXP(-$P$4*(C12-24)))</f>
        <v>0.90915927303373911</v>
      </c>
      <c r="E12">
        <f t="shared" si="2"/>
        <v>0.23704047568235412</v>
      </c>
      <c r="H12">
        <f t="shared" si="1"/>
        <v>1.1461997487160933</v>
      </c>
      <c r="I12">
        <f t="shared" si="0"/>
        <v>2.2042647108566884</v>
      </c>
    </row>
    <row r="13" spans="1:24">
      <c r="C13">
        <v>29</v>
      </c>
      <c r="D13">
        <f>$P$3*(EXP(-$P$4*(C13-24)))</f>
        <v>0.78133589856705887</v>
      </c>
      <c r="E13">
        <f t="shared" si="2"/>
        <v>0.27241000049773245</v>
      </c>
      <c r="H13">
        <f t="shared" si="1"/>
        <v>1.0537458990647912</v>
      </c>
      <c r="I13">
        <f t="shared" si="0"/>
        <v>2.1208046705065069</v>
      </c>
    </row>
    <row r="14" spans="1:24">
      <c r="C14">
        <v>30</v>
      </c>
      <c r="D14">
        <f>$P$3*(EXP(-$P$4*(C14-24)))</f>
        <v>0.67148386921522163</v>
      </c>
      <c r="E14">
        <f t="shared" si="2"/>
        <v>0.30090992602235461</v>
      </c>
      <c r="H14">
        <f t="shared" si="1"/>
        <v>0.9723937952375763</v>
      </c>
      <c r="I14">
        <f t="shared" si="0"/>
        <v>2.0456421022981646</v>
      </c>
    </row>
    <row r="15" spans="1:24">
      <c r="C15">
        <v>32</v>
      </c>
      <c r="D15">
        <f>$P$3*(EXP(-$P$4*(C15-24)))</f>
        <v>0.49594235024594224</v>
      </c>
      <c r="E15">
        <f t="shared" si="2"/>
        <v>0.34122920400952622</v>
      </c>
      <c r="H15">
        <f t="shared" si="1"/>
        <v>0.83717155425546852</v>
      </c>
      <c r="I15">
        <f t="shared" si="0"/>
        <v>1.9169847611442901</v>
      </c>
    </row>
    <row r="16" spans="1:24">
      <c r="C16">
        <v>36</v>
      </c>
      <c r="D16">
        <f>$P$3*(EXP(-$P$4*(C16-24)))</f>
        <v>0.27053435196974696</v>
      </c>
      <c r="E16">
        <f t="shared" si="2"/>
        <v>0.37560905670412847</v>
      </c>
      <c r="H16">
        <f t="shared" si="1"/>
        <v>0.64614340867387543</v>
      </c>
      <c r="I16">
        <f t="shared" si="0"/>
        <v>1.7268509463416801</v>
      </c>
    </row>
    <row r="17" spans="3:9">
      <c r="C17">
        <v>40</v>
      </c>
      <c r="D17">
        <f>$P$3*(EXP(-$P$4*(C17-24)))</f>
        <v>0.1475752888604813</v>
      </c>
      <c r="E17">
        <f t="shared" si="2"/>
        <v>0.37428767509904792</v>
      </c>
      <c r="H17">
        <f t="shared" si="1"/>
        <v>0.52186296395952925</v>
      </c>
      <c r="I17">
        <f t="shared" si="0"/>
        <v>1.5975418696619226</v>
      </c>
    </row>
    <row r="18" spans="3:9">
      <c r="C18">
        <v>44</v>
      </c>
      <c r="D18">
        <f>$P$3*(EXP(-$P$4*(C18-24)))</f>
        <v>8.050166540288356E-2</v>
      </c>
      <c r="E18">
        <f t="shared" si="2"/>
        <v>0.35561853657773279</v>
      </c>
      <c r="H18">
        <f t="shared" si="1"/>
        <v>0.43612020198061635</v>
      </c>
      <c r="I18">
        <f t="shared" si="0"/>
        <v>1.5056009370130607</v>
      </c>
    </row>
    <row r="19" spans="3:9">
      <c r="C19">
        <v>48</v>
      </c>
      <c r="D19">
        <f>$P$3*(EXP(-$P$4*(C19-24)))</f>
        <v>4.3913301357414544E-2</v>
      </c>
      <c r="E19">
        <f t="shared" si="2"/>
        <v>0.32938800232419552</v>
      </c>
      <c r="F19">
        <f>((0.99*$B$3*$P$8)/($P$9*($P$8-$P$4)))*(EXP(-$P$4*(C19-48))-EXP(-$P$8*(C19-48)))</f>
        <v>0</v>
      </c>
      <c r="H19">
        <f t="shared" si="1"/>
        <v>0.37330130368161007</v>
      </c>
      <c r="I19">
        <f t="shared" si="0"/>
        <v>1.4367700686279468</v>
      </c>
    </row>
    <row r="20" spans="3:9">
      <c r="C20">
        <v>49</v>
      </c>
      <c r="D20">
        <f>$P$3*(EXP(-$P$4*(C20-24)))</f>
        <v>3.7739304644224037E-2</v>
      </c>
      <c r="E20">
        <f t="shared" si="2"/>
        <v>0.3223175786618041</v>
      </c>
      <c r="F20">
        <f t="shared" ref="F20:F41" si="3">((0.99*$B$3*$P$8)/($P$9*($P$8-$P$4)))*(EXP(-$P$4*(C20-48))-EXP(-$P$8*(C20-48)))</f>
        <v>7.683765416832887E-2</v>
      </c>
      <c r="H20">
        <f t="shared" si="1"/>
        <v>0.43689453747435703</v>
      </c>
      <c r="I20">
        <f>$P$7+(($P$5*H20)/($P$6+H20))</f>
        <v>1.5064415216102871</v>
      </c>
    </row>
    <row r="21" spans="3:9">
      <c r="C21">
        <v>50</v>
      </c>
      <c r="D21">
        <f>$P$3*(EXP(-$P$4*(C21-24)))</f>
        <v>3.2433341857798434E-2</v>
      </c>
      <c r="E21">
        <f t="shared" si="2"/>
        <v>0.31515774368956784</v>
      </c>
      <c r="F21">
        <f t="shared" si="3"/>
        <v>0.14075069453711245</v>
      </c>
      <c r="H21">
        <f t="shared" si="1"/>
        <v>0.4883417800844787</v>
      </c>
      <c r="I21">
        <f>$P$7+(($P$5*H21)/($P$6+H21))</f>
        <v>1.5618688253682929</v>
      </c>
    </row>
    <row r="22" spans="3:9">
      <c r="C22">
        <v>52</v>
      </c>
      <c r="D22">
        <f>$P$3*(EXP(-$P$4*(C22-24)))</f>
        <v>2.3954511083171121E-2</v>
      </c>
      <c r="E22">
        <f t="shared" si="2"/>
        <v>0.30073298987298774</v>
      </c>
      <c r="F22">
        <f t="shared" si="3"/>
        <v>0.23704047568235412</v>
      </c>
      <c r="H22">
        <f t="shared" si="1"/>
        <v>0.56172797663851293</v>
      </c>
      <c r="I22">
        <f>$P$7+(($P$5*H22)/($P$6+H22))</f>
        <v>1.6395206891604932</v>
      </c>
    </row>
    <row r="23" spans="3:9">
      <c r="C23">
        <v>56</v>
      </c>
      <c r="D23">
        <f>$P$3*(EXP(-$P$4*(C23-24)))</f>
        <v>1.3067079529352699E-2</v>
      </c>
      <c r="E23">
        <f t="shared" si="2"/>
        <v>0.2722755158579937</v>
      </c>
      <c r="F23">
        <f t="shared" si="3"/>
        <v>0.34122920400952622</v>
      </c>
      <c r="H23">
        <f t="shared" si="1"/>
        <v>0.62657179939687269</v>
      </c>
      <c r="I23">
        <f>$P$7+(($P$5*H23)/($P$6+H23))</f>
        <v>1.7067895948604095</v>
      </c>
    </row>
    <row r="24" spans="3:9">
      <c r="C24">
        <v>60</v>
      </c>
      <c r="D24">
        <f>$P$3*(EXP(-$P$4*(C24-24)))</f>
        <v>7.1280339153482111E-3</v>
      </c>
      <c r="E24">
        <f t="shared" si="2"/>
        <v>0.24528481745923691</v>
      </c>
      <c r="F24">
        <f t="shared" si="3"/>
        <v>0.37560905670412847</v>
      </c>
      <c r="H24">
        <f t="shared" si="1"/>
        <v>0.62802190807871361</v>
      </c>
      <c r="I24">
        <f>$P$7+(($P$5*H24)/($P$6+H24))</f>
        <v>1.708279806072091</v>
      </c>
    </row>
    <row r="25" spans="3:9">
      <c r="C25">
        <v>64</v>
      </c>
      <c r="D25">
        <f>$P$3*(EXP(-$P$4*(C25-24)))</f>
        <v>3.8883108795826917E-3</v>
      </c>
      <c r="E25">
        <f t="shared" si="2"/>
        <v>0.22030926203143855</v>
      </c>
      <c r="F25">
        <f t="shared" si="3"/>
        <v>0.37428767509904792</v>
      </c>
      <c r="H25">
        <f t="shared" si="1"/>
        <v>0.59848524801006919</v>
      </c>
      <c r="I25">
        <f>$P$7+(($P$5*H25)/($P$6+H25))</f>
        <v>1.677805018586179</v>
      </c>
    </row>
    <row r="26" spans="3:9">
      <c r="C26">
        <v>68</v>
      </c>
      <c r="D26">
        <f>$P$3*(EXP(-$P$4*(C26-24)))</f>
        <v>2.1210563355663465E-3</v>
      </c>
      <c r="E26">
        <f t="shared" si="2"/>
        <v>0.19751924282964742</v>
      </c>
      <c r="F26">
        <f t="shared" si="3"/>
        <v>0.35561853657773279</v>
      </c>
      <c r="H26">
        <f t="shared" si="1"/>
        <v>0.55525883574294654</v>
      </c>
      <c r="I26">
        <f>$P$7+(($P$5*H26)/($P$6+H26))</f>
        <v>1.6327410961348812</v>
      </c>
    </row>
    <row r="27" spans="3:9">
      <c r="C27">
        <v>72</v>
      </c>
      <c r="D27">
        <f t="shared" ref="D27:D41" si="4">$P$3*(EXP(-$P$4*(C27-24)))</f>
        <v>1.1570268216642636E-3</v>
      </c>
      <c r="E27">
        <f t="shared" si="2"/>
        <v>0.17689261051930391</v>
      </c>
      <c r="F27">
        <f t="shared" si="3"/>
        <v>0.32938800232419552</v>
      </c>
      <c r="G27">
        <f>((0.99*$B$3*$P$8)/($P$9*($P$8-$P$4)))*(EXP(-$P$4*(C27-72))-EXP(-$P$8*(C27-72)))</f>
        <v>0</v>
      </c>
      <c r="H27">
        <f t="shared" si="1"/>
        <v>0.50743763966516364</v>
      </c>
      <c r="I27">
        <f>$P$7+(($P$5*H27)/($P$6+H27))</f>
        <v>1.5822327812563453</v>
      </c>
    </row>
    <row r="28" spans="3:9">
      <c r="C28">
        <v>76</v>
      </c>
      <c r="D28">
        <f t="shared" si="4"/>
        <v>6.3115299843889206E-4</v>
      </c>
      <c r="E28">
        <f t="shared" si="2"/>
        <v>0.1583143799419417</v>
      </c>
      <c r="F28">
        <f t="shared" si="3"/>
        <v>0.30073298987298774</v>
      </c>
      <c r="G28">
        <f t="shared" ref="G28:G41" si="5">((0.99*$B$3*$P$8)/($P$9*($P$8-$P$4)))*(EXP(-$P$4*(C28-72))-EXP(-$P$8*(C28-72)))</f>
        <v>0.23704047568235412</v>
      </c>
      <c r="H28">
        <f t="shared" si="1"/>
        <v>0.69671899849572239</v>
      </c>
      <c r="I28">
        <f>$P$7+(($P$5*H28)/($P$6+H28))</f>
        <v>1.7781818294220035</v>
      </c>
    </row>
    <row r="29" spans="3:9">
      <c r="C29">
        <v>80</v>
      </c>
      <c r="D29">
        <f t="shared" si="4"/>
        <v>3.4429116074026088E-4</v>
      </c>
      <c r="E29">
        <f t="shared" si="2"/>
        <v>0.14162982755100967</v>
      </c>
      <c r="F29">
        <f t="shared" si="3"/>
        <v>0.2722755158579937</v>
      </c>
      <c r="G29">
        <f>((0.99*$B$3*$P$8)/($P$9*($P$8-$P$4)))*(EXP(-$P$4*(C29-72))-EXP(-$P$8*(C29-72)))</f>
        <v>0.34122920400952622</v>
      </c>
      <c r="H29">
        <f t="shared" si="1"/>
        <v>0.7554788385792699</v>
      </c>
      <c r="I29">
        <f>$P$7+(($P$5*H29)/($P$6+H29))</f>
        <v>1.836911734093982</v>
      </c>
    </row>
    <row r="30" spans="3:9">
      <c r="C30">
        <v>84</v>
      </c>
      <c r="D30">
        <f t="shared" si="4"/>
        <v>1.8780930084633446E-4</v>
      </c>
      <c r="E30">
        <f t="shared" si="2"/>
        <v>0.12667230057705514</v>
      </c>
      <c r="F30">
        <f t="shared" si="3"/>
        <v>0.24528481745923691</v>
      </c>
      <c r="G30">
        <f t="shared" si="5"/>
        <v>0.37560905670412847</v>
      </c>
      <c r="H30">
        <f t="shared" si="1"/>
        <v>0.74775398404126681</v>
      </c>
      <c r="I30">
        <f>$P$7+(($P$5*H30)/($P$6+H30))</f>
        <v>1.8292457119876488</v>
      </c>
    </row>
    <row r="31" spans="3:9">
      <c r="C31">
        <v>88</v>
      </c>
      <c r="D31">
        <f t="shared" si="4"/>
        <v>1.02449140455857E-4</v>
      </c>
      <c r="E31">
        <f t="shared" si="2"/>
        <v>0.11327735395888146</v>
      </c>
      <c r="F31">
        <f t="shared" si="3"/>
        <v>0.22030926203143855</v>
      </c>
      <c r="G31">
        <f t="shared" si="5"/>
        <v>0.37428767509904792</v>
      </c>
      <c r="H31">
        <f t="shared" si="1"/>
        <v>0.70797674022982382</v>
      </c>
      <c r="I31">
        <f>$P$7+(($P$5*H31)/($P$6+H31))</f>
        <v>1.7895087161698919</v>
      </c>
    </row>
    <row r="32" spans="3:9">
      <c r="C32">
        <v>92</v>
      </c>
      <c r="D32">
        <f t="shared" si="4"/>
        <v>5.5885551635867069E-5</v>
      </c>
      <c r="E32">
        <f t="shared" si="2"/>
        <v>0.10128953856756547</v>
      </c>
      <c r="F32">
        <f t="shared" si="3"/>
        <v>0.19751924282964742</v>
      </c>
      <c r="G32">
        <f t="shared" si="5"/>
        <v>0.35561853657773279</v>
      </c>
      <c r="H32">
        <f t="shared" si="1"/>
        <v>0.65448320352658151</v>
      </c>
      <c r="I32">
        <f>$P$7+(($P$5*H32)/($P$6+H32))</f>
        <v>1.7353657493997956</v>
      </c>
    </row>
    <row r="33" spans="3:9">
      <c r="C33">
        <v>96</v>
      </c>
      <c r="D33">
        <f t="shared" si="4"/>
        <v>3.0485320499012601E-5</v>
      </c>
      <c r="E33">
        <f t="shared" si="2"/>
        <v>9.0565278583839004E-2</v>
      </c>
      <c r="F33">
        <f t="shared" si="3"/>
        <v>0.17689261051930391</v>
      </c>
      <c r="G33">
        <f t="shared" si="5"/>
        <v>0.32938800232419552</v>
      </c>
      <c r="H33">
        <f t="shared" si="1"/>
        <v>0.59687637674783744</v>
      </c>
      <c r="I33">
        <f>$P$7+(($P$5*H33)/($P$6+H33))</f>
        <v>1.6761376896617179</v>
      </c>
    </row>
    <row r="34" spans="3:9">
      <c r="C34">
        <v>97</v>
      </c>
      <c r="D34">
        <f t="shared" si="4"/>
        <v>2.6199232622595572E-5</v>
      </c>
      <c r="E34">
        <f t="shared" si="2"/>
        <v>8.8066028783347378E-2</v>
      </c>
      <c r="F34">
        <f t="shared" si="3"/>
        <v>0.1720616585781469</v>
      </c>
      <c r="G34">
        <f t="shared" si="5"/>
        <v>0.3223175786618041</v>
      </c>
      <c r="H34">
        <f t="shared" si="1"/>
        <v>0.58247146525592097</v>
      </c>
      <c r="I34">
        <f>$P$7+(($P$5*H34)/($P$6+H34))</f>
        <v>1.6611752912520297</v>
      </c>
    </row>
    <row r="35" spans="3:9">
      <c r="C35">
        <v>98</v>
      </c>
      <c r="D35">
        <f t="shared" si="4"/>
        <v>2.2515747867407424E-5</v>
      </c>
      <c r="E35">
        <f t="shared" si="2"/>
        <v>8.5635589751856186E-2</v>
      </c>
      <c r="F35">
        <f t="shared" si="3"/>
        <v>0.16735659749306742</v>
      </c>
      <c r="G35">
        <f t="shared" si="5"/>
        <v>0.31515774368956784</v>
      </c>
      <c r="H35">
        <f t="shared" si="1"/>
        <v>0.56817244668235878</v>
      </c>
      <c r="I35">
        <f>$P$7+(($P$5*H35)/($P$6+H35))</f>
        <v>1.6462619648270658</v>
      </c>
    </row>
    <row r="36" spans="3:9">
      <c r="C36">
        <v>99</v>
      </c>
      <c r="D36">
        <f t="shared" si="4"/>
        <v>1.935014316379005E-5</v>
      </c>
      <c r="E36">
        <f t="shared" si="2"/>
        <v>8.3272089293217819E-2</v>
      </c>
      <c r="F36">
        <f t="shared" si="3"/>
        <v>0.1627750056216089</v>
      </c>
      <c r="G36">
        <f t="shared" si="5"/>
        <v>0.30795098481418043</v>
      </c>
      <c r="H36">
        <f t="shared" si="1"/>
        <v>0.55401742987217095</v>
      </c>
      <c r="I36">
        <f>$P$7+(($P$5*H36)/($P$6+H36))</f>
        <v>1.6314386792507185</v>
      </c>
    </row>
    <row r="37" spans="3:9">
      <c r="C37">
        <v>100</v>
      </c>
      <c r="D37">
        <f t="shared" si="4"/>
        <v>1.6629607093849716E-5</v>
      </c>
      <c r="E37">
        <f t="shared" si="2"/>
        <v>8.0973702999724784E-2</v>
      </c>
      <c r="F37">
        <f t="shared" si="3"/>
        <v>0.1583143799419417</v>
      </c>
      <c r="G37">
        <f t="shared" si="5"/>
        <v>0.30073298987298774</v>
      </c>
      <c r="H37">
        <f t="shared" si="1"/>
        <v>0.54003770242174809</v>
      </c>
      <c r="I37">
        <f>$P$7+(($P$5*H37)/($P$6+H37))</f>
        <v>1.6167398649484386</v>
      </c>
    </row>
    <row r="38" spans="3:9">
      <c r="C38">
        <v>104</v>
      </c>
      <c r="D38">
        <f t="shared" si="4"/>
        <v>9.0713768977686761E-6</v>
      </c>
      <c r="E38">
        <f t="shared" si="2"/>
        <v>7.2396439309428948E-2</v>
      </c>
      <c r="F38">
        <f t="shared" si="3"/>
        <v>0.14162982755100967</v>
      </c>
      <c r="G38">
        <f t="shared" si="5"/>
        <v>0.2722755158579937</v>
      </c>
      <c r="H38">
        <f t="shared" si="1"/>
        <v>0.48631085409533009</v>
      </c>
      <c r="I38">
        <f>$P$7+(($P$5*H38)/($P$6+H38))</f>
        <v>1.5596964162341962</v>
      </c>
    </row>
    <row r="39" spans="3:9">
      <c r="C39">
        <v>108</v>
      </c>
      <c r="D39">
        <f t="shared" si="4"/>
        <v>4.9483958554742485E-6</v>
      </c>
      <c r="E39">
        <f t="shared" si="2"/>
        <v>6.4726910998165063E-2</v>
      </c>
      <c r="F39">
        <f t="shared" si="3"/>
        <v>0.12667230057705514</v>
      </c>
      <c r="G39">
        <f t="shared" si="5"/>
        <v>0.24528481745923691</v>
      </c>
      <c r="H39">
        <f t="shared" si="1"/>
        <v>0.4366889774303126</v>
      </c>
      <c r="I39">
        <f>$P$7+(($P$5*H39)/($P$6+H39))</f>
        <v>1.5062183931397621</v>
      </c>
    </row>
    <row r="40" spans="3:9">
      <c r="C40">
        <v>112</v>
      </c>
      <c r="D40">
        <f t="shared" si="4"/>
        <v>2.6993279871876831E-6</v>
      </c>
      <c r="E40">
        <f t="shared" si="2"/>
        <v>5.7869426865710651E-2</v>
      </c>
      <c r="F40">
        <f t="shared" si="3"/>
        <v>0.11327735395888146</v>
      </c>
      <c r="G40">
        <f t="shared" si="5"/>
        <v>0.22030926203143855</v>
      </c>
      <c r="H40">
        <f t="shared" si="1"/>
        <v>0.39145874218401788</v>
      </c>
      <c r="I40">
        <f>$P$7+(($P$5*H40)/($P$6+H40))</f>
        <v>1.4567954898730551</v>
      </c>
    </row>
    <row r="41" spans="3:9">
      <c r="C41">
        <v>120</v>
      </c>
      <c r="D41">
        <f t="shared" si="4"/>
        <v>8.0322663963030438E-7</v>
      </c>
      <c r="E41">
        <f t="shared" si="2"/>
        <v>4.6256461364767909E-2</v>
      </c>
      <c r="F41">
        <f t="shared" si="3"/>
        <v>9.0565278583839004E-2</v>
      </c>
      <c r="G41">
        <f t="shared" si="5"/>
        <v>0.17689261051930391</v>
      </c>
      <c r="H41">
        <f t="shared" si="1"/>
        <v>0.3137151536945505</v>
      </c>
      <c r="I41">
        <f>$P$7+(($P$5*H41)/($P$6+H41))</f>
        <v>1.370296278311895</v>
      </c>
    </row>
    <row r="42" spans="3:9">
      <c r="C42">
        <v>121</v>
      </c>
      <c r="D42">
        <f>$P$3*(EXP(-$P$4*(C42-24)))</f>
        <v>6.9029687849342728E-7</v>
      </c>
      <c r="E42">
        <f>((0.99*$B$3*$P$8)/($P$9*($P$8-$P$4)))*(EXP(-$P$4*(C42-24))-EXP(-$P$8*(C42-24)))</f>
        <v>4.4979281951322093E-2</v>
      </c>
      <c r="F42">
        <f>((0.99*$B$3*$P$8)/($P$9*($P$8-$P$4)))*(EXP(-$P$4*(C42-48))-EXP(-$P$8*(C42-48)))</f>
        <v>8.8066028783347378E-2</v>
      </c>
      <c r="G42">
        <f>((0.99*$B$3*$P$8)/($P$9*($P$8-$P$4)))*(EXP(-$P$4*(C42-72))-EXP(-$P$8*(C42-72)))</f>
        <v>0.1720616585781469</v>
      </c>
      <c r="H42">
        <f t="shared" si="1"/>
        <v>0.30510765960969488</v>
      </c>
      <c r="I42">
        <f>$P$7+(($P$5*H42)/($P$6+H42))</f>
        <v>1.3605966070977273</v>
      </c>
    </row>
    <row r="43" spans="3:9">
      <c r="C43">
        <v>122</v>
      </c>
      <c r="D43">
        <f>$P$3*(EXP(-$P$4*(C43-24)))</f>
        <v>5.9324449283341565E-7</v>
      </c>
      <c r="E43">
        <f>((0.99*$B$3*$P$8)/($P$9*($P$8-$P$4)))*(EXP(-$P$4*(C43-24))-EXP(-$P$8*(C43-24)))</f>
        <v>4.3737362341014586E-2</v>
      </c>
      <c r="F43">
        <f>((0.99*$B$3*$P$8)/($P$9*($P$8-$P$4)))*(EXP(-$P$4*(C43-48))-EXP(-$P$8*(C43-48)))</f>
        <v>8.5635589751856186E-2</v>
      </c>
      <c r="G43">
        <f>((0.99*$B$3*$P$8)/($P$9*($P$8-$P$4)))*(EXP(-$P$4*(C43-72))-EXP(-$P$8*(C43-72)))</f>
        <v>0.16735659749306742</v>
      </c>
      <c r="H43">
        <f t="shared" si="1"/>
        <v>0.29673014283043103</v>
      </c>
      <c r="I43">
        <f>$P$7+(($P$5*H43)/($P$6+H43))</f>
        <v>1.3511322569477087</v>
      </c>
    </row>
    <row r="44" spans="3:9">
      <c r="C44">
        <v>123</v>
      </c>
      <c r="D44">
        <f>$P$3*(EXP(-$P$4*(C44-24)))</f>
        <v>5.0983720083637635E-7</v>
      </c>
      <c r="E44">
        <f>((0.99*$B$3*$P$8)/($P$9*($P$8-$P$4)))*(EXP(-$P$4*(C44-24))-EXP(-$P$8*(C44-24)))</f>
        <v>4.2529729685082646E-2</v>
      </c>
      <c r="F44">
        <f>((0.99*$B$3*$P$8)/($P$9*($P$8-$P$4)))*(EXP(-$P$4*(C44-48))-EXP(-$P$8*(C44-48)))</f>
        <v>8.3272089293217819E-2</v>
      </c>
      <c r="G44">
        <f>((0.99*$B$3*$P$8)/($P$9*($P$8-$P$4)))*(EXP(-$P$4*(C44-72))-EXP(-$P$8*(C44-72)))</f>
        <v>0.1627750056216089</v>
      </c>
      <c r="H44">
        <f t="shared" si="1"/>
        <v>0.2885773344371102</v>
      </c>
      <c r="I44">
        <f>$P$7+(($P$5*H44)/($P$6+H44))</f>
        <v>1.3418991056849758</v>
      </c>
    </row>
    <row r="45" spans="3:9">
      <c r="C45">
        <v>124</v>
      </c>
      <c r="D45">
        <f>$P$3*(EXP(-$P$4*(C45-24)))</f>
        <v>4.3815656866057272E-7</v>
      </c>
      <c r="E45">
        <f>((0.99*$B$3*$P$8)/($P$9*($P$8-$P$4)))*(EXP(-$P$4*(C45-24))-EXP(-$P$8*(C45-24)))</f>
        <v>4.1355437893792729E-2</v>
      </c>
      <c r="F45">
        <f>((0.99*$B$3*$P$8)/($P$9*($P$8-$P$4)))*(EXP(-$P$4*(C45-48))-EXP(-$P$8*(C45-48)))</f>
        <v>8.0973702999724784E-2</v>
      </c>
      <c r="G45">
        <f>((0.99*$B$3*$P$8)/($P$9*($P$8-$P$4)))*(EXP(-$P$4*(C45-72))-EXP(-$P$8*(C45-72)))</f>
        <v>0.1583143799419417</v>
      </c>
      <c r="H45">
        <f t="shared" si="1"/>
        <v>0.28064395899202788</v>
      </c>
      <c r="I45">
        <f>$P$7+(($P$5*H45)/($P$6+H45))</f>
        <v>1.3328929275979782</v>
      </c>
    </row>
    <row r="46" spans="3:9">
      <c r="C46">
        <v>128</v>
      </c>
      <c r="D46">
        <f>$P$3*(EXP(-$P$4*(C46-24)))</f>
        <v>2.3901246446304243E-7</v>
      </c>
      <c r="E46">
        <f>((0.99*$B$3*$P$8)/($P$9*($P$8-$P$4)))*(EXP(-$P$4*(C46-24))-EXP(-$P$8*(C46-24)))</f>
        <v>3.6973654081862942E-2</v>
      </c>
      <c r="F46">
        <f>((0.99*$B$3*$P$8)/($P$9*($P$8-$P$4)))*(EXP(-$P$4*(C46-48))-EXP(-$P$8*(C46-48)))</f>
        <v>7.2396439309428948E-2</v>
      </c>
      <c r="G46">
        <f>((0.99*$B$3*$P$8)/($P$9*($P$8-$P$4)))*(EXP(-$P$4*(C46-72))-EXP(-$P$8*(C46-72)))</f>
        <v>0.14162982755100967</v>
      </c>
      <c r="H46">
        <f t="shared" si="1"/>
        <v>0.25100015995476599</v>
      </c>
      <c r="I46">
        <f>$P$7+(($P$5*H46)/($P$6+H46))</f>
        <v>1.2990512236798786</v>
      </c>
    </row>
    <row r="47" spans="3:9">
      <c r="C47">
        <v>132</v>
      </c>
      <c r="D47">
        <f>$P$3*(EXP(-$P$4*(C47-24)))</f>
        <v>1.3038023906233331E-7</v>
      </c>
      <c r="E47">
        <f>((0.99*$B$3*$P$8)/($P$9*($P$8-$P$4)))*(EXP(-$P$4*(C47-24))-EXP(-$P$8*(C47-24)))</f>
        <v>3.3056117104071171E-2</v>
      </c>
      <c r="F47">
        <f>((0.99*$B$3*$P$8)/($P$9*($P$8-$P$4)))*(EXP(-$P$4*(C47-48))-EXP(-$P$8*(C47-48)))</f>
        <v>6.4726910998165063E-2</v>
      </c>
      <c r="G47">
        <f>((0.99*$B$3*$P$8)/($P$9*($P$8-$P$4)))*(EXP(-$P$4*(C47-72))-EXP(-$P$8*(C47-72)))</f>
        <v>0.12667230057705514</v>
      </c>
      <c r="H47">
        <f t="shared" si="1"/>
        <v>0.22445545905953043</v>
      </c>
      <c r="I47">
        <f>$P$7+(($P$5*H47)/($P$6+H47))</f>
        <v>1.2684916091340659</v>
      </c>
    </row>
    <row r="48" spans="3:9">
      <c r="C48">
        <v>136</v>
      </c>
      <c r="D48">
        <f>$P$3*(EXP(-$P$4*(C48-24)))</f>
        <v>7.1121842018325693E-8</v>
      </c>
      <c r="E48">
        <f>((0.99*$B$3*$P$8)/($P$9*($P$8-$P$4)))*(EXP(-$P$4*(C48-24))-EXP(-$P$8*(C48-24)))</f>
        <v>2.9553650215390501E-2</v>
      </c>
      <c r="F48">
        <f>((0.99*$B$3*$P$8)/($P$9*($P$8-$P$4)))*(EXP(-$P$4*(C48-48))-EXP(-$P$8*(C48-48)))</f>
        <v>5.7869426865710651E-2</v>
      </c>
      <c r="G48">
        <f>((0.99*$B$3*$P$8)/($P$9*($P$8-$P$4)))*(EXP(-$P$4*(C48-72))-EXP(-$P$8*(C48-72)))</f>
        <v>0.11327735395888146</v>
      </c>
      <c r="H48">
        <f t="shared" si="1"/>
        <v>0.20070050216182461</v>
      </c>
      <c r="I48">
        <f>$P$7+(($P$5*H48)/($P$6+H48))</f>
        <v>1.2409362324067061</v>
      </c>
    </row>
    <row r="49" spans="3:9">
      <c r="C49">
        <v>140</v>
      </c>
      <c r="D49">
        <f>$P$3*(EXP(-$P$4*(C49-24)))</f>
        <v>3.8796649311720741E-8</v>
      </c>
      <c r="E49">
        <f>((0.99*$B$3*$P$8)/($P$9*($P$8-$P$4)))*(EXP(-$P$4*(C49-24))-EXP(-$P$8*(C49-24)))</f>
        <v>2.6422281378497229E-2</v>
      </c>
      <c r="F49">
        <f>((0.99*$B$3*$P$8)/($P$9*($P$8-$P$4)))*(EXP(-$P$4*(C49-48))-EXP(-$P$8*(C49-48)))</f>
        <v>5.1738212684119572E-2</v>
      </c>
      <c r="G49">
        <f>((0.99*$B$3*$P$8)/($P$9*($P$8-$P$4)))*(EXP(-$P$4*(C49-72))-EXP(-$P$8*(C49-72)))</f>
        <v>0.10128953856756547</v>
      </c>
      <c r="H49">
        <f t="shared" si="1"/>
        <v>0.17945007142683156</v>
      </c>
      <c r="I49">
        <f>$P$7+(($P$5*H49)/($P$6+H49))</f>
        <v>1.2161182175704393</v>
      </c>
    </row>
    <row r="50" spans="3:9">
      <c r="C50">
        <v>144</v>
      </c>
      <c r="D50">
        <f>$P$3*(EXP(-$P$4*(C50-24)))</f>
        <v>2.116340009063338E-8</v>
      </c>
      <c r="E50">
        <f>((0.99*$B$3*$P$8)/($P$9*($P$8-$P$4)))*(EXP(-$P$4*(C50-24))-EXP(-$P$8*(C50-24)))</f>
        <v>2.3622694454329799E-2</v>
      </c>
      <c r="F50">
        <f>((0.99*$B$3*$P$8)/($P$9*($P$8-$P$4)))*(EXP(-$P$4*(C50-48))-EXP(-$P$8*(C50-48)))</f>
        <v>4.6256461364767909E-2</v>
      </c>
      <c r="G50">
        <f>((0.99*$B$3*$P$8)/($P$9*($P$8-$P$4)))*(EXP(-$P$4*(C50-72))-EXP(-$P$8*(C50-72)))</f>
        <v>9.0565278583839004E-2</v>
      </c>
      <c r="H50">
        <f t="shared" si="1"/>
        <v>0.1604444555663368</v>
      </c>
      <c r="I50">
        <f>$P$7+(($P$5*H50)/($P$6+H50))</f>
        <v>1.1937863030207865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Philip Rukavina</dc:creator>
  <cp:keywords/>
  <dc:description/>
  <cp:lastModifiedBy/>
  <cp:revision/>
  <dcterms:created xsi:type="dcterms:W3CDTF">2022-05-24T12:39:53Z</dcterms:created>
  <dcterms:modified xsi:type="dcterms:W3CDTF">2022-05-24T17:13:39Z</dcterms:modified>
  <cp:category/>
  <cp:contentStatus/>
</cp:coreProperties>
</file>