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hidePivotFieldList="1" defaultThemeVersion="166925"/>
  <mc:AlternateContent xmlns:mc="http://schemas.openxmlformats.org/markup-compatibility/2006">
    <mc:Choice Requires="x15">
      <x15ac:absPath xmlns:x15ac="http://schemas.microsoft.com/office/spreadsheetml/2010/11/ac" url="C:\Users\asus\Downloads\FILES ONline\"/>
    </mc:Choice>
  </mc:AlternateContent>
  <xr:revisionPtr revIDLastSave="0" documentId="8_{559AEDF0-C818-4FF2-99AB-36552B5ACCCE}" xr6:coauthVersionLast="47" xr6:coauthVersionMax="47" xr10:uidLastSave="{00000000-0000-0000-0000-000000000000}"/>
  <bookViews>
    <workbookView xWindow="-108" yWindow="-108" windowWidth="23256" windowHeight="12456" tabRatio="599" xr2:uid="{FEE46A7D-BCD8-4DD3-8B39-2BA847B038EA}"/>
  </bookViews>
  <sheets>
    <sheet name="Dashboard" sheetId="6" r:id="rId1"/>
    <sheet name="Transactions" sheetId="3" r:id="rId2"/>
    <sheet name="Analysis" sheetId="4" r:id="rId3"/>
    <sheet name="Settings" sheetId="1" r:id="rId4"/>
    <sheet name="Read.me" sheetId="10" r:id="rId5"/>
    <sheet name="Dropdown" sheetId="2" state="hidden" r:id="rId6"/>
    <sheet name="Qoutes" sheetId="9" state="hidden" r:id="rId7"/>
  </sheets>
  <externalReferences>
    <externalReference r:id="rId8"/>
  </externalReferences>
  <definedNames>
    <definedName name="_xlcn.WorksheetConnection_NEWPROJECTTRACKERv1version2.xlsb.xlsxcategory_masterlist" hidden="1">category_masterlist[]</definedName>
    <definedName name="_xlcn.WorksheetConnection_NEWPROJECTTRACKERv1version2.xlsb.xlsxtransaction" hidden="1">transaction[]</definedName>
    <definedName name="category">category_masterlist[Category]</definedName>
    <definedName name="category_type">category_masterlist[Category Type]</definedName>
    <definedName name="expenses">Analysis!$F$16</definedName>
    <definedName name="financial_priotities">Analysis!$F$14</definedName>
    <definedName name="Income">Analysis!$F$10</definedName>
    <definedName name="item_list">category_masterlist[Item]</definedName>
    <definedName name="menu_category">Dropdown!$B$9:$B$12</definedName>
    <definedName name="menu_category_type">Dropdown!$C$9:$C$10</definedName>
    <definedName name="needs">Analysis!$F$13</definedName>
    <definedName name="savings">Analysis!$F$20</definedName>
    <definedName name="Slicer_Category">#N/A</definedName>
    <definedName name="Slicer_Month">#N/A</definedName>
    <definedName name="subcategory">category_masterlist[Subcategory]</definedName>
    <definedName name="wants">Analysis!$F$15</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nsaction" name="transaction" connection="WorksheetConnection_NEW PROJECT TRACKERv1 (version 2).xlsb.xlsx!transaction"/>
          <x15:modelTable id="category_masterlist" name="category_masterlist" connection="WorksheetConnection_NEW PROJECT TRACKERv1 (version 2).xlsb.xlsx!category_masterlis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 i="4" l="1"/>
  <c r="F10" i="4"/>
  <c r="L9" i="4"/>
  <c r="R20" i="4"/>
  <c r="Q20" i="4"/>
  <c r="C1" i="9" l="1" a="1"/>
  <c r="C1" i="9" s="1"/>
  <c r="AN6" i="4" l="1"/>
  <c r="Q21" i="4" l="1"/>
  <c r="R21" i="4" s="1"/>
  <c r="Q19" i="4"/>
  <c r="R19" i="4" s="1"/>
  <c r="AE17" i="4"/>
  <c r="AD17" i="4"/>
  <c r="AE16" i="4"/>
  <c r="AD16" i="4"/>
  <c r="AE15" i="4"/>
  <c r="AD15" i="4"/>
  <c r="E15" i="4"/>
  <c r="F15" i="4" s="1"/>
  <c r="AE14" i="4"/>
  <c r="AD14" i="4"/>
  <c r="E14" i="4"/>
  <c r="F14" i="4" s="1"/>
  <c r="AE13" i="4"/>
  <c r="AD13" i="4"/>
  <c r="E13" i="4"/>
  <c r="F13" i="4" s="1"/>
  <c r="AE12" i="4"/>
  <c r="AD12" i="4"/>
  <c r="AE11" i="4"/>
  <c r="AD11" i="4"/>
  <c r="AE10" i="4"/>
  <c r="AD10" i="4"/>
  <c r="R10" i="4"/>
  <c r="R11" i="4" s="1"/>
  <c r="S20" i="4" s="1"/>
  <c r="BB9" i="4"/>
  <c r="AE9" i="4"/>
  <c r="AD9" i="4"/>
  <c r="BB8" i="4"/>
  <c r="AE8" i="4"/>
  <c r="AD8" i="4"/>
  <c r="BB7" i="4"/>
  <c r="AY7" i="4"/>
  <c r="AY8" i="4" s="1"/>
  <c r="AY9" i="4" s="1"/>
  <c r="AE7" i="4"/>
  <c r="AD7" i="4"/>
  <c r="AM8" i="4"/>
  <c r="AN25" i="4" s="1"/>
  <c r="AO25" i="4" s="1"/>
  <c r="AE6" i="4"/>
  <c r="AD6" i="4"/>
  <c r="J479" i="3"/>
  <c r="I479" i="3"/>
  <c r="H479" i="3"/>
  <c r="G479" i="3"/>
  <c r="F479" i="3"/>
  <c r="J478" i="3"/>
  <c r="I478" i="3"/>
  <c r="H478" i="3"/>
  <c r="G478" i="3"/>
  <c r="F478" i="3"/>
  <c r="J477" i="3"/>
  <c r="I477" i="3"/>
  <c r="H477" i="3"/>
  <c r="G477" i="3"/>
  <c r="F477" i="3"/>
  <c r="J476" i="3"/>
  <c r="I476" i="3"/>
  <c r="H476" i="3"/>
  <c r="G476" i="3"/>
  <c r="F476" i="3"/>
  <c r="J475" i="3"/>
  <c r="I475" i="3"/>
  <c r="H475" i="3"/>
  <c r="G475" i="3"/>
  <c r="F475" i="3"/>
  <c r="J474" i="3"/>
  <c r="I474" i="3"/>
  <c r="H474" i="3"/>
  <c r="G474" i="3"/>
  <c r="F474" i="3"/>
  <c r="J473" i="3"/>
  <c r="I473" i="3"/>
  <c r="H473" i="3"/>
  <c r="G473" i="3"/>
  <c r="F473" i="3"/>
  <c r="J472" i="3"/>
  <c r="I472" i="3"/>
  <c r="H472" i="3"/>
  <c r="G472" i="3"/>
  <c r="F472" i="3"/>
  <c r="J471" i="3"/>
  <c r="I471" i="3"/>
  <c r="H471" i="3"/>
  <c r="G471" i="3"/>
  <c r="F471" i="3"/>
  <c r="J470" i="3"/>
  <c r="I470" i="3"/>
  <c r="H470" i="3"/>
  <c r="G470" i="3"/>
  <c r="F470" i="3"/>
  <c r="J469" i="3"/>
  <c r="I469" i="3"/>
  <c r="H469" i="3"/>
  <c r="G469" i="3"/>
  <c r="F469" i="3"/>
  <c r="J468" i="3"/>
  <c r="I468" i="3"/>
  <c r="H468" i="3"/>
  <c r="G468" i="3"/>
  <c r="F468" i="3"/>
  <c r="J467" i="3"/>
  <c r="I467" i="3"/>
  <c r="H467" i="3"/>
  <c r="G467" i="3"/>
  <c r="F467" i="3"/>
  <c r="J466" i="3"/>
  <c r="I466" i="3"/>
  <c r="H466" i="3"/>
  <c r="G466" i="3"/>
  <c r="F466" i="3"/>
  <c r="J465" i="3"/>
  <c r="I465" i="3"/>
  <c r="H465" i="3"/>
  <c r="G465" i="3"/>
  <c r="F465" i="3"/>
  <c r="J464" i="3"/>
  <c r="I464" i="3"/>
  <c r="H464" i="3"/>
  <c r="G464" i="3"/>
  <c r="F464" i="3"/>
  <c r="J463" i="3"/>
  <c r="I463" i="3"/>
  <c r="H463" i="3"/>
  <c r="G463" i="3"/>
  <c r="F463" i="3"/>
  <c r="J462" i="3"/>
  <c r="I462" i="3"/>
  <c r="H462" i="3"/>
  <c r="G462" i="3"/>
  <c r="F462" i="3"/>
  <c r="J461" i="3"/>
  <c r="I461" i="3"/>
  <c r="H461" i="3"/>
  <c r="G461" i="3"/>
  <c r="F461" i="3"/>
  <c r="J460" i="3"/>
  <c r="I460" i="3"/>
  <c r="H460" i="3"/>
  <c r="G460" i="3"/>
  <c r="F460" i="3"/>
  <c r="J459" i="3"/>
  <c r="I459" i="3"/>
  <c r="H459" i="3"/>
  <c r="G459" i="3"/>
  <c r="F459" i="3"/>
  <c r="J458" i="3"/>
  <c r="I458" i="3"/>
  <c r="H458" i="3"/>
  <c r="G458" i="3"/>
  <c r="F458" i="3"/>
  <c r="J457" i="3"/>
  <c r="I457" i="3"/>
  <c r="H457" i="3"/>
  <c r="G457" i="3"/>
  <c r="F457" i="3"/>
  <c r="J456" i="3"/>
  <c r="I456" i="3"/>
  <c r="H456" i="3"/>
  <c r="G456" i="3"/>
  <c r="F456" i="3"/>
  <c r="J455" i="3"/>
  <c r="I455" i="3"/>
  <c r="H455" i="3"/>
  <c r="G455" i="3"/>
  <c r="F455" i="3"/>
  <c r="J454" i="3"/>
  <c r="I454" i="3"/>
  <c r="H454" i="3"/>
  <c r="G454" i="3"/>
  <c r="F454" i="3"/>
  <c r="J453" i="3"/>
  <c r="I453" i="3"/>
  <c r="H453" i="3"/>
  <c r="G453" i="3"/>
  <c r="F453" i="3"/>
  <c r="J452" i="3"/>
  <c r="I452" i="3"/>
  <c r="H452" i="3"/>
  <c r="G452" i="3"/>
  <c r="F452" i="3"/>
  <c r="J451" i="3"/>
  <c r="I451" i="3"/>
  <c r="H451" i="3"/>
  <c r="G451" i="3"/>
  <c r="F451" i="3"/>
  <c r="J450" i="3"/>
  <c r="I450" i="3"/>
  <c r="H450" i="3"/>
  <c r="G450" i="3"/>
  <c r="F450" i="3"/>
  <c r="J449" i="3"/>
  <c r="I449" i="3"/>
  <c r="H449" i="3"/>
  <c r="G449" i="3"/>
  <c r="F449" i="3"/>
  <c r="J448" i="3"/>
  <c r="I448" i="3"/>
  <c r="H448" i="3"/>
  <c r="G448" i="3"/>
  <c r="F448" i="3"/>
  <c r="J447" i="3"/>
  <c r="I447" i="3"/>
  <c r="H447" i="3"/>
  <c r="G447" i="3"/>
  <c r="F447" i="3"/>
  <c r="J446" i="3"/>
  <c r="I446" i="3"/>
  <c r="H446" i="3"/>
  <c r="G446" i="3"/>
  <c r="F446" i="3"/>
  <c r="J445" i="3"/>
  <c r="I445" i="3"/>
  <c r="H445" i="3"/>
  <c r="G445" i="3"/>
  <c r="F445" i="3"/>
  <c r="J444" i="3"/>
  <c r="I444" i="3"/>
  <c r="H444" i="3"/>
  <c r="G444" i="3"/>
  <c r="F444" i="3"/>
  <c r="J443" i="3"/>
  <c r="I443" i="3"/>
  <c r="H443" i="3"/>
  <c r="G443" i="3"/>
  <c r="F443" i="3"/>
  <c r="J442" i="3"/>
  <c r="I442" i="3"/>
  <c r="H442" i="3"/>
  <c r="G442" i="3"/>
  <c r="F442" i="3"/>
  <c r="J441" i="3"/>
  <c r="I441" i="3"/>
  <c r="H441" i="3"/>
  <c r="G441" i="3"/>
  <c r="F441" i="3"/>
  <c r="J440" i="3"/>
  <c r="I440" i="3"/>
  <c r="H440" i="3"/>
  <c r="G440" i="3"/>
  <c r="F440" i="3"/>
  <c r="J439" i="3"/>
  <c r="I439" i="3"/>
  <c r="H439" i="3"/>
  <c r="G439" i="3"/>
  <c r="F439" i="3"/>
  <c r="J438" i="3"/>
  <c r="I438" i="3"/>
  <c r="H438" i="3"/>
  <c r="G438" i="3"/>
  <c r="F438" i="3"/>
  <c r="J437" i="3"/>
  <c r="I437" i="3"/>
  <c r="H437" i="3"/>
  <c r="G437" i="3"/>
  <c r="F437" i="3"/>
  <c r="J436" i="3"/>
  <c r="I436" i="3"/>
  <c r="H436" i="3"/>
  <c r="G436" i="3"/>
  <c r="F436" i="3"/>
  <c r="J435" i="3"/>
  <c r="I435" i="3"/>
  <c r="H435" i="3"/>
  <c r="G435" i="3"/>
  <c r="F435" i="3"/>
  <c r="J434" i="3"/>
  <c r="I434" i="3"/>
  <c r="H434" i="3"/>
  <c r="G434" i="3"/>
  <c r="F434" i="3"/>
  <c r="J433" i="3"/>
  <c r="I433" i="3"/>
  <c r="H433" i="3"/>
  <c r="G433" i="3"/>
  <c r="F433" i="3"/>
  <c r="J432" i="3"/>
  <c r="I432" i="3"/>
  <c r="H432" i="3"/>
  <c r="G432" i="3"/>
  <c r="F432" i="3"/>
  <c r="J431" i="3"/>
  <c r="I431" i="3"/>
  <c r="H431" i="3"/>
  <c r="G431" i="3"/>
  <c r="F431" i="3"/>
  <c r="J430" i="3"/>
  <c r="I430" i="3"/>
  <c r="H430" i="3"/>
  <c r="G430" i="3"/>
  <c r="F430" i="3"/>
  <c r="J429" i="3"/>
  <c r="I429" i="3"/>
  <c r="H429" i="3"/>
  <c r="G429" i="3"/>
  <c r="F429" i="3"/>
  <c r="J428" i="3"/>
  <c r="I428" i="3"/>
  <c r="H428" i="3"/>
  <c r="G428" i="3"/>
  <c r="F428" i="3"/>
  <c r="J427" i="3"/>
  <c r="I427" i="3"/>
  <c r="H427" i="3"/>
  <c r="G427" i="3"/>
  <c r="F427" i="3"/>
  <c r="J426" i="3"/>
  <c r="I426" i="3"/>
  <c r="H426" i="3"/>
  <c r="G426" i="3"/>
  <c r="F426" i="3"/>
  <c r="J425" i="3"/>
  <c r="I425" i="3"/>
  <c r="H425" i="3"/>
  <c r="G425" i="3"/>
  <c r="F425" i="3"/>
  <c r="J424" i="3"/>
  <c r="I424" i="3"/>
  <c r="H424" i="3"/>
  <c r="G424" i="3"/>
  <c r="F424" i="3"/>
  <c r="J423" i="3"/>
  <c r="I423" i="3"/>
  <c r="H423" i="3"/>
  <c r="G423" i="3"/>
  <c r="F423" i="3"/>
  <c r="J422" i="3"/>
  <c r="I422" i="3"/>
  <c r="H422" i="3"/>
  <c r="G422" i="3"/>
  <c r="F422" i="3"/>
  <c r="J421" i="3"/>
  <c r="I421" i="3"/>
  <c r="H421" i="3"/>
  <c r="G421" i="3"/>
  <c r="F421" i="3"/>
  <c r="J420" i="3"/>
  <c r="I420" i="3"/>
  <c r="H420" i="3"/>
  <c r="G420" i="3"/>
  <c r="F420" i="3"/>
  <c r="J419" i="3"/>
  <c r="I419" i="3"/>
  <c r="H419" i="3"/>
  <c r="G419" i="3"/>
  <c r="F419" i="3"/>
  <c r="J418" i="3"/>
  <c r="I418" i="3"/>
  <c r="H418" i="3"/>
  <c r="G418" i="3"/>
  <c r="F418" i="3"/>
  <c r="J417" i="3"/>
  <c r="I417" i="3"/>
  <c r="H417" i="3"/>
  <c r="G417" i="3"/>
  <c r="F417" i="3"/>
  <c r="J416" i="3"/>
  <c r="I416" i="3"/>
  <c r="H416" i="3"/>
  <c r="G416" i="3"/>
  <c r="F416" i="3"/>
  <c r="J415" i="3"/>
  <c r="I415" i="3"/>
  <c r="H415" i="3"/>
  <c r="G415" i="3"/>
  <c r="F415" i="3"/>
  <c r="J414" i="3"/>
  <c r="I414" i="3"/>
  <c r="H414" i="3"/>
  <c r="G414" i="3"/>
  <c r="F414" i="3"/>
  <c r="J413" i="3"/>
  <c r="I413" i="3"/>
  <c r="H413" i="3"/>
  <c r="G413" i="3"/>
  <c r="F413" i="3"/>
  <c r="J412" i="3"/>
  <c r="I412" i="3"/>
  <c r="H412" i="3"/>
  <c r="G412" i="3"/>
  <c r="F412" i="3"/>
  <c r="J411" i="3"/>
  <c r="I411" i="3"/>
  <c r="H411" i="3"/>
  <c r="G411" i="3"/>
  <c r="F411" i="3"/>
  <c r="J410" i="3"/>
  <c r="I410" i="3"/>
  <c r="H410" i="3"/>
  <c r="G410" i="3"/>
  <c r="F410" i="3"/>
  <c r="J409" i="3"/>
  <c r="I409" i="3"/>
  <c r="H409" i="3"/>
  <c r="G409" i="3"/>
  <c r="F409" i="3"/>
  <c r="J408" i="3"/>
  <c r="I408" i="3"/>
  <c r="H408" i="3"/>
  <c r="G408" i="3"/>
  <c r="F408" i="3"/>
  <c r="J407" i="3"/>
  <c r="I407" i="3"/>
  <c r="H407" i="3"/>
  <c r="G407" i="3"/>
  <c r="F407" i="3"/>
  <c r="J406" i="3"/>
  <c r="I406" i="3"/>
  <c r="H406" i="3"/>
  <c r="G406" i="3"/>
  <c r="F406" i="3"/>
  <c r="J405" i="3"/>
  <c r="I405" i="3"/>
  <c r="H405" i="3"/>
  <c r="G405" i="3"/>
  <c r="F405" i="3"/>
  <c r="J404" i="3"/>
  <c r="I404" i="3"/>
  <c r="H404" i="3"/>
  <c r="G404" i="3"/>
  <c r="F404" i="3"/>
  <c r="J403" i="3"/>
  <c r="I403" i="3"/>
  <c r="H403" i="3"/>
  <c r="G403" i="3"/>
  <c r="F403" i="3"/>
  <c r="J402" i="3"/>
  <c r="I402" i="3"/>
  <c r="H402" i="3"/>
  <c r="G402" i="3"/>
  <c r="F402" i="3"/>
  <c r="J401" i="3"/>
  <c r="I401" i="3"/>
  <c r="H401" i="3"/>
  <c r="G401" i="3"/>
  <c r="F401" i="3"/>
  <c r="J400" i="3"/>
  <c r="I400" i="3"/>
  <c r="H400" i="3"/>
  <c r="G400" i="3"/>
  <c r="F400" i="3"/>
  <c r="J399" i="3"/>
  <c r="I399" i="3"/>
  <c r="H399" i="3"/>
  <c r="G399" i="3"/>
  <c r="F399" i="3"/>
  <c r="J398" i="3"/>
  <c r="I398" i="3"/>
  <c r="H398" i="3"/>
  <c r="G398" i="3"/>
  <c r="F398" i="3"/>
  <c r="J397" i="3"/>
  <c r="I397" i="3"/>
  <c r="H397" i="3"/>
  <c r="G397" i="3"/>
  <c r="F397" i="3"/>
  <c r="J396" i="3"/>
  <c r="I396" i="3"/>
  <c r="H396" i="3"/>
  <c r="G396" i="3"/>
  <c r="F396" i="3"/>
  <c r="J395" i="3"/>
  <c r="I395" i="3"/>
  <c r="H395" i="3"/>
  <c r="G395" i="3"/>
  <c r="F395" i="3"/>
  <c r="J394" i="3"/>
  <c r="I394" i="3"/>
  <c r="H394" i="3"/>
  <c r="G394" i="3"/>
  <c r="F394" i="3"/>
  <c r="J393" i="3"/>
  <c r="I393" i="3"/>
  <c r="H393" i="3"/>
  <c r="G393" i="3"/>
  <c r="F393" i="3"/>
  <c r="J392" i="3"/>
  <c r="I392" i="3"/>
  <c r="H392" i="3"/>
  <c r="G392" i="3"/>
  <c r="F392" i="3"/>
  <c r="J391" i="3"/>
  <c r="I391" i="3"/>
  <c r="H391" i="3"/>
  <c r="G391" i="3"/>
  <c r="F391" i="3"/>
  <c r="J390" i="3"/>
  <c r="I390" i="3"/>
  <c r="H390" i="3"/>
  <c r="G390" i="3"/>
  <c r="F390" i="3"/>
  <c r="J389" i="3"/>
  <c r="I389" i="3"/>
  <c r="H389" i="3"/>
  <c r="G389" i="3"/>
  <c r="F389" i="3"/>
  <c r="J388" i="3"/>
  <c r="I388" i="3"/>
  <c r="H388" i="3"/>
  <c r="G388" i="3"/>
  <c r="F388" i="3"/>
  <c r="J387" i="3"/>
  <c r="I387" i="3"/>
  <c r="H387" i="3"/>
  <c r="G387" i="3"/>
  <c r="F387" i="3"/>
  <c r="J386" i="3"/>
  <c r="I386" i="3"/>
  <c r="H386" i="3"/>
  <c r="G386" i="3"/>
  <c r="F386" i="3"/>
  <c r="J385" i="3"/>
  <c r="I385" i="3"/>
  <c r="H385" i="3"/>
  <c r="G385" i="3"/>
  <c r="F385" i="3"/>
  <c r="J384" i="3"/>
  <c r="I384" i="3"/>
  <c r="H384" i="3"/>
  <c r="G384" i="3"/>
  <c r="F384" i="3"/>
  <c r="J383" i="3"/>
  <c r="I383" i="3"/>
  <c r="H383" i="3"/>
  <c r="G383" i="3"/>
  <c r="F383" i="3"/>
  <c r="J382" i="3"/>
  <c r="I382" i="3"/>
  <c r="H382" i="3"/>
  <c r="G382" i="3"/>
  <c r="F382" i="3"/>
  <c r="J381" i="3"/>
  <c r="I381" i="3"/>
  <c r="H381" i="3"/>
  <c r="G381" i="3"/>
  <c r="F381" i="3"/>
  <c r="J380" i="3"/>
  <c r="I380" i="3"/>
  <c r="H380" i="3"/>
  <c r="G380" i="3"/>
  <c r="F380" i="3"/>
  <c r="J379" i="3"/>
  <c r="I379" i="3"/>
  <c r="H379" i="3"/>
  <c r="G379" i="3"/>
  <c r="F379" i="3"/>
  <c r="J378" i="3"/>
  <c r="I378" i="3"/>
  <c r="H378" i="3"/>
  <c r="G378" i="3"/>
  <c r="F378" i="3"/>
  <c r="J377" i="3"/>
  <c r="I377" i="3"/>
  <c r="H377" i="3"/>
  <c r="G377" i="3"/>
  <c r="F377" i="3"/>
  <c r="J376" i="3"/>
  <c r="I376" i="3"/>
  <c r="H376" i="3"/>
  <c r="G376" i="3"/>
  <c r="F376" i="3"/>
  <c r="J375" i="3"/>
  <c r="I375" i="3"/>
  <c r="H375" i="3"/>
  <c r="G375" i="3"/>
  <c r="F375" i="3"/>
  <c r="J374" i="3"/>
  <c r="I374" i="3"/>
  <c r="H374" i="3"/>
  <c r="G374" i="3"/>
  <c r="F374" i="3"/>
  <c r="J373" i="3"/>
  <c r="I373" i="3"/>
  <c r="H373" i="3"/>
  <c r="G373" i="3"/>
  <c r="F373" i="3"/>
  <c r="J372" i="3"/>
  <c r="I372" i="3"/>
  <c r="H372" i="3"/>
  <c r="G372" i="3"/>
  <c r="F372" i="3"/>
  <c r="J371" i="3"/>
  <c r="I371" i="3"/>
  <c r="H371" i="3"/>
  <c r="G371" i="3"/>
  <c r="F371" i="3"/>
  <c r="J370" i="3"/>
  <c r="I370" i="3"/>
  <c r="H370" i="3"/>
  <c r="G370" i="3"/>
  <c r="F370" i="3"/>
  <c r="J369" i="3"/>
  <c r="I369" i="3"/>
  <c r="H369" i="3"/>
  <c r="G369" i="3"/>
  <c r="F369" i="3"/>
  <c r="J368" i="3"/>
  <c r="I368" i="3"/>
  <c r="H368" i="3"/>
  <c r="G368" i="3"/>
  <c r="F368" i="3"/>
  <c r="J367" i="3"/>
  <c r="I367" i="3"/>
  <c r="H367" i="3"/>
  <c r="G367" i="3"/>
  <c r="F367" i="3"/>
  <c r="J366" i="3"/>
  <c r="I366" i="3"/>
  <c r="H366" i="3"/>
  <c r="G366" i="3"/>
  <c r="F366" i="3"/>
  <c r="J365" i="3"/>
  <c r="I365" i="3"/>
  <c r="H365" i="3"/>
  <c r="G365" i="3"/>
  <c r="F365" i="3"/>
  <c r="J364" i="3"/>
  <c r="I364" i="3"/>
  <c r="H364" i="3"/>
  <c r="G364" i="3"/>
  <c r="F364" i="3"/>
  <c r="J363" i="3"/>
  <c r="I363" i="3"/>
  <c r="H363" i="3"/>
  <c r="G363" i="3"/>
  <c r="F363" i="3"/>
  <c r="J362" i="3"/>
  <c r="I362" i="3"/>
  <c r="H362" i="3"/>
  <c r="G362" i="3"/>
  <c r="F362" i="3"/>
  <c r="J361" i="3"/>
  <c r="I361" i="3"/>
  <c r="H361" i="3"/>
  <c r="G361" i="3"/>
  <c r="F361" i="3"/>
  <c r="J360" i="3"/>
  <c r="I360" i="3"/>
  <c r="H360" i="3"/>
  <c r="G360" i="3"/>
  <c r="F360" i="3"/>
  <c r="J359" i="3"/>
  <c r="I359" i="3"/>
  <c r="H359" i="3"/>
  <c r="G359" i="3"/>
  <c r="F359" i="3"/>
  <c r="J358" i="3"/>
  <c r="I358" i="3"/>
  <c r="H358" i="3"/>
  <c r="G358" i="3"/>
  <c r="F358" i="3"/>
  <c r="J357" i="3"/>
  <c r="I357" i="3"/>
  <c r="H357" i="3"/>
  <c r="G357" i="3"/>
  <c r="F357" i="3"/>
  <c r="J356" i="3"/>
  <c r="I356" i="3"/>
  <c r="H356" i="3"/>
  <c r="G356" i="3"/>
  <c r="F356" i="3"/>
  <c r="J355" i="3"/>
  <c r="I355" i="3"/>
  <c r="H355" i="3"/>
  <c r="G355" i="3"/>
  <c r="F355" i="3"/>
  <c r="J354" i="3"/>
  <c r="I354" i="3"/>
  <c r="H354" i="3"/>
  <c r="G354" i="3"/>
  <c r="F354" i="3"/>
  <c r="J353" i="3"/>
  <c r="I353" i="3"/>
  <c r="H353" i="3"/>
  <c r="G353" i="3"/>
  <c r="F353" i="3"/>
  <c r="J352" i="3"/>
  <c r="I352" i="3"/>
  <c r="H352" i="3"/>
  <c r="G352" i="3"/>
  <c r="F352" i="3"/>
  <c r="J351" i="3"/>
  <c r="I351" i="3"/>
  <c r="H351" i="3"/>
  <c r="G351" i="3"/>
  <c r="F351" i="3"/>
  <c r="J350" i="3"/>
  <c r="I350" i="3"/>
  <c r="H350" i="3"/>
  <c r="G350" i="3"/>
  <c r="F350" i="3"/>
  <c r="J349" i="3"/>
  <c r="I349" i="3"/>
  <c r="H349" i="3"/>
  <c r="G349" i="3"/>
  <c r="F349" i="3"/>
  <c r="J348" i="3"/>
  <c r="I348" i="3"/>
  <c r="H348" i="3"/>
  <c r="G348" i="3"/>
  <c r="F348" i="3"/>
  <c r="J347" i="3"/>
  <c r="I347" i="3"/>
  <c r="H347" i="3"/>
  <c r="G347" i="3"/>
  <c r="F347" i="3"/>
  <c r="J346" i="3"/>
  <c r="I346" i="3"/>
  <c r="H346" i="3"/>
  <c r="G346" i="3"/>
  <c r="F346" i="3"/>
  <c r="J345" i="3"/>
  <c r="I345" i="3"/>
  <c r="H345" i="3"/>
  <c r="G345" i="3"/>
  <c r="F345" i="3"/>
  <c r="J344" i="3"/>
  <c r="I344" i="3"/>
  <c r="H344" i="3"/>
  <c r="G344" i="3"/>
  <c r="F344" i="3"/>
  <c r="J343" i="3"/>
  <c r="I343" i="3"/>
  <c r="H343" i="3"/>
  <c r="G343" i="3"/>
  <c r="F343" i="3"/>
  <c r="J342" i="3"/>
  <c r="I342" i="3"/>
  <c r="H342" i="3"/>
  <c r="G342" i="3"/>
  <c r="F342" i="3"/>
  <c r="J341" i="3"/>
  <c r="I341" i="3"/>
  <c r="H341" i="3"/>
  <c r="G341" i="3"/>
  <c r="F341" i="3"/>
  <c r="J340" i="3"/>
  <c r="I340" i="3"/>
  <c r="H340" i="3"/>
  <c r="G340" i="3"/>
  <c r="F340" i="3"/>
  <c r="J339" i="3"/>
  <c r="I339" i="3"/>
  <c r="H339" i="3"/>
  <c r="G339" i="3"/>
  <c r="F339" i="3"/>
  <c r="J338" i="3"/>
  <c r="I338" i="3"/>
  <c r="H338" i="3"/>
  <c r="G338" i="3"/>
  <c r="F338" i="3"/>
  <c r="J337" i="3"/>
  <c r="I337" i="3"/>
  <c r="H337" i="3"/>
  <c r="G337" i="3"/>
  <c r="F337" i="3"/>
  <c r="J336" i="3"/>
  <c r="I336" i="3"/>
  <c r="H336" i="3"/>
  <c r="G336" i="3"/>
  <c r="F336" i="3"/>
  <c r="J335" i="3"/>
  <c r="I335" i="3"/>
  <c r="H335" i="3"/>
  <c r="G335" i="3"/>
  <c r="F335" i="3"/>
  <c r="J334" i="3"/>
  <c r="I334" i="3"/>
  <c r="H334" i="3"/>
  <c r="G334" i="3"/>
  <c r="F334" i="3"/>
  <c r="J333" i="3"/>
  <c r="I333" i="3"/>
  <c r="H333" i="3"/>
  <c r="G333" i="3"/>
  <c r="F333" i="3"/>
  <c r="J332" i="3"/>
  <c r="I332" i="3"/>
  <c r="H332" i="3"/>
  <c r="G332" i="3"/>
  <c r="F332" i="3"/>
  <c r="J331" i="3"/>
  <c r="I331" i="3"/>
  <c r="H331" i="3"/>
  <c r="G331" i="3"/>
  <c r="F331" i="3"/>
  <c r="J330" i="3"/>
  <c r="I330" i="3"/>
  <c r="H330" i="3"/>
  <c r="G330" i="3"/>
  <c r="F330" i="3"/>
  <c r="J329" i="3"/>
  <c r="I329" i="3"/>
  <c r="H329" i="3"/>
  <c r="G329" i="3"/>
  <c r="F329" i="3"/>
  <c r="J328" i="3"/>
  <c r="I328" i="3"/>
  <c r="H328" i="3"/>
  <c r="G328" i="3"/>
  <c r="F328" i="3"/>
  <c r="J327" i="3"/>
  <c r="I327" i="3"/>
  <c r="H327" i="3"/>
  <c r="G327" i="3"/>
  <c r="F327" i="3"/>
  <c r="J326" i="3"/>
  <c r="I326" i="3"/>
  <c r="H326" i="3"/>
  <c r="G326" i="3"/>
  <c r="F326" i="3"/>
  <c r="J325" i="3"/>
  <c r="I325" i="3"/>
  <c r="H325" i="3"/>
  <c r="G325" i="3"/>
  <c r="F325" i="3"/>
  <c r="J324" i="3"/>
  <c r="I324" i="3"/>
  <c r="H324" i="3"/>
  <c r="G324" i="3"/>
  <c r="F324" i="3"/>
  <c r="J323" i="3"/>
  <c r="I323" i="3"/>
  <c r="H323" i="3"/>
  <c r="G323" i="3"/>
  <c r="F323" i="3"/>
  <c r="J322" i="3"/>
  <c r="I322" i="3"/>
  <c r="H322" i="3"/>
  <c r="G322" i="3"/>
  <c r="F322" i="3"/>
  <c r="J321" i="3"/>
  <c r="I321" i="3"/>
  <c r="H321" i="3"/>
  <c r="G321" i="3"/>
  <c r="F321" i="3"/>
  <c r="J320" i="3"/>
  <c r="I320" i="3"/>
  <c r="H320" i="3"/>
  <c r="G320" i="3"/>
  <c r="F320" i="3"/>
  <c r="J319" i="3"/>
  <c r="I319" i="3"/>
  <c r="H319" i="3"/>
  <c r="G319" i="3"/>
  <c r="F319" i="3"/>
  <c r="J318" i="3"/>
  <c r="I318" i="3"/>
  <c r="H318" i="3"/>
  <c r="G318" i="3"/>
  <c r="F318" i="3"/>
  <c r="J317" i="3"/>
  <c r="I317" i="3"/>
  <c r="H317" i="3"/>
  <c r="G317" i="3"/>
  <c r="F317" i="3"/>
  <c r="J316" i="3"/>
  <c r="I316" i="3"/>
  <c r="H316" i="3"/>
  <c r="G316" i="3"/>
  <c r="F316" i="3"/>
  <c r="J315" i="3"/>
  <c r="I315" i="3"/>
  <c r="H315" i="3"/>
  <c r="G315" i="3"/>
  <c r="F315" i="3"/>
  <c r="J314" i="3"/>
  <c r="I314" i="3"/>
  <c r="H314" i="3"/>
  <c r="G314" i="3"/>
  <c r="F314" i="3"/>
  <c r="J313" i="3"/>
  <c r="I313" i="3"/>
  <c r="H313" i="3"/>
  <c r="G313" i="3"/>
  <c r="F313" i="3"/>
  <c r="J312" i="3"/>
  <c r="I312" i="3"/>
  <c r="H312" i="3"/>
  <c r="G312" i="3"/>
  <c r="F312" i="3"/>
  <c r="J311" i="3"/>
  <c r="I311" i="3"/>
  <c r="H311" i="3"/>
  <c r="G311" i="3"/>
  <c r="F311" i="3"/>
  <c r="J310" i="3"/>
  <c r="I310" i="3"/>
  <c r="H310" i="3"/>
  <c r="G310" i="3"/>
  <c r="F310" i="3"/>
  <c r="J309" i="3"/>
  <c r="I309" i="3"/>
  <c r="H309" i="3"/>
  <c r="G309" i="3"/>
  <c r="F309" i="3"/>
  <c r="J308" i="3"/>
  <c r="I308" i="3"/>
  <c r="H308" i="3"/>
  <c r="G308" i="3"/>
  <c r="F308" i="3"/>
  <c r="J307" i="3"/>
  <c r="I307" i="3"/>
  <c r="H307" i="3"/>
  <c r="G307" i="3"/>
  <c r="F307" i="3"/>
  <c r="J306" i="3"/>
  <c r="I306" i="3"/>
  <c r="H306" i="3"/>
  <c r="G306" i="3"/>
  <c r="F306" i="3"/>
  <c r="J305" i="3"/>
  <c r="I305" i="3"/>
  <c r="H305" i="3"/>
  <c r="G305" i="3"/>
  <c r="F305" i="3"/>
  <c r="J304" i="3"/>
  <c r="I304" i="3"/>
  <c r="H304" i="3"/>
  <c r="G304" i="3"/>
  <c r="F304" i="3"/>
  <c r="J303" i="3"/>
  <c r="I303" i="3"/>
  <c r="H303" i="3"/>
  <c r="G303" i="3"/>
  <c r="F303" i="3"/>
  <c r="J302" i="3"/>
  <c r="I302" i="3"/>
  <c r="H302" i="3"/>
  <c r="G302" i="3"/>
  <c r="F302" i="3"/>
  <c r="J301" i="3"/>
  <c r="I301" i="3"/>
  <c r="H301" i="3"/>
  <c r="G301" i="3"/>
  <c r="F301" i="3"/>
  <c r="J300" i="3"/>
  <c r="I300" i="3"/>
  <c r="H300" i="3"/>
  <c r="G300" i="3"/>
  <c r="F300" i="3"/>
  <c r="J299" i="3"/>
  <c r="I299" i="3"/>
  <c r="H299" i="3"/>
  <c r="G299" i="3"/>
  <c r="F299" i="3"/>
  <c r="J298" i="3"/>
  <c r="I298" i="3"/>
  <c r="H298" i="3"/>
  <c r="G298" i="3"/>
  <c r="F298" i="3"/>
  <c r="J297" i="3"/>
  <c r="I297" i="3"/>
  <c r="H297" i="3"/>
  <c r="G297" i="3"/>
  <c r="F297" i="3"/>
  <c r="J296" i="3"/>
  <c r="I296" i="3"/>
  <c r="H296" i="3"/>
  <c r="G296" i="3"/>
  <c r="F296" i="3"/>
  <c r="J295" i="3"/>
  <c r="I295" i="3"/>
  <c r="H295" i="3"/>
  <c r="G295" i="3"/>
  <c r="F295" i="3"/>
  <c r="J294" i="3"/>
  <c r="I294" i="3"/>
  <c r="H294" i="3"/>
  <c r="G294" i="3"/>
  <c r="F294" i="3"/>
  <c r="J293" i="3"/>
  <c r="I293" i="3"/>
  <c r="H293" i="3"/>
  <c r="G293" i="3"/>
  <c r="F293" i="3"/>
  <c r="J292" i="3"/>
  <c r="I292" i="3"/>
  <c r="H292" i="3"/>
  <c r="G292" i="3"/>
  <c r="F292" i="3"/>
  <c r="J291" i="3"/>
  <c r="I291" i="3"/>
  <c r="H291" i="3"/>
  <c r="G291" i="3"/>
  <c r="F291" i="3"/>
  <c r="J290" i="3"/>
  <c r="I290" i="3"/>
  <c r="H290" i="3"/>
  <c r="G290" i="3"/>
  <c r="F290" i="3"/>
  <c r="J289" i="3"/>
  <c r="I289" i="3"/>
  <c r="H289" i="3"/>
  <c r="G289" i="3"/>
  <c r="F289" i="3"/>
  <c r="J288" i="3"/>
  <c r="I288" i="3"/>
  <c r="H288" i="3"/>
  <c r="G288" i="3"/>
  <c r="F288" i="3"/>
  <c r="J287" i="3"/>
  <c r="I287" i="3"/>
  <c r="H287" i="3"/>
  <c r="G287" i="3"/>
  <c r="F287" i="3"/>
  <c r="J286" i="3"/>
  <c r="I286" i="3"/>
  <c r="H286" i="3"/>
  <c r="G286" i="3"/>
  <c r="F286" i="3"/>
  <c r="J285" i="3"/>
  <c r="I285" i="3"/>
  <c r="H285" i="3"/>
  <c r="G285" i="3"/>
  <c r="F285" i="3"/>
  <c r="J284" i="3"/>
  <c r="I284" i="3"/>
  <c r="H284" i="3"/>
  <c r="G284" i="3"/>
  <c r="F284" i="3"/>
  <c r="J283" i="3"/>
  <c r="I283" i="3"/>
  <c r="H283" i="3"/>
  <c r="G283" i="3"/>
  <c r="F283" i="3"/>
  <c r="J282" i="3"/>
  <c r="I282" i="3"/>
  <c r="H282" i="3"/>
  <c r="G282" i="3"/>
  <c r="F282" i="3"/>
  <c r="J281" i="3"/>
  <c r="I281" i="3"/>
  <c r="H281" i="3"/>
  <c r="G281" i="3"/>
  <c r="F281" i="3"/>
  <c r="J280" i="3"/>
  <c r="I280" i="3"/>
  <c r="H280" i="3"/>
  <c r="G280" i="3"/>
  <c r="F280" i="3"/>
  <c r="J279" i="3"/>
  <c r="I279" i="3"/>
  <c r="H279" i="3"/>
  <c r="G279" i="3"/>
  <c r="F279" i="3"/>
  <c r="J278" i="3"/>
  <c r="I278" i="3"/>
  <c r="H278" i="3"/>
  <c r="G278" i="3"/>
  <c r="F278" i="3"/>
  <c r="J277" i="3"/>
  <c r="I277" i="3"/>
  <c r="H277" i="3"/>
  <c r="G277" i="3"/>
  <c r="F277" i="3"/>
  <c r="J276" i="3"/>
  <c r="I276" i="3"/>
  <c r="H276" i="3"/>
  <c r="G276" i="3"/>
  <c r="F276" i="3"/>
  <c r="J275" i="3"/>
  <c r="I275" i="3"/>
  <c r="H275" i="3"/>
  <c r="G275" i="3"/>
  <c r="F275" i="3"/>
  <c r="J274" i="3"/>
  <c r="I274" i="3"/>
  <c r="H274" i="3"/>
  <c r="G274" i="3"/>
  <c r="F274" i="3"/>
  <c r="J273" i="3"/>
  <c r="I273" i="3"/>
  <c r="H273" i="3"/>
  <c r="G273" i="3"/>
  <c r="F273" i="3"/>
  <c r="J272" i="3"/>
  <c r="I272" i="3"/>
  <c r="H272" i="3"/>
  <c r="G272" i="3"/>
  <c r="F272" i="3"/>
  <c r="J271" i="3"/>
  <c r="I271" i="3"/>
  <c r="H271" i="3"/>
  <c r="G271" i="3"/>
  <c r="F271" i="3"/>
  <c r="J270" i="3"/>
  <c r="I270" i="3"/>
  <c r="H270" i="3"/>
  <c r="G270" i="3"/>
  <c r="F270" i="3"/>
  <c r="J269" i="3"/>
  <c r="I269" i="3"/>
  <c r="H269" i="3"/>
  <c r="G269" i="3"/>
  <c r="F269" i="3"/>
  <c r="J268" i="3"/>
  <c r="I268" i="3"/>
  <c r="H268" i="3"/>
  <c r="G268" i="3"/>
  <c r="F268" i="3"/>
  <c r="J267" i="3"/>
  <c r="I267" i="3"/>
  <c r="H267" i="3"/>
  <c r="G267" i="3"/>
  <c r="F267" i="3"/>
  <c r="J266" i="3"/>
  <c r="I266" i="3"/>
  <c r="H266" i="3"/>
  <c r="G266" i="3"/>
  <c r="F266" i="3"/>
  <c r="J265" i="3"/>
  <c r="I265" i="3"/>
  <c r="H265" i="3"/>
  <c r="G265" i="3"/>
  <c r="F265" i="3"/>
  <c r="J264" i="3"/>
  <c r="I264" i="3"/>
  <c r="H264" i="3"/>
  <c r="G264" i="3"/>
  <c r="F264" i="3"/>
  <c r="J263" i="3"/>
  <c r="I263" i="3"/>
  <c r="H263" i="3"/>
  <c r="G263" i="3"/>
  <c r="F263" i="3"/>
  <c r="J262" i="3"/>
  <c r="I262" i="3"/>
  <c r="H262" i="3"/>
  <c r="G262" i="3"/>
  <c r="F262" i="3"/>
  <c r="J261" i="3"/>
  <c r="I261" i="3"/>
  <c r="H261" i="3"/>
  <c r="G261" i="3"/>
  <c r="F261" i="3"/>
  <c r="J260" i="3"/>
  <c r="I260" i="3"/>
  <c r="H260" i="3"/>
  <c r="G260" i="3"/>
  <c r="F260" i="3"/>
  <c r="J259" i="3"/>
  <c r="I259" i="3"/>
  <c r="H259" i="3"/>
  <c r="G259" i="3"/>
  <c r="F259" i="3"/>
  <c r="J258" i="3"/>
  <c r="I258" i="3"/>
  <c r="H258" i="3"/>
  <c r="G258" i="3"/>
  <c r="F258" i="3"/>
  <c r="J257" i="3"/>
  <c r="I257" i="3"/>
  <c r="H257" i="3"/>
  <c r="G257" i="3"/>
  <c r="F257" i="3"/>
  <c r="J256" i="3"/>
  <c r="I256" i="3"/>
  <c r="H256" i="3"/>
  <c r="G256" i="3"/>
  <c r="F256" i="3"/>
  <c r="J255" i="3"/>
  <c r="I255" i="3"/>
  <c r="H255" i="3"/>
  <c r="G255" i="3"/>
  <c r="F255" i="3"/>
  <c r="J254" i="3"/>
  <c r="I254" i="3"/>
  <c r="H254" i="3"/>
  <c r="G254" i="3"/>
  <c r="F254" i="3"/>
  <c r="J253" i="3"/>
  <c r="I253" i="3"/>
  <c r="H253" i="3"/>
  <c r="G253" i="3"/>
  <c r="F253" i="3"/>
  <c r="J252" i="3"/>
  <c r="I252" i="3"/>
  <c r="H252" i="3"/>
  <c r="G252" i="3"/>
  <c r="F252" i="3"/>
  <c r="J251" i="3"/>
  <c r="I251" i="3"/>
  <c r="H251" i="3"/>
  <c r="G251" i="3"/>
  <c r="F251" i="3"/>
  <c r="J250" i="3"/>
  <c r="I250" i="3"/>
  <c r="H250" i="3"/>
  <c r="G250" i="3"/>
  <c r="F250" i="3"/>
  <c r="J249" i="3"/>
  <c r="I249" i="3"/>
  <c r="H249" i="3"/>
  <c r="G249" i="3"/>
  <c r="F249" i="3"/>
  <c r="J248" i="3"/>
  <c r="I248" i="3"/>
  <c r="H248" i="3"/>
  <c r="G248" i="3"/>
  <c r="F248" i="3"/>
  <c r="J247" i="3"/>
  <c r="I247" i="3"/>
  <c r="H247" i="3"/>
  <c r="G247" i="3"/>
  <c r="F247" i="3"/>
  <c r="J246" i="3"/>
  <c r="I246" i="3"/>
  <c r="H246" i="3"/>
  <c r="G246" i="3"/>
  <c r="F246" i="3"/>
  <c r="J245" i="3"/>
  <c r="I245" i="3"/>
  <c r="H245" i="3"/>
  <c r="G245" i="3"/>
  <c r="F245" i="3"/>
  <c r="J244" i="3"/>
  <c r="I244" i="3"/>
  <c r="H244" i="3"/>
  <c r="G244" i="3"/>
  <c r="F244" i="3"/>
  <c r="J243" i="3"/>
  <c r="I243" i="3"/>
  <c r="H243" i="3"/>
  <c r="G243" i="3"/>
  <c r="F243" i="3"/>
  <c r="J242" i="3"/>
  <c r="I242" i="3"/>
  <c r="H242" i="3"/>
  <c r="G242" i="3"/>
  <c r="F242" i="3"/>
  <c r="J241" i="3"/>
  <c r="I241" i="3"/>
  <c r="H241" i="3"/>
  <c r="G241" i="3"/>
  <c r="F241" i="3"/>
  <c r="J240" i="3"/>
  <c r="I240" i="3"/>
  <c r="H240" i="3"/>
  <c r="G240" i="3"/>
  <c r="F240" i="3"/>
  <c r="J239" i="3"/>
  <c r="I239" i="3"/>
  <c r="H239" i="3"/>
  <c r="G239" i="3"/>
  <c r="F239" i="3"/>
  <c r="J238" i="3"/>
  <c r="I238" i="3"/>
  <c r="H238" i="3"/>
  <c r="G238" i="3"/>
  <c r="F238" i="3"/>
  <c r="J237" i="3"/>
  <c r="I237" i="3"/>
  <c r="H237" i="3"/>
  <c r="G237" i="3"/>
  <c r="F237" i="3"/>
  <c r="J236" i="3"/>
  <c r="I236" i="3"/>
  <c r="H236" i="3"/>
  <c r="G236" i="3"/>
  <c r="F236" i="3"/>
  <c r="J235" i="3"/>
  <c r="I235" i="3"/>
  <c r="H235" i="3"/>
  <c r="G235" i="3"/>
  <c r="F235" i="3"/>
  <c r="J234" i="3"/>
  <c r="I234" i="3"/>
  <c r="H234" i="3"/>
  <c r="G234" i="3"/>
  <c r="F234" i="3"/>
  <c r="J233" i="3"/>
  <c r="I233" i="3"/>
  <c r="H233" i="3"/>
  <c r="G233" i="3"/>
  <c r="F233" i="3"/>
  <c r="J232" i="3"/>
  <c r="I232" i="3"/>
  <c r="H232" i="3"/>
  <c r="G232" i="3"/>
  <c r="F232" i="3"/>
  <c r="J231" i="3"/>
  <c r="I231" i="3"/>
  <c r="H231" i="3"/>
  <c r="G231" i="3"/>
  <c r="F231" i="3"/>
  <c r="J230" i="3"/>
  <c r="I230" i="3"/>
  <c r="H230" i="3"/>
  <c r="G230" i="3"/>
  <c r="F230" i="3"/>
  <c r="J229" i="3"/>
  <c r="I229" i="3"/>
  <c r="H229" i="3"/>
  <c r="G229" i="3"/>
  <c r="F229" i="3"/>
  <c r="J228" i="3"/>
  <c r="I228" i="3"/>
  <c r="H228" i="3"/>
  <c r="G228" i="3"/>
  <c r="F228" i="3"/>
  <c r="J227" i="3"/>
  <c r="I227" i="3"/>
  <c r="H227" i="3"/>
  <c r="G227" i="3"/>
  <c r="F227" i="3"/>
  <c r="J226" i="3"/>
  <c r="I226" i="3"/>
  <c r="H226" i="3"/>
  <c r="G226" i="3"/>
  <c r="F226" i="3"/>
  <c r="J225" i="3"/>
  <c r="I225" i="3"/>
  <c r="H225" i="3"/>
  <c r="G225" i="3"/>
  <c r="F225" i="3"/>
  <c r="J224" i="3"/>
  <c r="I224" i="3"/>
  <c r="H224" i="3"/>
  <c r="G224" i="3"/>
  <c r="F224" i="3"/>
  <c r="J223" i="3"/>
  <c r="I223" i="3"/>
  <c r="H223" i="3"/>
  <c r="G223" i="3"/>
  <c r="F223" i="3"/>
  <c r="J222" i="3"/>
  <c r="I222" i="3"/>
  <c r="H222" i="3"/>
  <c r="G222" i="3"/>
  <c r="F222" i="3"/>
  <c r="J221" i="3"/>
  <c r="I221" i="3"/>
  <c r="H221" i="3"/>
  <c r="G221" i="3"/>
  <c r="F221" i="3"/>
  <c r="J220" i="3"/>
  <c r="I220" i="3"/>
  <c r="H220" i="3"/>
  <c r="G220" i="3"/>
  <c r="F220" i="3"/>
  <c r="J219" i="3"/>
  <c r="I219" i="3"/>
  <c r="H219" i="3"/>
  <c r="G219" i="3"/>
  <c r="F219" i="3"/>
  <c r="J218" i="3"/>
  <c r="I218" i="3"/>
  <c r="H218" i="3"/>
  <c r="G218" i="3"/>
  <c r="F218" i="3"/>
  <c r="J217" i="3"/>
  <c r="I217" i="3"/>
  <c r="H217" i="3"/>
  <c r="G217" i="3"/>
  <c r="F217" i="3"/>
  <c r="J216" i="3"/>
  <c r="I216" i="3"/>
  <c r="H216" i="3"/>
  <c r="G216" i="3"/>
  <c r="F216" i="3"/>
  <c r="J215" i="3"/>
  <c r="I215" i="3"/>
  <c r="H215" i="3"/>
  <c r="G215" i="3"/>
  <c r="F215" i="3"/>
  <c r="J214" i="3"/>
  <c r="I214" i="3"/>
  <c r="H214" i="3"/>
  <c r="G214" i="3"/>
  <c r="F214" i="3"/>
  <c r="J213" i="3"/>
  <c r="I213" i="3"/>
  <c r="H213" i="3"/>
  <c r="G213" i="3"/>
  <c r="F213" i="3"/>
  <c r="J212" i="3"/>
  <c r="I212" i="3"/>
  <c r="H212" i="3"/>
  <c r="G212" i="3"/>
  <c r="F212" i="3"/>
  <c r="J211" i="3"/>
  <c r="I211" i="3"/>
  <c r="H211" i="3"/>
  <c r="G211" i="3"/>
  <c r="F211" i="3"/>
  <c r="J210" i="3"/>
  <c r="I210" i="3"/>
  <c r="H210" i="3"/>
  <c r="G210" i="3"/>
  <c r="F210" i="3"/>
  <c r="J209" i="3"/>
  <c r="I209" i="3"/>
  <c r="H209" i="3"/>
  <c r="G209" i="3"/>
  <c r="F209" i="3"/>
  <c r="J208" i="3"/>
  <c r="I208" i="3"/>
  <c r="H208" i="3"/>
  <c r="G208" i="3"/>
  <c r="F208" i="3"/>
  <c r="J207" i="3"/>
  <c r="I207" i="3"/>
  <c r="H207" i="3"/>
  <c r="G207" i="3"/>
  <c r="F207" i="3"/>
  <c r="J206" i="3"/>
  <c r="I206" i="3"/>
  <c r="H206" i="3"/>
  <c r="G206" i="3"/>
  <c r="F206" i="3"/>
  <c r="J205" i="3"/>
  <c r="I205" i="3"/>
  <c r="H205" i="3"/>
  <c r="G205" i="3"/>
  <c r="F205" i="3"/>
  <c r="J204" i="3"/>
  <c r="I204" i="3"/>
  <c r="H204" i="3"/>
  <c r="G204" i="3"/>
  <c r="F204" i="3"/>
  <c r="J203" i="3"/>
  <c r="I203" i="3"/>
  <c r="H203" i="3"/>
  <c r="G203" i="3"/>
  <c r="F203" i="3"/>
  <c r="J202" i="3"/>
  <c r="I202" i="3"/>
  <c r="H202" i="3"/>
  <c r="G202" i="3"/>
  <c r="F202" i="3"/>
  <c r="J201" i="3"/>
  <c r="I201" i="3"/>
  <c r="H201" i="3"/>
  <c r="G201" i="3"/>
  <c r="F201" i="3"/>
  <c r="J200" i="3"/>
  <c r="I200" i="3"/>
  <c r="H200" i="3"/>
  <c r="G200" i="3"/>
  <c r="F200" i="3"/>
  <c r="J199" i="3"/>
  <c r="I199" i="3"/>
  <c r="H199" i="3"/>
  <c r="G199" i="3"/>
  <c r="F199" i="3"/>
  <c r="J198" i="3"/>
  <c r="I198" i="3"/>
  <c r="H198" i="3"/>
  <c r="G198" i="3"/>
  <c r="F198" i="3"/>
  <c r="J197" i="3"/>
  <c r="I197" i="3"/>
  <c r="H197" i="3"/>
  <c r="G197" i="3"/>
  <c r="F197" i="3"/>
  <c r="J196" i="3"/>
  <c r="I196" i="3"/>
  <c r="H196" i="3"/>
  <c r="G196" i="3"/>
  <c r="F196" i="3"/>
  <c r="J195" i="3"/>
  <c r="I195" i="3"/>
  <c r="H195" i="3"/>
  <c r="G195" i="3"/>
  <c r="F195" i="3"/>
  <c r="J194" i="3"/>
  <c r="I194" i="3"/>
  <c r="H194" i="3"/>
  <c r="G194" i="3"/>
  <c r="F194" i="3"/>
  <c r="J193" i="3"/>
  <c r="I193" i="3"/>
  <c r="H193" i="3"/>
  <c r="G193" i="3"/>
  <c r="F193" i="3"/>
  <c r="J192" i="3"/>
  <c r="I192" i="3"/>
  <c r="H192" i="3"/>
  <c r="G192" i="3"/>
  <c r="F192" i="3"/>
  <c r="J191" i="3"/>
  <c r="I191" i="3"/>
  <c r="H191" i="3"/>
  <c r="G191" i="3"/>
  <c r="F191" i="3"/>
  <c r="J190" i="3"/>
  <c r="I190" i="3"/>
  <c r="H190" i="3"/>
  <c r="G190" i="3"/>
  <c r="F190" i="3"/>
  <c r="J189" i="3"/>
  <c r="I189" i="3"/>
  <c r="H189" i="3"/>
  <c r="G189" i="3"/>
  <c r="F189" i="3"/>
  <c r="J188" i="3"/>
  <c r="I188" i="3"/>
  <c r="H188" i="3"/>
  <c r="G188" i="3"/>
  <c r="F188" i="3"/>
  <c r="J187" i="3"/>
  <c r="I187" i="3"/>
  <c r="H187" i="3"/>
  <c r="G187" i="3"/>
  <c r="F187" i="3"/>
  <c r="J186" i="3"/>
  <c r="I186" i="3"/>
  <c r="H186" i="3"/>
  <c r="G186" i="3"/>
  <c r="F186" i="3"/>
  <c r="J185" i="3"/>
  <c r="I185" i="3"/>
  <c r="H185" i="3"/>
  <c r="G185" i="3"/>
  <c r="F185" i="3"/>
  <c r="J184" i="3"/>
  <c r="I184" i="3"/>
  <c r="H184" i="3"/>
  <c r="G184" i="3"/>
  <c r="F184" i="3"/>
  <c r="J183" i="3"/>
  <c r="I183" i="3"/>
  <c r="H183" i="3"/>
  <c r="G183" i="3"/>
  <c r="F183" i="3"/>
  <c r="J182" i="3"/>
  <c r="I182" i="3"/>
  <c r="H182" i="3"/>
  <c r="G182" i="3"/>
  <c r="F182" i="3"/>
  <c r="J181" i="3"/>
  <c r="I181" i="3"/>
  <c r="H181" i="3"/>
  <c r="G181" i="3"/>
  <c r="F181" i="3"/>
  <c r="J180" i="3"/>
  <c r="I180" i="3"/>
  <c r="H180" i="3"/>
  <c r="G180" i="3"/>
  <c r="F180" i="3"/>
  <c r="J179" i="3"/>
  <c r="I179" i="3"/>
  <c r="H179" i="3"/>
  <c r="G179" i="3"/>
  <c r="F179" i="3"/>
  <c r="J178" i="3"/>
  <c r="I178" i="3"/>
  <c r="H178" i="3"/>
  <c r="G178" i="3"/>
  <c r="F178" i="3"/>
  <c r="J177" i="3"/>
  <c r="I177" i="3"/>
  <c r="H177" i="3"/>
  <c r="G177" i="3"/>
  <c r="F177" i="3"/>
  <c r="J176" i="3"/>
  <c r="I176" i="3"/>
  <c r="H176" i="3"/>
  <c r="G176" i="3"/>
  <c r="F176" i="3"/>
  <c r="J175" i="3"/>
  <c r="I175" i="3"/>
  <c r="H175" i="3"/>
  <c r="G175" i="3"/>
  <c r="F175" i="3"/>
  <c r="J174" i="3"/>
  <c r="I174" i="3"/>
  <c r="H174" i="3"/>
  <c r="G174" i="3"/>
  <c r="F174" i="3"/>
  <c r="J173" i="3"/>
  <c r="I173" i="3"/>
  <c r="H173" i="3"/>
  <c r="G173" i="3"/>
  <c r="F173" i="3"/>
  <c r="J172" i="3"/>
  <c r="I172" i="3"/>
  <c r="H172" i="3"/>
  <c r="G172" i="3"/>
  <c r="F172" i="3"/>
  <c r="J171" i="3"/>
  <c r="I171" i="3"/>
  <c r="H171" i="3"/>
  <c r="G171" i="3"/>
  <c r="F171" i="3"/>
  <c r="J170" i="3"/>
  <c r="I170" i="3"/>
  <c r="H170" i="3"/>
  <c r="G170" i="3"/>
  <c r="F170" i="3"/>
  <c r="J169" i="3"/>
  <c r="I169" i="3"/>
  <c r="H169" i="3"/>
  <c r="G169" i="3"/>
  <c r="F169" i="3"/>
  <c r="J168" i="3"/>
  <c r="I168" i="3"/>
  <c r="H168" i="3"/>
  <c r="G168" i="3"/>
  <c r="F168" i="3"/>
  <c r="J167" i="3"/>
  <c r="I167" i="3"/>
  <c r="H167" i="3"/>
  <c r="G167" i="3"/>
  <c r="F167" i="3"/>
  <c r="J166" i="3"/>
  <c r="I166" i="3"/>
  <c r="H166" i="3"/>
  <c r="G166" i="3"/>
  <c r="F166" i="3"/>
  <c r="J165" i="3"/>
  <c r="I165" i="3"/>
  <c r="H165" i="3"/>
  <c r="G165" i="3"/>
  <c r="F165" i="3"/>
  <c r="J164" i="3"/>
  <c r="I164" i="3"/>
  <c r="H164" i="3"/>
  <c r="G164" i="3"/>
  <c r="F164" i="3"/>
  <c r="J163" i="3"/>
  <c r="I163" i="3"/>
  <c r="H163" i="3"/>
  <c r="G163" i="3"/>
  <c r="F163" i="3"/>
  <c r="J162" i="3"/>
  <c r="I162" i="3"/>
  <c r="H162" i="3"/>
  <c r="G162" i="3"/>
  <c r="F162" i="3"/>
  <c r="J161" i="3"/>
  <c r="I161" i="3"/>
  <c r="H161" i="3"/>
  <c r="G161" i="3"/>
  <c r="F161" i="3"/>
  <c r="J160" i="3"/>
  <c r="I160" i="3"/>
  <c r="H160" i="3"/>
  <c r="G160" i="3"/>
  <c r="F160" i="3"/>
  <c r="J159" i="3"/>
  <c r="I159" i="3"/>
  <c r="H159" i="3"/>
  <c r="G159" i="3"/>
  <c r="F159" i="3"/>
  <c r="J158" i="3"/>
  <c r="I158" i="3"/>
  <c r="H158" i="3"/>
  <c r="G158" i="3"/>
  <c r="F158" i="3"/>
  <c r="J157" i="3"/>
  <c r="I157" i="3"/>
  <c r="H157" i="3"/>
  <c r="G157" i="3"/>
  <c r="F157" i="3"/>
  <c r="J156" i="3"/>
  <c r="I156" i="3"/>
  <c r="H156" i="3"/>
  <c r="G156" i="3"/>
  <c r="F156" i="3"/>
  <c r="J155" i="3"/>
  <c r="I155" i="3"/>
  <c r="H155" i="3"/>
  <c r="G155" i="3"/>
  <c r="F155" i="3"/>
  <c r="J154" i="3"/>
  <c r="I154" i="3"/>
  <c r="H154" i="3"/>
  <c r="G154" i="3"/>
  <c r="F154" i="3"/>
  <c r="J153" i="3"/>
  <c r="I153" i="3"/>
  <c r="H153" i="3"/>
  <c r="G153" i="3"/>
  <c r="F153" i="3"/>
  <c r="J152" i="3"/>
  <c r="I152" i="3"/>
  <c r="H152" i="3"/>
  <c r="G152" i="3"/>
  <c r="F152" i="3"/>
  <c r="J151" i="3"/>
  <c r="I151" i="3"/>
  <c r="H151" i="3"/>
  <c r="G151" i="3"/>
  <c r="F151" i="3"/>
  <c r="J150" i="3"/>
  <c r="I150" i="3"/>
  <c r="H150" i="3"/>
  <c r="G150" i="3"/>
  <c r="F150" i="3"/>
  <c r="J149" i="3"/>
  <c r="I149" i="3"/>
  <c r="H149" i="3"/>
  <c r="G149" i="3"/>
  <c r="F149" i="3"/>
  <c r="J148" i="3"/>
  <c r="I148" i="3"/>
  <c r="H148" i="3"/>
  <c r="G148" i="3"/>
  <c r="F148" i="3"/>
  <c r="J147" i="3"/>
  <c r="I147" i="3"/>
  <c r="H147" i="3"/>
  <c r="G147" i="3"/>
  <c r="F147" i="3"/>
  <c r="J146" i="3"/>
  <c r="I146" i="3"/>
  <c r="H146" i="3"/>
  <c r="G146" i="3"/>
  <c r="F146" i="3"/>
  <c r="J145" i="3"/>
  <c r="I145" i="3"/>
  <c r="H145" i="3"/>
  <c r="G145" i="3"/>
  <c r="F145" i="3"/>
  <c r="J144" i="3"/>
  <c r="I144" i="3"/>
  <c r="H144" i="3"/>
  <c r="G144" i="3"/>
  <c r="F144" i="3"/>
  <c r="J143" i="3"/>
  <c r="I143" i="3"/>
  <c r="H143" i="3"/>
  <c r="G143" i="3"/>
  <c r="F143" i="3"/>
  <c r="J142" i="3"/>
  <c r="I142" i="3"/>
  <c r="H142" i="3"/>
  <c r="G142" i="3"/>
  <c r="F142" i="3"/>
  <c r="J141" i="3"/>
  <c r="I141" i="3"/>
  <c r="H141" i="3"/>
  <c r="G141" i="3"/>
  <c r="F141" i="3"/>
  <c r="J140" i="3"/>
  <c r="I140" i="3"/>
  <c r="H140" i="3"/>
  <c r="G140" i="3"/>
  <c r="F140" i="3"/>
  <c r="J139" i="3"/>
  <c r="I139" i="3"/>
  <c r="H139" i="3"/>
  <c r="G139" i="3"/>
  <c r="F139" i="3"/>
  <c r="J138" i="3"/>
  <c r="I138" i="3"/>
  <c r="H138" i="3"/>
  <c r="G138" i="3"/>
  <c r="F138" i="3"/>
  <c r="J137" i="3"/>
  <c r="I137" i="3"/>
  <c r="H137" i="3"/>
  <c r="G137" i="3"/>
  <c r="F137" i="3"/>
  <c r="J136" i="3"/>
  <c r="I136" i="3"/>
  <c r="H136" i="3"/>
  <c r="G136" i="3"/>
  <c r="F136" i="3"/>
  <c r="J135" i="3"/>
  <c r="I135" i="3"/>
  <c r="H135" i="3"/>
  <c r="G135" i="3"/>
  <c r="F135" i="3"/>
  <c r="J134" i="3"/>
  <c r="I134" i="3"/>
  <c r="H134" i="3"/>
  <c r="G134" i="3"/>
  <c r="F134" i="3"/>
  <c r="J133" i="3"/>
  <c r="I133" i="3"/>
  <c r="H133" i="3"/>
  <c r="G133" i="3"/>
  <c r="F133" i="3"/>
  <c r="J132" i="3"/>
  <c r="I132" i="3"/>
  <c r="H132" i="3"/>
  <c r="G132" i="3"/>
  <c r="F132" i="3"/>
  <c r="J131" i="3"/>
  <c r="I131" i="3"/>
  <c r="H131" i="3"/>
  <c r="G131" i="3"/>
  <c r="F131" i="3"/>
  <c r="J130" i="3"/>
  <c r="I130" i="3"/>
  <c r="H130" i="3"/>
  <c r="G130" i="3"/>
  <c r="F130" i="3"/>
  <c r="J129" i="3"/>
  <c r="I129" i="3"/>
  <c r="H129" i="3"/>
  <c r="G129" i="3"/>
  <c r="F129" i="3"/>
  <c r="J128" i="3"/>
  <c r="I128" i="3"/>
  <c r="H128" i="3"/>
  <c r="G128" i="3"/>
  <c r="F128" i="3"/>
  <c r="J127" i="3"/>
  <c r="I127" i="3"/>
  <c r="H127" i="3"/>
  <c r="G127" i="3"/>
  <c r="F127" i="3"/>
  <c r="J126" i="3"/>
  <c r="I126" i="3"/>
  <c r="H126" i="3"/>
  <c r="G126" i="3"/>
  <c r="F126" i="3"/>
  <c r="J125" i="3"/>
  <c r="I125" i="3"/>
  <c r="H125" i="3"/>
  <c r="G125" i="3"/>
  <c r="F125" i="3"/>
  <c r="J124" i="3"/>
  <c r="I124" i="3"/>
  <c r="H124" i="3"/>
  <c r="G124" i="3"/>
  <c r="F124" i="3"/>
  <c r="J123" i="3"/>
  <c r="I123" i="3"/>
  <c r="H123" i="3"/>
  <c r="G123" i="3"/>
  <c r="F123" i="3"/>
  <c r="J122" i="3"/>
  <c r="I122" i="3"/>
  <c r="H122" i="3"/>
  <c r="G122" i="3"/>
  <c r="F122" i="3"/>
  <c r="J121" i="3"/>
  <c r="I121" i="3"/>
  <c r="H121" i="3"/>
  <c r="G121" i="3"/>
  <c r="F121" i="3"/>
  <c r="J120" i="3"/>
  <c r="I120" i="3"/>
  <c r="H120" i="3"/>
  <c r="G120" i="3"/>
  <c r="F120" i="3"/>
  <c r="J119" i="3"/>
  <c r="I119" i="3"/>
  <c r="H119" i="3"/>
  <c r="G119" i="3"/>
  <c r="F119" i="3"/>
  <c r="J118" i="3"/>
  <c r="I118" i="3"/>
  <c r="H118" i="3"/>
  <c r="G118" i="3"/>
  <c r="F118" i="3"/>
  <c r="J117" i="3"/>
  <c r="I117" i="3"/>
  <c r="H117" i="3"/>
  <c r="G117" i="3"/>
  <c r="F117" i="3"/>
  <c r="J116" i="3"/>
  <c r="I116" i="3"/>
  <c r="H116" i="3"/>
  <c r="G116" i="3"/>
  <c r="F116" i="3"/>
  <c r="J115" i="3"/>
  <c r="I115" i="3"/>
  <c r="H115" i="3"/>
  <c r="G115" i="3"/>
  <c r="F115" i="3"/>
  <c r="J114" i="3"/>
  <c r="I114" i="3"/>
  <c r="H114" i="3"/>
  <c r="G114" i="3"/>
  <c r="F114" i="3"/>
  <c r="J113" i="3"/>
  <c r="I113" i="3"/>
  <c r="H113" i="3"/>
  <c r="G113" i="3"/>
  <c r="F113" i="3"/>
  <c r="J112" i="3"/>
  <c r="I112" i="3"/>
  <c r="H112" i="3"/>
  <c r="G112" i="3"/>
  <c r="F112" i="3"/>
  <c r="J111" i="3"/>
  <c r="I111" i="3"/>
  <c r="H111" i="3"/>
  <c r="G111" i="3"/>
  <c r="F111" i="3"/>
  <c r="J110" i="3"/>
  <c r="I110" i="3"/>
  <c r="H110" i="3"/>
  <c r="G110" i="3"/>
  <c r="F110" i="3"/>
  <c r="J109" i="3"/>
  <c r="I109" i="3"/>
  <c r="H109" i="3"/>
  <c r="G109" i="3"/>
  <c r="F109" i="3"/>
  <c r="J108" i="3"/>
  <c r="I108" i="3"/>
  <c r="H108" i="3"/>
  <c r="G108" i="3"/>
  <c r="F108" i="3"/>
  <c r="J107" i="3"/>
  <c r="I107" i="3"/>
  <c r="H107" i="3"/>
  <c r="G107" i="3"/>
  <c r="F107" i="3"/>
  <c r="J106" i="3"/>
  <c r="I106" i="3"/>
  <c r="H106" i="3"/>
  <c r="G106" i="3"/>
  <c r="F106" i="3"/>
  <c r="J105" i="3"/>
  <c r="I105" i="3"/>
  <c r="H105" i="3"/>
  <c r="G105" i="3"/>
  <c r="F105" i="3"/>
  <c r="J104" i="3"/>
  <c r="I104" i="3"/>
  <c r="H104" i="3"/>
  <c r="G104" i="3"/>
  <c r="F104" i="3"/>
  <c r="J103" i="3"/>
  <c r="I103" i="3"/>
  <c r="H103" i="3"/>
  <c r="G103" i="3"/>
  <c r="F103" i="3"/>
  <c r="J102" i="3"/>
  <c r="I102" i="3"/>
  <c r="H102" i="3"/>
  <c r="G102" i="3"/>
  <c r="F102" i="3"/>
  <c r="J101" i="3"/>
  <c r="I101" i="3"/>
  <c r="H101" i="3"/>
  <c r="G101" i="3"/>
  <c r="F101" i="3"/>
  <c r="J100" i="3"/>
  <c r="I100" i="3"/>
  <c r="H100" i="3"/>
  <c r="G100" i="3"/>
  <c r="F100" i="3"/>
  <c r="J99" i="3"/>
  <c r="I99" i="3"/>
  <c r="H99" i="3"/>
  <c r="G99" i="3"/>
  <c r="F99" i="3"/>
  <c r="J98" i="3"/>
  <c r="I98" i="3"/>
  <c r="H98" i="3"/>
  <c r="G98" i="3"/>
  <c r="F98" i="3"/>
  <c r="J97" i="3"/>
  <c r="I97" i="3"/>
  <c r="H97" i="3"/>
  <c r="G97" i="3"/>
  <c r="F97" i="3"/>
  <c r="J96" i="3"/>
  <c r="I96" i="3"/>
  <c r="H96" i="3"/>
  <c r="G96" i="3"/>
  <c r="F96" i="3"/>
  <c r="J95" i="3"/>
  <c r="I95" i="3"/>
  <c r="H95" i="3"/>
  <c r="G95" i="3"/>
  <c r="F95" i="3"/>
  <c r="J94" i="3"/>
  <c r="I94" i="3"/>
  <c r="H94" i="3"/>
  <c r="G94" i="3"/>
  <c r="F94" i="3"/>
  <c r="J93" i="3"/>
  <c r="I93" i="3"/>
  <c r="H93" i="3"/>
  <c r="G93" i="3"/>
  <c r="F93" i="3"/>
  <c r="J92" i="3"/>
  <c r="I92" i="3"/>
  <c r="H92" i="3"/>
  <c r="G92" i="3"/>
  <c r="F92" i="3"/>
  <c r="J91" i="3"/>
  <c r="I91" i="3"/>
  <c r="H91" i="3"/>
  <c r="G91" i="3"/>
  <c r="F91" i="3"/>
  <c r="J90" i="3"/>
  <c r="I90" i="3"/>
  <c r="H90" i="3"/>
  <c r="G90" i="3"/>
  <c r="F90" i="3"/>
  <c r="J89" i="3"/>
  <c r="I89" i="3"/>
  <c r="H89" i="3"/>
  <c r="G89" i="3"/>
  <c r="F89" i="3"/>
  <c r="J88" i="3"/>
  <c r="I88" i="3"/>
  <c r="H88" i="3"/>
  <c r="G88" i="3"/>
  <c r="F88" i="3"/>
  <c r="J87" i="3"/>
  <c r="I87" i="3"/>
  <c r="H87" i="3"/>
  <c r="G87" i="3"/>
  <c r="F87" i="3"/>
  <c r="J86" i="3"/>
  <c r="I86" i="3"/>
  <c r="H86" i="3"/>
  <c r="G86" i="3"/>
  <c r="F86" i="3"/>
  <c r="J85" i="3"/>
  <c r="I85" i="3"/>
  <c r="H85" i="3"/>
  <c r="G85" i="3"/>
  <c r="F85" i="3"/>
  <c r="J84" i="3"/>
  <c r="I84" i="3"/>
  <c r="H84" i="3"/>
  <c r="G84" i="3"/>
  <c r="F84" i="3"/>
  <c r="J83" i="3"/>
  <c r="I83" i="3"/>
  <c r="H83" i="3"/>
  <c r="G83" i="3"/>
  <c r="F83" i="3"/>
  <c r="J82" i="3"/>
  <c r="I82" i="3"/>
  <c r="H82" i="3"/>
  <c r="G82" i="3"/>
  <c r="F82" i="3"/>
  <c r="J81" i="3"/>
  <c r="I81" i="3"/>
  <c r="H81" i="3"/>
  <c r="G81" i="3"/>
  <c r="F81" i="3"/>
  <c r="J80" i="3"/>
  <c r="I80" i="3"/>
  <c r="H80" i="3"/>
  <c r="G80" i="3"/>
  <c r="F80" i="3"/>
  <c r="J79" i="3"/>
  <c r="I79" i="3"/>
  <c r="H79" i="3"/>
  <c r="G79" i="3"/>
  <c r="F79" i="3"/>
  <c r="J78" i="3"/>
  <c r="I78" i="3"/>
  <c r="H78" i="3"/>
  <c r="G78" i="3"/>
  <c r="F78" i="3"/>
  <c r="J77" i="3"/>
  <c r="I77" i="3"/>
  <c r="H77" i="3"/>
  <c r="G77" i="3"/>
  <c r="F77" i="3"/>
  <c r="J76" i="3"/>
  <c r="I76" i="3"/>
  <c r="H76" i="3"/>
  <c r="G76" i="3"/>
  <c r="F76" i="3"/>
  <c r="J75" i="3"/>
  <c r="I75" i="3"/>
  <c r="H75" i="3"/>
  <c r="G75" i="3"/>
  <c r="F75" i="3"/>
  <c r="J74" i="3"/>
  <c r="I74" i="3"/>
  <c r="H74" i="3"/>
  <c r="G74" i="3"/>
  <c r="F74" i="3"/>
  <c r="J73" i="3"/>
  <c r="I73" i="3"/>
  <c r="H73" i="3"/>
  <c r="G73" i="3"/>
  <c r="F73" i="3"/>
  <c r="J72" i="3"/>
  <c r="I72" i="3"/>
  <c r="H72" i="3"/>
  <c r="G72" i="3"/>
  <c r="F72" i="3"/>
  <c r="J71" i="3"/>
  <c r="I71" i="3"/>
  <c r="H71" i="3"/>
  <c r="G71" i="3"/>
  <c r="F71" i="3"/>
  <c r="J70" i="3"/>
  <c r="I70" i="3"/>
  <c r="H70" i="3"/>
  <c r="G70" i="3"/>
  <c r="F70" i="3"/>
  <c r="J69" i="3"/>
  <c r="I69" i="3"/>
  <c r="H69" i="3"/>
  <c r="G69" i="3"/>
  <c r="F69" i="3"/>
  <c r="J68" i="3"/>
  <c r="I68" i="3"/>
  <c r="H68" i="3"/>
  <c r="G68" i="3"/>
  <c r="F68" i="3"/>
  <c r="J67" i="3"/>
  <c r="I67" i="3"/>
  <c r="H67" i="3"/>
  <c r="G67" i="3"/>
  <c r="F67" i="3"/>
  <c r="J66" i="3"/>
  <c r="I66" i="3"/>
  <c r="H66" i="3"/>
  <c r="G66" i="3"/>
  <c r="F66" i="3"/>
  <c r="J65" i="3"/>
  <c r="I65" i="3"/>
  <c r="H65" i="3"/>
  <c r="G65" i="3"/>
  <c r="F65" i="3"/>
  <c r="J64" i="3"/>
  <c r="I64" i="3"/>
  <c r="H64" i="3"/>
  <c r="G64" i="3"/>
  <c r="F64" i="3"/>
  <c r="J63" i="3"/>
  <c r="I63" i="3"/>
  <c r="H63" i="3"/>
  <c r="G63" i="3"/>
  <c r="F63" i="3"/>
  <c r="J62" i="3"/>
  <c r="I62" i="3"/>
  <c r="H62" i="3"/>
  <c r="G62" i="3"/>
  <c r="F62" i="3"/>
  <c r="J61" i="3"/>
  <c r="I61" i="3"/>
  <c r="H61" i="3"/>
  <c r="G61" i="3"/>
  <c r="F61" i="3"/>
  <c r="J60" i="3"/>
  <c r="I60" i="3"/>
  <c r="H60" i="3"/>
  <c r="G60" i="3"/>
  <c r="F60" i="3"/>
  <c r="J59" i="3"/>
  <c r="I59" i="3"/>
  <c r="H59" i="3"/>
  <c r="G59" i="3"/>
  <c r="F59" i="3"/>
  <c r="J58" i="3"/>
  <c r="I58" i="3"/>
  <c r="H58" i="3"/>
  <c r="G58" i="3"/>
  <c r="F58" i="3"/>
  <c r="J57" i="3"/>
  <c r="I57" i="3"/>
  <c r="H57" i="3"/>
  <c r="G57" i="3"/>
  <c r="F57" i="3"/>
  <c r="J56" i="3"/>
  <c r="I56" i="3"/>
  <c r="H56" i="3"/>
  <c r="G56" i="3"/>
  <c r="F56" i="3"/>
  <c r="J55" i="3"/>
  <c r="I55" i="3"/>
  <c r="H55" i="3"/>
  <c r="G55" i="3"/>
  <c r="F55" i="3"/>
  <c r="J54" i="3"/>
  <c r="I54" i="3"/>
  <c r="H54" i="3"/>
  <c r="G54" i="3"/>
  <c r="F54" i="3"/>
  <c r="J53" i="3"/>
  <c r="I53" i="3"/>
  <c r="H53" i="3"/>
  <c r="G53" i="3"/>
  <c r="F53" i="3"/>
  <c r="J52" i="3"/>
  <c r="I52" i="3"/>
  <c r="H52" i="3"/>
  <c r="G52" i="3"/>
  <c r="F52" i="3"/>
  <c r="J51" i="3"/>
  <c r="I51" i="3"/>
  <c r="H51" i="3"/>
  <c r="G51" i="3"/>
  <c r="F51" i="3"/>
  <c r="J50" i="3"/>
  <c r="I50" i="3"/>
  <c r="H50" i="3"/>
  <c r="G50" i="3"/>
  <c r="F50" i="3"/>
  <c r="J49" i="3"/>
  <c r="I49" i="3"/>
  <c r="H49" i="3"/>
  <c r="G49" i="3"/>
  <c r="F49" i="3"/>
  <c r="J48" i="3"/>
  <c r="I48" i="3"/>
  <c r="H48" i="3"/>
  <c r="G48" i="3"/>
  <c r="F48" i="3"/>
  <c r="J47" i="3"/>
  <c r="I47" i="3"/>
  <c r="H47" i="3"/>
  <c r="G47" i="3"/>
  <c r="F47" i="3"/>
  <c r="J46" i="3"/>
  <c r="I46" i="3"/>
  <c r="H46" i="3"/>
  <c r="G46" i="3"/>
  <c r="F46" i="3"/>
  <c r="J45" i="3"/>
  <c r="I45" i="3"/>
  <c r="H45" i="3"/>
  <c r="G45" i="3"/>
  <c r="F45" i="3"/>
  <c r="J44" i="3"/>
  <c r="I44" i="3"/>
  <c r="H44" i="3"/>
  <c r="G44" i="3"/>
  <c r="F44" i="3"/>
  <c r="J43" i="3"/>
  <c r="I43" i="3"/>
  <c r="H43" i="3"/>
  <c r="G43" i="3"/>
  <c r="F43" i="3"/>
  <c r="J42" i="3"/>
  <c r="I42" i="3"/>
  <c r="H42" i="3"/>
  <c r="G42" i="3"/>
  <c r="F42" i="3"/>
  <c r="J41" i="3"/>
  <c r="I41" i="3"/>
  <c r="H41" i="3"/>
  <c r="G41" i="3"/>
  <c r="F41" i="3"/>
  <c r="J40" i="3"/>
  <c r="I40" i="3"/>
  <c r="H40" i="3"/>
  <c r="G40" i="3"/>
  <c r="F40" i="3"/>
  <c r="J39" i="3"/>
  <c r="I39" i="3"/>
  <c r="H39" i="3"/>
  <c r="G39" i="3"/>
  <c r="F39" i="3"/>
  <c r="J38" i="3"/>
  <c r="I38" i="3"/>
  <c r="H38" i="3"/>
  <c r="G38" i="3"/>
  <c r="F38" i="3"/>
  <c r="J37" i="3"/>
  <c r="I37" i="3"/>
  <c r="H37" i="3"/>
  <c r="G37" i="3"/>
  <c r="F37" i="3"/>
  <c r="J36" i="3"/>
  <c r="I36" i="3"/>
  <c r="H36" i="3"/>
  <c r="G36" i="3"/>
  <c r="F36" i="3"/>
  <c r="J35" i="3"/>
  <c r="I35" i="3"/>
  <c r="H35" i="3"/>
  <c r="G35" i="3"/>
  <c r="F35" i="3"/>
  <c r="J34" i="3"/>
  <c r="I34" i="3"/>
  <c r="H34" i="3"/>
  <c r="G34" i="3"/>
  <c r="F34" i="3"/>
  <c r="J33" i="3"/>
  <c r="I33" i="3"/>
  <c r="H33" i="3"/>
  <c r="G33" i="3"/>
  <c r="F33" i="3"/>
  <c r="J32" i="3"/>
  <c r="I32" i="3"/>
  <c r="H32" i="3"/>
  <c r="G32" i="3"/>
  <c r="F32" i="3"/>
  <c r="J31" i="3"/>
  <c r="I31" i="3"/>
  <c r="H31" i="3"/>
  <c r="G31" i="3"/>
  <c r="F31" i="3"/>
  <c r="J30" i="3"/>
  <c r="I30" i="3"/>
  <c r="H30" i="3"/>
  <c r="G30" i="3"/>
  <c r="F30" i="3"/>
  <c r="J29" i="3"/>
  <c r="I29" i="3"/>
  <c r="H29" i="3"/>
  <c r="G29" i="3"/>
  <c r="F29" i="3"/>
  <c r="J28" i="3"/>
  <c r="I28" i="3"/>
  <c r="H28" i="3"/>
  <c r="G28" i="3"/>
  <c r="F28" i="3"/>
  <c r="J27" i="3"/>
  <c r="I27" i="3"/>
  <c r="H27" i="3"/>
  <c r="G27" i="3"/>
  <c r="F27" i="3"/>
  <c r="J26" i="3"/>
  <c r="I26" i="3"/>
  <c r="H26" i="3"/>
  <c r="G26" i="3"/>
  <c r="F26" i="3"/>
  <c r="J25" i="3"/>
  <c r="I25" i="3"/>
  <c r="H25" i="3"/>
  <c r="G25" i="3"/>
  <c r="F25" i="3"/>
  <c r="J24" i="3"/>
  <c r="I24" i="3"/>
  <c r="H24" i="3"/>
  <c r="G24" i="3"/>
  <c r="F24" i="3"/>
  <c r="J23" i="3"/>
  <c r="I23" i="3"/>
  <c r="H23" i="3"/>
  <c r="G23" i="3"/>
  <c r="F23" i="3"/>
  <c r="J22" i="3"/>
  <c r="I22" i="3"/>
  <c r="H22" i="3"/>
  <c r="G22" i="3"/>
  <c r="F22" i="3"/>
  <c r="J21" i="3"/>
  <c r="I21" i="3"/>
  <c r="H21" i="3"/>
  <c r="G21" i="3"/>
  <c r="F21" i="3"/>
  <c r="J20" i="3"/>
  <c r="I20" i="3"/>
  <c r="H20" i="3"/>
  <c r="G20" i="3"/>
  <c r="F20" i="3"/>
  <c r="J19" i="3"/>
  <c r="I19" i="3"/>
  <c r="H19" i="3"/>
  <c r="G19" i="3"/>
  <c r="F19" i="3"/>
  <c r="J18" i="3"/>
  <c r="I18" i="3"/>
  <c r="H18" i="3"/>
  <c r="G18" i="3"/>
  <c r="F18" i="3"/>
  <c r="J17" i="3"/>
  <c r="I17" i="3"/>
  <c r="H17" i="3"/>
  <c r="G17" i="3"/>
  <c r="F17" i="3"/>
  <c r="J16" i="3"/>
  <c r="I16" i="3"/>
  <c r="H16" i="3"/>
  <c r="G16" i="3"/>
  <c r="F16" i="3"/>
  <c r="J15" i="3"/>
  <c r="I15" i="3"/>
  <c r="H15" i="3"/>
  <c r="G15" i="3"/>
  <c r="F15" i="3"/>
  <c r="J14" i="3"/>
  <c r="I14" i="3"/>
  <c r="H14" i="3"/>
  <c r="G14" i="3"/>
  <c r="F14" i="3"/>
  <c r="J13" i="3"/>
  <c r="I13" i="3"/>
  <c r="H13" i="3"/>
  <c r="G13" i="3"/>
  <c r="F13" i="3"/>
  <c r="J12" i="3"/>
  <c r="I12" i="3"/>
  <c r="H12" i="3"/>
  <c r="G12" i="3"/>
  <c r="F12" i="3"/>
  <c r="F7" i="3"/>
  <c r="F6" i="3"/>
  <c r="G12" i="1"/>
  <c r="H11" i="1"/>
  <c r="BB10" i="4" l="1"/>
  <c r="L16" i="4"/>
  <c r="R22" i="4"/>
  <c r="BB12" i="4" s="1"/>
  <c r="AD21" i="4"/>
  <c r="AE21" i="4" s="1"/>
  <c r="AE25" i="4" s="1"/>
  <c r="F16" i="4"/>
  <c r="F20" i="4" s="1"/>
  <c r="S21" i="4"/>
  <c r="BC9" i="4" s="1"/>
  <c r="BD9" i="4" s="1"/>
  <c r="AD31" i="4"/>
  <c r="L11" i="4"/>
  <c r="S19" i="4"/>
  <c r="BC7" i="4" s="1"/>
  <c r="AX10" i="4"/>
  <c r="AD22" i="4"/>
  <c r="AD32" i="4"/>
  <c r="AD23" i="4"/>
  <c r="L14" i="4"/>
  <c r="L15" i="4" s="1"/>
  <c r="AD30" i="4"/>
  <c r="AE30" i="4" s="1"/>
  <c r="AE34" i="4" s="1"/>
  <c r="AO8" i="4"/>
  <c r="AN26" i="4"/>
  <c r="AN30" i="4" s="1"/>
  <c r="BE9" i="4" l="1"/>
  <c r="S22" i="4"/>
  <c r="BC8" i="4" s="1"/>
  <c r="BD8" i="4" s="1"/>
  <c r="BE8" i="4" s="1"/>
  <c r="BD7" i="4"/>
  <c r="BE7" i="4" s="1"/>
  <c r="AE23" i="4"/>
  <c r="AE26" i="4" s="1"/>
  <c r="AE32" i="4"/>
  <c r="AE35" i="4" s="1"/>
  <c r="AN28" i="4"/>
  <c r="AQ26" i="4"/>
  <c r="AP26" i="4"/>
  <c r="AO26" i="4"/>
  <c r="BE10" i="4" l="1"/>
  <c r="BC10" i="4"/>
  <c r="BD10" i="4" s="1"/>
  <c r="AM32" i="4"/>
  <c r="AN3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030800-4221-476C-B127-8516E21AC025}" keepAlive="1" name="Query - calculated_columns" description="Connection to the 'calculated_columns' query in the workbook." type="5" refreshedVersion="0" background="1">
    <dbPr connection="Provider=Microsoft.Mashup.OleDb.1;Data Source=$Workbook$;Location=calculated_columns;Extended Properties=&quot;&quot;" command="SELECT * FROM [calculated_columns]"/>
  </connection>
  <connection id="2" xr16:uid="{1CBCF2E4-CFCA-4D37-BB81-C88C8E391AAA}" keepAlive="1" name="Query - users_input_column" description="Connection to the 'users_input_column' query in the workbook." type="5" refreshedVersion="0" background="1">
    <dbPr connection="Provider=Microsoft.Mashup.OleDb.1;Data Source=$Workbook$;Location=users_input_column;Extended Properties=&quot;&quot;" command="SELECT * FROM [users_input_column]"/>
  </connection>
  <connection id="3" xr16:uid="{D594368B-1E76-490D-BB49-BB55EDDB7B8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9CFA2B1E-A969-4FA3-B6E0-468432059ED5}" name="WorksheetConnection_NEW PROJECT TRACKERv1 (version 2).xlsb.xlsx!category_masterlist" type="102" refreshedVersion="8" minRefreshableVersion="5">
    <extLst>
      <ext xmlns:x15="http://schemas.microsoft.com/office/spreadsheetml/2010/11/main" uri="{DE250136-89BD-433C-8126-D09CA5730AF9}">
        <x15:connection id="category_masterlist">
          <x15:rangePr sourceName="_xlcn.WorksheetConnection_NEWPROJECTTRACKERv1version2.xlsb.xlsxcategory_masterlist"/>
        </x15:connection>
      </ext>
    </extLst>
  </connection>
  <connection id="5" xr16:uid="{AE9A5C20-9A9F-4B3E-861F-F89C2BDD5BF3}" name="WorksheetConnection_NEW PROJECT TRACKERv1 (version 2).xlsb.xlsx!transaction" type="102" refreshedVersion="8" minRefreshableVersion="5">
    <extLst>
      <ext xmlns:x15="http://schemas.microsoft.com/office/spreadsheetml/2010/11/main" uri="{DE250136-89BD-433C-8126-D09CA5730AF9}">
        <x15:connection id="transaction" autoDelete="1">
          <x15:rangePr sourceName="_xlcn.WorksheetConnection_NEWPROJECTTRACKERv1version2.xlsb.xlsxtransaction"/>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<sst xmlns="http://schemas.openxmlformats.org/spreadsheetml/2006/main" count="1442" uniqueCount="230">
  <si>
    <t>Settings</t>
  </si>
  <si>
    <t>Category Masterlist</t>
  </si>
  <si>
    <t>Item</t>
  </si>
  <si>
    <t>Subcategory</t>
  </si>
  <si>
    <t>Category</t>
  </si>
  <si>
    <t>Category Type</t>
  </si>
  <si>
    <t>Salary</t>
  </si>
  <si>
    <t>Business</t>
  </si>
  <si>
    <t>Capital Gains</t>
  </si>
  <si>
    <t>Dividends</t>
  </si>
  <si>
    <t>Side Hustle</t>
  </si>
  <si>
    <t>Other Income</t>
  </si>
  <si>
    <t>Rent or Mortgage</t>
  </si>
  <si>
    <t>Housing Maintenance</t>
  </si>
  <si>
    <t>Food</t>
  </si>
  <si>
    <t>Household Items</t>
  </si>
  <si>
    <t>Electricity</t>
  </si>
  <si>
    <t>Water</t>
  </si>
  <si>
    <t>Gas</t>
  </si>
  <si>
    <t>Telephone</t>
  </si>
  <si>
    <t>WIFI</t>
  </si>
  <si>
    <t>Transportation</t>
  </si>
  <si>
    <t>Remittance</t>
  </si>
  <si>
    <t>Tuition Fees</t>
  </si>
  <si>
    <t>Kids Allowance</t>
  </si>
  <si>
    <t>Self-development</t>
  </si>
  <si>
    <t>Books</t>
  </si>
  <si>
    <t>Courses</t>
  </si>
  <si>
    <t>Training/Coaching</t>
  </si>
  <si>
    <t>Term Insurance</t>
  </si>
  <si>
    <t>Healthcare Insurance</t>
  </si>
  <si>
    <t>Health</t>
  </si>
  <si>
    <t>Debt Payment</t>
  </si>
  <si>
    <t>Stock Market Investment</t>
  </si>
  <si>
    <t>Crypto/NFT Investment</t>
  </si>
  <si>
    <t>Pag-IBIG MP2</t>
  </si>
  <si>
    <t>Mutual Fund or UITF</t>
  </si>
  <si>
    <t>VUL</t>
  </si>
  <si>
    <t>For Vacation</t>
  </si>
  <si>
    <t>For Retirement Funds</t>
  </si>
  <si>
    <t>College Fund</t>
  </si>
  <si>
    <t>Emergency Fund</t>
  </si>
  <si>
    <t>Entertainment</t>
  </si>
  <si>
    <t>Travel</t>
  </si>
  <si>
    <t>Gadgets</t>
  </si>
  <si>
    <t>Clothing</t>
  </si>
  <si>
    <t>Dining Out</t>
  </si>
  <si>
    <t>Charity</t>
  </si>
  <si>
    <t>Other Expenses</t>
  </si>
  <si>
    <t>Investment</t>
  </si>
  <si>
    <t>Housing</t>
  </si>
  <si>
    <t>Groceries</t>
  </si>
  <si>
    <t>Bills &amp; Utilities</t>
  </si>
  <si>
    <t>Education</t>
  </si>
  <si>
    <t>Allowance</t>
  </si>
  <si>
    <t>Insurance</t>
  </si>
  <si>
    <t>Savings</t>
  </si>
  <si>
    <t>Income</t>
  </si>
  <si>
    <t>Needs</t>
  </si>
  <si>
    <t>Expenses</t>
  </si>
  <si>
    <t>Financial Priorities</t>
  </si>
  <si>
    <t>Wants</t>
  </si>
  <si>
    <t>Error Count(s):</t>
  </si>
  <si>
    <t>Checking Data Integrity:</t>
  </si>
  <si>
    <t>User's Input Columns</t>
  </si>
  <si>
    <t>Date</t>
  </si>
  <si>
    <t>Description</t>
  </si>
  <si>
    <t>Money Out (Expenses)</t>
  </si>
  <si>
    <t>Money In (Income)</t>
  </si>
  <si>
    <t>Sweldo</t>
  </si>
  <si>
    <t>Kita sa Negosyo</t>
  </si>
  <si>
    <t>Kita sa stocks at crypto</t>
  </si>
  <si>
    <t>Kita sa raket</t>
  </si>
  <si>
    <t>Iba pang kita</t>
  </si>
  <si>
    <t>Bayad sa upa sa Bahay</t>
  </si>
  <si>
    <t>Pagkain</t>
  </si>
  <si>
    <t>Mga gamit sa Bahay</t>
  </si>
  <si>
    <t>MERALCO Bill</t>
  </si>
  <si>
    <t>Maynilad Bill</t>
  </si>
  <si>
    <t>Gasul</t>
  </si>
  <si>
    <t>Cellphone Load</t>
  </si>
  <si>
    <t>PLDT Bills</t>
  </si>
  <si>
    <t>Globe bills</t>
  </si>
  <si>
    <t>Padala sa probinsya</t>
  </si>
  <si>
    <t>Tuition Fee ng Anak</t>
  </si>
  <si>
    <t>Allowance ng anak</t>
  </si>
  <si>
    <t>For personal development</t>
  </si>
  <si>
    <t>Book</t>
  </si>
  <si>
    <t>Special Training</t>
  </si>
  <si>
    <t>Life Insurance</t>
  </si>
  <si>
    <t>Health Insurance</t>
  </si>
  <si>
    <t>Medical expenses</t>
  </si>
  <si>
    <t>Bayad utang kay Marites</t>
  </si>
  <si>
    <t>For Bora</t>
  </si>
  <si>
    <t>Para sa pagtanda</t>
  </si>
  <si>
    <t>College fund ng anak</t>
  </si>
  <si>
    <t>Para sa emergency fund</t>
  </si>
  <si>
    <t>Movie</t>
  </si>
  <si>
    <t>Gala galore</t>
  </si>
  <si>
    <t>CP accessories</t>
  </si>
  <si>
    <t>Pang japorms</t>
  </si>
  <si>
    <t>Dinner date</t>
  </si>
  <si>
    <t>Tithes</t>
  </si>
  <si>
    <t>Gastusin na wala sa nabanggit</t>
  </si>
  <si>
    <t>Calculated Columns (Please do not edit)</t>
  </si>
  <si>
    <t>Amount</t>
  </si>
  <si>
    <t xml:space="preserve"> Type</t>
  </si>
  <si>
    <t>Month</t>
  </si>
  <si>
    <t>MS Excel Course</t>
  </si>
  <si>
    <t>Stock Market Course</t>
  </si>
  <si>
    <t>Personal Money Manager Analysis</t>
  </si>
  <si>
    <t>Grand Total for Headings (YTD) (ABN)</t>
  </si>
  <si>
    <t>Grand Total</t>
  </si>
  <si>
    <t>(All)</t>
  </si>
  <si>
    <t>Total Income</t>
  </si>
  <si>
    <t>Income and Expenses (YTD)</t>
  </si>
  <si>
    <t>Total Expenses</t>
  </si>
  <si>
    <t>Envelope System</t>
  </si>
  <si>
    <t>% Allocation</t>
  </si>
  <si>
    <t>Descriptions</t>
  </si>
  <si>
    <r>
      <rPr>
        <b/>
        <sz val="11"/>
        <color theme="1"/>
        <rFont val="Calibri"/>
        <family val="2"/>
        <scheme val="minor"/>
      </rPr>
      <t>Necessities expenses</t>
    </r>
    <r>
      <rPr>
        <sz val="11"/>
        <color theme="1"/>
        <rFont val="Calibri"/>
        <family val="2"/>
        <scheme val="minor"/>
      </rPr>
      <t xml:space="preserve"> such as food, housing, bills, transportation, etc.</t>
    </r>
  </si>
  <si>
    <r>
      <rPr>
        <b/>
        <sz val="11"/>
        <color theme="1"/>
        <rFont val="Calibri"/>
        <family val="2"/>
        <scheme val="minor"/>
      </rPr>
      <t>Financial obligation expenses</t>
    </r>
    <r>
      <rPr>
        <sz val="11"/>
        <color theme="1"/>
        <rFont val="Calibri"/>
        <family val="2"/>
        <scheme val="minor"/>
      </rPr>
      <t xml:space="preserve"> such as education, self-improvement, insurance, etc.</t>
    </r>
  </si>
  <si>
    <r>
      <rPr>
        <b/>
        <sz val="11"/>
        <color theme="1"/>
        <rFont val="Calibri"/>
        <family val="2"/>
        <scheme val="minor"/>
      </rPr>
      <t>Lifestyle choice expense</t>
    </r>
    <r>
      <rPr>
        <sz val="11"/>
        <color theme="1"/>
        <rFont val="Calibri"/>
        <family val="2"/>
        <scheme val="minor"/>
      </rPr>
      <t xml:space="preserve"> such as travel, dining out, gadgets, games, etc.</t>
    </r>
  </si>
  <si>
    <t>Total</t>
  </si>
  <si>
    <t xml:space="preserve"> Account Summary (KPI Card)</t>
  </si>
  <si>
    <t>Sum of Amount</t>
  </si>
  <si>
    <t xml:space="preserve">Money In (Income) </t>
  </si>
  <si>
    <t xml:space="preserve">Money out (Expenses) </t>
  </si>
  <si>
    <t>Balance</t>
  </si>
  <si>
    <t>Money Out &amp; Balance Ratio</t>
  </si>
  <si>
    <t>Money Out</t>
  </si>
  <si>
    <t>Real Money Out%</t>
  </si>
  <si>
    <t>%</t>
  </si>
  <si>
    <t>Cash on Hand (Balance)</t>
  </si>
  <si>
    <t>Jan</t>
  </si>
  <si>
    <t>Feb</t>
  </si>
  <si>
    <t>Mar</t>
  </si>
  <si>
    <t>Apr</t>
  </si>
  <si>
    <t>May</t>
  </si>
  <si>
    <t>Jun</t>
  </si>
  <si>
    <t>Jul</t>
  </si>
  <si>
    <t>Aug</t>
  </si>
  <si>
    <t>Sep</t>
  </si>
  <si>
    <t>Oct</t>
  </si>
  <si>
    <t>Nov</t>
  </si>
  <si>
    <t>Dec</t>
  </si>
  <si>
    <t>Net</t>
  </si>
  <si>
    <t>Rolling total by month</t>
  </si>
  <si>
    <t>Basic Statistics</t>
  </si>
  <si>
    <t>Comparison of Monthly Income and Expenses</t>
  </si>
  <si>
    <t>Stat</t>
  </si>
  <si>
    <t>Label</t>
  </si>
  <si>
    <t>Highest</t>
  </si>
  <si>
    <t>Average</t>
  </si>
  <si>
    <t>Lowest</t>
  </si>
  <si>
    <t>Max</t>
  </si>
  <si>
    <t>Avg.</t>
  </si>
  <si>
    <t>Min</t>
  </si>
  <si>
    <t>M-o-M Variance Analysis</t>
  </si>
  <si>
    <t>Diff MoM</t>
  </si>
  <si>
    <t>Diff MoM %</t>
  </si>
  <si>
    <t>Selected Control</t>
  </si>
  <si>
    <t>Value Selected</t>
  </si>
  <si>
    <t>No</t>
  </si>
  <si>
    <t>Option</t>
  </si>
  <si>
    <t>Current Month</t>
  </si>
  <si>
    <t>Insights</t>
  </si>
  <si>
    <t>Diff</t>
  </si>
  <si>
    <t>% Diff</t>
  </si>
  <si>
    <t>Previous Month</t>
  </si>
  <si>
    <t>Selected Month</t>
  </si>
  <si>
    <t>Compare with</t>
  </si>
  <si>
    <t>KPI Card</t>
  </si>
  <si>
    <t>Title</t>
  </si>
  <si>
    <t>List of Expenses by Category</t>
  </si>
  <si>
    <t>MAX</t>
  </si>
  <si>
    <t>SMART Financial Advisor</t>
  </si>
  <si>
    <t>Planned</t>
  </si>
  <si>
    <t>Actual</t>
  </si>
  <si>
    <t>AI Message</t>
  </si>
  <si>
    <t>Financial Priorities  Balance</t>
  </si>
  <si>
    <t xml:space="preserve"> Money Out (Expenses)</t>
  </si>
  <si>
    <t>"Money is a tool, use it wisely and it will serve you well."</t>
  </si>
  <si>
    <t>"If you want to achieve financial freedom, start by believing in yourself."</t>
  </si>
  <si>
    <t>"Success is not measured by the amount of money you have, but by the impact you make in the world."</t>
  </si>
  <si>
    <t>"Don't chase money, chase your passions and the money will follow."</t>
  </si>
  <si>
    <t>"Invest in yourself and your future, and watch your wealth grow."</t>
  </si>
  <si>
    <t>"Money can't buy happiness, but it can buy you the freedom to pursue what makes you happy."</t>
  </si>
  <si>
    <t>"Don't let fear hold you back from taking smart financial risks."</t>
  </si>
  <si>
    <t>"Money is not the root of all evil, but the love of money can be. Use your wealth for good."</t>
  </si>
  <si>
    <t>"Stay focused on your financial goals, and you will achieve them."</t>
  </si>
  <si>
    <t>"Believe in your ability to create abundance in your life, and it will manifest."</t>
  </si>
  <si>
    <t>Nick Name:</t>
  </si>
  <si>
    <t>Allen</t>
  </si>
  <si>
    <t>A money manager apps with interactive and dynamic analytics to track your income, expenses and savings in simple ways.</t>
  </si>
  <si>
    <t>Key Features:</t>
  </si>
  <si>
    <t>Interactive and dynamic dashboard at a glance</t>
  </si>
  <si>
    <t>Easy to use and user-friendly interface</t>
  </si>
  <si>
    <t>Fast adding records and accepts 1M+ transaction records</t>
  </si>
  <si>
    <t>Envelope system distribution display on very nice charts</t>
  </si>
  <si>
    <t>Accumulated wealth (balance/cash on hand) tracker on year-to-date basis</t>
  </si>
  <si>
    <t>Monthly, multi-month selection, and year-to-date report period</t>
  </si>
  <si>
    <t>Manage sub-categories if the default category do not work for you</t>
  </si>
  <si>
    <t>Month over Month (current month vs. previous month) variance analysis</t>
  </si>
  <si>
    <t>List of Expenses by sub-category with interactive category filtering and insights</t>
  </si>
  <si>
    <r>
      <t xml:space="preserve">Envelope budgeting user's input. See: </t>
    </r>
    <r>
      <rPr>
        <i/>
        <sz val="11"/>
        <color theme="1" tint="0.14999847407452621"/>
        <rFont val="Calibri"/>
        <family val="2"/>
        <scheme val="minor"/>
      </rPr>
      <t>settings tab &gt; Envelope table</t>
    </r>
  </si>
  <si>
    <t>Covers one (1) year budgeting</t>
  </si>
  <si>
    <t>System Requirements:</t>
  </si>
  <si>
    <t>Hardware</t>
  </si>
  <si>
    <t>Processor:</t>
  </si>
  <si>
    <t>:</t>
  </si>
  <si>
    <t>Intel Core i3 or better</t>
  </si>
  <si>
    <t>RAM</t>
  </si>
  <si>
    <t>4GB or better</t>
  </si>
  <si>
    <t>Storage:</t>
  </si>
  <si>
    <t>2GB Free disk space</t>
  </si>
  <si>
    <t>Graphics:</t>
  </si>
  <si>
    <t>Optional</t>
  </si>
  <si>
    <t>Software</t>
  </si>
  <si>
    <t>Operating System</t>
  </si>
  <si>
    <t>Microsoft Windows 7 or later version</t>
  </si>
  <si>
    <t>Application Software</t>
  </si>
  <si>
    <t>Microsoft Excel 2016 or later version</t>
  </si>
  <si>
    <t>License/Activated MS Excel</t>
  </si>
  <si>
    <t>*For MAC OS, please use virtual machine and/or MS Office for MAC</t>
  </si>
  <si>
    <t>Updating Transaction/Record Entry</t>
  </si>
  <si>
    <r>
      <t xml:space="preserve">After entering record(s), to reflect the data on Dashboard go to </t>
    </r>
    <r>
      <rPr>
        <b/>
        <sz val="11"/>
        <color theme="1" tint="0.14999847407452621"/>
        <rFont val="Calibri"/>
        <family val="2"/>
        <scheme val="minor"/>
      </rPr>
      <t>Data Tab</t>
    </r>
    <r>
      <rPr>
        <sz val="11"/>
        <color theme="1" tint="0.14999847407452621"/>
        <rFont val="Calibri"/>
        <family val="2"/>
        <scheme val="minor"/>
      </rPr>
      <t xml:space="preserve"> &gt; </t>
    </r>
    <r>
      <rPr>
        <i/>
        <sz val="11"/>
        <color theme="1" tint="0.14999847407452621"/>
        <rFont val="Calibri"/>
        <family val="2"/>
        <scheme val="minor"/>
      </rPr>
      <t>Click</t>
    </r>
    <r>
      <rPr>
        <sz val="11"/>
        <color theme="1" tint="0.14999847407452621"/>
        <rFont val="Calibri"/>
        <family val="2"/>
        <scheme val="minor"/>
      </rPr>
      <t xml:space="preserve"> </t>
    </r>
    <r>
      <rPr>
        <b/>
        <sz val="11"/>
        <color theme="1" tint="0.14999847407452621"/>
        <rFont val="Calibri"/>
        <family val="2"/>
        <scheme val="minor"/>
      </rPr>
      <t>Refresh All</t>
    </r>
    <r>
      <rPr>
        <sz val="11"/>
        <color theme="1" tint="0.14999847407452621"/>
        <rFont val="Calibri"/>
        <family val="2"/>
        <scheme val="minor"/>
      </rPr>
      <t xml:space="preserve"> as show in image below.</t>
    </r>
  </si>
  <si>
    <r>
      <rPr>
        <b/>
        <sz val="12"/>
        <color theme="1" tint="0.14999847407452621"/>
        <rFont val="Calibri"/>
        <family val="2"/>
        <scheme val="minor"/>
      </rPr>
      <t>Personal Money Manager</t>
    </r>
    <r>
      <rPr>
        <sz val="12"/>
        <color theme="1" tint="0.14999847407452621"/>
        <rFont val="Calibri"/>
        <family val="2"/>
        <scheme val="minor"/>
      </rPr>
      <t xml:space="preserve"> (</t>
    </r>
    <r>
      <rPr>
        <i/>
        <sz val="12"/>
        <color theme="1" tint="0.14999847407452621"/>
        <rFont val="Calibri"/>
        <family val="2"/>
        <scheme val="minor"/>
      </rPr>
      <t>Financial Freedom without Boundaries</t>
    </r>
    <r>
      <rPr>
        <sz val="12"/>
        <color theme="1" tint="0.14999847407452621"/>
        <rFont val="Calibri"/>
        <family val="2"/>
        <scheme val="minor"/>
      </rPr>
      <t xml:space="preserve">) </t>
    </r>
  </si>
  <si>
    <t xml:space="preserve"> Proprietary algorithm for SMART Financial Advisor</t>
  </si>
  <si>
    <t>Personal Money Manager v1 uses Pivot Table and Pivot 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</si>
</sst>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d\-mmm\-yy;@"/>
    <numFmt numFmtId="165" formatCode="_-* #,##0_-;\-* #,##0_-;_-* &quot;-&quot;??_-;_-@_-"/>
    <numFmt numFmtId="166" formatCode="0.0%"/>
  </numFmts>
  <fonts count="21" x14ac:knownFonts="1">
    <font>
      <sz val="11"/>
      <color theme="1"/>
      <name val="Calibri"/>
      <family val="2"/>
      <scheme val="minor"/>
    </font>
    <font>
      <b/>
      <sz val="11"/>
      <color theme="0"/>
      <name val="Calibri"/>
      <family val="2"/>
      <scheme val="minor"/>
    </font>
    <font>
      <sz val="11"/>
      <color theme="0"/>
      <name val="Calibri"/>
      <family val="2"/>
      <scheme val="minor"/>
    </font>
    <font>
      <b/>
      <sz val="16"/>
      <color rgb="FF0070C0"/>
      <name val="Calibri"/>
      <family val="2"/>
      <scheme val="minor"/>
    </font>
    <font>
      <b/>
      <sz val="11"/>
      <color rgb="FFFF0000"/>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theme="1"/>
      <name val="Calibri"/>
      <family val="2"/>
      <scheme val="minor"/>
    </font>
    <font>
      <b/>
      <sz val="18"/>
      <color rgb="FF0070C0"/>
      <name val="Calibri"/>
      <family val="2"/>
      <scheme val="minor"/>
    </font>
    <font>
      <b/>
      <sz val="11"/>
      <color rgb="FFC00000"/>
      <name val="Calibri"/>
      <family val="2"/>
      <scheme val="minor"/>
    </font>
    <font>
      <sz val="10"/>
      <color theme="1"/>
      <name val="Segoe UI"/>
      <family val="2"/>
    </font>
    <font>
      <sz val="11"/>
      <color theme="1" tint="0.14999847407452621"/>
      <name val="Calibri"/>
      <family val="2"/>
      <scheme val="minor"/>
    </font>
    <font>
      <sz val="12"/>
      <color theme="1" tint="0.14999847407452621"/>
      <name val="Calibri"/>
      <family val="2"/>
      <scheme val="minor"/>
    </font>
    <font>
      <b/>
      <sz val="12"/>
      <color theme="1" tint="0.14999847407452621"/>
      <name val="Calibri"/>
      <family val="2"/>
      <scheme val="minor"/>
    </font>
    <font>
      <i/>
      <sz val="12"/>
      <color theme="1" tint="0.14999847407452621"/>
      <name val="Calibri"/>
      <family val="2"/>
      <scheme val="minor"/>
    </font>
    <font>
      <b/>
      <sz val="16"/>
      <color theme="1" tint="0.14999847407452621"/>
      <name val="Calibri"/>
      <family val="2"/>
      <scheme val="minor"/>
    </font>
    <font>
      <i/>
      <sz val="11"/>
      <color theme="1" tint="0.14999847407452621"/>
      <name val="Calibri"/>
      <family val="2"/>
      <scheme val="minor"/>
    </font>
    <font>
      <b/>
      <sz val="11"/>
      <color theme="1" tint="0.14999847407452621"/>
      <name val="Calibri"/>
      <family val="2"/>
      <scheme val="minor"/>
    </font>
  </fonts>
  <fills count="17">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1" tint="0.249977111117893"/>
        <bgColor indexed="64"/>
      </patternFill>
    </fill>
    <fill>
      <patternFill patternType="solid">
        <fgColor theme="5"/>
        <bgColor theme="5"/>
      </patternFill>
    </fill>
    <fill>
      <patternFill patternType="solid">
        <fgColor theme="0" tint="-0.2499465926084170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6" tint="0.59999389629810485"/>
        <bgColor indexed="65"/>
      </patternFill>
    </fill>
    <fill>
      <patternFill patternType="solid">
        <fgColor theme="0" tint="-0.249977111117893"/>
        <bgColor indexed="64"/>
      </patternFill>
    </fill>
    <fill>
      <patternFill patternType="solid">
        <fgColor rgb="FF0D1629"/>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4.9989318521683403E-2"/>
        <bgColor theme="4"/>
      </patternFill>
    </fill>
  </fills>
  <borders count="28">
    <border>
      <left/>
      <right/>
      <top/>
      <bottom/>
      <diagonal/>
    </border>
    <border>
      <left style="thin">
        <color theme="8"/>
      </left>
      <right style="thin">
        <color theme="8"/>
      </right>
      <top/>
      <bottom style="medium">
        <color theme="8"/>
      </bottom>
      <diagonal/>
    </border>
    <border>
      <left style="thin">
        <color theme="0"/>
      </left>
      <right style="thin">
        <color theme="0"/>
      </right>
      <top style="thin">
        <color theme="0"/>
      </top>
      <bottom style="thin">
        <color theme="0"/>
      </bottom>
      <diagonal/>
    </border>
    <border>
      <left/>
      <right/>
      <top/>
      <bottom style="thick">
        <color theme="0"/>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top/>
      <bottom/>
      <diagonal/>
    </border>
    <border>
      <left style="thin">
        <color rgb="FF7F7F7F"/>
      </left>
      <right style="thin">
        <color rgb="FF7F7F7F"/>
      </right>
      <top style="thin">
        <color rgb="FF7F7F7F"/>
      </top>
      <bottom style="thin">
        <color rgb="FF7F7F7F"/>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style="double">
        <color theme="1" tint="0.499984740745262"/>
      </bottom>
      <diagonal/>
    </border>
    <border>
      <left style="thin">
        <color theme="1" tint="0.499984740745262"/>
      </left>
      <right style="thin">
        <color theme="1" tint="0.499984740745262"/>
      </right>
      <top style="double">
        <color theme="1" tint="0.499984740745262"/>
      </top>
      <bottom style="thin">
        <color theme="1" tint="0.499984740745262"/>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right style="thin">
        <color auto="1"/>
      </right>
      <top/>
      <bottom/>
      <diagonal/>
    </border>
    <border>
      <left/>
      <right style="thin">
        <color auto="1"/>
      </right>
      <top style="thin">
        <color theme="1" tint="0.499984740745262"/>
      </top>
      <bottom style="thin">
        <color theme="1" tint="0.499984740745262"/>
      </bottom>
      <diagonal/>
    </border>
    <border>
      <left style="thin">
        <color theme="1" tint="0.499984740745262"/>
      </left>
      <right style="thin">
        <color auto="1"/>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auto="1"/>
      </left>
      <right/>
      <top/>
      <bottom/>
      <diagonal/>
    </border>
    <border>
      <left style="thin">
        <color rgb="FF7F7F7F"/>
      </left>
      <right style="thin">
        <color rgb="FF7F7F7F"/>
      </right>
      <top style="thin">
        <color rgb="FF7F7F7F"/>
      </top>
      <bottom/>
      <diagonal/>
    </border>
    <border>
      <left/>
      <right/>
      <top/>
      <bottom style="thin">
        <color rgb="FF0070C0"/>
      </bottom>
      <diagonal/>
    </border>
    <border>
      <left/>
      <right/>
      <top/>
      <bottom style="thin">
        <color theme="1" tint="0.499984740745262"/>
      </bottom>
      <diagonal/>
    </border>
    <border>
      <left style="thin">
        <color theme="4" tint="0.39997558519241921"/>
      </left>
      <right style="thin">
        <color theme="4" tint="0.39997558519241921"/>
      </right>
      <top/>
      <bottom style="thin">
        <color theme="4" tint="0.39997558519241921"/>
      </bottom>
      <diagonal/>
    </border>
  </borders>
  <cellStyleXfs count="7">
    <xf numFmtId="0" fontId="0" fillId="0" borderId="0"/>
    <xf numFmtId="9" fontId="5" fillId="0" borderId="0" applyFont="0" applyFill="0" applyBorder="0" applyAlignment="0" applyProtection="0"/>
    <xf numFmtId="0" fontId="6" fillId="7" borderId="0" applyNumberFormat="0" applyBorder="0" applyAlignment="0" applyProtection="0"/>
    <xf numFmtId="0" fontId="7" fillId="8" borderId="0" applyNumberFormat="0" applyBorder="0" applyAlignment="0" applyProtection="0"/>
    <xf numFmtId="0" fontId="8" fillId="9" borderId="0" applyNumberFormat="0" applyBorder="0" applyAlignment="0" applyProtection="0"/>
    <xf numFmtId="0" fontId="9" fillId="10" borderId="8" applyNumberFormat="0" applyAlignment="0" applyProtection="0"/>
    <xf numFmtId="0" fontId="5" fillId="11" borderId="0" applyNumberFormat="0" applyBorder="0" applyAlignment="0" applyProtection="0"/>
  </cellStyleXfs>
  <cellXfs count="138">
    <xf numFmtId="0" fontId="0" fillId="0" borderId="0" xfId="0"/>
    <xf numFmtId="0" fontId="3" fillId="2" borderId="0" xfId="0" applyFont="1" applyFill="1"/>
    <xf numFmtId="0" fontId="1" fillId="3" borderId="0" xfId="0" applyFont="1" applyFill="1"/>
    <xf numFmtId="0" fontId="1" fillId="3" borderId="1" xfId="0" applyFont="1" applyFill="1" applyBorder="1"/>
    <xf numFmtId="0" fontId="2" fillId="4" borderId="2" xfId="0" applyFont="1" applyFill="1" applyBorder="1" applyAlignment="1" applyProtection="1">
      <alignment horizontal="right"/>
      <protection locked="0"/>
    </xf>
    <xf numFmtId="0" fontId="1" fillId="5" borderId="3" xfId="0" applyFont="1" applyFill="1" applyBorder="1" applyAlignment="1" applyProtection="1">
      <alignment horizontal="centerContinuous"/>
      <protection locked="0"/>
    </xf>
    <xf numFmtId="0" fontId="4" fillId="5" borderId="3" xfId="0" applyFont="1" applyFill="1" applyBorder="1" applyAlignment="1" applyProtection="1">
      <alignment horizontal="centerContinuous"/>
      <protection locked="0"/>
    </xf>
    <xf numFmtId="0" fontId="4" fillId="5" borderId="4" xfId="0" applyFont="1" applyFill="1" applyBorder="1" applyAlignment="1" applyProtection="1">
      <alignment horizontal="centerContinuous"/>
      <protection locked="0"/>
    </xf>
    <xf numFmtId="0" fontId="1" fillId="5" borderId="4" xfId="0" applyFont="1" applyFill="1" applyBorder="1" applyAlignment="1">
      <alignment horizontal="center" vertical="center"/>
    </xf>
    <xf numFmtId="0" fontId="1" fillId="5" borderId="5" xfId="0" applyFont="1" applyFill="1" applyBorder="1" applyAlignment="1">
      <alignment horizontal="left" vertical="center"/>
    </xf>
    <xf numFmtId="0" fontId="1" fillId="5" borderId="5" xfId="0" applyFont="1" applyFill="1" applyBorder="1" applyAlignment="1">
      <alignment horizontal="right" vertical="center" indent="2"/>
    </xf>
    <xf numFmtId="164" fontId="0" fillId="0" borderId="0" xfId="0" applyNumberFormat="1" applyAlignment="1" applyProtection="1">
      <alignment horizontal="center" shrinkToFit="1"/>
      <protection locked="0"/>
    </xf>
    <xf numFmtId="0" fontId="0" fillId="0" borderId="0" xfId="0" applyAlignment="1" applyProtection="1">
      <alignment shrinkToFit="1"/>
      <protection locked="0"/>
    </xf>
    <xf numFmtId="3" fontId="0" fillId="0" borderId="0" xfId="0" applyNumberFormat="1" applyAlignment="1" applyProtection="1">
      <alignment shrinkToFit="1"/>
      <protection locked="0"/>
    </xf>
    <xf numFmtId="164" fontId="0" fillId="0" borderId="0" xfId="0" applyNumberFormat="1" applyAlignment="1" applyProtection="1">
      <alignment shrinkToFit="1"/>
      <protection locked="0"/>
    </xf>
    <xf numFmtId="0" fontId="1" fillId="4" borderId="6" xfId="0" applyFont="1" applyFill="1" applyBorder="1" applyAlignment="1" applyProtection="1">
      <alignment horizontal="centerContinuous"/>
      <protection locked="0"/>
    </xf>
    <xf numFmtId="0" fontId="1" fillId="4" borderId="3" xfId="0" applyFont="1" applyFill="1" applyBorder="1" applyAlignment="1" applyProtection="1">
      <alignment horizontal="centerContinuous"/>
      <protection locked="0"/>
    </xf>
    <xf numFmtId="0" fontId="1" fillId="4" borderId="5" xfId="0" applyFont="1" applyFill="1" applyBorder="1" applyAlignment="1">
      <alignment horizontal="right" vertical="center" indent="2"/>
    </xf>
    <xf numFmtId="0" fontId="1" fillId="4" borderId="5" xfId="0" applyFont="1" applyFill="1" applyBorder="1" applyAlignment="1">
      <alignment horizontal="left" vertical="center"/>
    </xf>
    <xf numFmtId="0" fontId="1" fillId="4" borderId="6" xfId="0" applyFont="1" applyFill="1" applyBorder="1" applyAlignment="1">
      <alignment horizontal="center" vertical="center"/>
    </xf>
    <xf numFmtId="3" fontId="0" fillId="6" borderId="0" xfId="0" applyNumberFormat="1" applyFill="1"/>
    <xf numFmtId="0" fontId="0" fillId="6" borderId="0" xfId="0" applyFill="1"/>
    <xf numFmtId="0" fontId="0" fillId="0" borderId="0" xfId="0" applyProtection="1">
      <protection locked="0"/>
    </xf>
    <xf numFmtId="0" fontId="0" fillId="6" borderId="0" xfId="0" applyFill="1" applyAlignment="1">
      <alignment horizontal="center"/>
    </xf>
    <xf numFmtId="0" fontId="1" fillId="3" borderId="9" xfId="0" applyFont="1" applyFill="1" applyBorder="1" applyProtection="1">
      <protection locked="0"/>
    </xf>
    <xf numFmtId="0" fontId="0" fillId="3" borderId="10" xfId="0" applyFill="1" applyBorder="1" applyProtection="1">
      <protection locked="0"/>
    </xf>
    <xf numFmtId="0" fontId="1" fillId="3" borderId="11" xfId="0" applyFont="1" applyFill="1" applyBorder="1" applyProtection="1">
      <protection locked="0"/>
    </xf>
    <xf numFmtId="0" fontId="6" fillId="7" borderId="11" xfId="2" applyBorder="1" applyProtection="1">
      <protection locked="0"/>
    </xf>
    <xf numFmtId="0" fontId="10" fillId="12" borderId="11" xfId="0" applyFont="1" applyFill="1" applyBorder="1" applyProtection="1">
      <protection locked="0"/>
    </xf>
    <xf numFmtId="0" fontId="2" fillId="3" borderId="11" xfId="0" applyFont="1" applyFill="1" applyBorder="1"/>
    <xf numFmtId="0" fontId="2" fillId="3" borderId="11" xfId="0" applyFont="1" applyFill="1" applyBorder="1" applyAlignment="1">
      <alignment horizontal="right"/>
    </xf>
    <xf numFmtId="0" fontId="0" fillId="2" borderId="11" xfId="0" applyFill="1" applyBorder="1"/>
    <xf numFmtId="9" fontId="0" fillId="2" borderId="11" xfId="0" applyNumberFormat="1" applyFill="1" applyBorder="1"/>
    <xf numFmtId="0" fontId="0" fillId="2" borderId="12" xfId="0" applyFill="1" applyBorder="1"/>
    <xf numFmtId="9" fontId="0" fillId="2" borderId="12" xfId="0" applyNumberFormat="1" applyFill="1" applyBorder="1"/>
    <xf numFmtId="0" fontId="0" fillId="2" borderId="13" xfId="0" applyFill="1" applyBorder="1"/>
    <xf numFmtId="0" fontId="10" fillId="2" borderId="14" xfId="0" applyFont="1" applyFill="1" applyBorder="1"/>
    <xf numFmtId="9" fontId="10" fillId="2" borderId="14" xfId="0" applyNumberFormat="1" applyFont="1" applyFill="1" applyBorder="1"/>
    <xf numFmtId="0" fontId="0" fillId="2" borderId="0" xfId="0" applyFill="1"/>
    <xf numFmtId="0" fontId="11" fillId="0" borderId="0" xfId="0" applyFont="1" applyProtection="1">
      <protection locked="0"/>
    </xf>
    <xf numFmtId="0" fontId="0" fillId="0" borderId="19" xfId="0" applyBorder="1" applyProtection="1">
      <protection locked="0"/>
    </xf>
    <xf numFmtId="0" fontId="1" fillId="3" borderId="0" xfId="0" applyFont="1" applyFill="1" applyAlignment="1" applyProtection="1">
      <alignment horizontal="centerContinuous" vertical="center"/>
      <protection locked="0"/>
    </xf>
    <xf numFmtId="0" fontId="0" fillId="3" borderId="0" xfId="0" applyFill="1" applyAlignment="1" applyProtection="1">
      <alignment horizontal="centerContinuous"/>
      <protection locked="0"/>
    </xf>
    <xf numFmtId="0" fontId="0" fillId="3" borderId="19" xfId="0" applyFill="1" applyBorder="1" applyAlignment="1" applyProtection="1">
      <alignment horizontal="centerContinuous"/>
      <protection locked="0"/>
    </xf>
    <xf numFmtId="0" fontId="0" fillId="3" borderId="20" xfId="0" applyFill="1" applyBorder="1" applyProtection="1">
      <protection locked="0"/>
    </xf>
    <xf numFmtId="0" fontId="1" fillId="3" borderId="0" xfId="0" applyFont="1" applyFill="1" applyProtection="1">
      <protection locked="0"/>
    </xf>
    <xf numFmtId="0" fontId="0" fillId="3" borderId="0" xfId="0" applyFill="1" applyProtection="1">
      <protection locked="0"/>
    </xf>
    <xf numFmtId="0" fontId="1" fillId="3" borderId="21" xfId="0" applyFont="1" applyFill="1" applyBorder="1" applyAlignment="1" applyProtection="1">
      <alignment horizontal="right"/>
      <protection locked="0"/>
    </xf>
    <xf numFmtId="0" fontId="1" fillId="3" borderId="20" xfId="0" applyFont="1" applyFill="1" applyBorder="1" applyAlignment="1" applyProtection="1">
      <alignment horizontal="right"/>
      <protection locked="0"/>
    </xf>
    <xf numFmtId="0" fontId="8" fillId="9" borderId="11" xfId="4" applyBorder="1" applyProtection="1">
      <protection locked="0"/>
    </xf>
    <xf numFmtId="0" fontId="0" fillId="0" borderId="11" xfId="0" applyBorder="1" applyProtection="1">
      <protection locked="0"/>
    </xf>
    <xf numFmtId="0" fontId="10" fillId="11" borderId="11" xfId="6" applyFont="1" applyBorder="1" applyProtection="1">
      <protection locked="0"/>
    </xf>
    <xf numFmtId="0" fontId="1" fillId="3" borderId="21" xfId="0" applyFont="1" applyFill="1" applyBorder="1" applyProtection="1">
      <protection locked="0"/>
    </xf>
    <xf numFmtId="0" fontId="2" fillId="3" borderId="0" xfId="0" applyFont="1" applyFill="1" applyProtection="1">
      <protection locked="0"/>
    </xf>
    <xf numFmtId="0" fontId="0" fillId="3" borderId="22" xfId="0" applyFill="1" applyBorder="1" applyProtection="1">
      <protection locked="0"/>
    </xf>
    <xf numFmtId="0" fontId="1" fillId="3" borderId="11" xfId="0" applyFont="1" applyFill="1" applyBorder="1" applyAlignment="1" applyProtection="1">
      <alignment horizontal="right"/>
      <protection locked="0"/>
    </xf>
    <xf numFmtId="3" fontId="0" fillId="0" borderId="11" xfId="0" applyNumberFormat="1" applyBorder="1" applyProtection="1">
      <protection locked="0"/>
    </xf>
    <xf numFmtId="0" fontId="1" fillId="3" borderId="11" xfId="0" applyFont="1" applyFill="1" applyBorder="1" applyAlignment="1" applyProtection="1">
      <alignment horizontal="center"/>
      <protection locked="0"/>
    </xf>
    <xf numFmtId="0" fontId="1" fillId="3" borderId="20" xfId="0" applyFont="1" applyFill="1" applyBorder="1" applyProtection="1">
      <protection locked="0"/>
    </xf>
    <xf numFmtId="0" fontId="1" fillId="3" borderId="21" xfId="0" applyFont="1" applyFill="1" applyBorder="1" applyAlignment="1" applyProtection="1">
      <alignment horizontal="right" vertical="center"/>
      <protection locked="0"/>
    </xf>
    <xf numFmtId="0" fontId="2" fillId="3" borderId="0" xfId="0" applyFont="1" applyFill="1" applyAlignment="1" applyProtection="1">
      <alignment horizontal="centerContinuous"/>
      <protection locked="0"/>
    </xf>
    <xf numFmtId="3" fontId="0" fillId="2" borderId="0" xfId="0" applyNumberFormat="1" applyFill="1"/>
    <xf numFmtId="0" fontId="0" fillId="2" borderId="0" xfId="0" applyFill="1" applyAlignment="1">
      <alignment horizontal="center"/>
    </xf>
    <xf numFmtId="0" fontId="1" fillId="3" borderId="0" xfId="0" applyFont="1" applyFill="1" applyAlignment="1" applyProtection="1">
      <alignment horizontal="right"/>
      <protection locked="0"/>
    </xf>
    <xf numFmtId="3" fontId="1" fillId="3" borderId="0" xfId="0" applyNumberFormat="1" applyFont="1" applyFill="1" applyAlignment="1" applyProtection="1">
      <alignment horizontal="right"/>
      <protection locked="0"/>
    </xf>
    <xf numFmtId="3" fontId="1" fillId="3" borderId="0" xfId="0" applyNumberFormat="1" applyFont="1" applyFill="1" applyProtection="1">
      <protection locked="0"/>
    </xf>
    <xf numFmtId="0" fontId="2" fillId="3" borderId="11" xfId="0" applyFont="1" applyFill="1" applyBorder="1" applyAlignment="1" applyProtection="1">
      <alignment horizontal="center"/>
      <protection locked="0"/>
    </xf>
    <xf numFmtId="0" fontId="2" fillId="3" borderId="11" xfId="0" applyFont="1" applyFill="1" applyBorder="1" applyProtection="1">
      <protection locked="0"/>
    </xf>
    <xf numFmtId="0" fontId="9" fillId="10" borderId="11" xfId="5" applyBorder="1" applyProtection="1">
      <protection locked="0"/>
    </xf>
    <xf numFmtId="3" fontId="0" fillId="0" borderId="11" xfId="0" applyNumberFormat="1" applyBorder="1" applyAlignment="1" applyProtection="1">
      <alignment horizontal="center"/>
      <protection locked="0"/>
    </xf>
    <xf numFmtId="0" fontId="2" fillId="3" borderId="23" xfId="0" applyFont="1" applyFill="1" applyBorder="1" applyAlignment="1" applyProtection="1">
      <alignment horizontal="centerContinuous"/>
      <protection locked="0"/>
    </xf>
    <xf numFmtId="0" fontId="0" fillId="0" borderId="0" xfId="0" applyAlignment="1" applyProtection="1">
      <alignment horizontal="left"/>
      <protection locked="0"/>
    </xf>
    <xf numFmtId="0" fontId="2" fillId="3" borderId="11" xfId="0" applyFont="1" applyFill="1" applyBorder="1" applyAlignment="1" applyProtection="1">
      <alignment horizontal="centerContinuous"/>
      <protection locked="0"/>
    </xf>
    <xf numFmtId="166" fontId="0" fillId="0" borderId="11" xfId="0" applyNumberFormat="1" applyBorder="1" applyProtection="1">
      <protection locked="0"/>
    </xf>
    <xf numFmtId="0" fontId="2" fillId="3" borderId="21" xfId="0" applyFont="1" applyFill="1" applyBorder="1" applyAlignment="1" applyProtection="1">
      <alignment horizontal="centerContinuous"/>
      <protection locked="0"/>
    </xf>
    <xf numFmtId="0" fontId="0" fillId="0" borderId="11" xfId="0" applyBorder="1" applyAlignment="1" applyProtection="1">
      <alignment wrapText="1"/>
      <protection locked="0"/>
    </xf>
    <xf numFmtId="0" fontId="0" fillId="0" borderId="0" xfId="0" applyAlignment="1" applyProtection="1">
      <alignment horizontal="center"/>
      <protection locked="0"/>
    </xf>
    <xf numFmtId="0" fontId="0" fillId="13" borderId="0" xfId="0" applyFill="1"/>
    <xf numFmtId="0" fontId="2" fillId="3" borderId="25" xfId="0" applyFont="1" applyFill="1" applyBorder="1" applyAlignment="1">
      <alignment horizontal="right"/>
    </xf>
    <xf numFmtId="0" fontId="0" fillId="2" borderId="25" xfId="0" applyFill="1" applyBorder="1" applyAlignment="1">
      <alignment shrinkToFit="1"/>
    </xf>
    <xf numFmtId="0" fontId="0" fillId="14" borderId="0" xfId="0" applyFill="1"/>
    <xf numFmtId="0" fontId="13" fillId="14" borderId="0" xfId="0" applyFont="1" applyFill="1" applyAlignment="1">
      <alignment horizontal="left" vertical="center" indent="1"/>
    </xf>
    <xf numFmtId="0" fontId="0" fillId="0" borderId="23" xfId="0" applyBorder="1" applyProtection="1">
      <protection locked="0"/>
    </xf>
    <xf numFmtId="0" fontId="0" fillId="0" borderId="0" xfId="0" pivotButton="1" applyProtection="1">
      <protection locked="0"/>
    </xf>
    <xf numFmtId="0" fontId="0" fillId="0" borderId="19" xfId="0" pivotButton="1" applyBorder="1" applyProtection="1">
      <protection locked="0"/>
    </xf>
    <xf numFmtId="165" fontId="0" fillId="0" borderId="0" xfId="0" applyNumberFormat="1" applyProtection="1">
      <protection locked="0"/>
    </xf>
    <xf numFmtId="165" fontId="0" fillId="0" borderId="19" xfId="0" applyNumberFormat="1" applyBorder="1" applyProtection="1">
      <protection locked="0"/>
    </xf>
    <xf numFmtId="10" fontId="0" fillId="0" borderId="19" xfId="0" applyNumberFormat="1" applyBorder="1" applyProtection="1">
      <protection locked="0"/>
    </xf>
    <xf numFmtId="0" fontId="2" fillId="3" borderId="19" xfId="0" applyFont="1" applyFill="1" applyBorder="1" applyProtection="1">
      <protection locked="0"/>
    </xf>
    <xf numFmtId="3" fontId="0" fillId="0" borderId="0" xfId="0" applyNumberFormat="1"/>
    <xf numFmtId="0" fontId="9" fillId="10" borderId="24" xfId="5" applyBorder="1" applyAlignment="1" applyProtection="1">
      <alignment horizontal="left"/>
    </xf>
    <xf numFmtId="9" fontId="0" fillId="0" borderId="11" xfId="1" applyFont="1" applyBorder="1" applyAlignment="1" applyProtection="1">
      <alignment horizontal="center"/>
    </xf>
    <xf numFmtId="0" fontId="0" fillId="0" borderId="9" xfId="0" applyBorder="1" applyAlignment="1">
      <alignment horizontal="left"/>
    </xf>
    <xf numFmtId="9" fontId="10" fillId="12" borderId="11" xfId="1" applyFont="1" applyFill="1" applyBorder="1" applyAlignment="1" applyProtection="1">
      <alignment horizontal="center"/>
    </xf>
    <xf numFmtId="0" fontId="0" fillId="0" borderId="9" xfId="0" applyBorder="1"/>
    <xf numFmtId="0" fontId="9" fillId="10" borderId="11" xfId="5" applyBorder="1" applyAlignment="1" applyProtection="1">
      <alignment horizontal="center"/>
    </xf>
    <xf numFmtId="0" fontId="9" fillId="10" borderId="11" xfId="5" applyBorder="1" applyProtection="1"/>
    <xf numFmtId="3" fontId="0" fillId="0" borderId="21" xfId="0" applyNumberFormat="1" applyBorder="1" applyAlignment="1">
      <alignment horizontal="left"/>
    </xf>
    <xf numFmtId="166" fontId="0" fillId="0" borderId="21" xfId="1" applyNumberFormat="1" applyFont="1" applyBorder="1" applyAlignment="1" applyProtection="1">
      <alignment horizontal="left"/>
    </xf>
    <xf numFmtId="0" fontId="0" fillId="0" borderId="21" xfId="0" applyBorder="1" applyAlignment="1">
      <alignment horizontal="left"/>
    </xf>
    <xf numFmtId="3" fontId="6" fillId="7" borderId="21" xfId="2" applyNumberFormat="1" applyBorder="1" applyProtection="1"/>
    <xf numFmtId="166" fontId="0" fillId="0" borderId="11" xfId="0" applyNumberFormat="1" applyBorder="1"/>
    <xf numFmtId="3" fontId="0" fillId="0" borderId="21" xfId="0" applyNumberFormat="1" applyBorder="1"/>
    <xf numFmtId="3" fontId="10" fillId="12" borderId="21" xfId="0" applyNumberFormat="1" applyFont="1" applyFill="1" applyBorder="1"/>
    <xf numFmtId="3" fontId="0" fillId="0" borderId="11" xfId="0" applyNumberFormat="1" applyBorder="1"/>
    <xf numFmtId="3" fontId="10" fillId="12" borderId="11" xfId="0" applyNumberFormat="1" applyFont="1" applyFill="1" applyBorder="1"/>
    <xf numFmtId="3" fontId="0" fillId="0" borderId="0" xfId="0" applyNumberFormat="1" applyAlignment="1">
      <alignment horizontal="center"/>
    </xf>
    <xf numFmtId="0" fontId="7" fillId="8" borderId="11" xfId="3" applyBorder="1" applyProtection="1"/>
    <xf numFmtId="3" fontId="7" fillId="8" borderId="21" xfId="3" applyNumberFormat="1" applyBorder="1" applyProtection="1"/>
    <xf numFmtId="166" fontId="0" fillId="0" borderId="21" xfId="1" applyNumberFormat="1" applyFont="1" applyBorder="1" applyProtection="1"/>
    <xf numFmtId="166" fontId="10" fillId="11" borderId="21" xfId="6" applyNumberFormat="1" applyFont="1" applyBorder="1" applyProtection="1"/>
    <xf numFmtId="3" fontId="0" fillId="0" borderId="11" xfId="0" applyNumberFormat="1" applyBorder="1" applyAlignment="1">
      <alignment horizontal="right"/>
    </xf>
    <xf numFmtId="166" fontId="0" fillId="0" borderId="21" xfId="1" applyNumberFormat="1" applyFont="1" applyBorder="1" applyAlignment="1" applyProtection="1">
      <alignment horizontal="right" vertical="center"/>
    </xf>
    <xf numFmtId="3" fontId="10" fillId="12" borderId="11" xfId="0" applyNumberFormat="1" applyFont="1" applyFill="1" applyBorder="1" applyAlignment="1">
      <alignment horizontal="right"/>
    </xf>
    <xf numFmtId="166" fontId="10" fillId="12" borderId="21" xfId="1" applyNumberFormat="1" applyFont="1" applyFill="1" applyBorder="1" applyAlignment="1" applyProtection="1">
      <alignment horizontal="right" vertical="center"/>
    </xf>
    <xf numFmtId="3" fontId="8" fillId="9" borderId="21" xfId="4" applyNumberFormat="1" applyBorder="1" applyProtection="1"/>
    <xf numFmtId="0" fontId="0" fillId="0" borderId="11" xfId="0" applyBorder="1"/>
    <xf numFmtId="166" fontId="12" fillId="0" borderId="19" xfId="1" applyNumberFormat="1" applyFont="1" applyBorder="1" applyProtection="1"/>
    <xf numFmtId="166" fontId="0" fillId="0" borderId="0" xfId="0" applyNumberFormat="1"/>
    <xf numFmtId="0" fontId="0" fillId="3" borderId="0" xfId="0" applyFill="1"/>
    <xf numFmtId="0" fontId="0" fillId="15" borderId="0" xfId="0" applyFill="1"/>
    <xf numFmtId="0" fontId="14" fillId="15" borderId="0" xfId="0" applyFont="1" applyFill="1"/>
    <xf numFmtId="0" fontId="15" fillId="15" borderId="0" xfId="0" quotePrefix="1" applyFont="1" applyFill="1"/>
    <xf numFmtId="0" fontId="18" fillId="15" borderId="26" xfId="0" applyFont="1" applyFill="1" applyBorder="1"/>
    <xf numFmtId="0" fontId="14" fillId="15" borderId="26" xfId="0" applyFont="1" applyFill="1" applyBorder="1"/>
    <xf numFmtId="0" fontId="20" fillId="15" borderId="0" xfId="0" applyFont="1" applyFill="1"/>
    <xf numFmtId="0" fontId="14" fillId="15" borderId="0" xfId="0" quotePrefix="1" applyFont="1" applyFill="1"/>
    <xf numFmtId="0" fontId="14" fillId="15" borderId="0" xfId="0" applyFont="1" applyFill="1" applyProtection="1">
      <protection locked="0"/>
    </xf>
    <xf numFmtId="0" fontId="20" fillId="16" borderId="27" xfId="0" applyFont="1" applyFill="1" applyBorder="1"/>
    <xf numFmtId="0" fontId="16" fillId="15" borderId="0" xfId="0" quotePrefix="1" applyFont="1" applyFill="1"/>
    <xf numFmtId="3" fontId="0" fillId="0" borderId="7" xfId="0" applyNumberFormat="1" applyBorder="1" applyAlignment="1">
      <alignment horizontal="left" vertical="top"/>
    </xf>
    <xf numFmtId="3" fontId="0" fillId="0" borderId="0" xfId="0" applyNumberFormat="1" applyAlignment="1">
      <alignment horizontal="left" vertical="top"/>
    </xf>
    <xf numFmtId="0" fontId="0" fillId="0" borderId="7" xfId="0" applyBorder="1" applyAlignment="1">
      <alignment horizontal="left" vertical="top"/>
    </xf>
    <xf numFmtId="0" fontId="0" fillId="0" borderId="0" xfId="0" applyAlignment="1">
      <alignment horizontal="left" vertical="top"/>
    </xf>
    <xf numFmtId="0" fontId="6" fillId="7" borderId="15" xfId="2" applyBorder="1" applyAlignment="1">
      <alignment horizontal="center" vertical="center" wrapText="1"/>
    </xf>
    <xf numFmtId="0" fontId="6" fillId="7" borderId="16" xfId="2" applyBorder="1" applyAlignment="1">
      <alignment horizontal="center" vertical="center" wrapText="1"/>
    </xf>
    <xf numFmtId="0" fontId="6" fillId="7" borderId="17" xfId="2" applyBorder="1" applyAlignment="1">
      <alignment horizontal="center" vertical="center" wrapText="1"/>
    </xf>
    <xf numFmtId="0" fontId="6" fillId="7" borderId="18" xfId="2" applyBorder="1" applyAlignment="1">
      <alignment horizontal="center" vertical="center" wrapText="1"/>
    </xf>
  </cellXfs>
  <cellStyles count="7">
    <cellStyle name="40% - Accent3" xfId="6" builtinId="39"/>
    <cellStyle name="Bad" xfId="3" builtinId="27"/>
    <cellStyle name="Good" xfId="2" builtinId="26"/>
    <cellStyle name="Input" xfId="5" builtinId="20"/>
    <cellStyle name="Neutral" xfId="4" builtinId="28"/>
    <cellStyle name="Normal" xfId="0" builtinId="0"/>
    <cellStyle name="Percent" xfId="1" builtinId="5"/>
  </cellStyles>
  <dxfs count="155">
    <dxf>
      <font>
        <b val="0"/>
        <i val="0"/>
        <strike val="0"/>
        <condense val="0"/>
        <extend val="0"/>
        <outline val="0"/>
        <shadow val="0"/>
        <u val="none"/>
        <vertAlign val="baseline"/>
        <sz val="11"/>
        <color theme="1" tint="0.14999847407452621"/>
        <name val="Calibri"/>
        <family val="2"/>
        <scheme val="minor"/>
      </font>
      <fill>
        <patternFill patternType="solid">
          <fgColor indexed="64"/>
          <bgColor theme="0" tint="-4.9989318521683403E-2"/>
        </patternFill>
      </fill>
      <protection locked="1" hidden="0"/>
    </dxf>
    <dxf>
      <font>
        <b val="0"/>
        <i val="0"/>
        <strike val="0"/>
        <condense val="0"/>
        <extend val="0"/>
        <outline val="0"/>
        <shadow val="0"/>
        <u val="none"/>
        <vertAlign val="baseline"/>
        <sz val="11"/>
        <color theme="1" tint="0.14999847407452621"/>
        <name val="Calibri"/>
        <family val="2"/>
        <scheme val="minor"/>
      </font>
      <fill>
        <patternFill patternType="solid">
          <fgColor indexed="64"/>
          <bgColor theme="0" tint="-4.9989318521683403E-2"/>
        </patternFill>
      </fill>
      <protection locked="1" hidden="0"/>
    </dxf>
    <dxf>
      <font>
        <b val="0"/>
        <i val="0"/>
        <strike val="0"/>
        <condense val="0"/>
        <extend val="0"/>
        <outline val="0"/>
        <shadow val="0"/>
        <u val="none"/>
        <vertAlign val="baseline"/>
        <sz val="11"/>
        <color theme="1" tint="0.14999847407452621"/>
        <name val="Calibri"/>
        <family val="2"/>
        <scheme val="minor"/>
      </font>
      <fill>
        <patternFill patternType="solid">
          <fgColor indexed="64"/>
          <bgColor theme="0" tint="-4.9989318521683403E-2"/>
        </patternFill>
      </fill>
      <protection locked="1" hidden="0"/>
    </dxf>
    <dxf>
      <font>
        <strike val="0"/>
        <outline val="0"/>
        <shadow val="0"/>
        <u val="none"/>
        <vertAlign val="baseline"/>
        <color theme="1" tint="0.14999847407452621"/>
        <name val="Calibri"/>
        <family val="2"/>
        <scheme val="minor"/>
      </font>
      <fill>
        <patternFill patternType="solid">
          <bgColor theme="0" tint="-4.9989318521683403E-2"/>
        </patternFill>
      </fill>
      <protection locked="1" hidden="0"/>
    </dxf>
    <dxf>
      <border outline="0">
        <top style="thin">
          <color theme="4" tint="0.39997558519241921"/>
        </top>
      </border>
    </dxf>
    <dxf>
      <font>
        <strike val="0"/>
        <outline val="0"/>
        <shadow val="0"/>
        <u val="none"/>
        <vertAlign val="baseline"/>
        <color theme="1" tint="0.14999847407452621"/>
        <name val="Calibri"/>
        <family val="2"/>
        <scheme val="minor"/>
      </font>
      <fill>
        <patternFill patternType="solid">
          <bgColor theme="0" tint="-4.9989318521683403E-2"/>
        </patternFill>
      </fill>
      <protection locked="1" hidden="0"/>
    </dxf>
    <dxf>
      <border outline="0">
        <bottom style="thin">
          <color theme="4" tint="0.39997558519241921"/>
        </bottom>
      </border>
    </dxf>
    <dxf>
      <font>
        <b/>
        <i val="0"/>
        <strike val="0"/>
        <condense val="0"/>
        <extend val="0"/>
        <outline val="0"/>
        <shadow val="0"/>
        <u val="none"/>
        <vertAlign val="baseline"/>
        <sz val="11"/>
        <color theme="1" tint="0.14999847407452621"/>
        <name val="Calibri"/>
        <family val="2"/>
        <scheme val="minor"/>
      </font>
      <fill>
        <patternFill patternType="solid">
          <fgColor theme="4"/>
          <bgColor theme="0" tint="-4.9989318521683403E-2"/>
        </patternFill>
      </fill>
      <protection locked="1" hidden="0"/>
    </dxf>
    <dxf>
      <border outline="0">
        <top style="thin">
          <color theme="8"/>
        </top>
      </border>
    </dxf>
    <dxf>
      <border outline="0">
        <bottom style="medium">
          <color theme="8"/>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border diagonalUp="0" diagonalDown="0" outline="0">
        <left style="thin">
          <color theme="8"/>
        </left>
        <right style="thin">
          <color theme="8"/>
        </right>
        <top/>
        <bottom/>
      </border>
    </dxf>
    <dxf>
      <font>
        <color rgb="FF9C0006"/>
      </font>
      <fill>
        <patternFill>
          <bgColor rgb="FFFFC7CE"/>
        </patternFill>
      </fill>
    </dxf>
    <dxf>
      <protection locked="0"/>
    </dxf>
    <dxf>
      <protection locked="0"/>
    </dxf>
    <dxf>
      <protection locked="0"/>
    </dxf>
    <dxf>
      <protection locked="0"/>
    </dxf>
    <dxf>
      <protection locked="0"/>
    </dxf>
    <dxf>
      <protection locked="0"/>
    </dxf>
    <dxf>
      <border>
        <right style="thin">
          <color auto="1"/>
        </right>
      </border>
    </dxf>
    <dxf>
      <border>
        <right style="thin">
          <color auto="1"/>
        </right>
      </border>
    </dxf>
    <dxf>
      <border>
        <right style="thin">
          <color auto="1"/>
        </right>
      </border>
    </dxf>
    <dxf>
      <border>
        <right style="thin">
          <color auto="1"/>
        </right>
      </border>
    </dxf>
    <dxf>
      <border>
        <right style="thin">
          <color auto="1"/>
        </right>
      </border>
    </dxf>
    <dxf>
      <border>
        <right style="thin">
          <color auto="1"/>
        </right>
      </border>
    </dxf>
    <dxf>
      <numFmt numFmtId="165" formatCode="_-* #,##0_-;\-* #,##0_-;_-* &quot;-&quot;??_-;_-@_-"/>
    </dxf>
    <dxf>
      <protection locked="0"/>
    </dxf>
    <dxf>
      <protection locked="0"/>
    </dxf>
    <dxf>
      <protection locked="0"/>
    </dxf>
    <dxf>
      <protection locked="0"/>
    </dxf>
    <dxf>
      <protection locked="0"/>
    </dxf>
    <dxf>
      <protection locked="0"/>
    </dxf>
    <dxf>
      <border>
        <right/>
      </border>
    </dxf>
    <dxf>
      <border>
        <right/>
      </border>
    </dxf>
    <dxf>
      <border>
        <right/>
      </border>
    </dxf>
    <dxf>
      <border>
        <right/>
      </border>
    </dxf>
    <dxf>
      <border>
        <right/>
      </border>
    </dxf>
    <dxf>
      <border>
        <right/>
      </border>
    </dxf>
    <dxf>
      <numFmt numFmtId="165" formatCode="_-* #,##0_-;\-* #,##0_-;_-* &quot;-&quot;??_-;_-@_-"/>
    </dxf>
    <dxf>
      <numFmt numFmtId="165" formatCode="_-* #,##0_-;\-* #,##0_-;_-* &quot;-&quot;??_-;_-@_-"/>
    </dxf>
    <dxf>
      <protection locked="0"/>
    </dxf>
    <dxf>
      <protection locked="0"/>
    </dxf>
    <dxf>
      <protection locked="0"/>
    </dxf>
    <dxf>
      <protection locked="0"/>
    </dxf>
    <dxf>
      <protection locked="0"/>
    </dxf>
    <dxf>
      <protection locked="0"/>
    </dxf>
    <dxf>
      <border>
        <right style="thin">
          <color auto="1"/>
        </right>
      </border>
    </dxf>
    <dxf>
      <border>
        <right style="thin">
          <color auto="1"/>
        </right>
      </border>
    </dxf>
    <dxf>
      <border>
        <right style="thin">
          <color auto="1"/>
        </right>
      </border>
    </dxf>
    <dxf>
      <border>
        <right style="thin">
          <color auto="1"/>
        </right>
      </border>
    </dxf>
    <dxf>
      <border>
        <right style="thin">
          <color auto="1"/>
        </right>
      </border>
    </dxf>
    <dxf>
      <border>
        <right style="thin">
          <color auto="1"/>
        </right>
      </border>
    </dxf>
    <dxf>
      <numFmt numFmtId="165" formatCode="_-* #,##0_-;\-* #,##0_-;_-* &quot;-&quot;??_-;_-@_-"/>
    </dxf>
    <dxf>
      <protection locked="0"/>
    </dxf>
    <dxf>
      <protection locked="0"/>
    </dxf>
    <dxf>
      <protection locked="0"/>
    </dxf>
    <dxf>
      <protection locked="0"/>
    </dxf>
    <dxf>
      <protection locked="0"/>
    </dxf>
    <dxf>
      <border>
        <right style="thin">
          <color auto="1"/>
        </right>
      </border>
    </dxf>
    <dxf>
      <border>
        <right style="thin">
          <color auto="1"/>
        </right>
      </border>
    </dxf>
    <dxf>
      <border>
        <right style="thin">
          <color auto="1"/>
        </right>
      </border>
    </dxf>
    <dxf>
      <border>
        <right style="thin">
          <color auto="1"/>
        </right>
      </border>
    </dxf>
    <dxf>
      <border>
        <right style="thin">
          <color auto="1"/>
        </right>
      </border>
    </dxf>
    <dxf>
      <protection locked="0"/>
    </dxf>
    <dxf>
      <protection locked="0"/>
    </dxf>
    <dxf>
      <protection locked="0"/>
    </dxf>
    <dxf>
      <protection locked="0"/>
    </dxf>
    <dxf>
      <protection locked="0"/>
    </dxf>
    <dxf>
      <protection locked="0"/>
    </dxf>
    <dxf>
      <border>
        <right style="thin">
          <color auto="1"/>
        </right>
      </border>
    </dxf>
    <dxf>
      <border>
        <right style="thin">
          <color auto="1"/>
        </right>
      </border>
    </dxf>
    <dxf>
      <border>
        <right style="thin">
          <color auto="1"/>
        </right>
      </border>
    </dxf>
    <dxf>
      <border>
        <right style="thin">
          <color auto="1"/>
        </right>
      </border>
    </dxf>
    <dxf>
      <border>
        <right style="thin">
          <color auto="1"/>
        </right>
      </border>
    </dxf>
    <dxf>
      <border>
        <right style="thin">
          <color auto="1"/>
        </right>
      </border>
    </dxf>
    <dxf>
      <border>
        <left/>
        <right style="thin">
          <color auto="1"/>
        </right>
      </border>
    </dxf>
    <dxf>
      <border>
        <left/>
        <right style="thin">
          <color auto="1"/>
        </right>
      </border>
    </dxf>
    <dxf>
      <border>
        <left/>
        <right style="thin">
          <color auto="1"/>
        </right>
      </border>
    </dxf>
    <dxf>
      <border>
        <left/>
        <right style="thin">
          <color auto="1"/>
        </right>
      </border>
    </dxf>
    <dxf>
      <border>
        <left/>
        <right style="thin">
          <color auto="1"/>
        </right>
      </border>
    </dxf>
    <dxf>
      <border>
        <left/>
        <right style="thin">
          <color auto="1"/>
        </right>
      </border>
    </dxf>
    <dxf>
      <numFmt numFmtId="165" formatCode="_-* #,##0_-;\-* #,##0_-;_-* &quot;-&quot;??_-;_-@_-"/>
    </dxf>
    <dxf>
      <protection locked="0"/>
    </dxf>
    <dxf>
      <protection locked="0"/>
    </dxf>
    <dxf>
      <protection locked="0"/>
    </dxf>
    <dxf>
      <protection locked="0"/>
    </dxf>
    <dxf>
      <protection locked="0"/>
    </dxf>
    <dxf>
      <protection locked="0"/>
    </dxf>
    <dxf>
      <border>
        <right style="thin">
          <color auto="1"/>
        </right>
      </border>
    </dxf>
    <dxf>
      <border>
        <right style="thin">
          <color auto="1"/>
        </right>
      </border>
    </dxf>
    <dxf>
      <border>
        <right style="thin">
          <color auto="1"/>
        </right>
      </border>
    </dxf>
    <dxf>
      <border>
        <right style="thin">
          <color auto="1"/>
        </right>
      </border>
    </dxf>
    <dxf>
      <border>
        <right style="thin">
          <color auto="1"/>
        </right>
      </border>
    </dxf>
    <dxf>
      <border>
        <right style="thin">
          <color auto="1"/>
        </right>
      </border>
    </dxf>
    <dxf>
      <numFmt numFmtId="165" formatCode="_-* #,##0_-;\-* #,##0_-;_-* &quot;-&quot;??_-;_-@_-"/>
    </dxf>
    <dxf>
      <protection locked="0"/>
    </dxf>
    <dxf>
      <protection locked="0"/>
    </dxf>
    <dxf>
      <protection locked="0"/>
    </dxf>
    <dxf>
      <protection locked="0"/>
    </dxf>
    <dxf>
      <protection locked="0"/>
    </dxf>
    <dxf>
      <border>
        <right style="thin">
          <color auto="1"/>
        </right>
      </border>
    </dxf>
    <dxf>
      <border>
        <right style="thin">
          <color auto="1"/>
        </right>
      </border>
    </dxf>
    <dxf>
      <border>
        <right style="thin">
          <color auto="1"/>
        </right>
      </border>
    </dxf>
    <dxf>
      <border>
        <right style="thin">
          <color auto="1"/>
        </right>
      </border>
    </dxf>
    <dxf>
      <border>
        <right style="thin">
          <color auto="1"/>
        </right>
      </border>
    </dxf>
    <dxf>
      <protection locked="0"/>
    </dxf>
    <dxf>
      <protection locked="0"/>
    </dxf>
    <dxf>
      <protection locked="0"/>
    </dxf>
    <dxf>
      <protection locked="0"/>
    </dxf>
    <dxf>
      <protection locked="0"/>
    </dxf>
    <dxf>
      <protection locked="0"/>
    </dxf>
    <dxf>
      <border>
        <right/>
      </border>
    </dxf>
    <dxf>
      <border>
        <right/>
      </border>
    </dxf>
    <dxf>
      <border>
        <right/>
      </border>
    </dxf>
    <dxf>
      <border>
        <right style="thin">
          <color auto="1"/>
        </right>
      </border>
    </dxf>
    <dxf>
      <border>
        <right style="thin">
          <color auto="1"/>
        </right>
      </border>
    </dxf>
    <dxf>
      <border>
        <right style="thin">
          <color auto="1"/>
        </right>
      </border>
    </dxf>
    <dxf>
      <border>
        <right style="thin">
          <color auto="1"/>
        </right>
      </border>
    </dxf>
    <dxf>
      <numFmt numFmtId="165" formatCode="_-* #,##0_-;\-* #,##0_-;_-* &quot;-&quot;??_-;_-@_-"/>
    </dxf>
    <dxf>
      <protection locked="0"/>
    </dxf>
    <dxf>
      <protection locked="0"/>
    </dxf>
    <dxf>
      <protection locked="0"/>
    </dxf>
    <dxf>
      <protection locked="0"/>
    </dxf>
    <dxf>
      <protection locked="0"/>
    </dxf>
    <dxf>
      <protection locked="0"/>
    </dxf>
    <dxf>
      <border>
        <right style="thin">
          <color auto="1"/>
        </right>
      </border>
    </dxf>
    <dxf>
      <border>
        <right style="thin">
          <color auto="1"/>
        </right>
      </border>
    </dxf>
    <dxf>
      <border>
        <right style="thin">
          <color auto="1"/>
        </right>
      </border>
    </dxf>
    <dxf>
      <border>
        <right style="thin">
          <color auto="1"/>
        </right>
      </border>
    </dxf>
    <dxf>
      <border>
        <right style="thin">
          <color auto="1"/>
        </right>
      </border>
    </dxf>
    <dxf>
      <border>
        <right style="thin">
          <color auto="1"/>
        </right>
      </border>
    </dxf>
    <dxf>
      <border>
        <left/>
        <right style="thin">
          <color auto="1"/>
        </right>
      </border>
    </dxf>
    <dxf>
      <border>
        <left/>
        <right style="thin">
          <color auto="1"/>
        </right>
      </border>
    </dxf>
    <dxf>
      <border>
        <left/>
        <right style="thin">
          <color auto="1"/>
        </right>
      </border>
    </dxf>
    <dxf>
      <border>
        <left/>
        <right style="thin">
          <color auto="1"/>
        </right>
      </border>
    </dxf>
    <dxf>
      <border>
        <left/>
        <right style="thin">
          <color auto="1"/>
        </right>
      </border>
    </dxf>
    <dxf>
      <border>
        <left/>
        <right style="thin">
          <color auto="1"/>
        </right>
      </border>
    </dxf>
    <dxf>
      <numFmt numFmtId="165" formatCode="_-* #,##0_-;\-* #,##0_-;_-* &quot;-&quot;??_-;_-@_-"/>
    </dxf>
    <dxf>
      <numFmt numFmtId="0" formatCode="General"/>
      <fill>
        <patternFill patternType="solid">
          <fgColor indexed="64"/>
          <bgColor theme="0" tint="-0.24994659260841701"/>
        </patternFill>
      </fill>
      <alignment horizontal="center" vertical="bottom" textRotation="0" wrapText="0" indent="0" justifyLastLine="0" shrinkToFit="0" readingOrder="0"/>
    </dxf>
    <dxf>
      <numFmt numFmtId="0" formatCode="General"/>
      <fill>
        <patternFill patternType="solid">
          <fgColor indexed="64"/>
          <bgColor theme="0" tint="-0.24994659260841701"/>
        </patternFill>
      </fill>
    </dxf>
    <dxf>
      <numFmt numFmtId="0" formatCode="General"/>
      <fill>
        <patternFill patternType="solid">
          <fgColor indexed="64"/>
          <bgColor theme="0" tint="-0.24994659260841701"/>
        </patternFill>
      </fill>
    </dxf>
    <dxf>
      <numFmt numFmtId="0" formatCode="General"/>
      <fill>
        <patternFill patternType="solid">
          <fgColor indexed="64"/>
          <bgColor theme="0" tint="-0.24994659260841701"/>
        </patternFill>
      </fill>
    </dxf>
    <dxf>
      <numFmt numFmtId="3" formatCode="#,##0"/>
      <fill>
        <patternFill patternType="solid">
          <fgColor indexed="64"/>
          <bgColor theme="0" tint="-0.24994659260841701"/>
        </patternFill>
      </fill>
    </dxf>
    <dxf>
      <numFmt numFmtId="3" formatCode="#,##0"/>
      <alignment horizontal="general" vertical="bottom" textRotation="0" wrapText="0" indent="0" justifyLastLine="0" shrinkToFit="1" readingOrder="0"/>
      <protection locked="0" hidden="0"/>
    </dxf>
    <dxf>
      <numFmt numFmtId="3" formatCode="#,##0"/>
      <alignment horizontal="general" vertical="bottom" textRotation="0" wrapText="0" indent="0" justifyLastLine="0" shrinkToFit="1" readingOrder="0"/>
      <protection locked="0" hidden="0"/>
    </dxf>
    <dxf>
      <alignment horizontal="general" vertical="bottom" textRotation="0" wrapText="0" indent="0" justifyLastLine="0" shrinkToFit="1" readingOrder="0"/>
      <protection locked="0" hidden="0"/>
    </dxf>
    <dxf>
      <alignment horizontal="general" vertical="bottom" textRotation="0" wrapText="0" indent="0" justifyLastLine="0" shrinkToFit="1" readingOrder="0"/>
      <protection locked="0" hidden="0"/>
    </dxf>
    <dxf>
      <numFmt numFmtId="164" formatCode="[$-409]dd\-mmm\-yy;@"/>
      <alignment horizontal="center" vertical="bottom" textRotation="0" wrapText="0" indent="0" justifyLastLine="0" shrinkToFit="1" readingOrder="0"/>
      <protection locked="0" hidden="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indexed="64"/>
          <bgColor theme="1" tint="0.249977111117893"/>
        </patternFill>
      </fill>
      <alignment horizontal="left" vertical="center" textRotation="0" wrapText="0" indent="0" justifyLastLine="0" shrinkToFit="0" readingOrder="0"/>
      <border diagonalUp="0" diagonalDown="0" outline="0">
        <left style="thin">
          <color theme="0"/>
        </left>
        <right style="thin">
          <color theme="0"/>
        </right>
        <top/>
        <bottom/>
      </border>
    </dxf>
    <dxf>
      <font>
        <color theme="0"/>
      </font>
      <fill>
        <patternFill>
          <bgColor rgb="FFFF0000"/>
        </patternFill>
      </fill>
    </dxf>
    <dxf>
      <fill>
        <patternFill>
          <bgColor theme="9" tint="0.39994506668294322"/>
        </patternFill>
      </fill>
    </dxf>
    <dxf>
      <fill>
        <patternFill>
          <bgColor theme="9" tint="0.39994506668294322"/>
        </patternFill>
      </fill>
    </dxf>
    <dxf>
      <fill>
        <patternFill>
          <bgColor rgb="FF7030A0"/>
        </patternFill>
      </fill>
    </dxf>
    <dxf>
      <font>
        <b/>
        <i val="0"/>
        <color theme="0"/>
      </font>
      <border>
        <bottom style="thin">
          <color theme="4"/>
        </bottom>
        <vertical/>
        <horizontal/>
      </border>
    </dxf>
    <dxf>
      <font>
        <color theme="0"/>
      </font>
      <fill>
        <patternFill>
          <bgColor rgb="FF181C3A"/>
        </patternFill>
      </fill>
      <border diagonalUp="0" diagonalDown="0">
        <left/>
        <right/>
        <top/>
        <bottom/>
        <vertical/>
        <horizontal/>
      </border>
    </dxf>
  </dxfs>
  <tableStyles count="2" defaultTableStyle="TableStyleMedium2" defaultPivotStyle="PivotStyleLight16">
    <tableStyle name="DarkModeSlicer" pivot="0" table="0" count="10" xr9:uid="{89DEA15D-E4C1-48CB-8DF0-EB8C41112463}">
      <tableStyleElement type="wholeTable" dxfId="154"/>
      <tableStyleElement type="headerRow" dxfId="153"/>
    </tableStyle>
    <tableStyle name="Slicer Style 1" pivot="0" table="0" count="1" xr9:uid="{7DF8B5BA-9610-46D5-943D-D39430E794BA}">
      <tableStyleElement type="wholeTable" dxfId="152"/>
    </tableStyle>
  </tableStyles>
  <colors>
    <mruColors>
      <color rgb="FFFF3399"/>
      <color rgb="FF0D1629"/>
      <color rgb="FF00FFCC"/>
      <color rgb="FF162646"/>
      <color rgb="FF1A065A"/>
      <color rgb="FF0000C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rgb="FF5D27B6"/>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DarkMod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DF198E"/>
              </a:solidFill>
              <a:ln w="19050">
                <a:noFill/>
              </a:ln>
              <a:effectLst/>
            </c:spPr>
            <c:extLst>
              <c:ext xmlns:c16="http://schemas.microsoft.com/office/drawing/2014/chart" uri="{C3380CC4-5D6E-409C-BE32-E72D297353CC}">
                <c16:uniqueId val="{00000001-78D5-43F0-9DE4-AC47EF903856}"/>
              </c:ext>
            </c:extLst>
          </c:dPt>
          <c:dPt>
            <c:idx val="1"/>
            <c:bubble3D val="0"/>
            <c:spPr>
              <a:solidFill>
                <a:srgbClr val="2B3267"/>
              </a:solidFill>
              <a:ln w="19050">
                <a:noFill/>
              </a:ln>
              <a:effectLst/>
            </c:spPr>
            <c:extLst>
              <c:ext xmlns:c16="http://schemas.microsoft.com/office/drawing/2014/chart" uri="{C3380CC4-5D6E-409C-BE32-E72D297353CC}">
                <c16:uniqueId val="{00000003-78D5-43F0-9DE4-AC47EF903856}"/>
              </c:ext>
            </c:extLst>
          </c:dPt>
          <c:cat>
            <c:strRef>
              <c:f>[1]Analysis!$K$13:$K$14</c:f>
              <c:strCache>
                <c:ptCount val="2"/>
                <c:pt idx="0">
                  <c:v>Money Out</c:v>
                </c:pt>
                <c:pt idx="1">
                  <c:v>Balance</c:v>
                </c:pt>
              </c:strCache>
            </c:strRef>
          </c:cat>
          <c:val>
            <c:numRef>
              <c:f>[1]Analysis!$L$13:$L$14</c:f>
              <c:numCache>
                <c:formatCode>General</c:formatCode>
                <c:ptCount val="2"/>
                <c:pt idx="0">
                  <c:v>0.9397770279513018</c:v>
                </c:pt>
                <c:pt idx="1">
                  <c:v>6.0222972048698198E-2</c:v>
                </c:pt>
              </c:numCache>
            </c:numRef>
          </c:val>
          <c:extLst>
            <c:ext xmlns:c16="http://schemas.microsoft.com/office/drawing/2014/chart" uri="{C3380CC4-5D6E-409C-BE32-E72D297353CC}">
              <c16:uniqueId val="{00000004-78D5-43F0-9DE4-AC47EF903856}"/>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DF198E"/>
              </a:solidFill>
              <a:ln w="19050">
                <a:noFill/>
              </a:ln>
              <a:effectLst/>
            </c:spPr>
            <c:extLst>
              <c:ext xmlns:c16="http://schemas.microsoft.com/office/drawing/2014/chart" uri="{C3380CC4-5D6E-409C-BE32-E72D297353CC}">
                <c16:uniqueId val="{00000001-1AFA-4C5D-A8C9-3FBBD8CEFBBF}"/>
              </c:ext>
            </c:extLst>
          </c:dPt>
          <c:dPt>
            <c:idx val="1"/>
            <c:bubble3D val="0"/>
            <c:spPr>
              <a:solidFill>
                <a:srgbClr val="2B3267"/>
              </a:solidFill>
              <a:ln w="19050">
                <a:noFill/>
              </a:ln>
              <a:effectLst/>
            </c:spPr>
            <c:extLst>
              <c:ext xmlns:c16="http://schemas.microsoft.com/office/drawing/2014/chart" uri="{C3380CC4-5D6E-409C-BE32-E72D297353CC}">
                <c16:uniqueId val="{00000003-1AFA-4C5D-A8C9-3FBBD8CEFBBF}"/>
              </c:ext>
            </c:extLst>
          </c:dPt>
          <c:dPt>
            <c:idx val="2"/>
            <c:bubble3D val="0"/>
            <c:spPr>
              <a:solidFill>
                <a:srgbClr val="2B3267"/>
              </a:solidFill>
              <a:ln w="19050">
                <a:noFill/>
              </a:ln>
              <a:effectLst/>
            </c:spPr>
            <c:extLst>
              <c:ext xmlns:c16="http://schemas.microsoft.com/office/drawing/2014/chart" uri="{C3380CC4-5D6E-409C-BE32-E72D297353CC}">
                <c16:uniqueId val="{00000005-1AFA-4C5D-A8C9-3FBBD8CEFBBF}"/>
              </c:ext>
            </c:extLst>
          </c:dPt>
          <c:dPt>
            <c:idx val="3"/>
            <c:bubble3D val="0"/>
            <c:spPr>
              <a:solidFill>
                <a:srgbClr val="2B3267"/>
              </a:solidFill>
              <a:ln w="19050">
                <a:noFill/>
              </a:ln>
              <a:effectLst/>
            </c:spPr>
            <c:extLst>
              <c:ext xmlns:c16="http://schemas.microsoft.com/office/drawing/2014/chart" uri="{C3380CC4-5D6E-409C-BE32-E72D297353CC}">
                <c16:uniqueId val="{00000007-1AFA-4C5D-A8C9-3FBBD8CEFBBF}"/>
              </c:ext>
            </c:extLst>
          </c:dPt>
          <c:val>
            <c:numRef>
              <c:f>[1]Analysis!$S$18:$S$21</c:f>
              <c:numCache>
                <c:formatCode>General</c:formatCode>
                <c:ptCount val="4"/>
                <c:pt idx="0">
                  <c:v>0.48306050795677352</c:v>
                </c:pt>
                <c:pt idx="1">
                  <c:v>0.28469974009393095</c:v>
                </c:pt>
                <c:pt idx="2">
                  <c:v>0.17201677990059733</c:v>
                </c:pt>
                <c:pt idx="3">
                  <c:v>6.0222972048698142E-2</c:v>
                </c:pt>
              </c:numCache>
            </c:numRef>
          </c:val>
          <c:extLst>
            <c:ext xmlns:c16="http://schemas.microsoft.com/office/drawing/2014/chart" uri="{C3380CC4-5D6E-409C-BE32-E72D297353CC}">
              <c16:uniqueId val="{00000008-1AFA-4C5D-A8C9-3FBBD8CEFBBF}"/>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2B3267"/>
            </a:solidFill>
            <a:ln>
              <a:noFill/>
            </a:ln>
          </c:spPr>
          <c:dPt>
            <c:idx val="0"/>
            <c:bubble3D val="0"/>
            <c:spPr>
              <a:solidFill>
                <a:srgbClr val="2B3267"/>
              </a:solidFill>
              <a:ln w="19050">
                <a:noFill/>
              </a:ln>
              <a:effectLst/>
            </c:spPr>
            <c:extLst>
              <c:ext xmlns:c16="http://schemas.microsoft.com/office/drawing/2014/chart" uri="{C3380CC4-5D6E-409C-BE32-E72D297353CC}">
                <c16:uniqueId val="{00000001-D104-4410-8CC7-4303884FF8A8}"/>
              </c:ext>
            </c:extLst>
          </c:dPt>
          <c:dPt>
            <c:idx val="1"/>
            <c:bubble3D val="0"/>
            <c:spPr>
              <a:solidFill>
                <a:srgbClr val="DF198E"/>
              </a:solidFill>
              <a:ln w="19050">
                <a:noFill/>
              </a:ln>
              <a:effectLst/>
            </c:spPr>
            <c:extLst>
              <c:ext xmlns:c16="http://schemas.microsoft.com/office/drawing/2014/chart" uri="{C3380CC4-5D6E-409C-BE32-E72D297353CC}">
                <c16:uniqueId val="{00000003-D104-4410-8CC7-4303884FF8A8}"/>
              </c:ext>
            </c:extLst>
          </c:dPt>
          <c:dPt>
            <c:idx val="2"/>
            <c:bubble3D val="0"/>
            <c:spPr>
              <a:solidFill>
                <a:srgbClr val="2B3267"/>
              </a:solidFill>
              <a:ln w="19050">
                <a:noFill/>
              </a:ln>
              <a:effectLst/>
            </c:spPr>
            <c:extLst>
              <c:ext xmlns:c16="http://schemas.microsoft.com/office/drawing/2014/chart" uri="{C3380CC4-5D6E-409C-BE32-E72D297353CC}">
                <c16:uniqueId val="{00000005-D104-4410-8CC7-4303884FF8A8}"/>
              </c:ext>
            </c:extLst>
          </c:dPt>
          <c:dPt>
            <c:idx val="3"/>
            <c:bubble3D val="0"/>
            <c:spPr>
              <a:solidFill>
                <a:srgbClr val="2B3267"/>
              </a:solidFill>
              <a:ln w="19050">
                <a:noFill/>
              </a:ln>
              <a:effectLst/>
            </c:spPr>
            <c:extLst>
              <c:ext xmlns:c16="http://schemas.microsoft.com/office/drawing/2014/chart" uri="{C3380CC4-5D6E-409C-BE32-E72D297353CC}">
                <c16:uniqueId val="{00000007-D104-4410-8CC7-4303884FF8A8}"/>
              </c:ext>
            </c:extLst>
          </c:dPt>
          <c:val>
            <c:numRef>
              <c:f>[1]Analysis!$S$18:$S$21</c:f>
              <c:numCache>
                <c:formatCode>General</c:formatCode>
                <c:ptCount val="4"/>
                <c:pt idx="0">
                  <c:v>0.48306050795677352</c:v>
                </c:pt>
                <c:pt idx="1">
                  <c:v>0.28469974009393095</c:v>
                </c:pt>
                <c:pt idx="2">
                  <c:v>0.17201677990059733</c:v>
                </c:pt>
                <c:pt idx="3">
                  <c:v>6.0222972048698142E-2</c:v>
                </c:pt>
              </c:numCache>
            </c:numRef>
          </c:val>
          <c:extLst>
            <c:ext xmlns:c16="http://schemas.microsoft.com/office/drawing/2014/chart" uri="{C3380CC4-5D6E-409C-BE32-E72D297353CC}">
              <c16:uniqueId val="{00000008-D104-4410-8CC7-4303884FF8A8}"/>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2B3267"/>
              </a:solidFill>
              <a:ln w="19050">
                <a:noFill/>
              </a:ln>
              <a:effectLst/>
            </c:spPr>
            <c:extLst>
              <c:ext xmlns:c16="http://schemas.microsoft.com/office/drawing/2014/chart" uri="{C3380CC4-5D6E-409C-BE32-E72D297353CC}">
                <c16:uniqueId val="{00000001-A596-4C1F-9B95-CE6A77C8EC69}"/>
              </c:ext>
            </c:extLst>
          </c:dPt>
          <c:dPt>
            <c:idx val="1"/>
            <c:bubble3D val="0"/>
            <c:spPr>
              <a:solidFill>
                <a:srgbClr val="2B3267"/>
              </a:solidFill>
              <a:ln w="19050">
                <a:noFill/>
              </a:ln>
              <a:effectLst/>
            </c:spPr>
            <c:extLst>
              <c:ext xmlns:c16="http://schemas.microsoft.com/office/drawing/2014/chart" uri="{C3380CC4-5D6E-409C-BE32-E72D297353CC}">
                <c16:uniqueId val="{00000003-A596-4C1F-9B95-CE6A77C8EC69}"/>
              </c:ext>
            </c:extLst>
          </c:dPt>
          <c:dPt>
            <c:idx val="2"/>
            <c:bubble3D val="0"/>
            <c:spPr>
              <a:solidFill>
                <a:srgbClr val="DF198E"/>
              </a:solidFill>
              <a:ln w="19050">
                <a:noFill/>
              </a:ln>
              <a:effectLst/>
            </c:spPr>
            <c:extLst>
              <c:ext xmlns:c16="http://schemas.microsoft.com/office/drawing/2014/chart" uri="{C3380CC4-5D6E-409C-BE32-E72D297353CC}">
                <c16:uniqueId val="{00000005-A596-4C1F-9B95-CE6A77C8EC69}"/>
              </c:ext>
            </c:extLst>
          </c:dPt>
          <c:dPt>
            <c:idx val="3"/>
            <c:bubble3D val="0"/>
            <c:spPr>
              <a:solidFill>
                <a:srgbClr val="2B3267"/>
              </a:solidFill>
              <a:ln w="19050">
                <a:noFill/>
              </a:ln>
              <a:effectLst/>
            </c:spPr>
            <c:extLst>
              <c:ext xmlns:c16="http://schemas.microsoft.com/office/drawing/2014/chart" uri="{C3380CC4-5D6E-409C-BE32-E72D297353CC}">
                <c16:uniqueId val="{00000007-A596-4C1F-9B95-CE6A77C8EC69}"/>
              </c:ext>
            </c:extLst>
          </c:dPt>
          <c:val>
            <c:numRef>
              <c:f>[1]Analysis!$S$18:$S$21</c:f>
              <c:numCache>
                <c:formatCode>General</c:formatCode>
                <c:ptCount val="4"/>
                <c:pt idx="0">
                  <c:v>0.48306050795677352</c:v>
                </c:pt>
                <c:pt idx="1">
                  <c:v>0.28469974009393095</c:v>
                </c:pt>
                <c:pt idx="2">
                  <c:v>0.17201677990059733</c:v>
                </c:pt>
                <c:pt idx="3">
                  <c:v>6.0222972048698142E-2</c:v>
                </c:pt>
              </c:numCache>
            </c:numRef>
          </c:val>
          <c:extLst>
            <c:ext xmlns:c16="http://schemas.microsoft.com/office/drawing/2014/chart" uri="{C3380CC4-5D6E-409C-BE32-E72D297353CC}">
              <c16:uniqueId val="{00000008-A596-4C1F-9B95-CE6A77C8EC69}"/>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2B3267"/>
              </a:solidFill>
              <a:ln w="19050">
                <a:noFill/>
              </a:ln>
              <a:effectLst/>
            </c:spPr>
            <c:extLst>
              <c:ext xmlns:c16="http://schemas.microsoft.com/office/drawing/2014/chart" uri="{C3380CC4-5D6E-409C-BE32-E72D297353CC}">
                <c16:uniqueId val="{00000001-5552-4632-AB62-C9AC11F39414}"/>
              </c:ext>
            </c:extLst>
          </c:dPt>
          <c:dPt>
            <c:idx val="1"/>
            <c:bubble3D val="0"/>
            <c:spPr>
              <a:solidFill>
                <a:srgbClr val="00D9FC"/>
              </a:solidFill>
              <a:ln w="19050">
                <a:noFill/>
              </a:ln>
              <a:effectLst/>
            </c:spPr>
            <c:extLst>
              <c:ext xmlns:c16="http://schemas.microsoft.com/office/drawing/2014/chart" uri="{C3380CC4-5D6E-409C-BE32-E72D297353CC}">
                <c16:uniqueId val="{00000003-5552-4632-AB62-C9AC11F39414}"/>
              </c:ext>
            </c:extLst>
          </c:dPt>
          <c:val>
            <c:numRef>
              <c:f>[1]Analysis!$L$13:$L$14</c:f>
              <c:numCache>
                <c:formatCode>General</c:formatCode>
                <c:ptCount val="2"/>
                <c:pt idx="0">
                  <c:v>0.9397770279513018</c:v>
                </c:pt>
                <c:pt idx="1">
                  <c:v>6.0222972048698198E-2</c:v>
                </c:pt>
              </c:numCache>
            </c:numRef>
          </c:val>
          <c:extLst>
            <c:ext xmlns:c16="http://schemas.microsoft.com/office/drawing/2014/chart" uri="{C3380CC4-5D6E-409C-BE32-E72D297353CC}">
              <c16:uniqueId val="{00000004-5552-4632-AB62-C9AC11F39414}"/>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Money Manager v1.1.xlsx]Analysis!PivotTable6</c:name>
    <c:fmtId val="33"/>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19050" cap="rnd">
            <a:solidFill>
              <a:srgbClr val="00D9FC"/>
            </a:solidFill>
            <a:round/>
            <a:tailEnd type="oval"/>
          </a:ln>
          <a:effectLst/>
        </c:spPr>
        <c:marker>
          <c:symbol val="none"/>
        </c:marker>
      </c:pivotFmt>
      <c:pivotFmt>
        <c:idx val="3"/>
        <c:spPr>
          <a:solidFill>
            <a:schemeClr val="accent1"/>
          </a:solidFill>
          <a:ln w="28575" cap="rnd">
            <a:solidFill>
              <a:srgbClr val="00D9FC"/>
            </a:solidFill>
            <a:round/>
            <a:tailEnd type="ova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D9FC"/>
            </a:solidFill>
            <a:round/>
            <a:tailEnd type="ova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FFCC"/>
            </a:solidFill>
            <a:round/>
            <a:tailEnd type="ova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185683311199781E-2"/>
          <c:y val="3.0507399662841207E-2"/>
          <c:w val="0.91565852067988185"/>
          <c:h val="0.8389107061523694"/>
        </c:manualLayout>
      </c:layout>
      <c:lineChart>
        <c:grouping val="standard"/>
        <c:varyColors val="0"/>
        <c:ser>
          <c:idx val="0"/>
          <c:order val="0"/>
          <c:tx>
            <c:strRef>
              <c:f>Analysis!$V$6</c:f>
              <c:strCache>
                <c:ptCount val="1"/>
                <c:pt idx="0">
                  <c:v>Total</c:v>
                </c:pt>
              </c:strCache>
            </c:strRef>
          </c:tx>
          <c:spPr>
            <a:ln w="28575" cap="rnd">
              <a:solidFill>
                <a:srgbClr val="00FFCC"/>
              </a:solidFill>
              <a:round/>
              <a:tailEnd type="oval"/>
            </a:ln>
            <a:effectLst/>
          </c:spPr>
          <c:marker>
            <c:symbol val="none"/>
          </c:marker>
          <c:trendline>
            <c:spPr>
              <a:ln w="19050" cap="rnd">
                <a:solidFill>
                  <a:schemeClr val="accent1"/>
                </a:solidFill>
                <a:prstDash val="sysDot"/>
              </a:ln>
              <a:effectLst/>
            </c:spPr>
            <c:trendlineType val="movingAvg"/>
            <c:period val="3"/>
            <c:dispRSqr val="0"/>
            <c:dispEq val="0"/>
          </c:trendline>
          <c:cat>
            <c:strRef>
              <c:f>Analysis!$U$7:$U$19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Analysis!$V$7:$V$19</c:f>
              <c:numCache>
                <c:formatCode>_-* #,##0_-;\-* #,##0_-;_-* "-"??_-;_-@_-</c:formatCode>
                <c:ptCount val="12"/>
                <c:pt idx="0">
                  <c:v>1200</c:v>
                </c:pt>
                <c:pt idx="1">
                  <c:v>5870</c:v>
                </c:pt>
                <c:pt idx="2">
                  <c:v>16370</c:v>
                </c:pt>
                <c:pt idx="3">
                  <c:v>16510</c:v>
                </c:pt>
                <c:pt idx="4">
                  <c:v>31310</c:v>
                </c:pt>
                <c:pt idx="5">
                  <c:v>36280</c:v>
                </c:pt>
                <c:pt idx="6">
                  <c:v>37980</c:v>
                </c:pt>
                <c:pt idx="7">
                  <c:v>40480</c:v>
                </c:pt>
                <c:pt idx="8">
                  <c:v>43630</c:v>
                </c:pt>
                <c:pt idx="9">
                  <c:v>45830</c:v>
                </c:pt>
                <c:pt idx="10">
                  <c:v>42630</c:v>
                </c:pt>
                <c:pt idx="11">
                  <c:v>52830</c:v>
                </c:pt>
              </c:numCache>
            </c:numRef>
          </c:val>
          <c:smooth val="1"/>
          <c:extLst>
            <c:ext xmlns:c16="http://schemas.microsoft.com/office/drawing/2014/chart" uri="{C3380CC4-5D6E-409C-BE32-E72D297353CC}">
              <c16:uniqueId val="{00000004-6259-46EF-B30B-1935E4129C10}"/>
            </c:ext>
          </c:extLst>
        </c:ser>
        <c:dLbls>
          <c:showLegendKey val="0"/>
          <c:showVal val="0"/>
          <c:showCatName val="0"/>
          <c:showSerName val="0"/>
          <c:showPercent val="0"/>
          <c:showBubbleSize val="0"/>
        </c:dLbls>
        <c:smooth val="0"/>
        <c:axId val="23194415"/>
        <c:axId val="1773567504"/>
      </c:lineChart>
      <c:catAx>
        <c:axId val="231944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567504"/>
        <c:crosses val="autoZero"/>
        <c:auto val="1"/>
        <c:lblAlgn val="ctr"/>
        <c:lblOffset val="100"/>
        <c:noMultiLvlLbl val="0"/>
      </c:catAx>
      <c:valAx>
        <c:axId val="1773567504"/>
        <c:scaling>
          <c:orientation val="minMax"/>
          <c:max val="60000"/>
        </c:scaling>
        <c:delete val="0"/>
        <c:axPos val="l"/>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94415"/>
        <c:crosses val="autoZero"/>
        <c:crossBetween val="between"/>
        <c:majorUnit val="10000"/>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Money Manager v1.1.xlsx]Analysis!PivotTable7</c:name>
    <c:fmtId val="0"/>
  </c:pivotSource>
  <c:chart>
    <c:autoTitleDeleted val="0"/>
    <c:pivotFmts>
      <c:pivotFmt>
        <c:idx val="0"/>
        <c:spPr>
          <a:solidFill>
            <a:srgbClr val="00D99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F198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D99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DF198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CC8D"/>
          </a:solidFill>
          <a:ln>
            <a:noFill/>
          </a:ln>
          <a:effectLst/>
        </c:spPr>
        <c:marker>
          <c:symbol val="none"/>
        </c:marker>
        <c:dLbl>
          <c:idx val="0"/>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CC8D"/>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F198E"/>
          </a:solidFill>
          <a:ln>
            <a:no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CC8D"/>
          </a:solidFill>
          <a:ln>
            <a:noFill/>
          </a:ln>
          <a:effectLst/>
        </c:spPr>
        <c:marker>
          <c:symbol val="none"/>
        </c:marker>
        <c:dLbl>
          <c:idx val="0"/>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CC8D"/>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F198E"/>
          </a:solidFill>
          <a:ln>
            <a:no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FFCC"/>
          </a:solidFill>
          <a:ln>
            <a:noFill/>
          </a:ln>
          <a:effectLst/>
        </c:spPr>
        <c:marker>
          <c:symbol val="none"/>
        </c:marker>
        <c:dLbl>
          <c:idx val="0"/>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3399"/>
          </a:solidFill>
          <a:ln cmpd="sng">
            <a:solidFill>
              <a:srgbClr val="00FFCC"/>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t" anchorCtr="0">
              <a:spAutoFit/>
            </a:bodyPr>
            <a:lstStyle/>
            <a:p>
              <a:pPr algn="ct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3399"/>
          </a:solidFill>
          <a:ln cmpd="sng">
            <a:solidFill>
              <a:srgbClr val="00FFCC"/>
            </a:solidFill>
          </a:ln>
          <a:effectLst/>
        </c:spPr>
      </c:pivotFmt>
      <c:pivotFmt>
        <c:idx val="11"/>
        <c:spPr>
          <a:solidFill>
            <a:srgbClr val="FF3399"/>
          </a:solidFill>
          <a:ln cmpd="sng">
            <a:solidFill>
              <a:srgbClr val="00FFCC"/>
            </a:solidFill>
          </a:ln>
          <a:effectLst/>
        </c:spPr>
      </c:pivotFmt>
      <c:pivotFmt>
        <c:idx val="12"/>
        <c:spPr>
          <a:solidFill>
            <a:srgbClr val="FF3399"/>
          </a:solidFill>
          <a:ln cmpd="sng">
            <a:solidFill>
              <a:srgbClr val="00FFCC"/>
            </a:solidFill>
          </a:ln>
          <a:effectLst/>
        </c:spPr>
      </c:pivotFmt>
      <c:pivotFmt>
        <c:idx val="13"/>
        <c:spPr>
          <a:solidFill>
            <a:srgbClr val="00FFCC"/>
          </a:solidFill>
          <a:ln>
            <a:noFill/>
          </a:ln>
          <a:effectLst/>
        </c:spPr>
        <c:dLbl>
          <c:idx val="0"/>
          <c:layout>
            <c:manualLayout>
              <c:x val="2.4076080414109466E-3"/>
              <c:y val="-0.36888033595836012"/>
            </c:manualLayout>
          </c:layout>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FFCC"/>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FFCC"/>
          </a:solidFill>
          <a:ln>
            <a:noFill/>
          </a:ln>
          <a:effectLst/>
        </c:spPr>
        <c:dLbl>
          <c:idx val="0"/>
          <c:layout>
            <c:manualLayout>
              <c:x val="0"/>
              <c:y val="-0.39235453915571028"/>
            </c:manualLayout>
          </c:layout>
          <c:numFmt formatCode="\(#,##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00FFCC"/>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7248198796385559E-2"/>
                  <c:h val="7.3675727515462877E-2"/>
                </c:manualLayout>
              </c15:layout>
            </c:ext>
          </c:extLst>
        </c:dLbl>
      </c:pivotFmt>
      <c:pivotFmt>
        <c:idx val="15"/>
        <c:spPr>
          <a:solidFill>
            <a:srgbClr val="00FFCC"/>
          </a:solidFill>
          <a:ln>
            <a:noFill/>
          </a:ln>
          <a:effectLst/>
        </c:spPr>
        <c:dLbl>
          <c:idx val="0"/>
          <c:layout>
            <c:manualLayout>
              <c:x val="2.4076080414108364E-3"/>
              <c:y val="-0.39570799675533175"/>
            </c:manualLayout>
          </c:layout>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FFCC"/>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0FFCC"/>
          </a:solidFill>
          <a:ln>
            <a:noFill/>
          </a:ln>
          <a:effectLst/>
        </c:spPr>
        <c:dLbl>
          <c:idx val="0"/>
          <c:layout>
            <c:manualLayout>
              <c:x val="4.8152160828217163E-3"/>
              <c:y val="-0.40241491195457463"/>
            </c:manualLayout>
          </c:layout>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FFCC"/>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FFCC"/>
          </a:solidFill>
          <a:ln>
            <a:noFill/>
          </a:ln>
          <a:effectLst/>
        </c:spPr>
        <c:dLbl>
          <c:idx val="0"/>
          <c:layout>
            <c:manualLayout>
              <c:x val="7.2228241242325306E-3"/>
              <c:y val="-0.40241491195457463"/>
            </c:manualLayout>
          </c:layout>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FFCC"/>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FFCC"/>
          </a:solidFill>
          <a:ln>
            <a:noFill/>
          </a:ln>
          <a:effectLst/>
        </c:spPr>
        <c:dLbl>
          <c:idx val="0"/>
          <c:layout>
            <c:manualLayout>
              <c:x val="0"/>
              <c:y val="-0.38900108155608881"/>
            </c:manualLayout>
          </c:layout>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FFCC"/>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0FFCC"/>
          </a:solidFill>
          <a:ln>
            <a:noFill/>
          </a:ln>
          <a:effectLst/>
        </c:spPr>
        <c:dLbl>
          <c:idx val="0"/>
          <c:layout>
            <c:manualLayout>
              <c:x val="-8.8277941724082295E-17"/>
              <c:y val="-0.38900108155608887"/>
            </c:manualLayout>
          </c:layout>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FFCC"/>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FFCC"/>
          </a:solidFill>
          <a:ln>
            <a:noFill/>
          </a:ln>
          <a:effectLst/>
        </c:spPr>
        <c:dLbl>
          <c:idx val="0"/>
          <c:layout>
            <c:manualLayout>
              <c:x val="2.4076080414108581E-3"/>
              <c:y val="-0.36888033595836012"/>
            </c:manualLayout>
          </c:layout>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FFCC"/>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0FFCC"/>
          </a:solidFill>
          <a:ln>
            <a:noFill/>
          </a:ln>
          <a:effectLst/>
        </c:spPr>
        <c:dLbl>
          <c:idx val="0"/>
          <c:layout>
            <c:manualLayout>
              <c:x val="4.8152160828217163E-3"/>
              <c:y val="-0.36217342075911718"/>
            </c:manualLayout>
          </c:layout>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FFCC"/>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FFCC"/>
          </a:solidFill>
          <a:ln>
            <a:noFill/>
          </a:ln>
          <a:effectLst/>
        </c:spPr>
        <c:dLbl>
          <c:idx val="0"/>
          <c:layout>
            <c:manualLayout>
              <c:x val="-8.8277941724082295E-17"/>
              <c:y val="-0.36888033595836017"/>
            </c:manualLayout>
          </c:layout>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FFCC"/>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0FFCC"/>
          </a:solidFill>
          <a:ln>
            <a:noFill/>
          </a:ln>
          <a:effectLst/>
        </c:spPr>
        <c:dLbl>
          <c:idx val="0"/>
          <c:layout>
            <c:manualLayout>
              <c:x val="0"/>
              <c:y val="-0.38229416635684593"/>
            </c:manualLayout>
          </c:layout>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FFCC"/>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0FFCC"/>
          </a:solidFill>
          <a:ln>
            <a:noFill/>
          </a:ln>
          <a:effectLst/>
        </c:spPr>
        <c:dLbl>
          <c:idx val="0"/>
          <c:layout>
            <c:manualLayout>
              <c:x val="2.4076080414108581E-3"/>
              <c:y val="-0.38229416635684593"/>
            </c:manualLayout>
          </c:layout>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FFCC"/>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077426399706535E-2"/>
          <c:y val="5.5971055700138564E-2"/>
          <c:w val="0.9457794208256316"/>
          <c:h val="0.80513798826210303"/>
        </c:manualLayout>
      </c:layout>
      <c:barChart>
        <c:barDir val="col"/>
        <c:grouping val="stacked"/>
        <c:varyColors val="0"/>
        <c:ser>
          <c:idx val="0"/>
          <c:order val="0"/>
          <c:tx>
            <c:strRef>
              <c:f>Analysis!$Z$5</c:f>
              <c:strCache>
                <c:ptCount val="1"/>
                <c:pt idx="0">
                  <c:v>Income</c:v>
                </c:pt>
              </c:strCache>
            </c:strRef>
          </c:tx>
          <c:spPr>
            <a:solidFill>
              <a:srgbClr val="00FFCC"/>
            </a:solidFill>
            <a:ln>
              <a:noFill/>
            </a:ln>
            <a:effectLst/>
          </c:spPr>
          <c:invertIfNegative val="0"/>
          <c:dPt>
            <c:idx val="0"/>
            <c:invertIfNegative val="0"/>
            <c:bubble3D val="0"/>
            <c:spPr>
              <a:solidFill>
                <a:srgbClr val="00FFCC"/>
              </a:solidFill>
              <a:ln>
                <a:noFill/>
              </a:ln>
              <a:effectLst/>
            </c:spPr>
            <c:extLst>
              <c:ext xmlns:c16="http://schemas.microsoft.com/office/drawing/2014/chart" uri="{C3380CC4-5D6E-409C-BE32-E72D297353CC}">
                <c16:uniqueId val="{00000013-959E-478A-9AEC-988C44FA59E2}"/>
              </c:ext>
            </c:extLst>
          </c:dPt>
          <c:dPt>
            <c:idx val="1"/>
            <c:invertIfNegative val="0"/>
            <c:bubble3D val="0"/>
            <c:spPr>
              <a:solidFill>
                <a:srgbClr val="00FFCC"/>
              </a:solidFill>
              <a:ln>
                <a:noFill/>
              </a:ln>
              <a:effectLst/>
            </c:spPr>
            <c:extLst>
              <c:ext xmlns:c16="http://schemas.microsoft.com/office/drawing/2014/chart" uri="{C3380CC4-5D6E-409C-BE32-E72D297353CC}">
                <c16:uniqueId val="{00000012-959E-478A-9AEC-988C44FA59E2}"/>
              </c:ext>
            </c:extLst>
          </c:dPt>
          <c:dPt>
            <c:idx val="2"/>
            <c:invertIfNegative val="0"/>
            <c:bubble3D val="0"/>
            <c:spPr>
              <a:solidFill>
                <a:srgbClr val="00FFCC"/>
              </a:solidFill>
              <a:ln>
                <a:noFill/>
              </a:ln>
              <a:effectLst/>
            </c:spPr>
            <c:extLst>
              <c:ext xmlns:c16="http://schemas.microsoft.com/office/drawing/2014/chart" uri="{C3380CC4-5D6E-409C-BE32-E72D297353CC}">
                <c16:uniqueId val="{00000014-959E-478A-9AEC-988C44FA59E2}"/>
              </c:ext>
            </c:extLst>
          </c:dPt>
          <c:dPt>
            <c:idx val="3"/>
            <c:invertIfNegative val="0"/>
            <c:bubble3D val="0"/>
            <c:spPr>
              <a:solidFill>
                <a:srgbClr val="00FFCC"/>
              </a:solidFill>
              <a:ln>
                <a:noFill/>
              </a:ln>
              <a:effectLst/>
            </c:spPr>
            <c:extLst>
              <c:ext xmlns:c16="http://schemas.microsoft.com/office/drawing/2014/chart" uri="{C3380CC4-5D6E-409C-BE32-E72D297353CC}">
                <c16:uniqueId val="{00000015-959E-478A-9AEC-988C44FA59E2}"/>
              </c:ext>
            </c:extLst>
          </c:dPt>
          <c:dPt>
            <c:idx val="4"/>
            <c:invertIfNegative val="0"/>
            <c:bubble3D val="0"/>
            <c:spPr>
              <a:solidFill>
                <a:srgbClr val="00FFCC"/>
              </a:solidFill>
              <a:ln>
                <a:noFill/>
              </a:ln>
              <a:effectLst/>
            </c:spPr>
            <c:extLst>
              <c:ext xmlns:c16="http://schemas.microsoft.com/office/drawing/2014/chart" uri="{C3380CC4-5D6E-409C-BE32-E72D297353CC}">
                <c16:uniqueId val="{00000016-959E-478A-9AEC-988C44FA59E2}"/>
              </c:ext>
            </c:extLst>
          </c:dPt>
          <c:dPt>
            <c:idx val="5"/>
            <c:invertIfNegative val="0"/>
            <c:bubble3D val="0"/>
            <c:spPr>
              <a:solidFill>
                <a:srgbClr val="00FFCC"/>
              </a:solidFill>
              <a:ln>
                <a:noFill/>
              </a:ln>
              <a:effectLst/>
            </c:spPr>
            <c:extLst>
              <c:ext xmlns:c16="http://schemas.microsoft.com/office/drawing/2014/chart" uri="{C3380CC4-5D6E-409C-BE32-E72D297353CC}">
                <c16:uniqueId val="{00000017-959E-478A-9AEC-988C44FA59E2}"/>
              </c:ext>
            </c:extLst>
          </c:dPt>
          <c:dPt>
            <c:idx val="6"/>
            <c:invertIfNegative val="0"/>
            <c:bubble3D val="0"/>
            <c:spPr>
              <a:solidFill>
                <a:srgbClr val="00FFCC"/>
              </a:solidFill>
              <a:ln>
                <a:noFill/>
              </a:ln>
              <a:effectLst/>
            </c:spPr>
            <c:extLst>
              <c:ext xmlns:c16="http://schemas.microsoft.com/office/drawing/2014/chart" uri="{C3380CC4-5D6E-409C-BE32-E72D297353CC}">
                <c16:uniqueId val="{00000018-959E-478A-9AEC-988C44FA59E2}"/>
              </c:ext>
            </c:extLst>
          </c:dPt>
          <c:dPt>
            <c:idx val="7"/>
            <c:invertIfNegative val="0"/>
            <c:bubble3D val="0"/>
            <c:spPr>
              <a:solidFill>
                <a:srgbClr val="00FFCC"/>
              </a:solidFill>
              <a:ln>
                <a:noFill/>
              </a:ln>
              <a:effectLst/>
            </c:spPr>
            <c:extLst>
              <c:ext xmlns:c16="http://schemas.microsoft.com/office/drawing/2014/chart" uri="{C3380CC4-5D6E-409C-BE32-E72D297353CC}">
                <c16:uniqueId val="{00000019-959E-478A-9AEC-988C44FA59E2}"/>
              </c:ext>
            </c:extLst>
          </c:dPt>
          <c:dPt>
            <c:idx val="8"/>
            <c:invertIfNegative val="0"/>
            <c:bubble3D val="0"/>
            <c:spPr>
              <a:solidFill>
                <a:srgbClr val="00FFCC"/>
              </a:solidFill>
              <a:ln>
                <a:noFill/>
              </a:ln>
              <a:effectLst/>
            </c:spPr>
            <c:extLst>
              <c:ext xmlns:c16="http://schemas.microsoft.com/office/drawing/2014/chart" uri="{C3380CC4-5D6E-409C-BE32-E72D297353CC}">
                <c16:uniqueId val="{0000001A-959E-478A-9AEC-988C44FA59E2}"/>
              </c:ext>
            </c:extLst>
          </c:dPt>
          <c:dPt>
            <c:idx val="9"/>
            <c:invertIfNegative val="0"/>
            <c:bubble3D val="0"/>
            <c:spPr>
              <a:solidFill>
                <a:srgbClr val="00FFCC"/>
              </a:solidFill>
              <a:ln>
                <a:noFill/>
              </a:ln>
              <a:effectLst/>
            </c:spPr>
            <c:extLst>
              <c:ext xmlns:c16="http://schemas.microsoft.com/office/drawing/2014/chart" uri="{C3380CC4-5D6E-409C-BE32-E72D297353CC}">
                <c16:uniqueId val="{00000011-959E-478A-9AEC-988C44FA59E2}"/>
              </c:ext>
            </c:extLst>
          </c:dPt>
          <c:dPt>
            <c:idx val="10"/>
            <c:invertIfNegative val="0"/>
            <c:bubble3D val="0"/>
            <c:spPr>
              <a:solidFill>
                <a:srgbClr val="00FFCC"/>
              </a:solidFill>
              <a:ln>
                <a:noFill/>
              </a:ln>
              <a:effectLst/>
            </c:spPr>
            <c:extLst>
              <c:ext xmlns:c16="http://schemas.microsoft.com/office/drawing/2014/chart" uri="{C3380CC4-5D6E-409C-BE32-E72D297353CC}">
                <c16:uniqueId val="{0000001B-959E-478A-9AEC-988C44FA59E2}"/>
              </c:ext>
            </c:extLst>
          </c:dPt>
          <c:dPt>
            <c:idx val="11"/>
            <c:invertIfNegative val="0"/>
            <c:bubble3D val="0"/>
            <c:spPr>
              <a:solidFill>
                <a:srgbClr val="00FFCC"/>
              </a:solidFill>
              <a:ln>
                <a:noFill/>
              </a:ln>
              <a:effectLst/>
            </c:spPr>
            <c:extLst>
              <c:ext xmlns:c16="http://schemas.microsoft.com/office/drawing/2014/chart" uri="{C3380CC4-5D6E-409C-BE32-E72D297353CC}">
                <c16:uniqueId val="{0000001C-959E-478A-9AEC-988C44FA59E2}"/>
              </c:ext>
            </c:extLst>
          </c:dPt>
          <c:dLbls>
            <c:dLbl>
              <c:idx val="0"/>
              <c:layout>
                <c:manualLayout>
                  <c:x val="0"/>
                  <c:y val="-0.39235453915571028"/>
                </c:manualLayout>
              </c:layout>
              <c:numFmt formatCode="\(#,##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00FFCC"/>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7248198796385559E-2"/>
                      <c:h val="7.3675727515462877E-2"/>
                    </c:manualLayout>
                  </c15:layout>
                </c:ext>
                <c:ext xmlns:c16="http://schemas.microsoft.com/office/drawing/2014/chart" uri="{C3380CC4-5D6E-409C-BE32-E72D297353CC}">
                  <c16:uniqueId val="{00000013-959E-478A-9AEC-988C44FA59E2}"/>
                </c:ext>
              </c:extLst>
            </c:dLbl>
            <c:dLbl>
              <c:idx val="1"/>
              <c:layout>
                <c:manualLayout>
                  <c:x val="2.4076080414108364E-3"/>
                  <c:y val="-0.395707996755331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959E-478A-9AEC-988C44FA59E2}"/>
                </c:ext>
              </c:extLst>
            </c:dLbl>
            <c:dLbl>
              <c:idx val="2"/>
              <c:layout>
                <c:manualLayout>
                  <c:x val="4.8152160828217163E-3"/>
                  <c:y val="-0.4024149119545746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959E-478A-9AEC-988C44FA59E2}"/>
                </c:ext>
              </c:extLst>
            </c:dLbl>
            <c:dLbl>
              <c:idx val="3"/>
              <c:layout>
                <c:manualLayout>
                  <c:x val="7.2228241242325306E-3"/>
                  <c:y val="-0.4024149119545746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959E-478A-9AEC-988C44FA59E2}"/>
                </c:ext>
              </c:extLst>
            </c:dLbl>
            <c:dLbl>
              <c:idx val="4"/>
              <c:layout>
                <c:manualLayout>
                  <c:x val="0"/>
                  <c:y val="-0.389001081556088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959E-478A-9AEC-988C44FA59E2}"/>
                </c:ext>
              </c:extLst>
            </c:dLbl>
            <c:dLbl>
              <c:idx val="5"/>
              <c:layout>
                <c:manualLayout>
                  <c:x val="-8.8277941724082295E-17"/>
                  <c:y val="-0.3890010815560888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959E-478A-9AEC-988C44FA59E2}"/>
                </c:ext>
              </c:extLst>
            </c:dLbl>
            <c:dLbl>
              <c:idx val="6"/>
              <c:layout>
                <c:manualLayout>
                  <c:x val="2.4076080414108581E-3"/>
                  <c:y val="-0.368880335958360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959E-478A-9AEC-988C44FA59E2}"/>
                </c:ext>
              </c:extLst>
            </c:dLbl>
            <c:dLbl>
              <c:idx val="7"/>
              <c:layout>
                <c:manualLayout>
                  <c:x val="4.8152160828217163E-3"/>
                  <c:y val="-0.3621734207591171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959E-478A-9AEC-988C44FA59E2}"/>
                </c:ext>
              </c:extLst>
            </c:dLbl>
            <c:dLbl>
              <c:idx val="8"/>
              <c:layout>
                <c:manualLayout>
                  <c:x val="-8.8277941724082295E-17"/>
                  <c:y val="-0.368880335958360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959E-478A-9AEC-988C44FA59E2}"/>
                </c:ext>
              </c:extLst>
            </c:dLbl>
            <c:dLbl>
              <c:idx val="9"/>
              <c:layout>
                <c:manualLayout>
                  <c:x val="2.4076080414109466E-3"/>
                  <c:y val="-0.368880335958360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59E-478A-9AEC-988C44FA59E2}"/>
                </c:ext>
              </c:extLst>
            </c:dLbl>
            <c:dLbl>
              <c:idx val="10"/>
              <c:layout>
                <c:manualLayout>
                  <c:x val="0"/>
                  <c:y val="-0.3822941663568459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959E-478A-9AEC-988C44FA59E2}"/>
                </c:ext>
              </c:extLst>
            </c:dLbl>
            <c:dLbl>
              <c:idx val="11"/>
              <c:layout>
                <c:manualLayout>
                  <c:x val="2.4076080414108581E-3"/>
                  <c:y val="-0.3822941663568459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959E-478A-9AEC-988C44FA59E2}"/>
                </c:ext>
              </c:extLst>
            </c:dLbl>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FFCC"/>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Analysis!$Y$6:$Y$18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Analysis!$Z$6:$Z$18</c:f>
              <c:numCache>
                <c:formatCode>_-* #,##0_-;\-* #,##0_-;_-* "-"??_-;_-@_-</c:formatCode>
                <c:ptCount val="12"/>
                <c:pt idx="0">
                  <c:v>74000</c:v>
                </c:pt>
                <c:pt idx="1">
                  <c:v>76500</c:v>
                </c:pt>
                <c:pt idx="2">
                  <c:v>71500</c:v>
                </c:pt>
                <c:pt idx="3">
                  <c:v>68940</c:v>
                </c:pt>
                <c:pt idx="4">
                  <c:v>73500</c:v>
                </c:pt>
                <c:pt idx="5">
                  <c:v>74500</c:v>
                </c:pt>
                <c:pt idx="6">
                  <c:v>71700</c:v>
                </c:pt>
                <c:pt idx="7">
                  <c:v>72500</c:v>
                </c:pt>
                <c:pt idx="8">
                  <c:v>74500</c:v>
                </c:pt>
                <c:pt idx="9">
                  <c:v>73500</c:v>
                </c:pt>
                <c:pt idx="10">
                  <c:v>68100</c:v>
                </c:pt>
                <c:pt idx="11">
                  <c:v>78000</c:v>
                </c:pt>
              </c:numCache>
            </c:numRef>
          </c:val>
          <c:extLst>
            <c:ext xmlns:c16="http://schemas.microsoft.com/office/drawing/2014/chart" uri="{C3380CC4-5D6E-409C-BE32-E72D297353CC}">
              <c16:uniqueId val="{00000005-959E-478A-9AEC-988C44FA59E2}"/>
            </c:ext>
          </c:extLst>
        </c:ser>
        <c:dLbls>
          <c:showLegendKey val="0"/>
          <c:showVal val="0"/>
          <c:showCatName val="0"/>
          <c:showSerName val="0"/>
          <c:showPercent val="0"/>
          <c:showBubbleSize val="0"/>
        </c:dLbls>
        <c:gapWidth val="40"/>
        <c:overlap val="100"/>
        <c:axId val="663307295"/>
        <c:axId val="671430431"/>
      </c:barChart>
      <c:barChart>
        <c:barDir val="col"/>
        <c:grouping val="stacked"/>
        <c:varyColors val="0"/>
        <c:ser>
          <c:idx val="1"/>
          <c:order val="1"/>
          <c:tx>
            <c:strRef>
              <c:f>Analysis!$AA$5</c:f>
              <c:strCache>
                <c:ptCount val="1"/>
                <c:pt idx="0">
                  <c:v>Expenses</c:v>
                </c:pt>
              </c:strCache>
            </c:strRef>
          </c:tx>
          <c:spPr>
            <a:solidFill>
              <a:srgbClr val="FF3399"/>
            </a:solidFill>
            <a:ln cmpd="sng">
              <a:solidFill>
                <a:srgbClr val="00FFCC"/>
              </a:solidFill>
            </a:ln>
            <a:effectLst/>
          </c:spPr>
          <c:invertIfNegative val="0"/>
          <c:dLbls>
            <c:numFmt formatCode="#,###.0,\K" sourceLinked="0"/>
            <c:spPr>
              <a:noFill/>
              <a:ln>
                <a:noFill/>
              </a:ln>
              <a:effectLst/>
            </c:spPr>
            <c:txPr>
              <a:bodyPr rot="0" spcFirstLastPara="1" vertOverflow="ellipsis" vert="horz" wrap="square" lIns="38100" tIns="19050" rIns="38100" bIns="19050" anchor="t" anchorCtr="0">
                <a:spAutoFit/>
              </a:bodyPr>
              <a:lstStyle/>
              <a:p>
                <a:pPr algn="ct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Analysis!$Y$6:$Y$18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Analysis!$AA$6:$AA$18</c:f>
              <c:numCache>
                <c:formatCode>_-* #,##0_-;\-* #,##0_-;_-* "-"??_-;_-@_-</c:formatCode>
                <c:ptCount val="12"/>
                <c:pt idx="0">
                  <c:v>72800</c:v>
                </c:pt>
                <c:pt idx="1">
                  <c:v>71830</c:v>
                </c:pt>
                <c:pt idx="2">
                  <c:v>61000</c:v>
                </c:pt>
                <c:pt idx="3">
                  <c:v>68800</c:v>
                </c:pt>
                <c:pt idx="4">
                  <c:v>58700</c:v>
                </c:pt>
                <c:pt idx="5">
                  <c:v>69530</c:v>
                </c:pt>
                <c:pt idx="6">
                  <c:v>70000</c:v>
                </c:pt>
                <c:pt idx="7">
                  <c:v>70000</c:v>
                </c:pt>
                <c:pt idx="8">
                  <c:v>71350</c:v>
                </c:pt>
                <c:pt idx="9">
                  <c:v>71300</c:v>
                </c:pt>
                <c:pt idx="10">
                  <c:v>71300</c:v>
                </c:pt>
                <c:pt idx="11">
                  <c:v>67800</c:v>
                </c:pt>
              </c:numCache>
            </c:numRef>
          </c:val>
          <c:extLst>
            <c:ext xmlns:c16="http://schemas.microsoft.com/office/drawing/2014/chart" uri="{C3380CC4-5D6E-409C-BE32-E72D297353CC}">
              <c16:uniqueId val="{00000006-959E-478A-9AEC-988C44FA59E2}"/>
            </c:ext>
          </c:extLst>
        </c:ser>
        <c:dLbls>
          <c:showLegendKey val="0"/>
          <c:showVal val="0"/>
          <c:showCatName val="0"/>
          <c:showSerName val="0"/>
          <c:showPercent val="0"/>
          <c:showBubbleSize val="0"/>
        </c:dLbls>
        <c:gapWidth val="40"/>
        <c:overlap val="100"/>
        <c:axId val="1204720719"/>
        <c:axId val="1204727919"/>
      </c:barChart>
      <c:catAx>
        <c:axId val="663307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430431"/>
        <c:crosses val="autoZero"/>
        <c:auto val="1"/>
        <c:lblAlgn val="ctr"/>
        <c:lblOffset val="100"/>
        <c:noMultiLvlLbl val="0"/>
      </c:catAx>
      <c:valAx>
        <c:axId val="671430431"/>
        <c:scaling>
          <c:orientation val="minMax"/>
        </c:scaling>
        <c:delete val="1"/>
        <c:axPos val="l"/>
        <c:numFmt formatCode="_-* #,##0_-;\-* #,##0_-;_-* &quot;-&quot;??_-;_-@_-" sourceLinked="1"/>
        <c:majorTickMark val="none"/>
        <c:minorTickMark val="none"/>
        <c:tickLblPos val="nextTo"/>
        <c:crossAx val="663307295"/>
        <c:crosses val="autoZero"/>
        <c:crossBetween val="between"/>
      </c:valAx>
      <c:valAx>
        <c:axId val="1204727919"/>
        <c:scaling>
          <c:orientation val="minMax"/>
        </c:scaling>
        <c:delete val="1"/>
        <c:axPos val="r"/>
        <c:numFmt formatCode="_-* #,##0_-;\-* #,##0_-;_-* &quot;-&quot;??_-;_-@_-" sourceLinked="1"/>
        <c:majorTickMark val="out"/>
        <c:minorTickMark val="none"/>
        <c:tickLblPos val="nextTo"/>
        <c:crossAx val="1204720719"/>
        <c:crosses val="max"/>
        <c:crossBetween val="between"/>
      </c:valAx>
      <c:catAx>
        <c:axId val="1204720719"/>
        <c:scaling>
          <c:orientation val="minMax"/>
        </c:scaling>
        <c:delete val="1"/>
        <c:axPos val="b"/>
        <c:numFmt formatCode="General" sourceLinked="1"/>
        <c:majorTickMark val="out"/>
        <c:minorTickMark val="none"/>
        <c:tickLblPos val="nextTo"/>
        <c:crossAx val="1204727919"/>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5D27B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[1]Analysis!$AX$10:$AX$12</c:f>
              <c:strCache>
                <c:ptCount val="3"/>
                <c:pt idx="0">
                  <c:v>Needs</c:v>
                </c:pt>
                <c:pt idx="1">
                  <c:v>Financial Priorities + Balance</c:v>
                </c:pt>
                <c:pt idx="2">
                  <c:v>Wants</c:v>
                </c:pt>
              </c:strCache>
            </c:strRef>
          </c:cat>
          <c:val>
            <c:numRef>
              <c:f>[1]Analysis!$AY$10:$AY$12</c:f>
              <c:numCache>
                <c:formatCode>General</c:formatCode>
                <c:ptCount val="3"/>
                <c:pt idx="0">
                  <c:v>0.5</c:v>
                </c:pt>
                <c:pt idx="1">
                  <c:v>0.2</c:v>
                </c:pt>
                <c:pt idx="2">
                  <c:v>0.3</c:v>
                </c:pt>
              </c:numCache>
            </c:numRef>
          </c:val>
          <c:extLst>
            <c:ext xmlns:c16="http://schemas.microsoft.com/office/drawing/2014/chart" uri="{C3380CC4-5D6E-409C-BE32-E72D297353CC}">
              <c16:uniqueId val="{00000000-C702-4B08-9209-8483A8F52E3F}"/>
            </c:ext>
          </c:extLst>
        </c:ser>
        <c:ser>
          <c:idx val="1"/>
          <c:order val="1"/>
          <c:spPr>
            <a:solidFill>
              <a:srgbClr val="DF198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[1]Analysis!$AX$10:$AX$12</c:f>
              <c:strCache>
                <c:ptCount val="3"/>
                <c:pt idx="0">
                  <c:v>Needs</c:v>
                </c:pt>
                <c:pt idx="1">
                  <c:v>Financial Priorities + Balance</c:v>
                </c:pt>
                <c:pt idx="2">
                  <c:v>Wants</c:v>
                </c:pt>
              </c:strCache>
            </c:strRef>
          </c:cat>
          <c:val>
            <c:numRef>
              <c:f>[1]Analysis!$AZ$10:$AZ$12</c:f>
              <c:numCache>
                <c:formatCode>General</c:formatCode>
                <c:ptCount val="3"/>
                <c:pt idx="0">
                  <c:v>0.48306050795677352</c:v>
                </c:pt>
                <c:pt idx="1">
                  <c:v>0.3449227121426291</c:v>
                </c:pt>
                <c:pt idx="2">
                  <c:v>0.17201677990059733</c:v>
                </c:pt>
              </c:numCache>
            </c:numRef>
          </c:val>
          <c:extLst>
            <c:ext xmlns:c16="http://schemas.microsoft.com/office/drawing/2014/chart" uri="{C3380CC4-5D6E-409C-BE32-E72D297353CC}">
              <c16:uniqueId val="{00000001-C702-4B08-9209-8483A8F52E3F}"/>
            </c:ext>
          </c:extLst>
        </c:ser>
        <c:dLbls>
          <c:showLegendKey val="0"/>
          <c:showVal val="0"/>
          <c:showCatName val="0"/>
          <c:showSerName val="0"/>
          <c:showPercent val="0"/>
          <c:showBubbleSize val="0"/>
        </c:dLbls>
        <c:gapWidth val="100"/>
        <c:overlap val="-27"/>
        <c:axId val="1569686415"/>
        <c:axId val="1529607727"/>
      </c:barChart>
      <c:catAx>
        <c:axId val="1569686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529607727"/>
        <c:crosses val="autoZero"/>
        <c:auto val="1"/>
        <c:lblAlgn val="ctr"/>
        <c:lblOffset val="100"/>
        <c:noMultiLvlLbl val="0"/>
      </c:catAx>
      <c:valAx>
        <c:axId val="1529607727"/>
        <c:scaling>
          <c:orientation val="minMax"/>
        </c:scaling>
        <c:delete val="1"/>
        <c:axPos val="l"/>
        <c:numFmt formatCode="General" sourceLinked="1"/>
        <c:majorTickMark val="none"/>
        <c:minorTickMark val="none"/>
        <c:tickLblPos val="nextTo"/>
        <c:crossAx val="1569686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Money Manager v1.1.xlsx]Analysis!PivotTable9</c:name>
    <c:fmtId val="0"/>
  </c:pivotSource>
  <c:chart>
    <c:autoTitleDeleted val="1"/>
    <c:pivotFmts>
      <c:pivotFmt>
        <c:idx val="0"/>
        <c:spPr>
          <a:solidFill>
            <a:schemeClr val="accent1"/>
          </a:solidFill>
          <a:ln>
            <a:no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F198E"/>
          </a:solidFill>
          <a:ln>
            <a:noFill/>
          </a:ln>
          <a:effectLst/>
        </c:spPr>
        <c:marker>
          <c:symbol val="none"/>
        </c:marker>
        <c:dLbl>
          <c:idx val="0"/>
          <c:numFmt formatCode="\(#,##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tx>
            <c:rich>
              <a:bodyPr/>
              <a:lstStyle/>
              <a:p>
                <a:fld id="{03BD861C-377D-49FE-BE70-12A6A61C070A}" type="CELLRANGE">
                  <a:rPr lang="en-US"/>
                  <a:pPr/>
                  <a:t>[CELLRANGE]</a:t>
                </a:fld>
                <a:r>
                  <a:rPr lang="en-US" baseline="0"/>
                  <a:t>, </a:t>
                </a:r>
                <a:fld id="{6D477EE7-2B65-4609-A962-2122C11C396F}"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dLbl>
          <c:idx val="0"/>
          <c:tx>
            <c:rich>
              <a:bodyPr/>
              <a:lstStyle/>
              <a:p>
                <a:fld id="{6A00B348-30E4-4ABF-AF6B-70D2A5550AB9}" type="CELLRANGE">
                  <a:rPr lang="en-US"/>
                  <a:pPr/>
                  <a:t>[CELLRANGE]</a:t>
                </a:fld>
                <a:r>
                  <a:rPr lang="en-US" baseline="0"/>
                  <a:t>, </a:t>
                </a:r>
                <a:fld id="{3760F0C6-24D5-46F5-A226-195B57F5D457}"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dLbl>
          <c:idx val="0"/>
          <c:tx>
            <c:rich>
              <a:bodyPr/>
              <a:lstStyle/>
              <a:p>
                <a:fld id="{CAA9CE63-77AA-4A49-9EE8-D4667C975EB5}" type="CELLRANGE">
                  <a:rPr lang="en-US"/>
                  <a:pPr/>
                  <a:t>[CELLRANGE]</a:t>
                </a:fld>
                <a:r>
                  <a:rPr lang="en-US" baseline="0"/>
                  <a:t>, </a:t>
                </a:r>
                <a:fld id="{57081FBB-9DAA-4341-B74B-0518C45DA713}"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dLbl>
          <c:idx val="0"/>
          <c:tx>
            <c:rich>
              <a:bodyPr/>
              <a:lstStyle/>
              <a:p>
                <a:fld id="{6884D015-2965-4872-8903-FEF0C6EA0CA5}" type="CELLRANGE">
                  <a:rPr lang="en-US"/>
                  <a:pPr/>
                  <a:t>[CELLRANGE]</a:t>
                </a:fld>
                <a:r>
                  <a:rPr lang="en-US" baseline="0"/>
                  <a:t>, </a:t>
                </a:r>
                <a:fld id="{7D760A06-54B4-42E3-AACA-CBDB6DA458AE}"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dLbl>
          <c:idx val="0"/>
          <c:tx>
            <c:rich>
              <a:bodyPr/>
              <a:lstStyle/>
              <a:p>
                <a:fld id="{A44637E7-1431-4E8C-B172-F279B0AA4132}" type="CELLRANGE">
                  <a:rPr lang="en-US"/>
                  <a:pPr/>
                  <a:t>[CELLRANGE]</a:t>
                </a:fld>
                <a:r>
                  <a:rPr lang="en-US" baseline="0"/>
                  <a:t>, </a:t>
                </a:r>
                <a:fld id="{C4BB34C2-6ABA-41CF-9401-4956542059D9}"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dLbl>
          <c:idx val="0"/>
          <c:tx>
            <c:rich>
              <a:bodyPr/>
              <a:lstStyle/>
              <a:p>
                <a:fld id="{E8A1EC0C-C03F-40A4-9501-C778E02A8639}" type="CELLRANGE">
                  <a:rPr lang="en-US"/>
                  <a:pPr/>
                  <a:t>[CELLRANGE]</a:t>
                </a:fld>
                <a:r>
                  <a:rPr lang="en-US" baseline="0"/>
                  <a:t>, </a:t>
                </a:r>
                <a:fld id="{CA08E36C-C45C-40E5-9E36-2F35F91DE547}"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dLbl>
          <c:idx val="0"/>
          <c:tx>
            <c:rich>
              <a:bodyPr/>
              <a:lstStyle/>
              <a:p>
                <a:fld id="{CBBD5A12-FC7A-41E4-BB40-25920AA48E34}" type="CELLRANGE">
                  <a:rPr lang="en-US"/>
                  <a:pPr/>
                  <a:t>[CELLRANGE]</a:t>
                </a:fld>
                <a:r>
                  <a:rPr lang="en-US" baseline="0"/>
                  <a:t>, </a:t>
                </a:r>
                <a:fld id="{B0698332-5FE9-4148-8F92-D32A7AB2FE8E}"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dLbl>
          <c:idx val="0"/>
          <c:tx>
            <c:rich>
              <a:bodyPr/>
              <a:lstStyle/>
              <a:p>
                <a:fld id="{2884BC58-C596-4057-9085-AA058ECF266D}" type="CELLRANGE">
                  <a:rPr lang="en-US"/>
                  <a:pPr/>
                  <a:t>[CELLRANGE]</a:t>
                </a:fld>
                <a:r>
                  <a:rPr lang="en-US" baseline="0"/>
                  <a:t>, </a:t>
                </a:r>
                <a:fld id="{53E764C8-3B50-40FE-9579-25C9FB5BED20}"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dLbl>
          <c:idx val="0"/>
          <c:tx>
            <c:rich>
              <a:bodyPr/>
              <a:lstStyle/>
              <a:p>
                <a:fld id="{3EA23C1C-0F2C-4678-A5EF-FC96F5850662}" type="CELLRANGE">
                  <a:rPr lang="en-US"/>
                  <a:pPr/>
                  <a:t>[CELLRANGE]</a:t>
                </a:fld>
                <a:r>
                  <a:rPr lang="en-US" baseline="0"/>
                  <a:t>, </a:t>
                </a:r>
                <a:fld id="{CFA2F58A-B137-4D1F-BBDD-954CDD88CCC8}"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dLbl>
          <c:idx val="0"/>
          <c:tx>
            <c:rich>
              <a:bodyPr/>
              <a:lstStyle/>
              <a:p>
                <a:fld id="{A90EAEFF-C604-49F9-82CF-7A27A060D6BE}" type="CELLRANGE">
                  <a:rPr lang="en-US"/>
                  <a:pPr/>
                  <a:t>[CELLRANGE]</a:t>
                </a:fld>
                <a:r>
                  <a:rPr lang="en-US" baseline="0"/>
                  <a:t>, </a:t>
                </a:r>
                <a:fld id="{364455F0-F0E2-4EBE-9EC3-D00D6890D909}"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dLbl>
          <c:idx val="0"/>
          <c:tx>
            <c:rich>
              <a:bodyPr/>
              <a:lstStyle/>
              <a:p>
                <a:fld id="{7A6AFB20-B2FA-47CD-AE5C-973165BC69FA}" type="CELLRANGE">
                  <a:rPr lang="en-US"/>
                  <a:pPr/>
                  <a:t>[CELLRANGE]</a:t>
                </a:fld>
                <a:r>
                  <a:rPr lang="en-US" baseline="0"/>
                  <a:t>, </a:t>
                </a:r>
                <a:fld id="{7BCEA318-08C0-4FA8-A32F-4FEBB768A5CB}"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dLbl>
          <c:idx val="0"/>
          <c:tx>
            <c:rich>
              <a:bodyPr/>
              <a:lstStyle/>
              <a:p>
                <a:fld id="{0B32054E-516A-4DCD-8F40-2D76A624CE05}" type="CELLRANGE">
                  <a:rPr lang="en-US"/>
                  <a:pPr/>
                  <a:t>[CELLRANGE]</a:t>
                </a:fld>
                <a:r>
                  <a:rPr lang="en-US" baseline="0"/>
                  <a:t>, </a:t>
                </a:r>
                <a:fld id="{3D0B0BB3-6185-41DA-B71C-406F72E4604E}"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dLbl>
          <c:idx val="0"/>
          <c:tx>
            <c:rich>
              <a:bodyPr/>
              <a:lstStyle/>
              <a:p>
                <a:fld id="{E021C2F8-5E27-4776-A7E0-B95965AE9786}" type="CELLRANGE">
                  <a:rPr lang="en-US"/>
                  <a:pPr/>
                  <a:t>[CELLRANGE]</a:t>
                </a:fld>
                <a:r>
                  <a:rPr lang="en-US" baseline="0"/>
                  <a:t>, </a:t>
                </a:r>
                <a:fld id="{347A0A0B-C539-443E-9A38-B2B9FF61AFFC}"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dLbl>
          <c:idx val="0"/>
          <c:tx>
            <c:rich>
              <a:bodyPr/>
              <a:lstStyle/>
              <a:p>
                <a:fld id="{EA868696-8001-4B1F-8C65-5A280671D716}" type="CELLRANGE">
                  <a:rPr lang="en-US"/>
                  <a:pPr/>
                  <a:t>[CELLRANGE]</a:t>
                </a:fld>
                <a:r>
                  <a:rPr lang="en-US" baseline="0"/>
                  <a:t>, </a:t>
                </a:r>
                <a:fld id="{F58CF807-9F93-496F-81B2-7E3936A4FC5E}"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dLbl>
          <c:idx val="0"/>
          <c:tx>
            <c:rich>
              <a:bodyPr/>
              <a:lstStyle/>
              <a:p>
                <a:fld id="{C81E94A9-CDDE-4A4E-B387-05CB001C7504}" type="CELLRANGE">
                  <a:rPr lang="en-US"/>
                  <a:pPr/>
                  <a:t>[CELLRANGE]</a:t>
                </a:fld>
                <a:r>
                  <a:rPr lang="en-US" baseline="0"/>
                  <a:t>, </a:t>
                </a:r>
                <a:fld id="{2126CF48-CD8D-4FC3-BF38-5C0745A842AA}"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9"/>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15:showDataLabelsRange val="1"/>
            </c:ext>
          </c:extLst>
        </c:dLbl>
      </c:pivotFmt>
      <c:pivotFmt>
        <c:idx val="20"/>
        <c:dLbl>
          <c:idx val="0"/>
          <c:tx>
            <c:rich>
              <a:bodyPr/>
              <a:lstStyle/>
              <a:p>
                <a:fld id="{B54C6319-B48F-4E5F-A6F7-9D028381D389}" type="CELLRANGE">
                  <a:rPr lang="en-US"/>
                  <a:pPr/>
                  <a:t>[CELLRANGE]</a:t>
                </a:fld>
                <a:r>
                  <a:rPr lang="en-US" baseline="0"/>
                  <a:t>, </a:t>
                </a:r>
                <a:fld id="{0E760725-39CB-4B97-8A44-2C264D6F5C79}"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1"/>
        <c:dLbl>
          <c:idx val="0"/>
          <c:tx>
            <c:rich>
              <a:bodyPr/>
              <a:lstStyle/>
              <a:p>
                <a:fld id="{C3C78909-9A9A-470C-9E9D-1ACDCC8CAC66}" type="CELLRANGE">
                  <a:rPr lang="en-US"/>
                  <a:pPr/>
                  <a:t>[CELLRANGE]</a:t>
                </a:fld>
                <a:r>
                  <a:rPr lang="en-US" baseline="0"/>
                  <a:t>, </a:t>
                </a:r>
                <a:fld id="{8D1C52AE-6BD1-4D71-A232-1985AAAA88E3}"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2"/>
        <c:dLbl>
          <c:idx val="0"/>
          <c:tx>
            <c:rich>
              <a:bodyPr/>
              <a:lstStyle/>
              <a:p>
                <a:fld id="{F9F43A88-A732-433D-9B37-48ADDF5E96B9}" type="CELLRANGE">
                  <a:rPr lang="en-US"/>
                  <a:pPr/>
                  <a:t>[CELLRANGE]</a:t>
                </a:fld>
                <a:r>
                  <a:rPr lang="en-US" baseline="0"/>
                  <a:t>, </a:t>
                </a:r>
                <a:fld id="{21B82EAF-EDEB-45BB-97DE-2FBF9AA27B23}"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3"/>
        <c:dLbl>
          <c:idx val="0"/>
          <c:tx>
            <c:rich>
              <a:bodyPr/>
              <a:lstStyle/>
              <a:p>
                <a:fld id="{9430E106-29DA-4CE0-B043-26830B759D9D}" type="CELLRANGE">
                  <a:rPr lang="en-US"/>
                  <a:pPr/>
                  <a:t>[CELLRANGE]</a:t>
                </a:fld>
                <a:r>
                  <a:rPr lang="en-US" baseline="0"/>
                  <a:t>, </a:t>
                </a:r>
                <a:fld id="{67BA742B-D318-435D-AAA1-92F0997B2E1A}"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4"/>
        <c:dLbl>
          <c:idx val="0"/>
          <c:tx>
            <c:rich>
              <a:bodyPr/>
              <a:lstStyle/>
              <a:p>
                <a:fld id="{0B5DB274-3C58-4A39-BB7D-8349351F0F26}" type="CELLRANGE">
                  <a:rPr lang="en-US"/>
                  <a:pPr/>
                  <a:t>[CELLRANGE]</a:t>
                </a:fld>
                <a:r>
                  <a:rPr lang="en-US" baseline="0"/>
                  <a:t>, </a:t>
                </a:r>
                <a:fld id="{7E5F1F1C-9464-4539-A166-85C52536AFE8}"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5"/>
        <c:dLbl>
          <c:idx val="0"/>
          <c:tx>
            <c:rich>
              <a:bodyPr/>
              <a:lstStyle/>
              <a:p>
                <a:fld id="{967F6DE2-5358-4938-8F26-45F7402E8822}" type="CELLRANGE">
                  <a:rPr lang="en-US"/>
                  <a:pPr/>
                  <a:t>[CELLRANGE]</a:t>
                </a:fld>
                <a:r>
                  <a:rPr lang="en-US" baseline="0"/>
                  <a:t>, </a:t>
                </a:r>
                <a:fld id="{0FDC75AF-4C82-4364-B2FB-77B0BCAD7423}"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6"/>
        <c:dLbl>
          <c:idx val="0"/>
          <c:tx>
            <c:rich>
              <a:bodyPr/>
              <a:lstStyle/>
              <a:p>
                <a:fld id="{C3709A61-EC5E-4424-B4EE-AB4634A813C9}" type="CELLRANGE">
                  <a:rPr lang="en-US"/>
                  <a:pPr/>
                  <a:t>[CELLRANGE]</a:t>
                </a:fld>
                <a:r>
                  <a:rPr lang="en-US" baseline="0"/>
                  <a:t>, </a:t>
                </a:r>
                <a:fld id="{B9E93104-BF3B-4097-A29E-BBF8D0AF0AF9}"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7"/>
        <c:dLbl>
          <c:idx val="0"/>
          <c:tx>
            <c:rich>
              <a:bodyPr/>
              <a:lstStyle/>
              <a:p>
                <a:fld id="{D67C1D8F-9D65-467B-82B5-FEF65E600E67}" type="CELLRANGE">
                  <a:rPr lang="en-US"/>
                  <a:pPr/>
                  <a:t>[CELLRANGE]</a:t>
                </a:fld>
                <a:r>
                  <a:rPr lang="en-US" baseline="0"/>
                  <a:t>, </a:t>
                </a:r>
                <a:fld id="{04D3F4B8-B65D-41DC-BC98-9FD40FE25FE0}"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8"/>
        <c:dLbl>
          <c:idx val="0"/>
          <c:tx>
            <c:rich>
              <a:bodyPr/>
              <a:lstStyle/>
              <a:p>
                <a:fld id="{CFA5669D-52E1-4F51-A106-9C34C099F6D6}" type="CELLRANGE">
                  <a:rPr lang="en-US"/>
                  <a:pPr/>
                  <a:t>[CELLRANGE]</a:t>
                </a:fld>
                <a:r>
                  <a:rPr lang="en-US" baseline="0"/>
                  <a:t>, </a:t>
                </a:r>
                <a:fld id="{49114B42-C6F6-47E3-B7C3-30EAC5078B0B}"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9"/>
        <c:dLbl>
          <c:idx val="0"/>
          <c:tx>
            <c:rich>
              <a:bodyPr/>
              <a:lstStyle/>
              <a:p>
                <a:fld id="{D4A0C880-DFA7-44B3-87C6-11F386A909B1}" type="CELLRANGE">
                  <a:rPr lang="en-US"/>
                  <a:pPr/>
                  <a:t>[CELLRANGE]</a:t>
                </a:fld>
                <a:r>
                  <a:rPr lang="en-US" baseline="0"/>
                  <a:t>, </a:t>
                </a:r>
                <a:fld id="{AAB37D09-92B3-4482-8A9E-95A59CD8109F}"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0"/>
        <c:dLbl>
          <c:idx val="0"/>
          <c:tx>
            <c:rich>
              <a:bodyPr/>
              <a:lstStyle/>
              <a:p>
                <a:fld id="{DDFDA64A-6BAA-482C-A7C6-D39EA2A3852F}" type="CELLRANGE">
                  <a:rPr lang="en-US"/>
                  <a:pPr/>
                  <a:t>[CELLRANGE]</a:t>
                </a:fld>
                <a:r>
                  <a:rPr lang="en-US" baseline="0"/>
                  <a:t>, </a:t>
                </a:r>
                <a:fld id="{2F7CCC2B-2D25-4A21-9161-432246B11216}"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1"/>
        <c:dLbl>
          <c:idx val="0"/>
          <c:tx>
            <c:rich>
              <a:bodyPr/>
              <a:lstStyle/>
              <a:p>
                <a:fld id="{18071061-F612-439E-BBE7-CD34C211DED8}" type="CELLRANGE">
                  <a:rPr lang="en-US"/>
                  <a:pPr/>
                  <a:t>[CELLRANGE]</a:t>
                </a:fld>
                <a:r>
                  <a:rPr lang="en-US" baseline="0"/>
                  <a:t>, </a:t>
                </a:r>
                <a:fld id="{8B81506B-1B6D-46FF-ACC6-E7002C8A7D46}"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2"/>
        <c:dLbl>
          <c:idx val="0"/>
          <c:tx>
            <c:rich>
              <a:bodyPr/>
              <a:lstStyle/>
              <a:p>
                <a:fld id="{11504320-F107-46B3-90DE-97A53D3F4577}" type="CELLRANGE">
                  <a:rPr lang="en-US"/>
                  <a:pPr/>
                  <a:t>[CELLRANGE]</a:t>
                </a:fld>
                <a:r>
                  <a:rPr lang="en-US" baseline="0"/>
                  <a:t>, </a:t>
                </a:r>
                <a:fld id="{D43297C3-BCEF-4212-92EE-C85B15F1C07F}"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3"/>
        <c:dLbl>
          <c:idx val="0"/>
          <c:tx>
            <c:rich>
              <a:bodyPr/>
              <a:lstStyle/>
              <a:p>
                <a:fld id="{F25652BD-0216-4532-B554-2DEA158DA23F}" type="CELLRANGE">
                  <a:rPr lang="en-US"/>
                  <a:pPr/>
                  <a:t>[CELLRANGE]</a:t>
                </a:fld>
                <a:r>
                  <a:rPr lang="en-US" baseline="0"/>
                  <a:t>, </a:t>
                </a:r>
                <a:fld id="{65145EB3-1E85-415F-A7B2-3C78F92BBA1D}"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4"/>
        <c:dLbl>
          <c:idx val="0"/>
          <c:tx>
            <c:rich>
              <a:bodyPr/>
              <a:lstStyle/>
              <a:p>
                <a:fld id="{3FAF4A4F-C1B1-42F8-9B00-10D37FB1C6AA}" type="CELLRANGE">
                  <a:rPr lang="en-US"/>
                  <a:pPr/>
                  <a:t>[CELLRANGE]</a:t>
                </a:fld>
                <a:r>
                  <a:rPr lang="en-US" baseline="0"/>
                  <a:t>, </a:t>
                </a:r>
                <a:fld id="{C486F5C8-A3B7-4D54-8FA2-C20B0012566E}"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5"/>
        <c:dLbl>
          <c:idx val="0"/>
          <c:tx>
            <c:rich>
              <a:bodyPr/>
              <a:lstStyle/>
              <a:p>
                <a:endParaRPr lang="en-US"/>
              </a:p>
            </c:rich>
          </c:tx>
          <c:showLegendKey val="0"/>
          <c:showVal val="1"/>
          <c:showCatName val="0"/>
          <c:showSerName val="0"/>
          <c:showPercent val="0"/>
          <c:showBubbleSize val="0"/>
          <c:extLst>
            <c:ext xmlns:c15="http://schemas.microsoft.com/office/drawing/2012/chart" uri="{CE6537A1-D6FC-4f65-9D91-7224C49458BB}">
              <c15:xForSave val="1"/>
              <c15:showDataLabelsRange val="1"/>
            </c:ext>
          </c:extLst>
        </c:dLbl>
      </c:pivotFmt>
      <c:pivotFmt>
        <c:idx val="36"/>
        <c:dLbl>
          <c:idx val="0"/>
          <c:tx>
            <c:rich>
              <a:bodyPr/>
              <a:lstStyle/>
              <a:p>
                <a:endParaRPr lang="en-US"/>
              </a:p>
            </c:rich>
          </c:tx>
          <c:showLegendKey val="0"/>
          <c:showVal val="1"/>
          <c:showCatName val="0"/>
          <c:showSerName val="0"/>
          <c:showPercent val="0"/>
          <c:showBubbleSize val="0"/>
          <c:extLst>
            <c:ext xmlns:c15="http://schemas.microsoft.com/office/drawing/2012/chart" uri="{CE6537A1-D6FC-4f65-9D91-7224C49458BB}">
              <c15:xForSave val="1"/>
              <c15:showDataLabelsRange val="1"/>
            </c:ext>
          </c:extLst>
        </c:dLbl>
      </c:pivotFmt>
      <c:pivotFmt>
        <c:idx val="37"/>
        <c:dLbl>
          <c:idx val="0"/>
          <c:tx>
            <c:rich>
              <a:bodyPr/>
              <a:lstStyle/>
              <a:p>
                <a:endParaRPr lang="en-US"/>
              </a:p>
            </c:rich>
          </c:tx>
          <c:showLegendKey val="0"/>
          <c:showVal val="1"/>
          <c:showCatName val="0"/>
          <c:showSerName val="0"/>
          <c:showPercent val="0"/>
          <c:showBubbleSize val="0"/>
          <c:extLst>
            <c:ext xmlns:c15="http://schemas.microsoft.com/office/drawing/2012/chart" uri="{CE6537A1-D6FC-4f65-9D91-7224C49458BB}">
              <c15:xForSave val="1"/>
              <c15:showDataLabelsRange val="1"/>
            </c:ext>
          </c:extLst>
        </c:dLbl>
      </c:pivotFmt>
      <c:pivotFmt>
        <c:idx val="38"/>
        <c:dLbl>
          <c:idx val="0"/>
          <c:tx>
            <c:rich>
              <a:bodyPr/>
              <a:lstStyle/>
              <a:p>
                <a:endParaRPr lang="en-US"/>
              </a:p>
            </c:rich>
          </c:tx>
          <c:showLegendKey val="0"/>
          <c:showVal val="1"/>
          <c:showCatName val="0"/>
          <c:showSerName val="0"/>
          <c:showPercent val="0"/>
          <c:showBubbleSize val="0"/>
          <c:extLst>
            <c:ext xmlns:c15="http://schemas.microsoft.com/office/drawing/2012/chart" uri="{CE6537A1-D6FC-4f65-9D91-7224C49458BB}">
              <c15:xForSave val="1"/>
              <c15:showDataLabelsRange val="1"/>
            </c:ext>
          </c:extLst>
        </c:dLbl>
      </c:pivotFmt>
      <c:pivotFmt>
        <c:idx val="39"/>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2175F74B-5D48-4F1B-AC7E-79D253FBDBCD}"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5F302804-179A-4707-9708-3C58E7DA8604}"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0"/>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FE95668D-26DB-48D1-82D6-F48B37941D4F}"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A11BF7C6-40CD-42BE-B6F9-BDD0328E4C3C}"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1"/>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07F15DF0-E912-4B06-B1D6-1AC8E871A882}"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166183A0-90AC-41AD-9AB9-2574EE5D9A75}"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2"/>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20A2724E-D233-454B-B0B4-FDDE8672F4A7}"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77B2EC90-C593-480E-B582-F16355CC0DB9}"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3"/>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23E273F0-0948-41F0-8913-3FFE2455BE4C}"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591C3346-398C-490C-9B19-EF3C08C064CE}"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4"/>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B6028396-BF73-4364-83F7-D38648993D04}"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2E1640E5-3FCA-4882-9DF0-BBF788638575}"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5"/>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BB3E9398-DE7D-4305-B781-9580F0A7B259}"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F831C057-4C2E-408F-A5C7-7D144897A2B2}"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6"/>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4CAE7882-EC44-448F-BB6E-D19D35889EBC}"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DFE77C14-35C6-4138-9B17-DB124B7F17F9}"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7"/>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83893217-4311-4A80-8376-1D7C5BC0D7CF}"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BEBDB7A7-0965-4BA3-94DC-2C0A66654CF8}"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8"/>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DDD123C8-D701-4D27-BA09-C11E6E4E7954}"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E3BFD304-5D3C-4665-AD3B-3FC655A07B8F}"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9"/>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FEFA5015-AF01-4B26-9AB8-887DA7919FCD}"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53B5AA17-3451-4236-B361-23C24B847373}"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0"/>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B23DB8A7-E4CB-412F-AA40-A0B3BA52774E}"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3109B2E4-291A-4D44-9885-28483AA0E122}"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1"/>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20867EBE-64FE-42AB-ACB8-49402FC3E0C5}"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CF54240D-2203-43C2-BA5F-0B6D59632035}"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2"/>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9894AA8A-42CD-4A6D-9789-4931078C204F}"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9A7A071C-2A29-41E0-9544-F44D55E66F89}"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3"/>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667C7D64-82EC-4611-B33A-11D0F5FED467}"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F2277102-26C3-47F0-9BE0-3E17AA0F4186}"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4"/>
      </c:pivotFmt>
      <c:pivotFmt>
        <c:idx val="55"/>
      </c:pivotFmt>
      <c:pivotFmt>
        <c:idx val="56"/>
      </c:pivotFmt>
      <c:pivotFmt>
        <c:idx val="57"/>
      </c:pivotFmt>
      <c:pivotFmt>
        <c:idx val="58"/>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3AF933EE-96F9-4AA1-85B9-E2944E16FD45}"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3D1252DE-06B2-4ABA-8BE0-2CABB6061A66}"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9"/>
        <c:dLbl>
          <c:idx val="0"/>
          <c:tx>
            <c:rich>
              <a:bodyPr/>
              <a:lstStyle/>
              <a:p>
                <a:endParaRPr lang="en-US"/>
              </a:p>
            </c:rich>
          </c:tx>
          <c:showLegendKey val="0"/>
          <c:showVal val="1"/>
          <c:showCatName val="0"/>
          <c:showSerName val="0"/>
          <c:showPercent val="0"/>
          <c:showBubbleSize val="0"/>
          <c:extLst>
            <c:ext xmlns:c15="http://schemas.microsoft.com/office/drawing/2012/chart" uri="{CE6537A1-D6FC-4f65-9D91-7224C49458BB}">
              <c15:xForSave val="1"/>
              <c15:showDataLabelsRange val="1"/>
            </c:ext>
          </c:extLst>
        </c:dLbl>
      </c:pivotFmt>
      <c:pivotFmt>
        <c:idx val="60"/>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fld id="{7336F421-9096-4704-87B6-89FBF14186F3}" type="CELLRANGE">
                  <a:rPr lang="en-US"/>
                  <a:pPr>
                    <a:defRPr sz="900" b="0" i="0" u="none" strike="noStrike" kern="1200" baseline="0">
                      <a:solidFill>
                        <a:schemeClr val="bg1">
                          <a:lumMod val="75000"/>
                        </a:schemeClr>
                      </a:solidFill>
                      <a:latin typeface="+mn-lt"/>
                      <a:ea typeface="+mn-ea"/>
                      <a:cs typeface="+mn-cs"/>
                    </a:defRPr>
                  </a:pPr>
                  <a:t>[CELLRANGE]</a:t>
                </a:fld>
                <a:r>
                  <a:rPr lang="en-US" baseline="0"/>
                  <a:t>, </a:t>
                </a:r>
                <a:fld id="{F2D9E886-EB0F-443A-8708-7903C830C4A7}" type="VALUE">
                  <a:rPr lang="en-US" baseline="0"/>
                  <a:pPr>
                    <a:defRPr sz="900" b="0" i="0" u="none" strike="noStrike" kern="1200" baseline="0">
                      <a:solidFill>
                        <a:schemeClr val="bg1">
                          <a:lumMod val="75000"/>
                        </a:schemeClr>
                      </a:solidFill>
                      <a:latin typeface="+mn-lt"/>
                      <a:ea typeface="+mn-ea"/>
                      <a:cs typeface="+mn-cs"/>
                    </a:defRPr>
                  </a:pPr>
                  <a:t>[VALUE]</a:t>
                </a:fld>
                <a:endParaRPr lang="en-US" baseline="0"/>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1"/>
        <c:dLbl>
          <c:idx val="0"/>
          <c:tx>
            <c:rich>
              <a:bodyPr/>
              <a:lstStyle/>
              <a:p>
                <a:endParaRPr lang="en-US"/>
              </a:p>
            </c:rich>
          </c:tx>
          <c:showLegendKey val="0"/>
          <c:showVal val="1"/>
          <c:showCatName val="0"/>
          <c:showSerName val="0"/>
          <c:showPercent val="0"/>
          <c:showBubbleSize val="0"/>
          <c:extLst>
            <c:ext xmlns:c15="http://schemas.microsoft.com/office/drawing/2012/chart" uri="{CE6537A1-D6FC-4f65-9D91-7224C49458BB}">
              <c15:xForSave val="1"/>
              <c15:showDataLabelsRange val="1"/>
            </c:ext>
          </c:extLst>
        </c:dLbl>
      </c:pivotFmt>
      <c:pivotFmt>
        <c:idx val="62"/>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rich>
          </c:tx>
          <c:numFmt formatCode="\(#,##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xForSave val="1"/>
              <c15:showDataLabelsRange val="1"/>
            </c:ext>
          </c:extLst>
        </c:dLbl>
      </c:pivotFmt>
      <c:pivotFmt>
        <c:idx val="63"/>
      </c:pivotFmt>
      <c:pivotFmt>
        <c:idx val="64"/>
      </c:pivotFmt>
      <c:pivotFmt>
        <c:idx val="65"/>
        <c:dLbl>
          <c:idx val="0"/>
          <c:tx>
            <c:rich>
              <a:bodyPr/>
              <a:lstStyle/>
              <a:p>
                <a:fld id="{83C0CB7F-F7BF-4722-87CF-8CA59B0BDD5B}" type="CELLRANGE">
                  <a:rPr lang="en-US"/>
                  <a:pPr/>
                  <a:t>[CELLRANGE]</a:t>
                </a:fld>
                <a:r>
                  <a:rPr lang="en-US" baseline="0"/>
                  <a:t>, </a:t>
                </a:r>
                <a:fld id="{35E1ECD0-642D-4A93-ADE4-B651EF73B2BF}"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6"/>
        <c:spPr>
          <a:solidFill>
            <a:srgbClr val="DF198E"/>
          </a:solidFill>
          <a:ln>
            <a:noFill/>
          </a:ln>
          <a:effectLst/>
        </c:spPr>
      </c:pivotFmt>
      <c:pivotFmt>
        <c:idx val="67"/>
      </c:pivotFmt>
      <c:pivotFmt>
        <c:idx val="68"/>
        <c:spPr>
          <a:solidFill>
            <a:srgbClr val="DF198E"/>
          </a:solidFill>
          <a:ln>
            <a:noFill/>
          </a:ln>
          <a:effectLst/>
        </c:spPr>
      </c:pivotFmt>
      <c:pivotFmt>
        <c:idx val="69"/>
        <c:dLbl>
          <c:idx val="0"/>
          <c:tx>
            <c:rich>
              <a:bodyPr/>
              <a:lstStyle/>
              <a:p>
                <a:fld id="{E725D6E9-202D-463A-8E5D-8A267D1E9C57}" type="CELLRANGE">
                  <a:rPr lang="en-US"/>
                  <a:pPr/>
                  <a:t>[CELLRANGE]</a:t>
                </a:fld>
                <a:r>
                  <a:rPr lang="en-US" baseline="0"/>
                  <a:t>, </a:t>
                </a:r>
                <a:fld id="{B6468EEF-38F3-4633-AC09-E97E213B7AC4}"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0"/>
        <c:spPr>
          <a:solidFill>
            <a:srgbClr val="DF198E"/>
          </a:solidFill>
          <a:ln>
            <a:noFill/>
          </a:ln>
          <a:effectLst/>
        </c:spPr>
      </c:pivotFmt>
      <c:pivotFmt>
        <c:idx val="71"/>
      </c:pivotFmt>
      <c:pivotFmt>
        <c:idx val="72"/>
      </c:pivotFmt>
      <c:pivotFmt>
        <c:idx val="73"/>
        <c:spPr>
          <a:solidFill>
            <a:srgbClr val="DF198E"/>
          </a:solidFill>
          <a:ln>
            <a:noFill/>
          </a:ln>
          <a:effectLst/>
        </c:spPr>
      </c:pivotFmt>
      <c:pivotFmt>
        <c:idx val="74"/>
        <c:spPr>
          <a:solidFill>
            <a:srgbClr val="DF198E"/>
          </a:solidFill>
          <a:ln>
            <a:noFill/>
          </a:ln>
          <a:effectLst/>
        </c:spPr>
      </c:pivotFmt>
      <c:pivotFmt>
        <c:idx val="75"/>
        <c:spPr>
          <a:solidFill>
            <a:srgbClr val="DF198E"/>
          </a:solidFill>
          <a:ln>
            <a:noFill/>
          </a:ln>
          <a:effectLst/>
        </c:spPr>
      </c:pivotFmt>
      <c:pivotFmt>
        <c:idx val="76"/>
        <c:spPr>
          <a:solidFill>
            <a:srgbClr val="DF198E"/>
          </a:solidFill>
          <a:ln>
            <a:noFill/>
          </a:ln>
          <a:effectLst/>
        </c:spPr>
      </c:pivotFmt>
      <c:pivotFmt>
        <c:idx val="77"/>
        <c:spPr>
          <a:solidFill>
            <a:srgbClr val="DF198E"/>
          </a:solidFill>
          <a:ln>
            <a:noFill/>
          </a:ln>
          <a:effectLst/>
        </c:spPr>
      </c:pivotFmt>
      <c:pivotFmt>
        <c:idx val="78"/>
        <c:spPr>
          <a:solidFill>
            <a:srgbClr val="DF198E"/>
          </a:solidFill>
          <a:ln>
            <a:noFill/>
          </a:ln>
          <a:effectLst/>
        </c:spPr>
      </c:pivotFmt>
      <c:pivotFmt>
        <c:idx val="79"/>
        <c:spPr>
          <a:solidFill>
            <a:srgbClr val="DF198E"/>
          </a:solidFill>
          <a:ln>
            <a:noFill/>
          </a:ln>
          <a:effectLst/>
        </c:spPr>
      </c:pivotFmt>
      <c:pivotFmt>
        <c:idx val="80"/>
        <c:spPr>
          <a:solidFill>
            <a:srgbClr val="DF198E"/>
          </a:solidFill>
          <a:ln>
            <a:noFill/>
          </a:ln>
          <a:effectLst/>
        </c:spPr>
      </c:pivotFmt>
      <c:pivotFmt>
        <c:idx val="81"/>
      </c:pivotFmt>
      <c:pivotFmt>
        <c:idx val="82"/>
      </c:pivotFmt>
      <c:pivotFmt>
        <c:idx val="83"/>
        <c:spPr>
          <a:solidFill>
            <a:srgbClr val="DF198E"/>
          </a:solidFill>
          <a:ln>
            <a:noFill/>
          </a:ln>
          <a:effectLst/>
        </c:spPr>
        <c:marker>
          <c:symbol val="none"/>
        </c:marker>
        <c:dLbl>
          <c:idx val="0"/>
          <c:numFmt formatCode="\(#,##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rgbClr val="FF33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10745713426107"/>
          <c:y val="3.9757669087103244E-2"/>
          <c:w val="0.64052042650493135"/>
          <c:h val="0.93666588606015999"/>
        </c:manualLayout>
      </c:layout>
      <c:barChart>
        <c:barDir val="bar"/>
        <c:grouping val="clustered"/>
        <c:varyColors val="0"/>
        <c:ser>
          <c:idx val="0"/>
          <c:order val="0"/>
          <c:tx>
            <c:strRef>
              <c:f>Analysis!$AU$6</c:f>
              <c:strCache>
                <c:ptCount val="1"/>
                <c:pt idx="0">
                  <c:v> Money Out (Expenses)</c:v>
                </c:pt>
              </c:strCache>
            </c:strRef>
          </c:tx>
          <c:spPr>
            <a:solidFill>
              <a:srgbClr val="FF3399"/>
            </a:solidFill>
            <a:ln>
              <a:noFill/>
            </a:ln>
            <a:effectLst/>
          </c:spPr>
          <c:invertIfNegative val="0"/>
          <c:cat>
            <c:strRef>
              <c:f>Analysis!$AT$7:$AT$24</c:f>
              <c:strCache>
                <c:ptCount val="18"/>
                <c:pt idx="0">
                  <c:v>Clothing</c:v>
                </c:pt>
                <c:pt idx="1">
                  <c:v>Entertainment</c:v>
                </c:pt>
                <c:pt idx="2">
                  <c:v>Debt Payment</c:v>
                </c:pt>
                <c:pt idx="3">
                  <c:v>Health</c:v>
                </c:pt>
                <c:pt idx="4">
                  <c:v>Transportation</c:v>
                </c:pt>
                <c:pt idx="5">
                  <c:v>Dining Out</c:v>
                </c:pt>
                <c:pt idx="6">
                  <c:v>Insurance</c:v>
                </c:pt>
                <c:pt idx="7">
                  <c:v>Allowance</c:v>
                </c:pt>
                <c:pt idx="8">
                  <c:v>Education</c:v>
                </c:pt>
                <c:pt idx="9">
                  <c:v>Other Expenses</c:v>
                </c:pt>
                <c:pt idx="10">
                  <c:v>Remittance</c:v>
                </c:pt>
                <c:pt idx="11">
                  <c:v>Self-development</c:v>
                </c:pt>
                <c:pt idx="12">
                  <c:v>Bills &amp; Utilities</c:v>
                </c:pt>
                <c:pt idx="13">
                  <c:v>Savings</c:v>
                </c:pt>
                <c:pt idx="14">
                  <c:v>Charity</c:v>
                </c:pt>
                <c:pt idx="15">
                  <c:v>Investment</c:v>
                </c:pt>
                <c:pt idx="16">
                  <c:v>Groceries</c:v>
                </c:pt>
                <c:pt idx="17">
                  <c:v>Housing</c:v>
                </c:pt>
              </c:strCache>
            </c:strRef>
          </c:cat>
          <c:val>
            <c:numRef>
              <c:f>Analysis!$AU$7:$AU$24</c:f>
              <c:numCache>
                <c:formatCode>General</c:formatCode>
                <c:ptCount val="18"/>
                <c:pt idx="0">
                  <c:v>8400</c:v>
                </c:pt>
                <c:pt idx="1">
                  <c:v>11700</c:v>
                </c:pt>
                <c:pt idx="2">
                  <c:v>18000</c:v>
                </c:pt>
                <c:pt idx="3">
                  <c:v>18000</c:v>
                </c:pt>
                <c:pt idx="4">
                  <c:v>18200</c:v>
                </c:pt>
                <c:pt idx="5">
                  <c:v>22800</c:v>
                </c:pt>
                <c:pt idx="6">
                  <c:v>28200</c:v>
                </c:pt>
                <c:pt idx="7">
                  <c:v>36000</c:v>
                </c:pt>
                <c:pt idx="8">
                  <c:v>36000</c:v>
                </c:pt>
                <c:pt idx="9">
                  <c:v>36000</c:v>
                </c:pt>
                <c:pt idx="10">
                  <c:v>39600</c:v>
                </c:pt>
                <c:pt idx="11">
                  <c:v>50350</c:v>
                </c:pt>
                <c:pt idx="12">
                  <c:v>56960</c:v>
                </c:pt>
                <c:pt idx="13">
                  <c:v>62000</c:v>
                </c:pt>
                <c:pt idx="14">
                  <c:v>72000</c:v>
                </c:pt>
                <c:pt idx="15">
                  <c:v>73200</c:v>
                </c:pt>
                <c:pt idx="16">
                  <c:v>94000</c:v>
                </c:pt>
                <c:pt idx="17">
                  <c:v>143000</c:v>
                </c:pt>
              </c:numCache>
            </c:numRef>
          </c:val>
          <c:extLst>
            <c:ext xmlns:c16="http://schemas.microsoft.com/office/drawing/2014/chart" uri="{C3380CC4-5D6E-409C-BE32-E72D297353CC}">
              <c16:uniqueId val="{00000005-96B2-4037-9000-296797782FAB}"/>
            </c:ext>
          </c:extLst>
        </c:ser>
        <c:ser>
          <c:idx val="1"/>
          <c:order val="1"/>
          <c:tx>
            <c:strRef>
              <c:f>Analysis!$AV$6</c:f>
              <c:strCache>
                <c:ptCount val="1"/>
                <c:pt idx="0">
                  <c:v>%</c:v>
                </c:pt>
              </c:strCache>
            </c:strRef>
          </c:tx>
          <c:spPr>
            <a:solidFill>
              <a:schemeClr val="accent2"/>
            </a:solidFill>
            <a:ln>
              <a:noFill/>
            </a:ln>
            <a:effectLst/>
          </c:spPr>
          <c:invertIfNegative val="0"/>
          <c:cat>
            <c:strRef>
              <c:f>Analysis!$AT$7:$AT$24</c:f>
              <c:strCache>
                <c:ptCount val="18"/>
                <c:pt idx="0">
                  <c:v>Clothing</c:v>
                </c:pt>
                <c:pt idx="1">
                  <c:v>Entertainment</c:v>
                </c:pt>
                <c:pt idx="2">
                  <c:v>Debt Payment</c:v>
                </c:pt>
                <c:pt idx="3">
                  <c:v>Health</c:v>
                </c:pt>
                <c:pt idx="4">
                  <c:v>Transportation</c:v>
                </c:pt>
                <c:pt idx="5">
                  <c:v>Dining Out</c:v>
                </c:pt>
                <c:pt idx="6">
                  <c:v>Insurance</c:v>
                </c:pt>
                <c:pt idx="7">
                  <c:v>Allowance</c:v>
                </c:pt>
                <c:pt idx="8">
                  <c:v>Education</c:v>
                </c:pt>
                <c:pt idx="9">
                  <c:v>Other Expenses</c:v>
                </c:pt>
                <c:pt idx="10">
                  <c:v>Remittance</c:v>
                </c:pt>
                <c:pt idx="11">
                  <c:v>Self-development</c:v>
                </c:pt>
                <c:pt idx="12">
                  <c:v>Bills &amp; Utilities</c:v>
                </c:pt>
                <c:pt idx="13">
                  <c:v>Savings</c:v>
                </c:pt>
                <c:pt idx="14">
                  <c:v>Charity</c:v>
                </c:pt>
                <c:pt idx="15">
                  <c:v>Investment</c:v>
                </c:pt>
                <c:pt idx="16">
                  <c:v>Groceries</c:v>
                </c:pt>
                <c:pt idx="17">
                  <c:v>Housing</c:v>
                </c:pt>
              </c:strCache>
            </c:strRef>
          </c:cat>
          <c:val>
            <c:numRef>
              <c:f>Analysis!$AV$7:$AV$24</c:f>
              <c:numCache>
                <c:formatCode>0.00%</c:formatCode>
                <c:ptCount val="18"/>
                <c:pt idx="0">
                  <c:v>1.018910493565095E-2</c:v>
                </c:pt>
                <c:pt idx="1">
                  <c:v>1.4191967588942395E-2</c:v>
                </c:pt>
                <c:pt idx="2">
                  <c:v>2.1833796290680607E-2</c:v>
                </c:pt>
                <c:pt idx="3">
                  <c:v>2.1833796290680607E-2</c:v>
                </c:pt>
                <c:pt idx="4">
                  <c:v>2.2076394027243727E-2</c:v>
                </c:pt>
                <c:pt idx="5">
                  <c:v>2.7656141968195436E-2</c:v>
                </c:pt>
                <c:pt idx="6">
                  <c:v>3.4206280855399618E-2</c:v>
                </c:pt>
                <c:pt idx="7">
                  <c:v>4.3667592581361214E-2</c:v>
                </c:pt>
                <c:pt idx="8">
                  <c:v>4.3667592581361214E-2</c:v>
                </c:pt>
                <c:pt idx="9">
                  <c:v>4.3667592581361214E-2</c:v>
                </c:pt>
                <c:pt idx="10">
                  <c:v>4.8034351839497336E-2</c:v>
                </c:pt>
                <c:pt idx="11">
                  <c:v>6.1073980179764925E-2</c:v>
                </c:pt>
                <c:pt idx="12">
                  <c:v>6.9091835373175967E-2</c:v>
                </c:pt>
                <c:pt idx="13">
                  <c:v>7.5205298334566545E-2</c:v>
                </c:pt>
                <c:pt idx="14">
                  <c:v>8.7335185162722428E-2</c:v>
                </c:pt>
                <c:pt idx="15">
                  <c:v>8.8790771582101136E-2</c:v>
                </c:pt>
                <c:pt idx="16">
                  <c:v>0.1140209361846654</c:v>
                </c:pt>
                <c:pt idx="17">
                  <c:v>0.17345738164262928</c:v>
                </c:pt>
              </c:numCache>
            </c:numRef>
          </c:val>
          <c:extLst>
            <c:ext xmlns:c16="http://schemas.microsoft.com/office/drawing/2014/chart" uri="{C3380CC4-5D6E-409C-BE32-E72D297353CC}">
              <c16:uniqueId val="{00000006-96B2-4037-9000-296797782FAB}"/>
            </c:ext>
          </c:extLst>
        </c:ser>
        <c:dLbls>
          <c:showLegendKey val="0"/>
          <c:showVal val="0"/>
          <c:showCatName val="0"/>
          <c:showSerName val="0"/>
          <c:showPercent val="0"/>
          <c:showBubbleSize val="0"/>
        </c:dLbls>
        <c:gapWidth val="50"/>
        <c:overlap val="100"/>
        <c:axId val="1055846431"/>
        <c:axId val="1055844351"/>
      </c:barChart>
      <c:catAx>
        <c:axId val="1055846431"/>
        <c:scaling>
          <c:orientation val="maxMin"/>
        </c:scaling>
        <c:delete val="0"/>
        <c:axPos val="l"/>
        <c:numFmt formatCode="General" sourceLinked="1"/>
        <c:majorTickMark val="none"/>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055844351"/>
        <c:crosses val="autoZero"/>
        <c:auto val="1"/>
        <c:lblAlgn val="ctr"/>
        <c:lblOffset val="100"/>
        <c:noMultiLvlLbl val="0"/>
      </c:catAx>
      <c:valAx>
        <c:axId val="1055844351"/>
        <c:scaling>
          <c:orientation val="minMax"/>
        </c:scaling>
        <c:delete val="1"/>
        <c:axPos val="t"/>
        <c:numFmt formatCode="General" sourceLinked="1"/>
        <c:majorTickMark val="none"/>
        <c:minorTickMark val="none"/>
        <c:tickLblPos val="nextTo"/>
        <c:crossAx val="1055846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2" fmlaLink="Analysis!$AN$5" fmlaRange="Analysis!$AN$8:$AN$20" noThreeD="1" sel="6" val="5"/>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chart" Target="../charts/chart6.xml"/><Relationship Id="rId26" Type="http://schemas.openxmlformats.org/officeDocument/2006/relationships/image" Target="../media/image18.svg"/><Relationship Id="rId3" Type="http://schemas.openxmlformats.org/officeDocument/2006/relationships/image" Target="../media/image3.png"/><Relationship Id="rId21" Type="http://schemas.openxmlformats.org/officeDocument/2006/relationships/image" Target="../media/image1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5.xml"/><Relationship Id="rId25" Type="http://schemas.openxmlformats.org/officeDocument/2006/relationships/image" Target="../media/image17.png"/><Relationship Id="rId2" Type="http://schemas.openxmlformats.org/officeDocument/2006/relationships/image" Target="../media/image2.svg"/><Relationship Id="rId16" Type="http://schemas.openxmlformats.org/officeDocument/2006/relationships/chart" Target="../charts/chart4.xml"/><Relationship Id="rId20"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16.svg"/><Relationship Id="rId5" Type="http://schemas.openxmlformats.org/officeDocument/2006/relationships/image" Target="../media/image5.png"/><Relationship Id="rId15" Type="http://schemas.openxmlformats.org/officeDocument/2006/relationships/chart" Target="../charts/chart3.xml"/><Relationship Id="rId23" Type="http://schemas.openxmlformats.org/officeDocument/2006/relationships/image" Target="../media/image15.png"/><Relationship Id="rId10" Type="http://schemas.openxmlformats.org/officeDocument/2006/relationships/image" Target="../media/image10.svg"/><Relationship Id="rId19" Type="http://schemas.openxmlformats.org/officeDocument/2006/relationships/chart" Target="../charts/chart7.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 Id="rId22" Type="http://schemas.openxmlformats.org/officeDocument/2006/relationships/image" Target="../media/image14.svg"/><Relationship Id="rId27"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0.PNG"/><Relationship Id="rId1" Type="http://schemas.openxmlformats.org/officeDocument/2006/relationships/image" Target="../media/image19.PNG"/><Relationship Id="rId4" Type="http://schemas.openxmlformats.org/officeDocument/2006/relationships/image" Target="../media/image2.svg"/></Relationships>
</file>

<file path=xl/drawings/_rels/drawing4.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52</xdr:col>
      <xdr:colOff>272304</xdr:colOff>
      <xdr:row>4</xdr:row>
      <xdr:rowOff>896</xdr:rowOff>
    </xdr:to>
    <xdr:sp macro="" textlink="">
      <xdr:nvSpPr>
        <xdr:cNvPr id="2" name="Rectangle: Rounded Corners 1">
          <a:extLst>
            <a:ext uri="{FF2B5EF4-FFF2-40B4-BE49-F238E27FC236}">
              <a16:creationId xmlns:a16="http://schemas.microsoft.com/office/drawing/2014/main" id="{00000000-0008-0000-0000-000002000000}"/>
            </a:ext>
          </a:extLst>
        </xdr:cNvPr>
        <xdr:cNvSpPr/>
      </xdr:nvSpPr>
      <xdr:spPr>
        <a:xfrm>
          <a:off x="0" y="0"/>
          <a:ext cx="31971504" cy="732416"/>
        </a:xfrm>
        <a:prstGeom prst="roundRect">
          <a:avLst>
            <a:gd name="adj" fmla="val 5420"/>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511674</xdr:colOff>
      <xdr:row>0</xdr:row>
      <xdr:rowOff>144123</xdr:rowOff>
    </xdr:from>
    <xdr:to>
      <xdr:col>6</xdr:col>
      <xdr:colOff>101600</xdr:colOff>
      <xdr:row>3</xdr:row>
      <xdr:rowOff>144860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511674" y="144123"/>
          <a:ext cx="3247526" cy="559537"/>
          <a:chOff x="752472" y="200025"/>
          <a:chExt cx="3800477" cy="571500"/>
        </a:xfrm>
      </xdr:grpSpPr>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52472" y="200025"/>
            <a:ext cx="3800477"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800" b="1">
                <a:solidFill>
                  <a:schemeClr val="bg1"/>
                </a:solidFill>
                <a:latin typeface="Arial" panose="020B0604020202020204" pitchFamily="34" charset="0"/>
                <a:cs typeface="Arial" panose="020B0604020202020204" pitchFamily="34" charset="0"/>
              </a:rPr>
              <a:t>Personal</a:t>
            </a:r>
            <a:r>
              <a:rPr lang="en-US" sz="1800" b="1" baseline="0">
                <a:solidFill>
                  <a:schemeClr val="bg1"/>
                </a:solidFill>
                <a:latin typeface="Arial" panose="020B0604020202020204" pitchFamily="34" charset="0"/>
                <a:cs typeface="Arial" panose="020B0604020202020204" pitchFamily="34" charset="0"/>
              </a:rPr>
              <a:t> Money Manager</a:t>
            </a:r>
            <a:endParaRPr lang="en-US" sz="1800" b="1">
              <a:solidFill>
                <a:schemeClr val="bg1"/>
              </a:solidFill>
              <a:latin typeface="Arial" panose="020B0604020202020204" pitchFamily="34" charset="0"/>
              <a:cs typeface="Arial" panose="020B0604020202020204" pitchFamily="34" charset="0"/>
            </a:endParaRPr>
          </a:p>
        </xdr:txBody>
      </xdr:sp>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752473" y="438150"/>
            <a:ext cx="3724277"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PH" sz="1100" b="0" i="0">
                <a:solidFill>
                  <a:schemeClr val="bg1"/>
                </a:solidFill>
                <a:effectLst/>
                <a:latin typeface="+mn-lt"/>
                <a:ea typeface="+mn-ea"/>
                <a:cs typeface="+mn-cs"/>
              </a:rPr>
              <a:t>Achieving Boundless Financial Freedom</a:t>
            </a:r>
            <a:endParaRPr lang="en-PH">
              <a:solidFill>
                <a:schemeClr val="bg1"/>
              </a:solidFill>
              <a:effectLst/>
            </a:endParaRPr>
          </a:p>
        </xdr:txBody>
      </xdr:sp>
    </xdr:grpSp>
    <xdr:clientData/>
  </xdr:twoCellAnchor>
  <xdr:twoCellAnchor editAs="oneCell">
    <xdr:from>
      <xdr:col>0</xdr:col>
      <xdr:colOff>0</xdr:colOff>
      <xdr:row>0</xdr:row>
      <xdr:rowOff>121920</xdr:rowOff>
    </xdr:from>
    <xdr:to>
      <xdr:col>0</xdr:col>
      <xdr:colOff>478385</xdr:colOff>
      <xdr:row>3</xdr:row>
      <xdr:rowOff>93233</xdr:rowOff>
    </xdr:to>
    <xdr:pic>
      <xdr:nvPicPr>
        <xdr:cNvPr id="6" name="Graphic 5" descr="Bank outline">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121920"/>
          <a:ext cx="478385" cy="519953"/>
        </a:xfrm>
        <a:prstGeom prst="rect">
          <a:avLst/>
        </a:prstGeom>
      </xdr:spPr>
    </xdr:pic>
    <xdr:clientData/>
  </xdr:twoCellAnchor>
  <xdr:twoCellAnchor editAs="absolute">
    <xdr:from>
      <xdr:col>16</xdr:col>
      <xdr:colOff>533011</xdr:colOff>
      <xdr:row>1</xdr:row>
      <xdr:rowOff>47750</xdr:rowOff>
    </xdr:from>
    <xdr:to>
      <xdr:col>22</xdr:col>
      <xdr:colOff>58280</xdr:colOff>
      <xdr:row>3</xdr:row>
      <xdr:rowOff>5370</xdr:rowOff>
    </xdr:to>
    <xdr:sp macro="" textlink="">
      <xdr:nvSpPr>
        <xdr:cNvPr id="33" name="TextBox 32">
          <a:extLst>
            <a:ext uri="{FF2B5EF4-FFF2-40B4-BE49-F238E27FC236}">
              <a16:creationId xmlns:a16="http://schemas.microsoft.com/office/drawing/2014/main" id="{00000000-0008-0000-0000-000021000000}"/>
            </a:ext>
          </a:extLst>
        </xdr:cNvPr>
        <xdr:cNvSpPr txBox="1"/>
      </xdr:nvSpPr>
      <xdr:spPr>
        <a:xfrm>
          <a:off x="10286611" y="230630"/>
          <a:ext cx="3182869" cy="32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endParaRPr lang="en-US" sz="1100" b="1" i="0" u="none" strike="noStrike">
            <a:solidFill>
              <a:schemeClr val="bg1"/>
            </a:solidFill>
            <a:latin typeface="Calibri"/>
            <a:ea typeface="+mn-ea"/>
            <a:cs typeface="Calibri"/>
          </a:endParaRPr>
        </a:p>
      </xdr:txBody>
    </xdr:sp>
    <xdr:clientData/>
  </xdr:twoCellAnchor>
  <xdr:twoCellAnchor editAs="absolute">
    <xdr:from>
      <xdr:col>13</xdr:col>
      <xdr:colOff>571500</xdr:colOff>
      <xdr:row>0</xdr:row>
      <xdr:rowOff>75302</xdr:rowOff>
    </xdr:from>
    <xdr:to>
      <xdr:col>15</xdr:col>
      <xdr:colOff>27704</xdr:colOff>
      <xdr:row>2</xdr:row>
      <xdr:rowOff>27677</xdr:rowOff>
    </xdr:to>
    <xdr:sp macro="" textlink="">
      <xdr:nvSpPr>
        <xdr:cNvPr id="44" name="TextBox 43">
          <a:extLst>
            <a:ext uri="{FF2B5EF4-FFF2-40B4-BE49-F238E27FC236}">
              <a16:creationId xmlns:a16="http://schemas.microsoft.com/office/drawing/2014/main" id="{00000000-0008-0000-0000-00002C000000}"/>
            </a:ext>
          </a:extLst>
        </xdr:cNvPr>
        <xdr:cNvSpPr txBox="1"/>
      </xdr:nvSpPr>
      <xdr:spPr>
        <a:xfrm>
          <a:off x="8496300" y="75302"/>
          <a:ext cx="675404" cy="318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6600" b="1" i="0" u="none" strike="noStrike">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29</xdr:col>
      <xdr:colOff>607356</xdr:colOff>
      <xdr:row>0</xdr:row>
      <xdr:rowOff>176430</xdr:rowOff>
    </xdr:from>
    <xdr:to>
      <xdr:col>31</xdr:col>
      <xdr:colOff>63560</xdr:colOff>
      <xdr:row>2</xdr:row>
      <xdr:rowOff>128805</xdr:rowOff>
    </xdr:to>
    <xdr:sp macro="" textlink="">
      <xdr:nvSpPr>
        <xdr:cNvPr id="49" name="TextBox 48">
          <a:extLst>
            <a:ext uri="{FF2B5EF4-FFF2-40B4-BE49-F238E27FC236}">
              <a16:creationId xmlns:a16="http://schemas.microsoft.com/office/drawing/2014/main" id="{00000000-0008-0000-0000-000031000000}"/>
            </a:ext>
          </a:extLst>
        </xdr:cNvPr>
        <xdr:cNvSpPr txBox="1"/>
      </xdr:nvSpPr>
      <xdr:spPr>
        <a:xfrm>
          <a:off x="18285756" y="176430"/>
          <a:ext cx="675404" cy="318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4400" b="1" i="0" u="none" strike="noStrike">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13</xdr:col>
      <xdr:colOff>39807</xdr:colOff>
      <xdr:row>0</xdr:row>
      <xdr:rowOff>105625</xdr:rowOff>
    </xdr:from>
    <xdr:to>
      <xdr:col>16</xdr:col>
      <xdr:colOff>96960</xdr:colOff>
      <xdr:row>3</xdr:row>
      <xdr:rowOff>50034</xdr:rowOff>
    </xdr:to>
    <xdr:grpSp>
      <xdr:nvGrpSpPr>
        <xdr:cNvPr id="58" name="Group 57">
          <a:extLst>
            <a:ext uri="{FF2B5EF4-FFF2-40B4-BE49-F238E27FC236}">
              <a16:creationId xmlns:a16="http://schemas.microsoft.com/office/drawing/2014/main" id="{00000000-0008-0000-0000-00003A000000}"/>
            </a:ext>
          </a:extLst>
        </xdr:cNvPr>
        <xdr:cNvGrpSpPr/>
      </xdr:nvGrpSpPr>
      <xdr:grpSpPr>
        <a:xfrm>
          <a:off x="7964607" y="105625"/>
          <a:ext cx="1885953" cy="503209"/>
          <a:chOff x="8571319" y="267565"/>
          <a:chExt cx="1830155" cy="508289"/>
        </a:xfrm>
      </xdr:grpSpPr>
      <xdr:pic>
        <xdr:nvPicPr>
          <xdr:cNvPr id="59" name="Graphic 58" descr="Shopping cart">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571319" y="341366"/>
            <a:ext cx="363377" cy="365760"/>
          </a:xfrm>
          <a:prstGeom prst="rect">
            <a:avLst/>
          </a:prstGeom>
        </xdr:spPr>
      </xdr:pic>
      <xdr:sp macro="" textlink="[1]Settings!G7">
        <xdr:nvSpPr>
          <xdr:cNvPr id="60" name="TextBox 59">
            <a:extLst>
              <a:ext uri="{FF2B5EF4-FFF2-40B4-BE49-F238E27FC236}">
                <a16:creationId xmlns:a16="http://schemas.microsoft.com/office/drawing/2014/main" id="{00000000-0008-0000-0000-00003C000000}"/>
              </a:ext>
            </a:extLst>
          </xdr:cNvPr>
          <xdr:cNvSpPr txBox="1"/>
        </xdr:nvSpPr>
        <xdr:spPr>
          <a:xfrm>
            <a:off x="8857124" y="442479"/>
            <a:ext cx="15443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975D5B28-3281-4055-8E7D-76EA11E97E17}" type="TxLink">
              <a:rPr lang="en-US" sz="1100" b="0" i="0" u="none" strike="noStrike">
                <a:solidFill>
                  <a:schemeClr val="bg1"/>
                </a:solidFill>
                <a:latin typeface="Calibri"/>
                <a:ea typeface="+mn-ea"/>
                <a:cs typeface="Calibri"/>
              </a:rPr>
              <a:pPr marL="0" indent="0" algn="l"/>
              <a:t>Needs</a:t>
            </a:fld>
            <a:endParaRPr lang="en-US" sz="1000" b="0">
              <a:solidFill>
                <a:schemeClr val="bg1"/>
              </a:solidFill>
              <a:latin typeface="Arial" panose="020B0604020202020204" pitchFamily="34" charset="0"/>
              <a:ea typeface="+mn-ea"/>
              <a:cs typeface="Arial" panose="020B0604020202020204" pitchFamily="34" charset="0"/>
            </a:endParaRPr>
          </a:p>
        </xdr:txBody>
      </xdr:sp>
      <xdr:sp macro="" textlink="needs">
        <xdr:nvSpPr>
          <xdr:cNvPr id="61" name="TextBox 60">
            <a:extLst>
              <a:ext uri="{FF2B5EF4-FFF2-40B4-BE49-F238E27FC236}">
                <a16:creationId xmlns:a16="http://schemas.microsoft.com/office/drawing/2014/main" id="{00000000-0008-0000-0000-00003D000000}"/>
              </a:ext>
            </a:extLst>
          </xdr:cNvPr>
          <xdr:cNvSpPr txBox="1"/>
        </xdr:nvSpPr>
        <xdr:spPr>
          <a:xfrm>
            <a:off x="8857124" y="267565"/>
            <a:ext cx="128016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A80EBCC-7A2A-48EA-9B3E-F4B189BF054B}" type="TxLink">
              <a:rPr lang="en-US" sz="1600" b="1" i="0" u="none" strike="noStrike">
                <a:solidFill>
                  <a:schemeClr val="bg1"/>
                </a:solidFill>
                <a:latin typeface="Calibri"/>
                <a:cs typeface="Calibri"/>
              </a:rPr>
              <a:pPr algn="l"/>
              <a:t>423,760</a:t>
            </a:fld>
            <a:endParaRPr lang="en-US" sz="1600" b="1">
              <a:solidFill>
                <a:schemeClr val="bg1"/>
              </a:solidFill>
              <a:latin typeface="Arial" panose="020B0604020202020204" pitchFamily="34" charset="0"/>
              <a:cs typeface="Arial" panose="020B0604020202020204" pitchFamily="34" charset="0"/>
            </a:endParaRPr>
          </a:p>
        </xdr:txBody>
      </xdr:sp>
    </xdr:grpSp>
    <xdr:clientData/>
  </xdr:twoCellAnchor>
  <xdr:twoCellAnchor editAs="absolute">
    <xdr:from>
      <xdr:col>18</xdr:col>
      <xdr:colOff>208212</xdr:colOff>
      <xdr:row>0</xdr:row>
      <xdr:rowOff>105625</xdr:rowOff>
    </xdr:from>
    <xdr:to>
      <xdr:col>21</xdr:col>
      <xdr:colOff>84664</xdr:colOff>
      <xdr:row>3</xdr:row>
      <xdr:rowOff>59559</xdr:rowOff>
    </xdr:to>
    <xdr:grpSp>
      <xdr:nvGrpSpPr>
        <xdr:cNvPr id="62" name="Group 61">
          <a:extLst>
            <a:ext uri="{FF2B5EF4-FFF2-40B4-BE49-F238E27FC236}">
              <a16:creationId xmlns:a16="http://schemas.microsoft.com/office/drawing/2014/main" id="{00000000-0008-0000-0000-00003E000000}"/>
            </a:ext>
          </a:extLst>
        </xdr:cNvPr>
        <xdr:cNvGrpSpPr/>
      </xdr:nvGrpSpPr>
      <xdr:grpSpPr>
        <a:xfrm>
          <a:off x="11181012" y="105625"/>
          <a:ext cx="1705252" cy="512734"/>
          <a:chOff x="11700062" y="211281"/>
          <a:chExt cx="1820416" cy="517814"/>
        </a:xfrm>
      </xdr:grpSpPr>
      <xdr:pic>
        <xdr:nvPicPr>
          <xdr:cNvPr id="63" name="Graphic 62" descr="Champagne glasses">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700062" y="299802"/>
            <a:ext cx="363944" cy="365760"/>
          </a:xfrm>
          <a:prstGeom prst="rect">
            <a:avLst/>
          </a:prstGeom>
        </xdr:spPr>
      </xdr:pic>
      <xdr:sp macro="" textlink="[1]Settings!G9">
        <xdr:nvSpPr>
          <xdr:cNvPr id="64" name="TextBox 63">
            <a:extLst>
              <a:ext uri="{FF2B5EF4-FFF2-40B4-BE49-F238E27FC236}">
                <a16:creationId xmlns:a16="http://schemas.microsoft.com/office/drawing/2014/main" id="{00000000-0008-0000-0000-000040000000}"/>
              </a:ext>
            </a:extLst>
          </xdr:cNvPr>
          <xdr:cNvSpPr txBox="1"/>
        </xdr:nvSpPr>
        <xdr:spPr>
          <a:xfrm>
            <a:off x="11973717" y="395720"/>
            <a:ext cx="154676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DB977741-965C-40E8-B497-7865FD92AAD7}" type="TxLink">
              <a:rPr lang="en-US" sz="1100" b="0" i="0" u="none" strike="noStrike">
                <a:solidFill>
                  <a:schemeClr val="bg1"/>
                </a:solidFill>
                <a:latin typeface="Calibri"/>
                <a:ea typeface="+mn-ea"/>
                <a:cs typeface="Calibri"/>
              </a:rPr>
              <a:pPr marL="0" indent="0" algn="l"/>
              <a:t>Wants</a:t>
            </a:fld>
            <a:endParaRPr lang="en-US" sz="1000" b="0">
              <a:solidFill>
                <a:schemeClr val="bg1"/>
              </a:solidFill>
              <a:latin typeface="Arial" panose="020B0604020202020204" pitchFamily="34" charset="0"/>
              <a:ea typeface="+mn-ea"/>
              <a:cs typeface="Arial" panose="020B0604020202020204" pitchFamily="34" charset="0"/>
            </a:endParaRPr>
          </a:p>
        </xdr:txBody>
      </xdr:sp>
      <xdr:sp macro="" textlink="wants">
        <xdr:nvSpPr>
          <xdr:cNvPr id="65" name="TextBox 64">
            <a:extLst>
              <a:ext uri="{FF2B5EF4-FFF2-40B4-BE49-F238E27FC236}">
                <a16:creationId xmlns:a16="http://schemas.microsoft.com/office/drawing/2014/main" id="{00000000-0008-0000-0000-000041000000}"/>
              </a:ext>
            </a:extLst>
          </xdr:cNvPr>
          <xdr:cNvSpPr txBox="1"/>
        </xdr:nvSpPr>
        <xdr:spPr>
          <a:xfrm>
            <a:off x="11973717" y="211281"/>
            <a:ext cx="128016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5D439E3C-2C5F-4F35-B97D-1FE0CFBB7812}" type="TxLink">
              <a:rPr lang="en-US" sz="1600" b="1" i="0" u="none" strike="noStrike">
                <a:solidFill>
                  <a:schemeClr val="bg1"/>
                </a:solidFill>
                <a:latin typeface="Calibri"/>
                <a:ea typeface="+mn-ea"/>
                <a:cs typeface="Calibri"/>
              </a:rPr>
              <a:pPr marL="0" indent="0" algn="l"/>
              <a:t>150,900</a:t>
            </a:fld>
            <a:endParaRPr lang="en-US" sz="1600" b="1" i="0" u="none" strike="noStrike">
              <a:solidFill>
                <a:schemeClr val="bg1"/>
              </a:solidFill>
              <a:latin typeface="Arial" panose="020B0604020202020204" pitchFamily="34" charset="0"/>
              <a:ea typeface="+mn-ea"/>
              <a:cs typeface="Arial" panose="020B0604020202020204" pitchFamily="34" charset="0"/>
            </a:endParaRPr>
          </a:p>
        </xdr:txBody>
      </xdr:sp>
    </xdr:grpSp>
    <xdr:clientData/>
  </xdr:twoCellAnchor>
  <xdr:twoCellAnchor>
    <xdr:from>
      <xdr:col>16</xdr:col>
      <xdr:colOff>11615</xdr:colOff>
      <xdr:row>0</xdr:row>
      <xdr:rowOff>105625</xdr:rowOff>
    </xdr:from>
    <xdr:to>
      <xdr:col>18</xdr:col>
      <xdr:colOff>201618</xdr:colOff>
      <xdr:row>3</xdr:row>
      <xdr:rowOff>50034</xdr:rowOff>
    </xdr:to>
    <xdr:grpSp>
      <xdr:nvGrpSpPr>
        <xdr:cNvPr id="82" name="Group 81">
          <a:extLst>
            <a:ext uri="{FF2B5EF4-FFF2-40B4-BE49-F238E27FC236}">
              <a16:creationId xmlns:a16="http://schemas.microsoft.com/office/drawing/2014/main" id="{00000000-0008-0000-0000-000052000000}"/>
            </a:ext>
          </a:extLst>
        </xdr:cNvPr>
        <xdr:cNvGrpSpPr/>
      </xdr:nvGrpSpPr>
      <xdr:grpSpPr>
        <a:xfrm>
          <a:off x="9765215" y="105625"/>
          <a:ext cx="1409203" cy="503209"/>
          <a:chOff x="9765215" y="105625"/>
          <a:chExt cx="1409203" cy="493049"/>
        </a:xfrm>
      </xdr:grpSpPr>
      <xdr:sp macro="" textlink="[1]Settings!G8">
        <xdr:nvSpPr>
          <xdr:cNvPr id="67" name="TextBox 66">
            <a:extLst>
              <a:ext uri="{FF2B5EF4-FFF2-40B4-BE49-F238E27FC236}">
                <a16:creationId xmlns:a16="http://schemas.microsoft.com/office/drawing/2014/main" id="{00000000-0008-0000-0000-000043000000}"/>
              </a:ext>
            </a:extLst>
          </xdr:cNvPr>
          <xdr:cNvSpPr txBox="1"/>
        </xdr:nvSpPr>
        <xdr:spPr>
          <a:xfrm>
            <a:off x="9765215" y="275295"/>
            <a:ext cx="1409203" cy="323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02679401-9FB5-4858-B47D-0A5FA8B68892}" type="TxLink">
              <a:rPr lang="en-US" sz="1100" b="0" i="0" u="none" strike="noStrike">
                <a:solidFill>
                  <a:schemeClr val="bg1"/>
                </a:solidFill>
                <a:latin typeface="Calibri"/>
                <a:ea typeface="+mn-ea"/>
                <a:cs typeface="Calibri"/>
              </a:rPr>
              <a:pPr marL="0" indent="0" algn="l"/>
              <a:t>Financial Priorities</a:t>
            </a:fld>
            <a:endParaRPr lang="en-US" sz="1000" b="0">
              <a:solidFill>
                <a:schemeClr val="bg1"/>
              </a:solidFill>
              <a:latin typeface="Arial" panose="020B0604020202020204" pitchFamily="34" charset="0"/>
              <a:ea typeface="+mn-ea"/>
              <a:cs typeface="Arial" panose="020B0604020202020204" pitchFamily="34" charset="0"/>
            </a:endParaRPr>
          </a:p>
        </xdr:txBody>
      </xdr:sp>
      <xdr:sp macro="" textlink="financial_priotities">
        <xdr:nvSpPr>
          <xdr:cNvPr id="68" name="TextBox 67">
            <a:extLst>
              <a:ext uri="{FF2B5EF4-FFF2-40B4-BE49-F238E27FC236}">
                <a16:creationId xmlns:a16="http://schemas.microsoft.com/office/drawing/2014/main" id="{00000000-0008-0000-0000-000044000000}"/>
              </a:ext>
            </a:extLst>
          </xdr:cNvPr>
          <xdr:cNvSpPr txBox="1"/>
        </xdr:nvSpPr>
        <xdr:spPr>
          <a:xfrm>
            <a:off x="9765215" y="105625"/>
            <a:ext cx="1323567" cy="323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233DD082-528F-4785-B39F-6A3AC19E63B7}" type="TxLink">
              <a:rPr lang="en-US" sz="1600" b="1" i="0" u="none" strike="noStrike">
                <a:solidFill>
                  <a:schemeClr val="bg1"/>
                </a:solidFill>
                <a:latin typeface="Calibri"/>
                <a:ea typeface="+mn-ea"/>
                <a:cs typeface="Calibri"/>
              </a:rPr>
              <a:pPr marL="0" indent="0" algn="l"/>
              <a:t>0</a:t>
            </a:fld>
            <a:endParaRPr lang="en-US" sz="1600" b="1" i="0" u="none" strike="noStrike">
              <a:solidFill>
                <a:schemeClr val="bg1"/>
              </a:solidFill>
              <a:ea typeface="+mn-ea"/>
            </a:endParaRPr>
          </a:p>
        </xdr:txBody>
      </xdr:sp>
    </xdr:grpSp>
    <xdr:clientData/>
  </xdr:twoCellAnchor>
  <xdr:twoCellAnchor editAs="absolute">
    <xdr:from>
      <xdr:col>15</xdr:col>
      <xdr:colOff>326600</xdr:colOff>
      <xdr:row>1</xdr:row>
      <xdr:rowOff>582</xdr:rowOff>
    </xdr:from>
    <xdr:to>
      <xdr:col>16</xdr:col>
      <xdr:colOff>95162</xdr:colOff>
      <xdr:row>2</xdr:row>
      <xdr:rowOff>169413</xdr:rowOff>
    </xdr:to>
    <xdr:pic>
      <xdr:nvPicPr>
        <xdr:cNvPr id="69" name="Graphic 68" descr="Checklist">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70600" y="180380"/>
          <a:ext cx="378162" cy="354793"/>
        </a:xfrm>
        <a:prstGeom prst="rect">
          <a:avLst/>
        </a:prstGeom>
      </xdr:spPr>
    </xdr:pic>
    <xdr:clientData/>
  </xdr:twoCellAnchor>
  <xdr:twoCellAnchor editAs="absolute">
    <xdr:from>
      <xdr:col>21</xdr:col>
      <xdr:colOff>159953</xdr:colOff>
      <xdr:row>0</xdr:row>
      <xdr:rowOff>99060</xdr:rowOff>
    </xdr:from>
    <xdr:to>
      <xdr:col>24</xdr:col>
      <xdr:colOff>243389</xdr:colOff>
      <xdr:row>3</xdr:row>
      <xdr:rowOff>53300</xdr:rowOff>
    </xdr:to>
    <xdr:grpSp>
      <xdr:nvGrpSpPr>
        <xdr:cNvPr id="70" name="Group 69">
          <a:extLst>
            <a:ext uri="{FF2B5EF4-FFF2-40B4-BE49-F238E27FC236}">
              <a16:creationId xmlns:a16="http://schemas.microsoft.com/office/drawing/2014/main" id="{00000000-0008-0000-0000-000046000000}"/>
            </a:ext>
          </a:extLst>
        </xdr:cNvPr>
        <xdr:cNvGrpSpPr/>
      </xdr:nvGrpSpPr>
      <xdr:grpSpPr>
        <a:xfrm>
          <a:off x="12961553" y="99060"/>
          <a:ext cx="1912236" cy="513040"/>
          <a:chOff x="6745128" y="200585"/>
          <a:chExt cx="1856383" cy="518120"/>
        </a:xfrm>
      </xdr:grpSpPr>
      <xdr:pic>
        <xdr:nvPicPr>
          <xdr:cNvPr id="71" name="Graphic 70" descr="Piggy Bank">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745128" y="283349"/>
            <a:ext cx="383589" cy="365760"/>
          </a:xfrm>
          <a:prstGeom prst="rect">
            <a:avLst/>
          </a:prstGeom>
        </xdr:spPr>
      </xdr:pic>
      <xdr:sp macro="" textlink="">
        <xdr:nvSpPr>
          <xdr:cNvPr id="72" name="TextBox 71">
            <a:extLst>
              <a:ext uri="{FF2B5EF4-FFF2-40B4-BE49-F238E27FC236}">
                <a16:creationId xmlns:a16="http://schemas.microsoft.com/office/drawing/2014/main" id="{00000000-0008-0000-0000-000048000000}"/>
              </a:ext>
            </a:extLst>
          </xdr:cNvPr>
          <xdr:cNvSpPr txBox="1"/>
        </xdr:nvSpPr>
        <xdr:spPr>
          <a:xfrm>
            <a:off x="7057161" y="375499"/>
            <a:ext cx="1544350" cy="343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000" b="0" i="0" u="none" strike="noStrike">
                <a:solidFill>
                  <a:schemeClr val="bg1">
                    <a:lumMod val="85000"/>
                  </a:schemeClr>
                </a:solidFill>
                <a:latin typeface="Arial" panose="020B0604020202020204" pitchFamily="34" charset="0"/>
                <a:ea typeface="+mn-ea"/>
                <a:cs typeface="Arial" panose="020B0604020202020204" pitchFamily="34" charset="0"/>
              </a:rPr>
              <a:t>Balance</a:t>
            </a:r>
          </a:p>
        </xdr:txBody>
      </xdr:sp>
      <xdr:sp macro="" textlink="savings">
        <xdr:nvSpPr>
          <xdr:cNvPr id="73" name="TextBox 72">
            <a:extLst>
              <a:ext uri="{FF2B5EF4-FFF2-40B4-BE49-F238E27FC236}">
                <a16:creationId xmlns:a16="http://schemas.microsoft.com/office/drawing/2014/main" id="{00000000-0008-0000-0000-000049000000}"/>
              </a:ext>
            </a:extLst>
          </xdr:cNvPr>
          <xdr:cNvSpPr txBox="1"/>
        </xdr:nvSpPr>
        <xdr:spPr>
          <a:xfrm>
            <a:off x="7048502" y="200585"/>
            <a:ext cx="1280160" cy="343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595B2357-DA26-4737-BCC6-1E3EE1FE63EA}" type="TxLink">
              <a:rPr lang="en-US" sz="1600" b="1" i="0" u="none" strike="noStrike">
                <a:solidFill>
                  <a:schemeClr val="bg1"/>
                </a:solidFill>
                <a:latin typeface="Calibri"/>
                <a:ea typeface="+mn-ea"/>
                <a:cs typeface="Calibri"/>
              </a:rPr>
              <a:pPr marL="0" indent="0" algn="l"/>
              <a:t>302,580</a:t>
            </a:fld>
            <a:endParaRPr lang="en-US" sz="1600" b="1" i="0" u="none" strike="noStrike">
              <a:solidFill>
                <a:schemeClr val="bg1"/>
              </a:solidFill>
              <a:latin typeface="Arial" panose="020B0604020202020204" pitchFamily="34" charset="0"/>
              <a:ea typeface="+mn-ea"/>
              <a:cs typeface="Arial" panose="020B0604020202020204" pitchFamily="34" charset="0"/>
            </a:endParaRPr>
          </a:p>
        </xdr:txBody>
      </xdr:sp>
    </xdr:grpSp>
    <xdr:clientData/>
  </xdr:twoCellAnchor>
  <xdr:twoCellAnchor editAs="absolute">
    <xdr:from>
      <xdr:col>9</xdr:col>
      <xdr:colOff>426720</xdr:colOff>
      <xdr:row>0</xdr:row>
      <xdr:rowOff>124368</xdr:rowOff>
    </xdr:from>
    <xdr:to>
      <xdr:col>12</xdr:col>
      <xdr:colOff>234468</xdr:colOff>
      <xdr:row>3</xdr:row>
      <xdr:rowOff>78608</xdr:rowOff>
    </xdr:to>
    <xdr:grpSp>
      <xdr:nvGrpSpPr>
        <xdr:cNvPr id="74" name="Group 73">
          <a:extLst>
            <a:ext uri="{FF2B5EF4-FFF2-40B4-BE49-F238E27FC236}">
              <a16:creationId xmlns:a16="http://schemas.microsoft.com/office/drawing/2014/main" id="{00000000-0008-0000-0000-00004A000000}"/>
            </a:ext>
          </a:extLst>
        </xdr:cNvPr>
        <xdr:cNvGrpSpPr/>
      </xdr:nvGrpSpPr>
      <xdr:grpSpPr>
        <a:xfrm>
          <a:off x="5913120" y="124368"/>
          <a:ext cx="1636548" cy="513040"/>
          <a:chOff x="4444321" y="217903"/>
          <a:chExt cx="1581024" cy="518120"/>
        </a:xfrm>
      </xdr:grpSpPr>
      <xdr:pic>
        <xdr:nvPicPr>
          <xdr:cNvPr id="75" name="Graphic 74" descr="Money">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444321" y="283153"/>
            <a:ext cx="365761" cy="365760"/>
          </a:xfrm>
          <a:prstGeom prst="rect">
            <a:avLst/>
          </a:prstGeom>
        </xdr:spPr>
      </xdr:pic>
      <xdr:sp macro="" textlink="">
        <xdr:nvSpPr>
          <xdr:cNvPr id="76" name="TextBox 75">
            <a:extLst>
              <a:ext uri="{FF2B5EF4-FFF2-40B4-BE49-F238E27FC236}">
                <a16:creationId xmlns:a16="http://schemas.microsoft.com/office/drawing/2014/main" id="{00000000-0008-0000-0000-00004C000000}"/>
              </a:ext>
            </a:extLst>
          </xdr:cNvPr>
          <xdr:cNvSpPr txBox="1"/>
        </xdr:nvSpPr>
        <xdr:spPr>
          <a:xfrm>
            <a:off x="4758468" y="392817"/>
            <a:ext cx="960172" cy="343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US" sz="1100" b="0" i="0" u="none" strike="noStrike">
                <a:solidFill>
                  <a:schemeClr val="bg1"/>
                </a:solidFill>
                <a:ea typeface="+mn-ea"/>
              </a:rPr>
              <a:t>Total Income</a:t>
            </a:r>
          </a:p>
        </xdr:txBody>
      </xdr:sp>
      <xdr:sp macro="" textlink="Income">
        <xdr:nvSpPr>
          <xdr:cNvPr id="77" name="TextBox 76">
            <a:extLst>
              <a:ext uri="{FF2B5EF4-FFF2-40B4-BE49-F238E27FC236}">
                <a16:creationId xmlns:a16="http://schemas.microsoft.com/office/drawing/2014/main" id="{00000000-0008-0000-0000-00004D000000}"/>
              </a:ext>
            </a:extLst>
          </xdr:cNvPr>
          <xdr:cNvSpPr txBox="1"/>
        </xdr:nvSpPr>
        <xdr:spPr>
          <a:xfrm>
            <a:off x="4745185" y="217903"/>
            <a:ext cx="1280160" cy="343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FEC2A6F-65B9-4ECC-A092-7DD3F83DA4CA}" type="TxLink">
              <a:rPr lang="en-US" sz="1600" b="1" i="0" u="none" strike="noStrike">
                <a:solidFill>
                  <a:schemeClr val="bg1"/>
                </a:solidFill>
                <a:latin typeface="Calibri"/>
                <a:cs typeface="Calibri"/>
              </a:rPr>
              <a:pPr algn="l"/>
              <a:t>877,240</a:t>
            </a:fld>
            <a:endParaRPr lang="en-US" sz="1600" b="1">
              <a:solidFill>
                <a:schemeClr val="bg1"/>
              </a:solidFill>
              <a:latin typeface="Arial" panose="020B0604020202020204" pitchFamily="34" charset="0"/>
              <a:cs typeface="Arial" panose="020B0604020202020204" pitchFamily="34" charset="0"/>
            </a:endParaRPr>
          </a:p>
        </xdr:txBody>
      </xdr:sp>
    </xdr:grpSp>
    <xdr:clientData/>
  </xdr:twoCellAnchor>
  <xdr:twoCellAnchor editAs="absolute">
    <xdr:from>
      <xdr:col>12</xdr:col>
      <xdr:colOff>24570</xdr:colOff>
      <xdr:row>0</xdr:row>
      <xdr:rowOff>135429</xdr:rowOff>
    </xdr:from>
    <xdr:to>
      <xdr:col>12</xdr:col>
      <xdr:colOff>362272</xdr:colOff>
      <xdr:row>2</xdr:row>
      <xdr:rowOff>87804</xdr:rowOff>
    </xdr:to>
    <xdr:sp macro="" textlink="">
      <xdr:nvSpPr>
        <xdr:cNvPr id="78" name="TextBox 77">
          <a:extLst>
            <a:ext uri="{FF2B5EF4-FFF2-40B4-BE49-F238E27FC236}">
              <a16:creationId xmlns:a16="http://schemas.microsoft.com/office/drawing/2014/main" id="{00000000-0008-0000-0000-00004E000000}"/>
            </a:ext>
          </a:extLst>
        </xdr:cNvPr>
        <xdr:cNvSpPr txBox="1"/>
      </xdr:nvSpPr>
      <xdr:spPr>
        <a:xfrm>
          <a:off x="7339770" y="135429"/>
          <a:ext cx="337702" cy="318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6600" b="1" i="0" u="none" strike="noStrike">
              <a:solidFill>
                <a:schemeClr val="bg1"/>
              </a:solidFill>
              <a:latin typeface="Arial" panose="020B0604020202020204" pitchFamily="34" charset="0"/>
              <a:cs typeface="Arial" panose="020B0604020202020204" pitchFamily="34" charset="0"/>
            </a:rPr>
            <a:t>-</a:t>
          </a:r>
        </a:p>
      </xdr:txBody>
    </xdr:sp>
    <xdr:clientData/>
  </xdr:twoCellAnchor>
  <xdr:twoCellAnchor editAs="absolute">
    <xdr:from>
      <xdr:col>20</xdr:col>
      <xdr:colOff>201646</xdr:colOff>
      <xdr:row>1</xdr:row>
      <xdr:rowOff>31651</xdr:rowOff>
    </xdr:from>
    <xdr:to>
      <xdr:col>20</xdr:col>
      <xdr:colOff>539348</xdr:colOff>
      <xdr:row>2</xdr:row>
      <xdr:rowOff>166906</xdr:rowOff>
    </xdr:to>
    <xdr:sp macro="" textlink="">
      <xdr:nvSpPr>
        <xdr:cNvPr id="79" name="TextBox 78">
          <a:extLst>
            <a:ext uri="{FF2B5EF4-FFF2-40B4-BE49-F238E27FC236}">
              <a16:creationId xmlns:a16="http://schemas.microsoft.com/office/drawing/2014/main" id="{00000000-0008-0000-0000-00004F000000}"/>
            </a:ext>
          </a:extLst>
        </xdr:cNvPr>
        <xdr:cNvSpPr txBox="1"/>
      </xdr:nvSpPr>
      <xdr:spPr>
        <a:xfrm>
          <a:off x="12393646" y="214531"/>
          <a:ext cx="337702" cy="318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b="1" i="0" u="none" strike="noStrike">
              <a:solidFill>
                <a:schemeClr val="bg1"/>
              </a:solidFill>
              <a:latin typeface="Arial" panose="020B0604020202020204" pitchFamily="34" charset="0"/>
              <a:cs typeface="Arial" panose="020B0604020202020204" pitchFamily="34" charset="0"/>
            </a:rPr>
            <a:t>=</a:t>
          </a:r>
        </a:p>
      </xdr:txBody>
    </xdr:sp>
    <xdr:clientData/>
  </xdr:twoCellAnchor>
  <xdr:twoCellAnchor>
    <xdr:from>
      <xdr:col>13</xdr:col>
      <xdr:colOff>64926</xdr:colOff>
      <xdr:row>3</xdr:row>
      <xdr:rowOff>49836</xdr:rowOff>
    </xdr:from>
    <xdr:to>
      <xdr:col>20</xdr:col>
      <xdr:colOff>3966</xdr:colOff>
      <xdr:row>3</xdr:row>
      <xdr:rowOff>49836</xdr:rowOff>
    </xdr:to>
    <xdr:cxnSp macro="">
      <xdr:nvCxnSpPr>
        <xdr:cNvPr id="80" name="Straight Connector 79">
          <a:extLst>
            <a:ext uri="{FF2B5EF4-FFF2-40B4-BE49-F238E27FC236}">
              <a16:creationId xmlns:a16="http://schemas.microsoft.com/office/drawing/2014/main" id="{00000000-0008-0000-0000-000050000000}"/>
            </a:ext>
          </a:extLst>
        </xdr:cNvPr>
        <xdr:cNvCxnSpPr/>
      </xdr:nvCxnSpPr>
      <xdr:spPr>
        <a:xfrm>
          <a:off x="7989726" y="598476"/>
          <a:ext cx="4206240" cy="0"/>
        </a:xfrm>
        <a:prstGeom prst="line">
          <a:avLst/>
        </a:prstGeom>
        <a:ln>
          <a:solidFill>
            <a:srgbClr val="DF198E"/>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148746</xdr:colOff>
      <xdr:row>3</xdr:row>
      <xdr:rowOff>49836</xdr:rowOff>
    </xdr:from>
    <xdr:to>
      <xdr:col>23</xdr:col>
      <xdr:colOff>160176</xdr:colOff>
      <xdr:row>3</xdr:row>
      <xdr:rowOff>49836</xdr:rowOff>
    </xdr:to>
    <xdr:cxnSp macro="">
      <xdr:nvCxnSpPr>
        <xdr:cNvPr id="81" name="Straight Connector 80">
          <a:extLst>
            <a:ext uri="{FF2B5EF4-FFF2-40B4-BE49-F238E27FC236}">
              <a16:creationId xmlns:a16="http://schemas.microsoft.com/office/drawing/2014/main" id="{00000000-0008-0000-0000-000051000000}"/>
            </a:ext>
          </a:extLst>
        </xdr:cNvPr>
        <xdr:cNvCxnSpPr/>
      </xdr:nvCxnSpPr>
      <xdr:spPr>
        <a:xfrm>
          <a:off x="12950346" y="598476"/>
          <a:ext cx="1230630" cy="0"/>
        </a:xfrm>
        <a:prstGeom prst="line">
          <a:avLst/>
        </a:prstGeom>
        <a:ln>
          <a:solidFill>
            <a:srgbClr val="00D9FC"/>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97073</xdr:colOff>
      <xdr:row>4</xdr:row>
      <xdr:rowOff>144780</xdr:rowOff>
    </xdr:from>
    <xdr:to>
      <xdr:col>4</xdr:col>
      <xdr:colOff>0</xdr:colOff>
      <xdr:row>11</xdr:row>
      <xdr:rowOff>124731</xdr:rowOff>
    </xdr:to>
    <xdr:grpSp>
      <xdr:nvGrpSpPr>
        <xdr:cNvPr id="150" name="Group 149">
          <a:extLst>
            <a:ext uri="{FF2B5EF4-FFF2-40B4-BE49-F238E27FC236}">
              <a16:creationId xmlns:a16="http://schemas.microsoft.com/office/drawing/2014/main" id="{00000000-0008-0000-0000-000096000000}"/>
            </a:ext>
          </a:extLst>
        </xdr:cNvPr>
        <xdr:cNvGrpSpPr/>
      </xdr:nvGrpSpPr>
      <xdr:grpSpPr>
        <a:xfrm>
          <a:off x="97073" y="889847"/>
          <a:ext cx="2341327" cy="1283817"/>
          <a:chOff x="20873" y="822960"/>
          <a:chExt cx="2798527" cy="1260111"/>
        </a:xfrm>
      </xdr:grpSpPr>
      <xdr:sp macro="" textlink="">
        <xdr:nvSpPr>
          <xdr:cNvPr id="83" name="Rectangle: Rounded Corners 82">
            <a:extLst>
              <a:ext uri="{FF2B5EF4-FFF2-40B4-BE49-F238E27FC236}">
                <a16:creationId xmlns:a16="http://schemas.microsoft.com/office/drawing/2014/main" id="{00000000-0008-0000-0000-000053000000}"/>
              </a:ext>
            </a:extLst>
          </xdr:cNvPr>
          <xdr:cNvSpPr/>
        </xdr:nvSpPr>
        <xdr:spPr>
          <a:xfrm>
            <a:off x="91440" y="899160"/>
            <a:ext cx="2727960" cy="1182448"/>
          </a:xfrm>
          <a:prstGeom prst="roundRect">
            <a:avLst>
              <a:gd name="adj" fmla="val 2991"/>
            </a:avLst>
          </a:prstGeom>
          <a:gradFill flip="none" rotWithShape="1">
            <a:gsLst>
              <a:gs pos="3000">
                <a:srgbClr val="2B3267"/>
              </a:gs>
              <a:gs pos="98000">
                <a:srgbClr val="181C3A"/>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49" name="Group 148">
            <a:extLst>
              <a:ext uri="{FF2B5EF4-FFF2-40B4-BE49-F238E27FC236}">
                <a16:creationId xmlns:a16="http://schemas.microsoft.com/office/drawing/2014/main" id="{00000000-0008-0000-0000-000095000000}"/>
              </a:ext>
            </a:extLst>
          </xdr:cNvPr>
          <xdr:cNvGrpSpPr/>
        </xdr:nvGrpSpPr>
        <xdr:grpSpPr>
          <a:xfrm>
            <a:off x="20873" y="822960"/>
            <a:ext cx="2486108" cy="1260111"/>
            <a:chOff x="0" y="792480"/>
            <a:chExt cx="2486108" cy="1260111"/>
          </a:xfrm>
        </xdr:grpSpPr>
        <xdr:grpSp>
          <xdr:nvGrpSpPr>
            <xdr:cNvPr id="110" name="Group 109">
              <a:extLst>
                <a:ext uri="{FF2B5EF4-FFF2-40B4-BE49-F238E27FC236}">
                  <a16:creationId xmlns:a16="http://schemas.microsoft.com/office/drawing/2014/main" id="{00000000-0008-0000-0000-00006E000000}"/>
                </a:ext>
              </a:extLst>
            </xdr:cNvPr>
            <xdr:cNvGrpSpPr/>
          </xdr:nvGrpSpPr>
          <xdr:grpSpPr>
            <a:xfrm>
              <a:off x="88431" y="1583056"/>
              <a:ext cx="1144020" cy="460010"/>
              <a:chOff x="323839" y="1057276"/>
              <a:chExt cx="1113540" cy="482870"/>
            </a:xfrm>
          </xdr:grpSpPr>
          <xdr:sp macro="" textlink="">
            <xdr:nvSpPr>
              <xdr:cNvPr id="111" name="TextBox 110">
                <a:extLst>
                  <a:ext uri="{FF2B5EF4-FFF2-40B4-BE49-F238E27FC236}">
                    <a16:creationId xmlns:a16="http://schemas.microsoft.com/office/drawing/2014/main" id="{00000000-0008-0000-0000-00006F000000}"/>
                  </a:ext>
                </a:extLst>
              </xdr:cNvPr>
              <xdr:cNvSpPr txBox="1"/>
            </xdr:nvSpPr>
            <xdr:spPr>
              <a:xfrm>
                <a:off x="340099" y="1057276"/>
                <a:ext cx="10972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b="1">
                    <a:solidFill>
                      <a:schemeClr val="bg1">
                        <a:lumMod val="75000"/>
                      </a:schemeClr>
                    </a:solidFill>
                    <a:latin typeface="Arial" panose="020B0604020202020204" pitchFamily="34" charset="0"/>
                    <a:cs typeface="Arial" panose="020B0604020202020204" pitchFamily="34" charset="0"/>
                  </a:rPr>
                  <a:t>Money</a:t>
                </a:r>
                <a:r>
                  <a:rPr lang="en-US" sz="1000" b="1" baseline="0">
                    <a:solidFill>
                      <a:schemeClr val="bg1">
                        <a:lumMod val="75000"/>
                      </a:schemeClr>
                    </a:solidFill>
                    <a:latin typeface="Arial" panose="020B0604020202020204" pitchFamily="34" charset="0"/>
                    <a:cs typeface="Arial" panose="020B0604020202020204" pitchFamily="34" charset="0"/>
                  </a:rPr>
                  <a:t> In</a:t>
                </a:r>
                <a:endParaRPr lang="en-US" sz="1000" b="1">
                  <a:solidFill>
                    <a:schemeClr val="bg1">
                      <a:lumMod val="75000"/>
                    </a:schemeClr>
                  </a:solidFill>
                  <a:latin typeface="Arial" panose="020B0604020202020204" pitchFamily="34" charset="0"/>
                  <a:cs typeface="Arial" panose="020B0604020202020204" pitchFamily="34" charset="0"/>
                </a:endParaRPr>
              </a:p>
            </xdr:txBody>
          </xdr:sp>
          <xdr:sp macro="" textlink="Income">
            <xdr:nvSpPr>
              <xdr:cNvPr id="112" name="TextBox 111">
                <a:extLst>
                  <a:ext uri="{FF2B5EF4-FFF2-40B4-BE49-F238E27FC236}">
                    <a16:creationId xmlns:a16="http://schemas.microsoft.com/office/drawing/2014/main" id="{00000000-0008-0000-0000-000070000000}"/>
                  </a:ext>
                </a:extLst>
              </xdr:cNvPr>
              <xdr:cNvSpPr txBox="1"/>
            </xdr:nvSpPr>
            <xdr:spPr>
              <a:xfrm>
                <a:off x="323839" y="1265826"/>
                <a:ext cx="10972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C22429A-33D7-496C-AB45-416185BFA415}" type="TxLink">
                  <a:rPr lang="en-US" sz="1200" b="1" i="0" u="none" strike="noStrike">
                    <a:solidFill>
                      <a:srgbClr val="00FFCC"/>
                    </a:solidFill>
                    <a:latin typeface="Calibri"/>
                    <a:cs typeface="Calibri"/>
                  </a:rPr>
                  <a:pPr algn="l"/>
                  <a:t>877,240</a:t>
                </a:fld>
                <a:endParaRPr lang="en-US" sz="3600" b="1">
                  <a:solidFill>
                    <a:srgbClr val="00FFCC"/>
                  </a:solidFill>
                  <a:latin typeface="Arial" panose="020B0604020202020204" pitchFamily="34" charset="0"/>
                  <a:cs typeface="Arial" panose="020B0604020202020204" pitchFamily="34" charset="0"/>
                </a:endParaRPr>
              </a:p>
            </xdr:txBody>
          </xdr:sp>
        </xdr:grpSp>
        <xdr:grpSp>
          <xdr:nvGrpSpPr>
            <xdr:cNvPr id="113" name="Group 112">
              <a:extLst>
                <a:ext uri="{FF2B5EF4-FFF2-40B4-BE49-F238E27FC236}">
                  <a16:creationId xmlns:a16="http://schemas.microsoft.com/office/drawing/2014/main" id="{00000000-0008-0000-0000-000071000000}"/>
                </a:ext>
              </a:extLst>
            </xdr:cNvPr>
            <xdr:cNvGrpSpPr/>
          </xdr:nvGrpSpPr>
          <xdr:grpSpPr>
            <a:xfrm>
              <a:off x="1234698" y="1584961"/>
              <a:ext cx="1144020" cy="467630"/>
              <a:chOff x="1447789" y="1047751"/>
              <a:chExt cx="1113540" cy="482870"/>
            </a:xfrm>
          </xdr:grpSpPr>
          <xdr:sp macro="" textlink="">
            <xdr:nvSpPr>
              <xdr:cNvPr id="114" name="TextBox 113">
                <a:extLst>
                  <a:ext uri="{FF2B5EF4-FFF2-40B4-BE49-F238E27FC236}">
                    <a16:creationId xmlns:a16="http://schemas.microsoft.com/office/drawing/2014/main" id="{00000000-0008-0000-0000-000072000000}"/>
                  </a:ext>
                </a:extLst>
              </xdr:cNvPr>
              <xdr:cNvSpPr txBox="1"/>
            </xdr:nvSpPr>
            <xdr:spPr>
              <a:xfrm>
                <a:off x="1464049" y="1047751"/>
                <a:ext cx="10972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000" b="1">
                    <a:solidFill>
                      <a:schemeClr val="bg1">
                        <a:lumMod val="75000"/>
                      </a:schemeClr>
                    </a:solidFill>
                    <a:latin typeface="Arial" panose="020B0604020202020204" pitchFamily="34" charset="0"/>
                    <a:cs typeface="Arial" panose="020B0604020202020204" pitchFamily="34" charset="0"/>
                  </a:rPr>
                  <a:t>Money</a:t>
                </a:r>
                <a:r>
                  <a:rPr lang="en-US" sz="1000" b="1" baseline="0">
                    <a:solidFill>
                      <a:schemeClr val="bg1">
                        <a:lumMod val="75000"/>
                      </a:schemeClr>
                    </a:solidFill>
                    <a:latin typeface="Arial" panose="020B0604020202020204" pitchFamily="34" charset="0"/>
                    <a:cs typeface="Arial" panose="020B0604020202020204" pitchFamily="34" charset="0"/>
                  </a:rPr>
                  <a:t> Out</a:t>
                </a:r>
                <a:endParaRPr lang="en-US" sz="1000" b="1">
                  <a:solidFill>
                    <a:schemeClr val="bg1">
                      <a:lumMod val="75000"/>
                    </a:schemeClr>
                  </a:solidFill>
                  <a:latin typeface="Arial" panose="020B0604020202020204" pitchFamily="34" charset="0"/>
                  <a:cs typeface="Arial" panose="020B0604020202020204" pitchFamily="34" charset="0"/>
                </a:endParaRPr>
              </a:p>
            </xdr:txBody>
          </xdr:sp>
          <xdr:sp macro="" textlink="expenses">
            <xdr:nvSpPr>
              <xdr:cNvPr id="115" name="TextBox 114">
                <a:extLst>
                  <a:ext uri="{FF2B5EF4-FFF2-40B4-BE49-F238E27FC236}">
                    <a16:creationId xmlns:a16="http://schemas.microsoft.com/office/drawing/2014/main" id="{00000000-0008-0000-0000-000073000000}"/>
                  </a:ext>
                </a:extLst>
              </xdr:cNvPr>
              <xdr:cNvSpPr txBox="1"/>
            </xdr:nvSpPr>
            <xdr:spPr>
              <a:xfrm>
                <a:off x="1447789" y="1256301"/>
                <a:ext cx="10972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EE006E43-3A87-4488-AC7F-2E1895DBAB80}" type="TxLink">
                  <a:rPr lang="en-US" sz="1600" b="1" i="0" u="none" strike="noStrike">
                    <a:solidFill>
                      <a:srgbClr val="FF3399"/>
                    </a:solidFill>
                    <a:latin typeface="Calibri"/>
                    <a:cs typeface="Calibri"/>
                  </a:rPr>
                  <a:pPr algn="r"/>
                  <a:t>574,660</a:t>
                </a:fld>
                <a:endParaRPr lang="en-US" sz="1600" i="0" u="none" strike="noStrike">
                  <a:solidFill>
                    <a:srgbClr val="FF3399"/>
                  </a:solidFill>
                  <a:latin typeface="Calibri"/>
                  <a:cs typeface="Calibri"/>
                </a:endParaRPr>
              </a:p>
            </xdr:txBody>
          </xdr:sp>
        </xdr:grpSp>
        <xdr:grpSp>
          <xdr:nvGrpSpPr>
            <xdr:cNvPr id="116" name="Group 115">
              <a:extLst>
                <a:ext uri="{FF2B5EF4-FFF2-40B4-BE49-F238E27FC236}">
                  <a16:creationId xmlns:a16="http://schemas.microsoft.com/office/drawing/2014/main" id="{00000000-0008-0000-0000-000074000000}"/>
                </a:ext>
              </a:extLst>
            </xdr:cNvPr>
            <xdr:cNvGrpSpPr/>
          </xdr:nvGrpSpPr>
          <xdr:grpSpPr>
            <a:xfrm>
              <a:off x="38016" y="1034494"/>
              <a:ext cx="1498889" cy="568904"/>
              <a:chOff x="292474" y="1739153"/>
              <a:chExt cx="2305431" cy="674069"/>
            </a:xfrm>
          </xdr:grpSpPr>
          <xdr:sp macro="" textlink="">
            <xdr:nvSpPr>
              <xdr:cNvPr id="117" name="TextBox 116">
                <a:extLst>
                  <a:ext uri="{FF2B5EF4-FFF2-40B4-BE49-F238E27FC236}">
                    <a16:creationId xmlns:a16="http://schemas.microsoft.com/office/drawing/2014/main" id="{00000000-0008-0000-0000-000075000000}"/>
                  </a:ext>
                </a:extLst>
              </xdr:cNvPr>
              <xdr:cNvSpPr txBox="1"/>
            </xdr:nvSpPr>
            <xdr:spPr>
              <a:xfrm>
                <a:off x="311905" y="1739153"/>
                <a:ext cx="2286000" cy="415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chemeClr val="bg1">
                        <a:lumMod val="75000"/>
                      </a:schemeClr>
                    </a:solidFill>
                    <a:latin typeface="Arial" panose="020B0604020202020204" pitchFamily="34" charset="0"/>
                    <a:cs typeface="Arial" panose="020B0604020202020204" pitchFamily="34" charset="0"/>
                  </a:rPr>
                  <a:t>Balance</a:t>
                </a:r>
                <a:endParaRPr lang="en-US" sz="1400" b="1">
                  <a:solidFill>
                    <a:schemeClr val="bg1">
                      <a:lumMod val="75000"/>
                    </a:schemeClr>
                  </a:solidFill>
                  <a:latin typeface="Arial" panose="020B0604020202020204" pitchFamily="34" charset="0"/>
                  <a:cs typeface="Arial" panose="020B0604020202020204" pitchFamily="34" charset="0"/>
                </a:endParaRPr>
              </a:p>
            </xdr:txBody>
          </xdr:sp>
          <xdr:sp macro="" textlink="savings">
            <xdr:nvSpPr>
              <xdr:cNvPr id="118" name="TextBox 117">
                <a:extLst>
                  <a:ext uri="{FF2B5EF4-FFF2-40B4-BE49-F238E27FC236}">
                    <a16:creationId xmlns:a16="http://schemas.microsoft.com/office/drawing/2014/main" id="{00000000-0008-0000-0000-000076000000}"/>
                  </a:ext>
                </a:extLst>
              </xdr:cNvPr>
              <xdr:cNvSpPr txBox="1"/>
            </xdr:nvSpPr>
            <xdr:spPr>
              <a:xfrm>
                <a:off x="292474" y="2012175"/>
                <a:ext cx="2286000" cy="401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E3676110-2527-4261-91BA-F785042F365E}" type="TxLink">
                  <a:rPr lang="en-US" sz="2000" b="1" i="0" u="none" strike="noStrike">
                    <a:solidFill>
                      <a:srgbClr val="00FFCC"/>
                    </a:solidFill>
                    <a:latin typeface="Calibri"/>
                    <a:cs typeface="Calibri"/>
                  </a:rPr>
                  <a:pPr algn="l"/>
                  <a:t>302,580</a:t>
                </a:fld>
                <a:endParaRPr lang="en-US" sz="4400" b="1" i="0" u="none" strike="noStrike">
                  <a:solidFill>
                    <a:srgbClr val="00FFCC"/>
                  </a:solidFill>
                  <a:latin typeface="Calibri"/>
                  <a:cs typeface="Calibri"/>
                </a:endParaRPr>
              </a:p>
            </xdr:txBody>
          </xdr:sp>
        </xdr:grpSp>
        <xdr:sp macro="" textlink="">
          <xdr:nvSpPr>
            <xdr:cNvPr id="119" name="TextBox 118">
              <a:extLst>
                <a:ext uri="{FF2B5EF4-FFF2-40B4-BE49-F238E27FC236}">
                  <a16:creationId xmlns:a16="http://schemas.microsoft.com/office/drawing/2014/main" id="{00000000-0008-0000-0000-000077000000}"/>
                </a:ext>
              </a:extLst>
            </xdr:cNvPr>
            <xdr:cNvSpPr txBox="1"/>
          </xdr:nvSpPr>
          <xdr:spPr>
            <a:xfrm>
              <a:off x="0" y="863523"/>
              <a:ext cx="2366012" cy="277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75000"/>
                    </a:schemeClr>
                  </a:solidFill>
                  <a:latin typeface="+mn-lt"/>
                  <a:cs typeface="Arial" panose="020B0604020202020204" pitchFamily="34" charset="0"/>
                </a:rPr>
                <a:t>Acccount</a:t>
              </a:r>
              <a:r>
                <a:rPr lang="en-US" sz="1100" b="0" baseline="0">
                  <a:solidFill>
                    <a:schemeClr val="bg1">
                      <a:lumMod val="75000"/>
                    </a:schemeClr>
                  </a:solidFill>
                  <a:latin typeface="+mn-lt"/>
                  <a:cs typeface="Arial" panose="020B0604020202020204" pitchFamily="34" charset="0"/>
                </a:rPr>
                <a:t> Summary</a:t>
              </a:r>
              <a:endParaRPr lang="en-US" sz="1100" b="0">
                <a:solidFill>
                  <a:schemeClr val="bg1">
                    <a:lumMod val="75000"/>
                  </a:schemeClr>
                </a:solidFill>
                <a:latin typeface="+mn-lt"/>
                <a:cs typeface="Arial" panose="020B0604020202020204" pitchFamily="34" charset="0"/>
              </a:endParaRPr>
            </a:p>
          </xdr:txBody>
        </xdr:sp>
        <xdr:grpSp>
          <xdr:nvGrpSpPr>
            <xdr:cNvPr id="120" name="Group 119">
              <a:extLst>
                <a:ext uri="{FF2B5EF4-FFF2-40B4-BE49-F238E27FC236}">
                  <a16:creationId xmlns:a16="http://schemas.microsoft.com/office/drawing/2014/main" id="{00000000-0008-0000-0000-000078000000}"/>
                </a:ext>
              </a:extLst>
            </xdr:cNvPr>
            <xdr:cNvGrpSpPr/>
          </xdr:nvGrpSpPr>
          <xdr:grpSpPr>
            <a:xfrm>
              <a:off x="1485789" y="792480"/>
              <a:ext cx="1000319" cy="933450"/>
              <a:chOff x="1702554" y="935232"/>
              <a:chExt cx="847725" cy="837641"/>
            </a:xfrm>
          </xdr:grpSpPr>
          <xdr:graphicFrame macro="">
            <xdr:nvGraphicFramePr>
              <xdr:cNvPr id="121" name="Chart 120">
                <a:extLst>
                  <a:ext uri="{FF2B5EF4-FFF2-40B4-BE49-F238E27FC236}">
                    <a16:creationId xmlns:a16="http://schemas.microsoft.com/office/drawing/2014/main" id="{00000000-0008-0000-0000-000079000000}"/>
                  </a:ext>
                </a:extLst>
              </xdr:cNvPr>
              <xdr:cNvGraphicFramePr>
                <a:graphicFrameLocks/>
              </xdr:cNvGraphicFramePr>
            </xdr:nvGraphicFramePr>
            <xdr:xfrm>
              <a:off x="1702554" y="935232"/>
              <a:ext cx="847725" cy="837641"/>
            </xdr:xfrm>
            <a:graphic>
              <a:graphicData uri="http://schemas.openxmlformats.org/drawingml/2006/chart">
                <c:chart xmlns:c="http://schemas.openxmlformats.org/drawingml/2006/chart" xmlns:r="http://schemas.openxmlformats.org/officeDocument/2006/relationships" r:id="rId13"/>
              </a:graphicData>
            </a:graphic>
          </xdr:graphicFrame>
          <xdr:sp macro="" textlink="Analysis!L14">
            <xdr:nvSpPr>
              <xdr:cNvPr id="122" name="TextBox 121">
                <a:extLst>
                  <a:ext uri="{FF2B5EF4-FFF2-40B4-BE49-F238E27FC236}">
                    <a16:creationId xmlns:a16="http://schemas.microsoft.com/office/drawing/2014/main" id="{00000000-0008-0000-0000-00007A000000}"/>
                  </a:ext>
                </a:extLst>
              </xdr:cNvPr>
              <xdr:cNvSpPr txBox="1"/>
            </xdr:nvSpPr>
            <xdr:spPr>
              <a:xfrm>
                <a:off x="1820780" y="1215260"/>
                <a:ext cx="609599"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2674D6-83FF-4460-B9C9-7FA83F76E4E7}" type="TxLink">
                  <a:rPr lang="en-US" sz="1050" b="0" i="0" u="none" strike="noStrike">
                    <a:solidFill>
                      <a:srgbClr val="FF3399"/>
                    </a:solidFill>
                    <a:latin typeface="Calibri"/>
                    <a:cs typeface="Calibri"/>
                  </a:rPr>
                  <a:pPr algn="ctr"/>
                  <a:t>94.0%</a:t>
                </a:fld>
                <a:endParaRPr lang="en-US" sz="1050" b="1" i="0" u="none" strike="noStrike">
                  <a:solidFill>
                    <a:srgbClr val="FF3399"/>
                  </a:solidFill>
                  <a:latin typeface="Calibri"/>
                  <a:cs typeface="Calibri"/>
                </a:endParaRPr>
              </a:p>
            </xdr:txBody>
          </xdr:sp>
        </xdr:grpSp>
      </xdr:grpSp>
    </xdr:grpSp>
    <xdr:clientData/>
  </xdr:twoCellAnchor>
  <xdr:twoCellAnchor editAs="absolute">
    <xdr:from>
      <xdr:col>0</xdr:col>
      <xdr:colOff>114300</xdr:colOff>
      <xdr:row>11</xdr:row>
      <xdr:rowOff>175260</xdr:rowOff>
    </xdr:from>
    <xdr:to>
      <xdr:col>4</xdr:col>
      <xdr:colOff>22860</xdr:colOff>
      <xdr:row>25</xdr:row>
      <xdr:rowOff>3811</xdr:rowOff>
    </xdr:to>
    <xdr:sp macro="" textlink="">
      <xdr:nvSpPr>
        <xdr:cNvPr id="136" name="Rectangle: Rounded Corners 135">
          <a:extLst>
            <a:ext uri="{FF2B5EF4-FFF2-40B4-BE49-F238E27FC236}">
              <a16:creationId xmlns:a16="http://schemas.microsoft.com/office/drawing/2014/main" id="{00000000-0008-0000-0000-000088000000}"/>
            </a:ext>
          </a:extLst>
        </xdr:cNvPr>
        <xdr:cNvSpPr/>
      </xdr:nvSpPr>
      <xdr:spPr>
        <a:xfrm>
          <a:off x="114300" y="2186940"/>
          <a:ext cx="2346960" cy="2388871"/>
        </a:xfrm>
        <a:prstGeom prst="roundRect">
          <a:avLst>
            <a:gd name="adj" fmla="val 3449"/>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137160</xdr:colOff>
      <xdr:row>12</xdr:row>
      <xdr:rowOff>30480</xdr:rowOff>
    </xdr:from>
    <xdr:to>
      <xdr:col>4</xdr:col>
      <xdr:colOff>64772</xdr:colOff>
      <xdr:row>13</xdr:row>
      <xdr:rowOff>125170</xdr:rowOff>
    </xdr:to>
    <xdr:sp macro="" textlink="">
      <xdr:nvSpPr>
        <xdr:cNvPr id="151" name="TextBox 150">
          <a:extLst>
            <a:ext uri="{FF2B5EF4-FFF2-40B4-BE49-F238E27FC236}">
              <a16:creationId xmlns:a16="http://schemas.microsoft.com/office/drawing/2014/main" id="{00000000-0008-0000-0000-000097000000}"/>
            </a:ext>
          </a:extLst>
        </xdr:cNvPr>
        <xdr:cNvSpPr txBox="1"/>
      </xdr:nvSpPr>
      <xdr:spPr>
        <a:xfrm>
          <a:off x="137160" y="2225040"/>
          <a:ext cx="2366012" cy="277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75000"/>
                </a:schemeClr>
              </a:solidFill>
              <a:latin typeface="+mn-lt"/>
              <a:cs typeface="Arial" panose="020B0604020202020204" pitchFamily="34" charset="0"/>
            </a:rPr>
            <a:t>% Composition</a:t>
          </a:r>
          <a:r>
            <a:rPr lang="en-US" sz="1100" b="0" baseline="0">
              <a:solidFill>
                <a:schemeClr val="bg1">
                  <a:lumMod val="75000"/>
                </a:schemeClr>
              </a:solidFill>
              <a:latin typeface="+mn-lt"/>
              <a:cs typeface="Arial" panose="020B0604020202020204" pitchFamily="34" charset="0"/>
            </a:rPr>
            <a:t> of </a:t>
          </a:r>
          <a:r>
            <a:rPr lang="en-US" sz="1100" b="0">
              <a:solidFill>
                <a:schemeClr val="bg1">
                  <a:lumMod val="75000"/>
                </a:schemeClr>
              </a:solidFill>
              <a:latin typeface="+mn-lt"/>
              <a:cs typeface="Arial" panose="020B0604020202020204" pitchFamily="34" charset="0"/>
            </a:rPr>
            <a:t>Envelope</a:t>
          </a:r>
          <a:r>
            <a:rPr lang="en-US" sz="1100" b="0" baseline="0">
              <a:solidFill>
                <a:schemeClr val="bg1">
                  <a:lumMod val="75000"/>
                </a:schemeClr>
              </a:solidFill>
              <a:latin typeface="+mn-lt"/>
              <a:cs typeface="Arial" panose="020B0604020202020204" pitchFamily="34" charset="0"/>
            </a:rPr>
            <a:t> System</a:t>
          </a:r>
          <a:endParaRPr lang="en-US" sz="1100" b="0">
            <a:solidFill>
              <a:schemeClr val="bg1">
                <a:lumMod val="75000"/>
              </a:schemeClr>
            </a:solidFill>
            <a:latin typeface="+mn-lt"/>
            <a:cs typeface="Arial" panose="020B0604020202020204" pitchFamily="34" charset="0"/>
          </a:endParaRPr>
        </a:p>
      </xdr:txBody>
    </xdr:sp>
    <xdr:clientData/>
  </xdr:twoCellAnchor>
  <xdr:twoCellAnchor editAs="absolute">
    <xdr:from>
      <xdr:col>1</xdr:col>
      <xdr:colOff>340369</xdr:colOff>
      <xdr:row>13</xdr:row>
      <xdr:rowOff>108534</xdr:rowOff>
    </xdr:from>
    <xdr:to>
      <xdr:col>3</xdr:col>
      <xdr:colOff>550872</xdr:colOff>
      <xdr:row>16</xdr:row>
      <xdr:rowOff>18999</xdr:rowOff>
    </xdr:to>
    <xdr:grpSp>
      <xdr:nvGrpSpPr>
        <xdr:cNvPr id="152" name="Group 151">
          <a:extLst>
            <a:ext uri="{FF2B5EF4-FFF2-40B4-BE49-F238E27FC236}">
              <a16:creationId xmlns:a16="http://schemas.microsoft.com/office/drawing/2014/main" id="{00000000-0008-0000-0000-000098000000}"/>
            </a:ext>
          </a:extLst>
        </xdr:cNvPr>
        <xdr:cNvGrpSpPr/>
      </xdr:nvGrpSpPr>
      <xdr:grpSpPr>
        <a:xfrm>
          <a:off x="949969" y="2530001"/>
          <a:ext cx="1429703" cy="469265"/>
          <a:chOff x="1021684" y="2569122"/>
          <a:chExt cx="1401397" cy="474345"/>
        </a:xfrm>
      </xdr:grpSpPr>
      <xdr:sp macro="" textlink="[1]Settings!G7">
        <xdr:nvSpPr>
          <xdr:cNvPr id="153" name="TextBox 152">
            <a:extLst>
              <a:ext uri="{FF2B5EF4-FFF2-40B4-BE49-F238E27FC236}">
                <a16:creationId xmlns:a16="http://schemas.microsoft.com/office/drawing/2014/main" id="{00000000-0008-0000-0000-000099000000}"/>
              </a:ext>
            </a:extLst>
          </xdr:cNvPr>
          <xdr:cNvSpPr txBox="1"/>
        </xdr:nvSpPr>
        <xdr:spPr>
          <a:xfrm>
            <a:off x="1021684" y="2569122"/>
            <a:ext cx="137899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E20F439F-0FC5-4833-B430-E0850562978E}" type="TxLink">
              <a:rPr lang="en-US" sz="1100" b="0" i="0" u="none" strike="noStrike">
                <a:solidFill>
                  <a:schemeClr val="bg1">
                    <a:lumMod val="75000"/>
                  </a:schemeClr>
                </a:solidFill>
                <a:latin typeface="Calibri"/>
                <a:cs typeface="Calibri"/>
              </a:rPr>
              <a:pPr algn="l"/>
              <a:t>Needs</a:t>
            </a:fld>
            <a:endParaRPr lang="en-US" sz="1000" b="0">
              <a:solidFill>
                <a:schemeClr val="bg1">
                  <a:lumMod val="75000"/>
                </a:schemeClr>
              </a:solidFill>
              <a:latin typeface="Arial" panose="020B0604020202020204" pitchFamily="34" charset="0"/>
              <a:cs typeface="Arial" panose="020B0604020202020204" pitchFamily="34" charset="0"/>
            </a:endParaRPr>
          </a:p>
        </xdr:txBody>
      </xdr:sp>
      <xdr:sp macro="" textlink="needs">
        <xdr:nvSpPr>
          <xdr:cNvPr id="154" name="TextBox 153">
            <a:extLst>
              <a:ext uri="{FF2B5EF4-FFF2-40B4-BE49-F238E27FC236}">
                <a16:creationId xmlns:a16="http://schemas.microsoft.com/office/drawing/2014/main" id="{00000000-0008-0000-0000-00009A000000}"/>
              </a:ext>
            </a:extLst>
          </xdr:cNvPr>
          <xdr:cNvSpPr txBox="1"/>
        </xdr:nvSpPr>
        <xdr:spPr>
          <a:xfrm>
            <a:off x="1044091" y="2769146"/>
            <a:ext cx="1378990" cy="274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C91B5F2-E617-41F7-B074-0E6AE8AE00D5}" type="TxLink">
              <a:rPr lang="en-US" sz="1400" b="1" i="0" u="none" strike="noStrike">
                <a:solidFill>
                  <a:srgbClr val="FF3399"/>
                </a:solidFill>
                <a:latin typeface="Calibri"/>
                <a:cs typeface="Calibri"/>
              </a:rPr>
              <a:pPr algn="l"/>
              <a:t>423,760</a:t>
            </a:fld>
            <a:endParaRPr lang="en-US" sz="1400" b="1">
              <a:solidFill>
                <a:srgbClr val="FF3399"/>
              </a:solidFill>
              <a:latin typeface="Arial" panose="020B0604020202020204" pitchFamily="34" charset="0"/>
              <a:cs typeface="Arial" panose="020B0604020202020204" pitchFamily="34" charset="0"/>
            </a:endParaRPr>
          </a:p>
        </xdr:txBody>
      </xdr:sp>
    </xdr:grpSp>
    <xdr:clientData/>
  </xdr:twoCellAnchor>
  <xdr:twoCellAnchor editAs="absolute">
    <xdr:from>
      <xdr:col>1</xdr:col>
      <xdr:colOff>340369</xdr:colOff>
      <xdr:row>16</xdr:row>
      <xdr:rowOff>69941</xdr:rowOff>
    </xdr:from>
    <xdr:to>
      <xdr:col>3</xdr:col>
      <xdr:colOff>528012</xdr:colOff>
      <xdr:row>18</xdr:row>
      <xdr:rowOff>163286</xdr:rowOff>
    </xdr:to>
    <xdr:grpSp>
      <xdr:nvGrpSpPr>
        <xdr:cNvPr id="155" name="Group 154">
          <a:extLst>
            <a:ext uri="{FF2B5EF4-FFF2-40B4-BE49-F238E27FC236}">
              <a16:creationId xmlns:a16="http://schemas.microsoft.com/office/drawing/2014/main" id="{00000000-0008-0000-0000-00009B000000}"/>
            </a:ext>
          </a:extLst>
        </xdr:cNvPr>
        <xdr:cNvGrpSpPr/>
      </xdr:nvGrpSpPr>
      <xdr:grpSpPr>
        <a:xfrm>
          <a:off x="949969" y="3050208"/>
          <a:ext cx="1406843" cy="465878"/>
          <a:chOff x="1021684" y="3102029"/>
          <a:chExt cx="1378990" cy="474345"/>
        </a:xfrm>
      </xdr:grpSpPr>
      <xdr:sp macro="" textlink="[1]Settings!G8">
        <xdr:nvSpPr>
          <xdr:cNvPr id="156" name="TextBox 155">
            <a:extLst>
              <a:ext uri="{FF2B5EF4-FFF2-40B4-BE49-F238E27FC236}">
                <a16:creationId xmlns:a16="http://schemas.microsoft.com/office/drawing/2014/main" id="{00000000-0008-0000-0000-00009C000000}"/>
              </a:ext>
            </a:extLst>
          </xdr:cNvPr>
          <xdr:cNvSpPr txBox="1"/>
        </xdr:nvSpPr>
        <xdr:spPr>
          <a:xfrm>
            <a:off x="1021684" y="3102029"/>
            <a:ext cx="137899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A515478-84B6-4A20-810B-B44666A98BED}" type="TxLink">
              <a:rPr lang="en-US" sz="1100" b="0" i="0" u="none" strike="noStrike">
                <a:solidFill>
                  <a:schemeClr val="bg1">
                    <a:lumMod val="75000"/>
                  </a:schemeClr>
                </a:solidFill>
                <a:latin typeface="Calibri"/>
                <a:cs typeface="Calibri"/>
              </a:rPr>
              <a:pPr algn="l"/>
              <a:t>Financial Priorities</a:t>
            </a:fld>
            <a:endParaRPr lang="en-US" sz="1000" b="0">
              <a:solidFill>
                <a:schemeClr val="bg1">
                  <a:lumMod val="75000"/>
                </a:schemeClr>
              </a:solidFill>
              <a:latin typeface="Arial" panose="020B0604020202020204" pitchFamily="34" charset="0"/>
              <a:cs typeface="Arial" panose="020B0604020202020204" pitchFamily="34" charset="0"/>
            </a:endParaRPr>
          </a:p>
        </xdr:txBody>
      </xdr:sp>
      <xdr:sp macro="" textlink="Analysis!S20">
        <xdr:nvSpPr>
          <xdr:cNvPr id="157" name="TextBox 156">
            <a:extLst>
              <a:ext uri="{FF2B5EF4-FFF2-40B4-BE49-F238E27FC236}">
                <a16:creationId xmlns:a16="http://schemas.microsoft.com/office/drawing/2014/main" id="{00000000-0008-0000-0000-00009D000000}"/>
              </a:ext>
            </a:extLst>
          </xdr:cNvPr>
          <xdr:cNvSpPr txBox="1"/>
        </xdr:nvSpPr>
        <xdr:spPr>
          <a:xfrm>
            <a:off x="1021684" y="3302054"/>
            <a:ext cx="137899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425D299-46E1-449B-909E-5EC9860F8B18}" type="TxLink">
              <a:rPr lang="en-US" sz="1400" b="1" i="0" u="none" strike="noStrike">
                <a:solidFill>
                  <a:srgbClr val="FF3399"/>
                </a:solidFill>
                <a:latin typeface="Calibri"/>
                <a:cs typeface="Calibri"/>
              </a:rPr>
              <a:pPr algn="l"/>
              <a:t>28.5%</a:t>
            </a:fld>
            <a:endParaRPr lang="en-US" sz="1800" b="1">
              <a:solidFill>
                <a:srgbClr val="FF3399"/>
              </a:solidFill>
              <a:latin typeface="Arial" panose="020B0604020202020204" pitchFamily="34" charset="0"/>
              <a:cs typeface="Arial" panose="020B0604020202020204" pitchFamily="34" charset="0"/>
            </a:endParaRPr>
          </a:p>
        </xdr:txBody>
      </xdr:sp>
    </xdr:grpSp>
    <xdr:clientData/>
  </xdr:twoCellAnchor>
  <xdr:twoCellAnchor editAs="absolute">
    <xdr:from>
      <xdr:col>1</xdr:col>
      <xdr:colOff>340369</xdr:colOff>
      <xdr:row>19</xdr:row>
      <xdr:rowOff>44487</xdr:rowOff>
    </xdr:from>
    <xdr:to>
      <xdr:col>3</xdr:col>
      <xdr:colOff>528012</xdr:colOff>
      <xdr:row>21</xdr:row>
      <xdr:rowOff>137832</xdr:rowOff>
    </xdr:to>
    <xdr:grpSp>
      <xdr:nvGrpSpPr>
        <xdr:cNvPr id="158" name="Group 157">
          <a:extLst>
            <a:ext uri="{FF2B5EF4-FFF2-40B4-BE49-F238E27FC236}">
              <a16:creationId xmlns:a16="http://schemas.microsoft.com/office/drawing/2014/main" id="{00000000-0008-0000-0000-00009E000000}"/>
            </a:ext>
          </a:extLst>
        </xdr:cNvPr>
        <xdr:cNvGrpSpPr/>
      </xdr:nvGrpSpPr>
      <xdr:grpSpPr>
        <a:xfrm>
          <a:off x="949969" y="3583554"/>
          <a:ext cx="1406843" cy="465878"/>
          <a:chOff x="1021684" y="3648075"/>
          <a:chExt cx="1378990" cy="474345"/>
        </a:xfrm>
      </xdr:grpSpPr>
      <xdr:sp macro="" textlink="[1]Settings!G9">
        <xdr:nvSpPr>
          <xdr:cNvPr id="159" name="TextBox 158">
            <a:extLst>
              <a:ext uri="{FF2B5EF4-FFF2-40B4-BE49-F238E27FC236}">
                <a16:creationId xmlns:a16="http://schemas.microsoft.com/office/drawing/2014/main" id="{00000000-0008-0000-0000-00009F000000}"/>
              </a:ext>
            </a:extLst>
          </xdr:cNvPr>
          <xdr:cNvSpPr txBox="1"/>
        </xdr:nvSpPr>
        <xdr:spPr>
          <a:xfrm>
            <a:off x="1021684" y="3648075"/>
            <a:ext cx="137899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D397F58-F6F9-4D99-93AD-A0042B1F5731}" type="TxLink">
              <a:rPr lang="en-US" sz="1100" b="0" i="0" u="none" strike="noStrike">
                <a:solidFill>
                  <a:schemeClr val="bg1">
                    <a:lumMod val="75000"/>
                  </a:schemeClr>
                </a:solidFill>
                <a:latin typeface="Calibri"/>
                <a:cs typeface="Calibri"/>
              </a:rPr>
              <a:pPr algn="l"/>
              <a:t>Wants</a:t>
            </a:fld>
            <a:endParaRPr lang="en-US" sz="1000" b="0">
              <a:solidFill>
                <a:schemeClr val="bg1">
                  <a:lumMod val="75000"/>
                </a:schemeClr>
              </a:solidFill>
              <a:latin typeface="Arial" panose="020B0604020202020204" pitchFamily="34" charset="0"/>
              <a:cs typeface="Arial" panose="020B0604020202020204" pitchFamily="34" charset="0"/>
            </a:endParaRPr>
          </a:p>
        </xdr:txBody>
      </xdr:sp>
      <xdr:sp macro="" textlink="wants">
        <xdr:nvSpPr>
          <xdr:cNvPr id="160" name="TextBox 159">
            <a:extLst>
              <a:ext uri="{FF2B5EF4-FFF2-40B4-BE49-F238E27FC236}">
                <a16:creationId xmlns:a16="http://schemas.microsoft.com/office/drawing/2014/main" id="{00000000-0008-0000-0000-0000A0000000}"/>
              </a:ext>
            </a:extLst>
          </xdr:cNvPr>
          <xdr:cNvSpPr txBox="1"/>
        </xdr:nvSpPr>
        <xdr:spPr>
          <a:xfrm>
            <a:off x="1021684" y="3848100"/>
            <a:ext cx="137899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D2D8AAD-8B4C-45AD-B6FE-B2D16AD0E1FF}" type="TxLink">
              <a:rPr lang="en-US" sz="1400" b="1" i="0" u="none" strike="noStrike">
                <a:solidFill>
                  <a:srgbClr val="FF3399"/>
                </a:solidFill>
                <a:latin typeface="Calibri"/>
                <a:cs typeface="Calibri"/>
              </a:rPr>
              <a:pPr algn="l"/>
              <a:t>150,900</a:t>
            </a:fld>
            <a:endParaRPr lang="en-US" sz="1400" b="1">
              <a:solidFill>
                <a:srgbClr val="FF3399"/>
              </a:solidFill>
              <a:latin typeface="Arial" panose="020B0604020202020204" pitchFamily="34" charset="0"/>
              <a:cs typeface="Arial" panose="020B0604020202020204" pitchFamily="34" charset="0"/>
            </a:endParaRPr>
          </a:p>
        </xdr:txBody>
      </xdr:sp>
    </xdr:grpSp>
    <xdr:clientData/>
  </xdr:twoCellAnchor>
  <xdr:twoCellAnchor editAs="absolute">
    <xdr:from>
      <xdr:col>0</xdr:col>
      <xdr:colOff>240590</xdr:colOff>
      <xdr:row>13</xdr:row>
      <xdr:rowOff>14007</xdr:rowOff>
    </xdr:from>
    <xdr:to>
      <xdr:col>1</xdr:col>
      <xdr:colOff>370129</xdr:colOff>
      <xdr:row>17</xdr:row>
      <xdr:rowOff>4482</xdr:rowOff>
    </xdr:to>
    <xdr:grpSp>
      <xdr:nvGrpSpPr>
        <xdr:cNvPr id="161" name="Group 160">
          <a:extLst>
            <a:ext uri="{FF2B5EF4-FFF2-40B4-BE49-F238E27FC236}">
              <a16:creationId xmlns:a16="http://schemas.microsoft.com/office/drawing/2014/main" id="{00000000-0008-0000-0000-0000A1000000}"/>
            </a:ext>
          </a:extLst>
        </xdr:cNvPr>
        <xdr:cNvGrpSpPr/>
      </xdr:nvGrpSpPr>
      <xdr:grpSpPr>
        <a:xfrm>
          <a:off x="240590" y="2435474"/>
          <a:ext cx="739139" cy="735541"/>
          <a:chOff x="326231" y="2466975"/>
          <a:chExt cx="725337" cy="752475"/>
        </a:xfrm>
      </xdr:grpSpPr>
      <xdr:graphicFrame macro="">
        <xdr:nvGraphicFramePr>
          <xdr:cNvPr id="162" name="Chart 161">
            <a:extLst>
              <a:ext uri="{FF2B5EF4-FFF2-40B4-BE49-F238E27FC236}">
                <a16:creationId xmlns:a16="http://schemas.microsoft.com/office/drawing/2014/main" id="{00000000-0008-0000-0000-0000A2000000}"/>
              </a:ext>
            </a:extLst>
          </xdr:cNvPr>
          <xdr:cNvGraphicFramePr>
            <a:graphicFrameLocks/>
          </xdr:cNvGraphicFramePr>
        </xdr:nvGraphicFramePr>
        <xdr:xfrm>
          <a:off x="326231" y="2466975"/>
          <a:ext cx="725337" cy="752475"/>
        </xdr:xfrm>
        <a:graphic>
          <a:graphicData uri="http://schemas.openxmlformats.org/drawingml/2006/chart">
            <c:chart xmlns:c="http://schemas.openxmlformats.org/drawingml/2006/chart" xmlns:r="http://schemas.openxmlformats.org/officeDocument/2006/relationships" r:id="rId14"/>
          </a:graphicData>
        </a:graphic>
      </xdr:graphicFrame>
      <xdr:sp macro="" textlink="Analysis!S19">
        <xdr:nvSpPr>
          <xdr:cNvPr id="163" name="TextBox 162">
            <a:extLst>
              <a:ext uri="{FF2B5EF4-FFF2-40B4-BE49-F238E27FC236}">
                <a16:creationId xmlns:a16="http://schemas.microsoft.com/office/drawing/2014/main" id="{00000000-0008-0000-0000-0000A3000000}"/>
              </a:ext>
            </a:extLst>
          </xdr:cNvPr>
          <xdr:cNvSpPr txBox="1"/>
        </xdr:nvSpPr>
        <xdr:spPr>
          <a:xfrm>
            <a:off x="409079" y="2709863"/>
            <a:ext cx="574522"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6CB496-5740-40E2-98B4-C5CF5CFC5C0D}" type="TxLink">
              <a:rPr lang="en-US" sz="1100" b="0" i="0" u="none" strike="noStrike">
                <a:solidFill>
                  <a:srgbClr val="FF3399"/>
                </a:solidFill>
                <a:latin typeface="Calibri"/>
                <a:cs typeface="Calibri"/>
              </a:rPr>
              <a:pPr algn="ctr"/>
              <a:t>48.3%</a:t>
            </a:fld>
            <a:endParaRPr lang="en-US" sz="1000" b="1">
              <a:solidFill>
                <a:srgbClr val="FF3399"/>
              </a:solidFill>
              <a:latin typeface="Arial" panose="020B0604020202020204" pitchFamily="34" charset="0"/>
              <a:cs typeface="Arial" panose="020B0604020202020204" pitchFamily="34" charset="0"/>
            </a:endParaRPr>
          </a:p>
        </xdr:txBody>
      </xdr:sp>
    </xdr:grpSp>
    <xdr:clientData/>
  </xdr:twoCellAnchor>
  <xdr:twoCellAnchor editAs="absolute">
    <xdr:from>
      <xdr:col>0</xdr:col>
      <xdr:colOff>240590</xdr:colOff>
      <xdr:row>15</xdr:row>
      <xdr:rowOff>155811</xdr:rowOff>
    </xdr:from>
    <xdr:to>
      <xdr:col>1</xdr:col>
      <xdr:colOff>370129</xdr:colOff>
      <xdr:row>19</xdr:row>
      <xdr:rowOff>146286</xdr:rowOff>
    </xdr:to>
    <xdr:grpSp>
      <xdr:nvGrpSpPr>
        <xdr:cNvPr id="164" name="Group 163">
          <a:extLst>
            <a:ext uri="{FF2B5EF4-FFF2-40B4-BE49-F238E27FC236}">
              <a16:creationId xmlns:a16="http://schemas.microsoft.com/office/drawing/2014/main" id="{00000000-0008-0000-0000-0000A4000000}"/>
            </a:ext>
          </a:extLst>
        </xdr:cNvPr>
        <xdr:cNvGrpSpPr/>
      </xdr:nvGrpSpPr>
      <xdr:grpSpPr>
        <a:xfrm>
          <a:off x="240590" y="2949811"/>
          <a:ext cx="739139" cy="735542"/>
          <a:chOff x="326231" y="2997399"/>
          <a:chExt cx="725337" cy="752475"/>
        </a:xfrm>
      </xdr:grpSpPr>
      <xdr:graphicFrame macro="">
        <xdr:nvGraphicFramePr>
          <xdr:cNvPr id="165" name="Chart 164">
            <a:extLst>
              <a:ext uri="{FF2B5EF4-FFF2-40B4-BE49-F238E27FC236}">
                <a16:creationId xmlns:a16="http://schemas.microsoft.com/office/drawing/2014/main" id="{00000000-0008-0000-0000-0000A5000000}"/>
              </a:ext>
            </a:extLst>
          </xdr:cNvPr>
          <xdr:cNvGraphicFramePr>
            <a:graphicFrameLocks/>
          </xdr:cNvGraphicFramePr>
        </xdr:nvGraphicFramePr>
        <xdr:xfrm>
          <a:off x="326231" y="2997399"/>
          <a:ext cx="725337" cy="752475"/>
        </xdr:xfrm>
        <a:graphic>
          <a:graphicData uri="http://schemas.openxmlformats.org/drawingml/2006/chart">
            <c:chart xmlns:c="http://schemas.openxmlformats.org/drawingml/2006/chart" xmlns:r="http://schemas.openxmlformats.org/officeDocument/2006/relationships" r:id="rId15"/>
          </a:graphicData>
        </a:graphic>
      </xdr:graphicFrame>
      <xdr:sp macro="" textlink="Analysis!S20">
        <xdr:nvSpPr>
          <xdr:cNvPr id="166" name="TextBox 165">
            <a:extLst>
              <a:ext uri="{FF2B5EF4-FFF2-40B4-BE49-F238E27FC236}">
                <a16:creationId xmlns:a16="http://schemas.microsoft.com/office/drawing/2014/main" id="{00000000-0008-0000-0000-0000A6000000}"/>
              </a:ext>
            </a:extLst>
          </xdr:cNvPr>
          <xdr:cNvSpPr txBox="1"/>
        </xdr:nvSpPr>
        <xdr:spPr>
          <a:xfrm>
            <a:off x="408855" y="3240287"/>
            <a:ext cx="574821"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FE03FB-6F67-415A-972D-C93B7415FD07}" type="TxLink">
              <a:rPr lang="en-US" sz="1100" b="0" i="0" u="none" strike="noStrike">
                <a:solidFill>
                  <a:srgbClr val="FF3399"/>
                </a:solidFill>
                <a:latin typeface="Calibri"/>
                <a:cs typeface="Calibri"/>
              </a:rPr>
              <a:pPr algn="ctr"/>
              <a:t>28.5%</a:t>
            </a:fld>
            <a:endParaRPr lang="en-US" sz="1000" b="1">
              <a:solidFill>
                <a:srgbClr val="FF3399"/>
              </a:solidFill>
              <a:latin typeface="Arial" panose="020B0604020202020204" pitchFamily="34" charset="0"/>
              <a:cs typeface="Arial" panose="020B0604020202020204" pitchFamily="34" charset="0"/>
            </a:endParaRPr>
          </a:p>
        </xdr:txBody>
      </xdr:sp>
    </xdr:grpSp>
    <xdr:clientData/>
  </xdr:twoCellAnchor>
  <xdr:twoCellAnchor editAs="absolute">
    <xdr:from>
      <xdr:col>0</xdr:col>
      <xdr:colOff>240590</xdr:colOff>
      <xdr:row>18</xdr:row>
      <xdr:rowOff>114735</xdr:rowOff>
    </xdr:from>
    <xdr:to>
      <xdr:col>1</xdr:col>
      <xdr:colOff>370129</xdr:colOff>
      <xdr:row>22</xdr:row>
      <xdr:rowOff>105210</xdr:rowOff>
    </xdr:to>
    <xdr:grpSp>
      <xdr:nvGrpSpPr>
        <xdr:cNvPr id="167" name="Group 166">
          <a:extLst>
            <a:ext uri="{FF2B5EF4-FFF2-40B4-BE49-F238E27FC236}">
              <a16:creationId xmlns:a16="http://schemas.microsoft.com/office/drawing/2014/main" id="{00000000-0008-0000-0000-0000A7000000}"/>
            </a:ext>
          </a:extLst>
        </xdr:cNvPr>
        <xdr:cNvGrpSpPr/>
      </xdr:nvGrpSpPr>
      <xdr:grpSpPr>
        <a:xfrm>
          <a:off x="240590" y="3467535"/>
          <a:ext cx="739139" cy="735542"/>
          <a:chOff x="326231" y="3527823"/>
          <a:chExt cx="725337" cy="752475"/>
        </a:xfrm>
      </xdr:grpSpPr>
      <xdr:graphicFrame macro="">
        <xdr:nvGraphicFramePr>
          <xdr:cNvPr id="168" name="Chart 167">
            <a:extLst>
              <a:ext uri="{FF2B5EF4-FFF2-40B4-BE49-F238E27FC236}">
                <a16:creationId xmlns:a16="http://schemas.microsoft.com/office/drawing/2014/main" id="{00000000-0008-0000-0000-0000A8000000}"/>
              </a:ext>
            </a:extLst>
          </xdr:cNvPr>
          <xdr:cNvGraphicFramePr>
            <a:graphicFrameLocks/>
          </xdr:cNvGraphicFramePr>
        </xdr:nvGraphicFramePr>
        <xdr:xfrm>
          <a:off x="326231" y="3527823"/>
          <a:ext cx="725337" cy="752475"/>
        </xdr:xfrm>
        <a:graphic>
          <a:graphicData uri="http://schemas.openxmlformats.org/drawingml/2006/chart">
            <c:chart xmlns:c="http://schemas.openxmlformats.org/drawingml/2006/chart" xmlns:r="http://schemas.openxmlformats.org/officeDocument/2006/relationships" r:id="rId16"/>
          </a:graphicData>
        </a:graphic>
      </xdr:graphicFrame>
      <xdr:sp macro="" textlink="Analysis!S21">
        <xdr:nvSpPr>
          <xdr:cNvPr id="169" name="TextBox 168">
            <a:extLst>
              <a:ext uri="{FF2B5EF4-FFF2-40B4-BE49-F238E27FC236}">
                <a16:creationId xmlns:a16="http://schemas.microsoft.com/office/drawing/2014/main" id="{00000000-0008-0000-0000-0000A9000000}"/>
              </a:ext>
            </a:extLst>
          </xdr:cNvPr>
          <xdr:cNvSpPr txBox="1"/>
        </xdr:nvSpPr>
        <xdr:spPr>
          <a:xfrm>
            <a:off x="408930" y="3770711"/>
            <a:ext cx="574821"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3724929-E691-4A94-B2F6-8B9BC12938DE}" type="TxLink">
              <a:rPr lang="en-US" sz="1100" b="0" i="0" u="none" strike="noStrike">
                <a:solidFill>
                  <a:srgbClr val="FF3399"/>
                </a:solidFill>
                <a:latin typeface="Calibri"/>
                <a:cs typeface="Calibri"/>
              </a:rPr>
              <a:pPr algn="ctr"/>
              <a:t>17.2%</a:t>
            </a:fld>
            <a:endParaRPr lang="en-US" sz="1000" b="1">
              <a:solidFill>
                <a:srgbClr val="FF3399"/>
              </a:solidFill>
              <a:latin typeface="Arial" panose="020B0604020202020204" pitchFamily="34" charset="0"/>
              <a:cs typeface="Arial" panose="020B0604020202020204" pitchFamily="34" charset="0"/>
            </a:endParaRPr>
          </a:p>
        </xdr:txBody>
      </xdr:sp>
    </xdr:grpSp>
    <xdr:clientData/>
  </xdr:twoCellAnchor>
  <xdr:twoCellAnchor editAs="absolute">
    <xdr:from>
      <xdr:col>1</xdr:col>
      <xdr:colOff>320126</xdr:colOff>
      <xdr:row>22</xdr:row>
      <xdr:rowOff>15911</xdr:rowOff>
    </xdr:from>
    <xdr:to>
      <xdr:col>3</xdr:col>
      <xdr:colOff>507769</xdr:colOff>
      <xdr:row>24</xdr:row>
      <xdr:rowOff>109256</xdr:rowOff>
    </xdr:to>
    <xdr:grpSp>
      <xdr:nvGrpSpPr>
        <xdr:cNvPr id="170" name="Group 169">
          <a:extLst>
            <a:ext uri="{FF2B5EF4-FFF2-40B4-BE49-F238E27FC236}">
              <a16:creationId xmlns:a16="http://schemas.microsoft.com/office/drawing/2014/main" id="{00000000-0008-0000-0000-0000AA000000}"/>
            </a:ext>
          </a:extLst>
        </xdr:cNvPr>
        <xdr:cNvGrpSpPr/>
      </xdr:nvGrpSpPr>
      <xdr:grpSpPr>
        <a:xfrm>
          <a:off x="929726" y="4113778"/>
          <a:ext cx="1406843" cy="465878"/>
          <a:chOff x="1021684" y="3648075"/>
          <a:chExt cx="1378990" cy="474345"/>
        </a:xfrm>
      </xdr:grpSpPr>
      <xdr:sp macro="" textlink="">
        <xdr:nvSpPr>
          <xdr:cNvPr id="171" name="TextBox 170">
            <a:extLst>
              <a:ext uri="{FF2B5EF4-FFF2-40B4-BE49-F238E27FC236}">
                <a16:creationId xmlns:a16="http://schemas.microsoft.com/office/drawing/2014/main" id="{00000000-0008-0000-0000-0000AB000000}"/>
              </a:ext>
            </a:extLst>
          </xdr:cNvPr>
          <xdr:cNvSpPr txBox="1"/>
        </xdr:nvSpPr>
        <xdr:spPr>
          <a:xfrm>
            <a:off x="1021684" y="3648075"/>
            <a:ext cx="137899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b="0">
                <a:solidFill>
                  <a:schemeClr val="bg1">
                    <a:lumMod val="75000"/>
                  </a:schemeClr>
                </a:solidFill>
                <a:latin typeface="Arial" panose="020B0604020202020204" pitchFamily="34" charset="0"/>
                <a:cs typeface="Arial" panose="020B0604020202020204" pitchFamily="34" charset="0"/>
              </a:rPr>
              <a:t>Balance</a:t>
            </a:r>
          </a:p>
        </xdr:txBody>
      </xdr:sp>
      <xdr:sp macro="" textlink="savings">
        <xdr:nvSpPr>
          <xdr:cNvPr id="172" name="TextBox 171">
            <a:extLst>
              <a:ext uri="{FF2B5EF4-FFF2-40B4-BE49-F238E27FC236}">
                <a16:creationId xmlns:a16="http://schemas.microsoft.com/office/drawing/2014/main" id="{00000000-0008-0000-0000-0000AC000000}"/>
              </a:ext>
            </a:extLst>
          </xdr:cNvPr>
          <xdr:cNvSpPr txBox="1"/>
        </xdr:nvSpPr>
        <xdr:spPr>
          <a:xfrm>
            <a:off x="1021684" y="3848100"/>
            <a:ext cx="137899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BBB7388-E882-454E-93B6-E8FEDF68D50D}" type="TxLink">
              <a:rPr lang="en-US" sz="1400" b="1" i="0" u="none" strike="noStrike">
                <a:solidFill>
                  <a:srgbClr val="FF3399"/>
                </a:solidFill>
                <a:latin typeface="Calibri"/>
                <a:cs typeface="Calibri"/>
              </a:rPr>
              <a:pPr algn="l"/>
              <a:t>302,580</a:t>
            </a:fld>
            <a:endParaRPr lang="en-US" sz="2400" b="1">
              <a:solidFill>
                <a:srgbClr val="FF3399"/>
              </a:solidFill>
              <a:latin typeface="Arial" panose="020B0604020202020204" pitchFamily="34" charset="0"/>
              <a:cs typeface="Arial" panose="020B0604020202020204" pitchFamily="34" charset="0"/>
            </a:endParaRPr>
          </a:p>
        </xdr:txBody>
      </xdr:sp>
    </xdr:grpSp>
    <xdr:clientData/>
  </xdr:twoCellAnchor>
  <xdr:twoCellAnchor editAs="absolute">
    <xdr:from>
      <xdr:col>0</xdr:col>
      <xdr:colOff>249378</xdr:colOff>
      <xdr:row>21</xdr:row>
      <xdr:rowOff>65507</xdr:rowOff>
    </xdr:from>
    <xdr:to>
      <xdr:col>1</xdr:col>
      <xdr:colOff>378917</xdr:colOff>
      <xdr:row>25</xdr:row>
      <xdr:rowOff>55982</xdr:rowOff>
    </xdr:to>
    <xdr:grpSp>
      <xdr:nvGrpSpPr>
        <xdr:cNvPr id="173" name="Group 172">
          <a:extLst>
            <a:ext uri="{FF2B5EF4-FFF2-40B4-BE49-F238E27FC236}">
              <a16:creationId xmlns:a16="http://schemas.microsoft.com/office/drawing/2014/main" id="{00000000-0008-0000-0000-0000AD000000}"/>
            </a:ext>
          </a:extLst>
        </xdr:cNvPr>
        <xdr:cNvGrpSpPr/>
      </xdr:nvGrpSpPr>
      <xdr:grpSpPr>
        <a:xfrm>
          <a:off x="249378" y="3977107"/>
          <a:ext cx="739139" cy="735542"/>
          <a:chOff x="326231" y="3527823"/>
          <a:chExt cx="725337" cy="752475"/>
        </a:xfrm>
      </xdr:grpSpPr>
      <xdr:graphicFrame macro="">
        <xdr:nvGraphicFramePr>
          <xdr:cNvPr id="174" name="Chart 173">
            <a:extLst>
              <a:ext uri="{FF2B5EF4-FFF2-40B4-BE49-F238E27FC236}">
                <a16:creationId xmlns:a16="http://schemas.microsoft.com/office/drawing/2014/main" id="{00000000-0008-0000-0000-0000AE000000}"/>
              </a:ext>
            </a:extLst>
          </xdr:cNvPr>
          <xdr:cNvGraphicFramePr>
            <a:graphicFrameLocks/>
          </xdr:cNvGraphicFramePr>
        </xdr:nvGraphicFramePr>
        <xdr:xfrm>
          <a:off x="326231" y="3527823"/>
          <a:ext cx="725337" cy="752475"/>
        </xdr:xfrm>
        <a:graphic>
          <a:graphicData uri="http://schemas.openxmlformats.org/drawingml/2006/chart">
            <c:chart xmlns:c="http://schemas.openxmlformats.org/drawingml/2006/chart" xmlns:r="http://schemas.openxmlformats.org/officeDocument/2006/relationships" r:id="rId17"/>
          </a:graphicData>
        </a:graphic>
      </xdr:graphicFrame>
      <xdr:sp macro="" textlink="Analysis!S22">
        <xdr:nvSpPr>
          <xdr:cNvPr id="175" name="TextBox 174">
            <a:extLst>
              <a:ext uri="{FF2B5EF4-FFF2-40B4-BE49-F238E27FC236}">
                <a16:creationId xmlns:a16="http://schemas.microsoft.com/office/drawing/2014/main" id="{00000000-0008-0000-0000-0000AF000000}"/>
              </a:ext>
            </a:extLst>
          </xdr:cNvPr>
          <xdr:cNvSpPr txBox="1"/>
        </xdr:nvSpPr>
        <xdr:spPr>
          <a:xfrm>
            <a:off x="408930" y="3754145"/>
            <a:ext cx="574821"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3D5B87A-4F57-43A6-A988-14EB2DE8208E}" type="TxLink">
              <a:rPr lang="en-US" sz="1100" b="1" i="0" u="none" strike="noStrike">
                <a:solidFill>
                  <a:srgbClr val="00FFCC"/>
                </a:solidFill>
                <a:latin typeface="Calibri"/>
                <a:cs typeface="Calibri"/>
              </a:rPr>
              <a:pPr algn="ctr"/>
              <a:t>6.0%</a:t>
            </a:fld>
            <a:endParaRPr lang="en-US" sz="1000" b="0">
              <a:solidFill>
                <a:srgbClr val="00FFCC"/>
              </a:solidFill>
              <a:latin typeface="Arial" panose="020B0604020202020204" pitchFamily="34" charset="0"/>
              <a:cs typeface="Arial" panose="020B0604020202020204" pitchFamily="34" charset="0"/>
            </a:endParaRPr>
          </a:p>
        </xdr:txBody>
      </xdr:sp>
    </xdr:grpSp>
    <xdr:clientData/>
  </xdr:twoCellAnchor>
  <xdr:twoCellAnchor editAs="absolute">
    <xdr:from>
      <xdr:col>0</xdr:col>
      <xdr:colOff>95251</xdr:colOff>
      <xdr:row>25</xdr:row>
      <xdr:rowOff>129540</xdr:rowOff>
    </xdr:from>
    <xdr:to>
      <xdr:col>4</xdr:col>
      <xdr:colOff>3811</xdr:colOff>
      <xdr:row>38</xdr:row>
      <xdr:rowOff>36195</xdr:rowOff>
    </xdr:to>
    <xdr:sp macro="" textlink="">
      <xdr:nvSpPr>
        <xdr:cNvPr id="180" name="Rectangle: Rounded Corners 179">
          <a:extLst>
            <a:ext uri="{FF2B5EF4-FFF2-40B4-BE49-F238E27FC236}">
              <a16:creationId xmlns:a16="http://schemas.microsoft.com/office/drawing/2014/main" id="{00000000-0008-0000-0000-0000B4000000}"/>
            </a:ext>
          </a:extLst>
        </xdr:cNvPr>
        <xdr:cNvSpPr/>
      </xdr:nvSpPr>
      <xdr:spPr>
        <a:xfrm>
          <a:off x="95251" y="4701540"/>
          <a:ext cx="2346960" cy="2284095"/>
        </a:xfrm>
        <a:prstGeom prst="roundRect">
          <a:avLst>
            <a:gd name="adj" fmla="val 1989"/>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53340</xdr:colOff>
      <xdr:row>25</xdr:row>
      <xdr:rowOff>179070</xdr:rowOff>
    </xdr:from>
    <xdr:to>
      <xdr:col>3</xdr:col>
      <xdr:colOff>403859</xdr:colOff>
      <xdr:row>27</xdr:row>
      <xdr:rowOff>81915</xdr:rowOff>
    </xdr:to>
    <xdr:sp macro="" textlink="">
      <xdr:nvSpPr>
        <xdr:cNvPr id="181" name="TextBox 180">
          <a:extLst>
            <a:ext uri="{FF2B5EF4-FFF2-40B4-BE49-F238E27FC236}">
              <a16:creationId xmlns:a16="http://schemas.microsoft.com/office/drawing/2014/main" id="{00000000-0008-0000-0000-0000B5000000}"/>
            </a:ext>
          </a:extLst>
        </xdr:cNvPr>
        <xdr:cNvSpPr txBox="1"/>
      </xdr:nvSpPr>
      <xdr:spPr>
        <a:xfrm>
          <a:off x="53340" y="4751070"/>
          <a:ext cx="2179319" cy="268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75000"/>
                </a:schemeClr>
              </a:solidFill>
              <a:latin typeface="+mn-lt"/>
              <a:cs typeface="Arial" panose="020B0604020202020204" pitchFamily="34" charset="0"/>
            </a:rPr>
            <a:t>Select</a:t>
          </a:r>
          <a:r>
            <a:rPr lang="en-US" sz="1100" b="0" baseline="0">
              <a:solidFill>
                <a:schemeClr val="bg1">
                  <a:lumMod val="75000"/>
                </a:schemeClr>
              </a:solidFill>
              <a:latin typeface="+mn-lt"/>
              <a:cs typeface="Arial" panose="020B0604020202020204" pitchFamily="34" charset="0"/>
            </a:rPr>
            <a:t> Month</a:t>
          </a:r>
          <a:endParaRPr lang="en-US" sz="1100" b="0">
            <a:solidFill>
              <a:schemeClr val="bg1">
                <a:lumMod val="75000"/>
              </a:schemeClr>
            </a:solidFill>
            <a:latin typeface="+mn-lt"/>
            <a:cs typeface="Arial" panose="020B0604020202020204" pitchFamily="34" charset="0"/>
          </a:endParaRPr>
        </a:p>
      </xdr:txBody>
    </xdr:sp>
    <xdr:clientData/>
  </xdr:twoCellAnchor>
  <xdr:twoCellAnchor editAs="oneCell">
    <xdr:from>
      <xdr:col>0</xdr:col>
      <xdr:colOff>114301</xdr:colOff>
      <xdr:row>27</xdr:row>
      <xdr:rowOff>60113</xdr:rowOff>
    </xdr:from>
    <xdr:to>
      <xdr:col>3</xdr:col>
      <xdr:colOff>251461</xdr:colOff>
      <xdr:row>37</xdr:row>
      <xdr:rowOff>159173</xdr:rowOff>
    </xdr:to>
    <mc:AlternateContent xmlns:mc="http://schemas.openxmlformats.org/markup-compatibility/2006" xmlns:a14="http://schemas.microsoft.com/office/drawing/2010/main">
      <mc:Choice Requires="a14">
        <xdr:graphicFrame macro="">
          <xdr:nvGraphicFramePr>
            <xdr:cNvPr id="184" name="Month 1">
              <a:extLst>
                <a:ext uri="{FF2B5EF4-FFF2-40B4-BE49-F238E27FC236}">
                  <a16:creationId xmlns:a16="http://schemas.microsoft.com/office/drawing/2014/main" id="{00000000-0008-0000-0000-0000B8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14301" y="5089313"/>
              <a:ext cx="1965960" cy="1961727"/>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4</xdr:col>
      <xdr:colOff>205740</xdr:colOff>
      <xdr:row>5</xdr:row>
      <xdr:rowOff>74290</xdr:rowOff>
    </xdr:from>
    <xdr:to>
      <xdr:col>13</xdr:col>
      <xdr:colOff>80009</xdr:colOff>
      <xdr:row>25</xdr:row>
      <xdr:rowOff>54684</xdr:rowOff>
    </xdr:to>
    <xdr:sp macro="" textlink="">
      <xdr:nvSpPr>
        <xdr:cNvPr id="189" name="Rectangle: Rounded Corners 188">
          <a:extLst>
            <a:ext uri="{FF2B5EF4-FFF2-40B4-BE49-F238E27FC236}">
              <a16:creationId xmlns:a16="http://schemas.microsoft.com/office/drawing/2014/main" id="{00000000-0008-0000-0000-0000BD000000}"/>
            </a:ext>
          </a:extLst>
        </xdr:cNvPr>
        <xdr:cNvSpPr/>
      </xdr:nvSpPr>
      <xdr:spPr>
        <a:xfrm>
          <a:off x="2644140" y="988690"/>
          <a:ext cx="5360669" cy="3637994"/>
        </a:xfrm>
        <a:prstGeom prst="roundRect">
          <a:avLst>
            <a:gd name="adj" fmla="val 1282"/>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214367</xdr:colOff>
      <xdr:row>5</xdr:row>
      <xdr:rowOff>60960</xdr:rowOff>
    </xdr:from>
    <xdr:to>
      <xdr:col>13</xdr:col>
      <xdr:colOff>24764</xdr:colOff>
      <xdr:row>6</xdr:row>
      <xdr:rowOff>174700</xdr:rowOff>
    </xdr:to>
    <xdr:sp macro="" textlink="">
      <xdr:nvSpPr>
        <xdr:cNvPr id="190" name="TextBox 189">
          <a:extLst>
            <a:ext uri="{FF2B5EF4-FFF2-40B4-BE49-F238E27FC236}">
              <a16:creationId xmlns:a16="http://schemas.microsoft.com/office/drawing/2014/main" id="{00000000-0008-0000-0000-0000BE000000}"/>
            </a:ext>
          </a:extLst>
        </xdr:cNvPr>
        <xdr:cNvSpPr txBox="1"/>
      </xdr:nvSpPr>
      <xdr:spPr>
        <a:xfrm>
          <a:off x="2652767" y="975360"/>
          <a:ext cx="5296797" cy="296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rgbClr val="00D9FC"/>
              </a:solidFill>
              <a:latin typeface="+mn-lt"/>
              <a:cs typeface="Arial" panose="020B0604020202020204" pitchFamily="34" charset="0"/>
            </a:rPr>
            <a:t>Cash on hand</a:t>
          </a:r>
          <a:r>
            <a:rPr lang="en-US" sz="1200" b="1">
              <a:solidFill>
                <a:schemeClr val="bg1">
                  <a:lumMod val="75000"/>
                </a:schemeClr>
              </a:solidFill>
              <a:latin typeface="+mn-lt"/>
              <a:cs typeface="Arial" panose="020B0604020202020204" pitchFamily="34" charset="0"/>
            </a:rPr>
            <a:t> </a:t>
          </a:r>
          <a:r>
            <a:rPr lang="en-US" sz="1100" b="0">
              <a:solidFill>
                <a:schemeClr val="bg1">
                  <a:lumMod val="75000"/>
                </a:schemeClr>
              </a:solidFill>
              <a:latin typeface="+mn-lt"/>
              <a:cs typeface="Arial" panose="020B0604020202020204" pitchFamily="34" charset="0"/>
            </a:rPr>
            <a:t>over</a:t>
          </a:r>
          <a:r>
            <a:rPr lang="en-US" sz="1100" b="0" baseline="0">
              <a:solidFill>
                <a:schemeClr val="bg1">
                  <a:lumMod val="75000"/>
                </a:schemeClr>
              </a:solidFill>
              <a:latin typeface="+mn-lt"/>
              <a:cs typeface="Arial" panose="020B0604020202020204" pitchFamily="34" charset="0"/>
            </a:rPr>
            <a:t> </a:t>
          </a:r>
          <a:r>
            <a:rPr lang="en-US" sz="1100" b="0">
              <a:solidFill>
                <a:schemeClr val="bg1">
                  <a:lumMod val="75000"/>
                </a:schemeClr>
              </a:solidFill>
              <a:latin typeface="+mn-lt"/>
              <a:cs typeface="Arial" panose="020B0604020202020204" pitchFamily="34" charset="0"/>
            </a:rPr>
            <a:t>the</a:t>
          </a:r>
          <a:r>
            <a:rPr lang="en-US" sz="1100" b="0" baseline="0">
              <a:solidFill>
                <a:schemeClr val="bg1">
                  <a:lumMod val="75000"/>
                </a:schemeClr>
              </a:solidFill>
              <a:latin typeface="+mn-lt"/>
              <a:cs typeface="Arial" panose="020B0604020202020204" pitchFamily="34" charset="0"/>
            </a:rPr>
            <a:t> period of time.</a:t>
          </a:r>
          <a:endParaRPr lang="en-US" sz="1100" b="0">
            <a:solidFill>
              <a:schemeClr val="bg1">
                <a:lumMod val="75000"/>
              </a:schemeClr>
            </a:solidFill>
            <a:latin typeface="+mn-lt"/>
            <a:cs typeface="Arial" panose="020B0604020202020204" pitchFamily="34" charset="0"/>
          </a:endParaRPr>
        </a:p>
      </xdr:txBody>
    </xdr:sp>
    <xdr:clientData/>
  </xdr:twoCellAnchor>
  <xdr:twoCellAnchor editAs="absolute">
    <xdr:from>
      <xdr:col>4</xdr:col>
      <xdr:colOff>274320</xdr:colOff>
      <xdr:row>8</xdr:row>
      <xdr:rowOff>165174</xdr:rowOff>
    </xdr:from>
    <xdr:to>
      <xdr:col>12</xdr:col>
      <xdr:colOff>596264</xdr:colOff>
      <xdr:row>24</xdr:row>
      <xdr:rowOff>146123</xdr:rowOff>
    </xdr:to>
    <xdr:graphicFrame macro="">
      <xdr:nvGraphicFramePr>
        <xdr:cNvPr id="191" name="Chart 190">
          <a:extLst>
            <a:ext uri="{FF2B5EF4-FFF2-40B4-BE49-F238E27FC236}">
              <a16:creationId xmlns:a16="http://schemas.microsoft.com/office/drawing/2014/main" id="{00000000-0008-0000-0000-0000B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absolute">
    <xdr:from>
      <xdr:col>4</xdr:col>
      <xdr:colOff>223892</xdr:colOff>
      <xdr:row>6</xdr:row>
      <xdr:rowOff>70485</xdr:rowOff>
    </xdr:from>
    <xdr:to>
      <xdr:col>13</xdr:col>
      <xdr:colOff>34289</xdr:colOff>
      <xdr:row>9</xdr:row>
      <xdr:rowOff>1345</xdr:rowOff>
    </xdr:to>
    <xdr:sp macro="" textlink="">
      <xdr:nvSpPr>
        <xdr:cNvPr id="192" name="TextBox 191">
          <a:extLst>
            <a:ext uri="{FF2B5EF4-FFF2-40B4-BE49-F238E27FC236}">
              <a16:creationId xmlns:a16="http://schemas.microsoft.com/office/drawing/2014/main" id="{00000000-0008-0000-0000-0000C0000000}"/>
            </a:ext>
          </a:extLst>
        </xdr:cNvPr>
        <xdr:cNvSpPr txBox="1"/>
      </xdr:nvSpPr>
      <xdr:spPr>
        <a:xfrm>
          <a:off x="2662292" y="1167765"/>
          <a:ext cx="5296797" cy="479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75000"/>
                </a:schemeClr>
              </a:solidFill>
              <a:latin typeface="+mn-lt"/>
              <a:cs typeface="Arial" panose="020B0604020202020204" pitchFamily="34" charset="0"/>
            </a:rPr>
            <a:t>Wealth</a:t>
          </a:r>
          <a:r>
            <a:rPr lang="en-US" sz="1100" b="0" baseline="0">
              <a:solidFill>
                <a:schemeClr val="bg1">
                  <a:lumMod val="75000"/>
                </a:schemeClr>
              </a:solidFill>
              <a:latin typeface="+mn-lt"/>
              <a:cs typeface="Arial" panose="020B0604020202020204" pitchFamily="34" charset="0"/>
            </a:rPr>
            <a:t> accumulation should have an average of </a:t>
          </a:r>
          <a:r>
            <a:rPr lang="en-US" sz="1100" b="1" baseline="0">
              <a:solidFill>
                <a:srgbClr val="00D9FC"/>
              </a:solidFill>
              <a:latin typeface="+mn-lt"/>
              <a:cs typeface="Arial" panose="020B0604020202020204" pitchFamily="34" charset="0"/>
            </a:rPr>
            <a:t>45°</a:t>
          </a:r>
          <a:r>
            <a:rPr lang="en-US" sz="1100" b="0" baseline="0">
              <a:solidFill>
                <a:schemeClr val="bg1">
                  <a:lumMod val="75000"/>
                </a:schemeClr>
              </a:solidFill>
              <a:latin typeface="+mn-lt"/>
              <a:cs typeface="Arial" panose="020B0604020202020204" pitchFamily="34" charset="0"/>
            </a:rPr>
            <a:t>. </a:t>
          </a:r>
        </a:p>
        <a:p>
          <a:pPr algn="l"/>
          <a:r>
            <a:rPr lang="en-US" sz="1100" b="0" baseline="0">
              <a:solidFill>
                <a:schemeClr val="bg1">
                  <a:lumMod val="75000"/>
                </a:schemeClr>
              </a:solidFill>
              <a:latin typeface="+mn-lt"/>
              <a:cs typeface="Arial" panose="020B0604020202020204" pitchFamily="34" charset="0"/>
            </a:rPr>
            <a:t>The steeper the line graph is, the better.</a:t>
          </a:r>
          <a:endParaRPr lang="en-US" sz="1100" b="0">
            <a:solidFill>
              <a:schemeClr val="bg1">
                <a:lumMod val="75000"/>
              </a:schemeClr>
            </a:solidFill>
            <a:latin typeface="+mn-lt"/>
            <a:cs typeface="Arial" panose="020B0604020202020204" pitchFamily="34" charset="0"/>
          </a:endParaRPr>
        </a:p>
      </xdr:txBody>
    </xdr:sp>
    <xdr:clientData/>
  </xdr:twoCellAnchor>
  <xdr:twoCellAnchor editAs="absolute">
    <xdr:from>
      <xdr:col>4</xdr:col>
      <xdr:colOff>200026</xdr:colOff>
      <xdr:row>25</xdr:row>
      <xdr:rowOff>144780</xdr:rowOff>
    </xdr:from>
    <xdr:to>
      <xdr:col>13</xdr:col>
      <xdr:colOff>64769</xdr:colOff>
      <xdr:row>38</xdr:row>
      <xdr:rowOff>51435</xdr:rowOff>
    </xdr:to>
    <xdr:sp macro="" textlink="">
      <xdr:nvSpPr>
        <xdr:cNvPr id="193" name="Rectangle: Rounded Corners 192">
          <a:extLst>
            <a:ext uri="{FF2B5EF4-FFF2-40B4-BE49-F238E27FC236}">
              <a16:creationId xmlns:a16="http://schemas.microsoft.com/office/drawing/2014/main" id="{00000000-0008-0000-0000-0000C1000000}"/>
            </a:ext>
          </a:extLst>
        </xdr:cNvPr>
        <xdr:cNvSpPr/>
      </xdr:nvSpPr>
      <xdr:spPr>
        <a:xfrm>
          <a:off x="2638426" y="4716780"/>
          <a:ext cx="5351143" cy="2284095"/>
        </a:xfrm>
        <a:prstGeom prst="roundRect">
          <a:avLst>
            <a:gd name="adj" fmla="val 1330"/>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190500</xdr:colOff>
      <xdr:row>25</xdr:row>
      <xdr:rowOff>106680</xdr:rowOff>
    </xdr:from>
    <xdr:to>
      <xdr:col>12</xdr:col>
      <xdr:colOff>255269</xdr:colOff>
      <xdr:row>28</xdr:row>
      <xdr:rowOff>0</xdr:rowOff>
    </xdr:to>
    <xdr:sp macro="" textlink="">
      <xdr:nvSpPr>
        <xdr:cNvPr id="194" name="TextBox 193">
          <a:extLst>
            <a:ext uri="{FF2B5EF4-FFF2-40B4-BE49-F238E27FC236}">
              <a16:creationId xmlns:a16="http://schemas.microsoft.com/office/drawing/2014/main" id="{00000000-0008-0000-0000-0000C2000000}"/>
            </a:ext>
          </a:extLst>
        </xdr:cNvPr>
        <xdr:cNvSpPr txBox="1"/>
      </xdr:nvSpPr>
      <xdr:spPr>
        <a:xfrm>
          <a:off x="2628900" y="4678680"/>
          <a:ext cx="4941569"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75000"/>
                </a:schemeClr>
              </a:solidFill>
              <a:latin typeface="+mn-lt"/>
              <a:cs typeface="Arial" panose="020B0604020202020204" pitchFamily="34" charset="0"/>
            </a:rPr>
            <a:t>Breakdown and comparison</a:t>
          </a:r>
          <a:r>
            <a:rPr lang="en-US" sz="1100" b="0" baseline="0">
              <a:solidFill>
                <a:schemeClr val="bg1">
                  <a:lumMod val="75000"/>
                </a:schemeClr>
              </a:solidFill>
              <a:latin typeface="+mn-lt"/>
              <a:cs typeface="Arial" panose="020B0604020202020204" pitchFamily="34" charset="0"/>
            </a:rPr>
            <a:t> of</a:t>
          </a:r>
          <a:endParaRPr lang="en-US" sz="1100" b="0">
            <a:solidFill>
              <a:schemeClr val="bg1">
                <a:lumMod val="75000"/>
              </a:schemeClr>
            </a:solidFill>
            <a:latin typeface="+mn-lt"/>
            <a:cs typeface="Arial" panose="020B0604020202020204" pitchFamily="34" charset="0"/>
          </a:endParaRPr>
        </a:p>
        <a:p>
          <a:pPr algn="l"/>
          <a:r>
            <a:rPr lang="en-US" sz="1100" b="0">
              <a:solidFill>
                <a:schemeClr val="bg1">
                  <a:lumMod val="75000"/>
                </a:schemeClr>
              </a:solidFill>
              <a:latin typeface="+mn-lt"/>
              <a:cs typeface="Arial" panose="020B0604020202020204" pitchFamily="34" charset="0"/>
            </a:rPr>
            <a:t>Monthly </a:t>
          </a:r>
          <a:r>
            <a:rPr lang="en-US" sz="1100" b="1">
              <a:solidFill>
                <a:srgbClr val="00D997"/>
              </a:solidFill>
              <a:latin typeface="+mn-lt"/>
              <a:cs typeface="Arial" panose="020B0604020202020204" pitchFamily="34" charset="0"/>
            </a:rPr>
            <a:t>Income</a:t>
          </a:r>
          <a:r>
            <a:rPr lang="en-US" sz="1100" b="0">
              <a:solidFill>
                <a:schemeClr val="bg1">
                  <a:lumMod val="75000"/>
                </a:schemeClr>
              </a:solidFill>
              <a:latin typeface="+mn-lt"/>
              <a:cs typeface="Arial" panose="020B0604020202020204" pitchFamily="34" charset="0"/>
            </a:rPr>
            <a:t> and </a:t>
          </a:r>
          <a:r>
            <a:rPr lang="en-US" sz="1100" b="1">
              <a:solidFill>
                <a:srgbClr val="DF198E"/>
              </a:solidFill>
              <a:latin typeface="+mn-lt"/>
              <a:cs typeface="Arial" panose="020B0604020202020204" pitchFamily="34" charset="0"/>
            </a:rPr>
            <a:t>Expenses</a:t>
          </a:r>
        </a:p>
      </xdr:txBody>
    </xdr:sp>
    <xdr:clientData/>
  </xdr:twoCellAnchor>
  <xdr:twoCellAnchor>
    <xdr:from>
      <xdr:col>4</xdr:col>
      <xdr:colOff>247648</xdr:colOff>
      <xdr:row>27</xdr:row>
      <xdr:rowOff>154305</xdr:rowOff>
    </xdr:from>
    <xdr:to>
      <xdr:col>13</xdr:col>
      <xdr:colOff>36193</xdr:colOff>
      <xdr:row>38</xdr:row>
      <xdr:rowOff>36193</xdr:rowOff>
    </xdr:to>
    <xdr:graphicFrame macro="">
      <xdr:nvGraphicFramePr>
        <xdr:cNvPr id="195" name="Chart 194">
          <a:extLst>
            <a:ext uri="{FF2B5EF4-FFF2-40B4-BE49-F238E27FC236}">
              <a16:creationId xmlns:a16="http://schemas.microsoft.com/office/drawing/2014/main" id="{00000000-0008-0000-0000-0000C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absolute">
    <xdr:from>
      <xdr:col>13</xdr:col>
      <xdr:colOff>243840</xdr:colOff>
      <xdr:row>5</xdr:row>
      <xdr:rowOff>91440</xdr:rowOff>
    </xdr:from>
    <xdr:to>
      <xdr:col>18</xdr:col>
      <xdr:colOff>243840</xdr:colOff>
      <xdr:row>25</xdr:row>
      <xdr:rowOff>71834</xdr:rowOff>
    </xdr:to>
    <xdr:sp macro="" textlink="">
      <xdr:nvSpPr>
        <xdr:cNvPr id="20" name="Rectangle: Rounded Corners 19">
          <a:extLst>
            <a:ext uri="{FF2B5EF4-FFF2-40B4-BE49-F238E27FC236}">
              <a16:creationId xmlns:a16="http://schemas.microsoft.com/office/drawing/2014/main" id="{00000000-0008-0000-0000-000014000000}"/>
            </a:ext>
          </a:extLst>
        </xdr:cNvPr>
        <xdr:cNvSpPr/>
      </xdr:nvSpPr>
      <xdr:spPr>
        <a:xfrm>
          <a:off x="8168640" y="1005840"/>
          <a:ext cx="3048000" cy="3637994"/>
        </a:xfrm>
        <a:prstGeom prst="roundRect">
          <a:avLst>
            <a:gd name="adj" fmla="val 1447"/>
          </a:avLst>
        </a:prstGeom>
        <a:gradFill flip="none" rotWithShape="1">
          <a:gsLst>
            <a:gs pos="3000">
              <a:srgbClr val="2B3267"/>
            </a:gs>
            <a:gs pos="98000">
              <a:srgbClr val="181C3A"/>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13</xdr:col>
      <xdr:colOff>272415</xdr:colOff>
      <xdr:row>7</xdr:row>
      <xdr:rowOff>41354</xdr:rowOff>
    </xdr:from>
    <xdr:to>
      <xdr:col>18</xdr:col>
      <xdr:colOff>243840</xdr:colOff>
      <xdr:row>16</xdr:row>
      <xdr:rowOff>81359</xdr:rowOff>
    </xdr:to>
    <xdr:graphicFrame macro="">
      <xdr:nvGraphicFramePr>
        <xdr:cNvPr id="21" name="Chart 20">
          <a:extLst>
            <a:ext uri="{FF2B5EF4-FFF2-40B4-BE49-F238E27FC236}">
              <a16:creationId xmlns:a16="http://schemas.microsoft.com/office/drawing/2014/main" id="{00000000-0008-0000-00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absolute">
    <xdr:from>
      <xdr:col>13</xdr:col>
      <xdr:colOff>286907</xdr:colOff>
      <xdr:row>5</xdr:row>
      <xdr:rowOff>119459</xdr:rowOff>
    </xdr:from>
    <xdr:to>
      <xdr:col>17</xdr:col>
      <xdr:colOff>407421</xdr:colOff>
      <xdr:row>7</xdr:row>
      <xdr:rowOff>90324</xdr:rowOff>
    </xdr:to>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8211707" y="1033859"/>
          <a:ext cx="2558914" cy="336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rgbClr val="00D9FC"/>
              </a:solidFill>
              <a:latin typeface="Arial" panose="020B0604020202020204" pitchFamily="34" charset="0"/>
              <a:cs typeface="Arial" panose="020B0604020202020204" pitchFamily="34" charset="0"/>
            </a:rPr>
            <a:t>SMART</a:t>
          </a:r>
          <a:r>
            <a:rPr lang="en-US" sz="1200" b="1" baseline="0">
              <a:solidFill>
                <a:srgbClr val="00D9FC"/>
              </a:solidFill>
              <a:latin typeface="Arial" panose="020B0604020202020204" pitchFamily="34" charset="0"/>
              <a:cs typeface="Arial" panose="020B0604020202020204" pitchFamily="34" charset="0"/>
            </a:rPr>
            <a:t> Financial Advisor</a:t>
          </a:r>
          <a:endParaRPr lang="en-US" sz="1200" b="1">
            <a:solidFill>
              <a:srgbClr val="00D9FC"/>
            </a:solidFill>
            <a:latin typeface="Arial" panose="020B0604020202020204" pitchFamily="34" charset="0"/>
            <a:cs typeface="Arial" panose="020B0604020202020204" pitchFamily="34" charset="0"/>
          </a:endParaRPr>
        </a:p>
      </xdr:txBody>
    </xdr:sp>
    <xdr:clientData/>
  </xdr:twoCellAnchor>
  <xdr:twoCellAnchor editAs="absolute">
    <xdr:from>
      <xdr:col>13</xdr:col>
      <xdr:colOff>281940</xdr:colOff>
      <xdr:row>16</xdr:row>
      <xdr:rowOff>62310</xdr:rowOff>
    </xdr:from>
    <xdr:to>
      <xdr:col>18</xdr:col>
      <xdr:colOff>215265</xdr:colOff>
      <xdr:row>20</xdr:row>
      <xdr:rowOff>90884</xdr:rowOff>
    </xdr:to>
    <xdr:sp macro="" textlink="Analysis!BE7">
      <xdr:nvSpPr>
        <xdr:cNvPr id="23" name="TextBox 22">
          <a:extLst>
            <a:ext uri="{FF2B5EF4-FFF2-40B4-BE49-F238E27FC236}">
              <a16:creationId xmlns:a16="http://schemas.microsoft.com/office/drawing/2014/main" id="{00000000-0008-0000-0000-000017000000}"/>
            </a:ext>
          </a:extLst>
        </xdr:cNvPr>
        <xdr:cNvSpPr txBox="1"/>
      </xdr:nvSpPr>
      <xdr:spPr>
        <a:xfrm>
          <a:off x="8206740" y="2988390"/>
          <a:ext cx="2981325" cy="760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B644EF0-2C44-40CD-AB84-B00BFD71E0A4}" type="TxLink">
            <a:rPr lang="en-US" sz="1100" b="0" i="0" u="none" strike="noStrike">
              <a:solidFill>
                <a:srgbClr val="00FFCC"/>
              </a:solidFill>
              <a:latin typeface="Calibri"/>
              <a:cs typeface="Calibri"/>
            </a:rPr>
            <a:pPr algn="l"/>
            <a:t>Needs: Your expenses in necessities hit below your budget by 2%. You may add your excess money to your savings &amp; investments.</a:t>
          </a:fld>
          <a:endParaRPr lang="en-US" sz="1100" b="0" i="0" u="none" strike="noStrike">
            <a:solidFill>
              <a:srgbClr val="00FFCC"/>
            </a:solidFill>
            <a:latin typeface="Calibri"/>
            <a:cs typeface="Calibri"/>
          </a:endParaRPr>
        </a:p>
      </xdr:txBody>
    </xdr:sp>
    <xdr:clientData/>
  </xdr:twoCellAnchor>
  <xdr:twoCellAnchor editAs="absolute">
    <xdr:from>
      <xdr:col>16</xdr:col>
      <xdr:colOff>462585</xdr:colOff>
      <xdr:row>6</xdr:row>
      <xdr:rowOff>20234</xdr:rowOff>
    </xdr:from>
    <xdr:to>
      <xdr:col>18</xdr:col>
      <xdr:colOff>340332</xdr:colOff>
      <xdr:row>7</xdr:row>
      <xdr:rowOff>61647</xdr:rowOff>
    </xdr:to>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10216185" y="1117514"/>
          <a:ext cx="1096947" cy="224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800" b="0">
              <a:solidFill>
                <a:srgbClr val="8C5ADC"/>
              </a:solidFill>
              <a:latin typeface="Arial" panose="020B0604020202020204" pitchFamily="34" charset="0"/>
              <a:cs typeface="Arial" panose="020B0604020202020204" pitchFamily="34" charset="0"/>
            </a:rPr>
            <a:t>Planned</a:t>
          </a:r>
          <a:r>
            <a:rPr lang="en-US" sz="800" b="0">
              <a:solidFill>
                <a:schemeClr val="bg1">
                  <a:lumMod val="75000"/>
                </a:schemeClr>
              </a:solidFill>
              <a:latin typeface="Arial" panose="020B0604020202020204" pitchFamily="34" charset="0"/>
              <a:cs typeface="Arial" panose="020B0604020202020204" pitchFamily="34" charset="0"/>
            </a:rPr>
            <a:t> vs. </a:t>
          </a:r>
          <a:r>
            <a:rPr lang="en-US" sz="800" b="0">
              <a:solidFill>
                <a:srgbClr val="DF198E"/>
              </a:solidFill>
              <a:latin typeface="Arial" panose="020B0604020202020204" pitchFamily="34" charset="0"/>
              <a:cs typeface="Arial" panose="020B0604020202020204" pitchFamily="34" charset="0"/>
            </a:rPr>
            <a:t>Actual</a:t>
          </a:r>
        </a:p>
      </xdr:txBody>
    </xdr:sp>
    <xdr:clientData/>
  </xdr:twoCellAnchor>
  <xdr:twoCellAnchor editAs="absolute">
    <xdr:from>
      <xdr:col>13</xdr:col>
      <xdr:colOff>281940</xdr:colOff>
      <xdr:row>20</xdr:row>
      <xdr:rowOff>69931</xdr:rowOff>
    </xdr:from>
    <xdr:to>
      <xdr:col>18</xdr:col>
      <xdr:colOff>215265</xdr:colOff>
      <xdr:row>21</xdr:row>
      <xdr:rowOff>152400</xdr:rowOff>
    </xdr:to>
    <xdr:sp macro="" textlink="Analysis!BE8">
      <xdr:nvSpPr>
        <xdr:cNvPr id="25" name="TextBox 24">
          <a:extLst>
            <a:ext uri="{FF2B5EF4-FFF2-40B4-BE49-F238E27FC236}">
              <a16:creationId xmlns:a16="http://schemas.microsoft.com/office/drawing/2014/main" id="{00000000-0008-0000-0000-000019000000}"/>
            </a:ext>
          </a:extLst>
        </xdr:cNvPr>
        <xdr:cNvSpPr txBox="1"/>
      </xdr:nvSpPr>
      <xdr:spPr>
        <a:xfrm>
          <a:off x="8206740" y="3727531"/>
          <a:ext cx="2981325" cy="265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38CA46D-C23A-4BB1-A854-9B4BC4C4885B}" type="TxLink">
            <a:rPr lang="en-US" sz="1100" b="0" i="0" u="none" strike="noStrike">
              <a:solidFill>
                <a:srgbClr val="00FFCC"/>
              </a:solidFill>
              <a:latin typeface="Calibri"/>
              <a:cs typeface="Calibri"/>
            </a:rPr>
            <a:pPr algn="l"/>
            <a:t>Financial Priorities: Your savings is on track.</a:t>
          </a:fld>
          <a:endParaRPr lang="en-US" sz="1100" b="0" i="0" u="none" strike="noStrike">
            <a:solidFill>
              <a:srgbClr val="00FFCC"/>
            </a:solidFill>
            <a:latin typeface="Calibri"/>
            <a:cs typeface="Calibri"/>
          </a:endParaRPr>
        </a:p>
      </xdr:txBody>
    </xdr:sp>
    <xdr:clientData/>
  </xdr:twoCellAnchor>
  <xdr:twoCellAnchor editAs="absolute">
    <xdr:from>
      <xdr:col>13</xdr:col>
      <xdr:colOff>327660</xdr:colOff>
      <xdr:row>22</xdr:row>
      <xdr:rowOff>106680</xdr:rowOff>
    </xdr:from>
    <xdr:to>
      <xdr:col>18</xdr:col>
      <xdr:colOff>260985</xdr:colOff>
      <xdr:row>24</xdr:row>
      <xdr:rowOff>6269</xdr:rowOff>
    </xdr:to>
    <xdr:sp macro="" textlink="Analysis!BE9">
      <xdr:nvSpPr>
        <xdr:cNvPr id="26" name="TextBox 25">
          <a:extLst>
            <a:ext uri="{FF2B5EF4-FFF2-40B4-BE49-F238E27FC236}">
              <a16:creationId xmlns:a16="http://schemas.microsoft.com/office/drawing/2014/main" id="{00000000-0008-0000-0000-00001A000000}"/>
            </a:ext>
          </a:extLst>
        </xdr:cNvPr>
        <xdr:cNvSpPr txBox="1"/>
      </xdr:nvSpPr>
      <xdr:spPr>
        <a:xfrm>
          <a:off x="8252460" y="4130040"/>
          <a:ext cx="2981325" cy="265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6716E2E-38A4-4DA7-8B60-01952CED5AA1}" type="TxLink">
            <a:rPr lang="en-US" sz="1100" b="0" i="0" u="none" strike="noStrike">
              <a:solidFill>
                <a:srgbClr val="00FFCC"/>
              </a:solidFill>
              <a:latin typeface="Calibri"/>
              <a:cs typeface="Calibri"/>
            </a:rPr>
            <a:pPr algn="l"/>
            <a:t>Wants: On track</a:t>
          </a:fld>
          <a:endParaRPr lang="en-US" sz="1100" b="0" i="0" u="none" strike="noStrike">
            <a:solidFill>
              <a:srgbClr val="00FFCC"/>
            </a:solidFill>
            <a:latin typeface="Calibri"/>
            <a:cs typeface="Calibri"/>
          </a:endParaRPr>
        </a:p>
      </xdr:txBody>
    </xdr:sp>
    <xdr:clientData/>
  </xdr:twoCellAnchor>
  <xdr:twoCellAnchor editAs="absolute">
    <xdr:from>
      <xdr:col>13</xdr:col>
      <xdr:colOff>243840</xdr:colOff>
      <xdr:row>25</xdr:row>
      <xdr:rowOff>144780</xdr:rowOff>
    </xdr:from>
    <xdr:to>
      <xdr:col>18</xdr:col>
      <xdr:colOff>243840</xdr:colOff>
      <xdr:row>38</xdr:row>
      <xdr:rowOff>51435</xdr:rowOff>
    </xdr:to>
    <xdr:sp macro="" textlink="">
      <xdr:nvSpPr>
        <xdr:cNvPr id="27" name="Rectangle: Rounded Corners 26">
          <a:extLst>
            <a:ext uri="{FF2B5EF4-FFF2-40B4-BE49-F238E27FC236}">
              <a16:creationId xmlns:a16="http://schemas.microsoft.com/office/drawing/2014/main" id="{00000000-0008-0000-0000-00001B000000}"/>
            </a:ext>
          </a:extLst>
        </xdr:cNvPr>
        <xdr:cNvSpPr/>
      </xdr:nvSpPr>
      <xdr:spPr>
        <a:xfrm>
          <a:off x="8168640" y="4716780"/>
          <a:ext cx="3048000" cy="2284095"/>
        </a:xfrm>
        <a:prstGeom prst="roundRect">
          <a:avLst>
            <a:gd name="adj" fmla="val 1602"/>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128873</xdr:colOff>
      <xdr:row>29</xdr:row>
      <xdr:rowOff>134467</xdr:rowOff>
    </xdr:from>
    <xdr:to>
      <xdr:col>18</xdr:col>
      <xdr:colOff>235974</xdr:colOff>
      <xdr:row>31</xdr:row>
      <xdr:rowOff>74520</xdr:rowOff>
    </xdr:to>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9882473" y="5437987"/>
          <a:ext cx="1326301" cy="305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b="0">
              <a:solidFill>
                <a:schemeClr val="bg1">
                  <a:lumMod val="75000"/>
                </a:schemeClr>
              </a:solidFill>
              <a:latin typeface="Arial" panose="020B0604020202020204" pitchFamily="34" charset="0"/>
              <a:cs typeface="Arial" panose="020B0604020202020204" pitchFamily="34" charset="0"/>
            </a:rPr>
            <a:t>Highest Expenses</a:t>
          </a:r>
        </a:p>
      </xdr:txBody>
    </xdr:sp>
    <xdr:clientData/>
  </xdr:twoCellAnchor>
  <xdr:twoCellAnchor>
    <xdr:from>
      <xdr:col>16</xdr:col>
      <xdr:colOff>128874</xdr:colOff>
      <xdr:row>28</xdr:row>
      <xdr:rowOff>130035</xdr:rowOff>
    </xdr:from>
    <xdr:to>
      <xdr:col>18</xdr:col>
      <xdr:colOff>235975</xdr:colOff>
      <xdr:row>30</xdr:row>
      <xdr:rowOff>70088</xdr:rowOff>
    </xdr:to>
    <xdr:sp macro="" textlink="Analysis!AE34">
      <xdr:nvSpPr>
        <xdr:cNvPr id="29" name="TextBox 28">
          <a:extLst>
            <a:ext uri="{FF2B5EF4-FFF2-40B4-BE49-F238E27FC236}">
              <a16:creationId xmlns:a16="http://schemas.microsoft.com/office/drawing/2014/main" id="{00000000-0008-0000-0000-00001D000000}"/>
            </a:ext>
          </a:extLst>
        </xdr:cNvPr>
        <xdr:cNvSpPr txBox="1"/>
      </xdr:nvSpPr>
      <xdr:spPr>
        <a:xfrm>
          <a:off x="9882474" y="5250675"/>
          <a:ext cx="1326301" cy="305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2516E83-7868-4B81-B9AC-6F464303E73C}" type="TxLink">
            <a:rPr lang="en-US" sz="1200" b="1" i="0" u="none" strike="noStrike">
              <a:solidFill>
                <a:srgbClr val="00FFCC"/>
              </a:solidFill>
              <a:latin typeface="Calibri"/>
              <a:cs typeface="Calibri"/>
            </a:rPr>
            <a:pPr algn="l"/>
            <a:t>Jan | 72,800</a:t>
          </a:fld>
          <a:endParaRPr lang="en-US" sz="1600" b="1">
            <a:solidFill>
              <a:srgbClr val="00FFCC"/>
            </a:solidFill>
            <a:latin typeface="Arial" panose="020B0604020202020204" pitchFamily="34" charset="0"/>
            <a:cs typeface="Arial" panose="020B0604020202020204" pitchFamily="34" charset="0"/>
          </a:endParaRPr>
        </a:p>
      </xdr:txBody>
    </xdr:sp>
    <xdr:clientData/>
  </xdr:twoCellAnchor>
  <xdr:twoCellAnchor>
    <xdr:from>
      <xdr:col>16</xdr:col>
      <xdr:colOff>119313</xdr:colOff>
      <xdr:row>35</xdr:row>
      <xdr:rowOff>180900</xdr:rowOff>
    </xdr:from>
    <xdr:to>
      <xdr:col>18</xdr:col>
      <xdr:colOff>226414</xdr:colOff>
      <xdr:row>37</xdr:row>
      <xdr:rowOff>91590</xdr:rowOff>
    </xdr:to>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9872913" y="6581700"/>
          <a:ext cx="1326301" cy="276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b="0">
              <a:solidFill>
                <a:schemeClr val="bg1">
                  <a:lumMod val="75000"/>
                </a:schemeClr>
              </a:solidFill>
              <a:latin typeface="Arial" panose="020B0604020202020204" pitchFamily="34" charset="0"/>
              <a:cs typeface="Arial" panose="020B0604020202020204" pitchFamily="34" charset="0"/>
            </a:rPr>
            <a:t>Lowest Expenses</a:t>
          </a:r>
        </a:p>
      </xdr:txBody>
    </xdr:sp>
    <xdr:clientData/>
  </xdr:twoCellAnchor>
  <xdr:twoCellAnchor>
    <xdr:from>
      <xdr:col>16</xdr:col>
      <xdr:colOff>119312</xdr:colOff>
      <xdr:row>35</xdr:row>
      <xdr:rowOff>3041</xdr:rowOff>
    </xdr:from>
    <xdr:to>
      <xdr:col>18</xdr:col>
      <xdr:colOff>226413</xdr:colOff>
      <xdr:row>36</xdr:row>
      <xdr:rowOff>96611</xdr:rowOff>
    </xdr:to>
    <xdr:sp macro="" textlink="Analysis!AE35">
      <xdr:nvSpPr>
        <xdr:cNvPr id="31" name="TextBox 30">
          <a:extLst>
            <a:ext uri="{FF2B5EF4-FFF2-40B4-BE49-F238E27FC236}">
              <a16:creationId xmlns:a16="http://schemas.microsoft.com/office/drawing/2014/main" id="{00000000-0008-0000-0000-00001F000000}"/>
            </a:ext>
          </a:extLst>
        </xdr:cNvPr>
        <xdr:cNvSpPr txBox="1"/>
      </xdr:nvSpPr>
      <xdr:spPr>
        <a:xfrm>
          <a:off x="9872912" y="6403841"/>
          <a:ext cx="1326301" cy="276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E1F5D55-09D9-4D25-ACDE-248980AAF702}" type="TxLink">
            <a:rPr lang="en-US" sz="1200" b="1" i="0" u="none" strike="noStrike">
              <a:solidFill>
                <a:srgbClr val="00FFCC"/>
              </a:solidFill>
              <a:latin typeface="Calibri"/>
              <a:cs typeface="Calibri"/>
            </a:rPr>
            <a:pPr algn="l"/>
            <a:t>May | 58,700</a:t>
          </a:fld>
          <a:endParaRPr lang="en-US" sz="1600" b="1">
            <a:solidFill>
              <a:srgbClr val="00FFCC"/>
            </a:solidFill>
            <a:latin typeface="Arial" panose="020B0604020202020204" pitchFamily="34" charset="0"/>
            <a:cs typeface="Arial" panose="020B0604020202020204" pitchFamily="34" charset="0"/>
          </a:endParaRPr>
        </a:p>
      </xdr:txBody>
    </xdr:sp>
    <xdr:clientData/>
  </xdr:twoCellAnchor>
  <xdr:twoCellAnchor>
    <xdr:from>
      <xdr:col>16</xdr:col>
      <xdr:colOff>119313</xdr:colOff>
      <xdr:row>32</xdr:row>
      <xdr:rowOff>164083</xdr:rowOff>
    </xdr:from>
    <xdr:to>
      <xdr:col>18</xdr:col>
      <xdr:colOff>226414</xdr:colOff>
      <xdr:row>34</xdr:row>
      <xdr:rowOff>44790</xdr:rowOff>
    </xdr:to>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9872913" y="6016243"/>
          <a:ext cx="1326301" cy="2464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b="0">
              <a:solidFill>
                <a:schemeClr val="bg1">
                  <a:lumMod val="75000"/>
                </a:schemeClr>
              </a:solidFill>
              <a:latin typeface="Arial" panose="020B0604020202020204" pitchFamily="34" charset="0"/>
              <a:cs typeface="Arial" panose="020B0604020202020204" pitchFamily="34" charset="0"/>
            </a:rPr>
            <a:t>Average Expenses</a:t>
          </a:r>
        </a:p>
      </xdr:txBody>
    </xdr:sp>
    <xdr:clientData/>
  </xdr:twoCellAnchor>
  <xdr:twoCellAnchor>
    <xdr:from>
      <xdr:col>16</xdr:col>
      <xdr:colOff>119312</xdr:colOff>
      <xdr:row>32</xdr:row>
      <xdr:rowOff>2622</xdr:rowOff>
    </xdr:from>
    <xdr:to>
      <xdr:col>18</xdr:col>
      <xdr:colOff>226413</xdr:colOff>
      <xdr:row>33</xdr:row>
      <xdr:rowOff>66209</xdr:rowOff>
    </xdr:to>
    <xdr:sp macro="" textlink="Analysis!AD31">
      <xdr:nvSpPr>
        <xdr:cNvPr id="34" name="TextBox 33">
          <a:extLst>
            <a:ext uri="{FF2B5EF4-FFF2-40B4-BE49-F238E27FC236}">
              <a16:creationId xmlns:a16="http://schemas.microsoft.com/office/drawing/2014/main" id="{00000000-0008-0000-0000-000022000000}"/>
            </a:ext>
          </a:extLst>
        </xdr:cNvPr>
        <xdr:cNvSpPr txBox="1"/>
      </xdr:nvSpPr>
      <xdr:spPr>
        <a:xfrm>
          <a:off x="9872912" y="5854782"/>
          <a:ext cx="1326301" cy="2464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6C247EB-8CDD-448D-BF2E-D284575D0CAD}" type="TxLink">
            <a:rPr lang="en-US" sz="1200" b="1" i="0" u="none" strike="noStrike">
              <a:solidFill>
                <a:srgbClr val="00FFCC"/>
              </a:solidFill>
              <a:latin typeface="Calibri"/>
              <a:cs typeface="Calibri"/>
            </a:rPr>
            <a:pPr algn="l"/>
            <a:t>68,701</a:t>
          </a:fld>
          <a:endParaRPr lang="en-US" sz="1600" b="1">
            <a:solidFill>
              <a:srgbClr val="00FFCC"/>
            </a:solidFill>
            <a:latin typeface="Arial" panose="020B0604020202020204" pitchFamily="34" charset="0"/>
            <a:cs typeface="Arial" panose="020B0604020202020204" pitchFamily="34" charset="0"/>
          </a:endParaRPr>
        </a:p>
      </xdr:txBody>
    </xdr:sp>
    <xdr:clientData/>
  </xdr:twoCellAnchor>
  <xdr:twoCellAnchor>
    <xdr:from>
      <xdr:col>14</xdr:col>
      <xdr:colOff>35287</xdr:colOff>
      <xdr:row>29</xdr:row>
      <xdr:rowOff>134467</xdr:rowOff>
    </xdr:from>
    <xdr:to>
      <xdr:col>16</xdr:col>
      <xdr:colOff>142387</xdr:colOff>
      <xdr:row>31</xdr:row>
      <xdr:rowOff>71124</xdr:rowOff>
    </xdr:to>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8569687" y="5437987"/>
          <a:ext cx="1326300" cy="302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b="0">
              <a:solidFill>
                <a:schemeClr val="bg1">
                  <a:lumMod val="75000"/>
                </a:schemeClr>
              </a:solidFill>
              <a:latin typeface="Arial" panose="020B0604020202020204" pitchFamily="34" charset="0"/>
              <a:cs typeface="Arial" panose="020B0604020202020204" pitchFamily="34" charset="0"/>
            </a:rPr>
            <a:t>Highest Income</a:t>
          </a:r>
        </a:p>
      </xdr:txBody>
    </xdr:sp>
    <xdr:clientData/>
  </xdr:twoCellAnchor>
  <xdr:twoCellAnchor>
    <xdr:from>
      <xdr:col>14</xdr:col>
      <xdr:colOff>35287</xdr:colOff>
      <xdr:row>28</xdr:row>
      <xdr:rowOff>130035</xdr:rowOff>
    </xdr:from>
    <xdr:to>
      <xdr:col>16</xdr:col>
      <xdr:colOff>142387</xdr:colOff>
      <xdr:row>30</xdr:row>
      <xdr:rowOff>66692</xdr:rowOff>
    </xdr:to>
    <xdr:sp macro="" textlink="Analysis!AE25">
      <xdr:nvSpPr>
        <xdr:cNvPr id="36" name="TextBox 35">
          <a:extLst>
            <a:ext uri="{FF2B5EF4-FFF2-40B4-BE49-F238E27FC236}">
              <a16:creationId xmlns:a16="http://schemas.microsoft.com/office/drawing/2014/main" id="{00000000-0008-0000-0000-000024000000}"/>
            </a:ext>
          </a:extLst>
        </xdr:cNvPr>
        <xdr:cNvSpPr txBox="1"/>
      </xdr:nvSpPr>
      <xdr:spPr>
        <a:xfrm>
          <a:off x="8569687" y="5250675"/>
          <a:ext cx="1326300" cy="302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3FF0D76-EC9E-4D23-B21D-00206D0A6DCA}" type="TxLink">
            <a:rPr lang="en-US" sz="1200" b="1" i="0" u="none" strike="noStrike">
              <a:solidFill>
                <a:srgbClr val="00FFCC"/>
              </a:solidFill>
              <a:latin typeface="Calibri"/>
              <a:cs typeface="Calibri"/>
            </a:rPr>
            <a:pPr algn="l"/>
            <a:t>Dec | 78,000</a:t>
          </a:fld>
          <a:endParaRPr lang="en-US" sz="1600" b="1">
            <a:solidFill>
              <a:srgbClr val="00FFCC"/>
            </a:solidFill>
            <a:latin typeface="Arial" panose="020B0604020202020204" pitchFamily="34" charset="0"/>
            <a:cs typeface="Arial" panose="020B0604020202020204" pitchFamily="34" charset="0"/>
          </a:endParaRPr>
        </a:p>
      </xdr:txBody>
    </xdr:sp>
    <xdr:clientData/>
  </xdr:twoCellAnchor>
  <xdr:twoCellAnchor>
    <xdr:from>
      <xdr:col>13</xdr:col>
      <xdr:colOff>329328</xdr:colOff>
      <xdr:row>29</xdr:row>
      <xdr:rowOff>11101</xdr:rowOff>
    </xdr:from>
    <xdr:to>
      <xdr:col>14</xdr:col>
      <xdr:colOff>84676</xdr:colOff>
      <xdr:row>31</xdr:row>
      <xdr:rowOff>52131</xdr:rowOff>
    </xdr:to>
    <xdr:pic>
      <xdr:nvPicPr>
        <xdr:cNvPr id="37" name="Graphic 36" descr="Arrow Clockwise curve">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8254128" y="5314621"/>
          <a:ext cx="364948" cy="406790"/>
        </a:xfrm>
        <a:prstGeom prst="rect">
          <a:avLst/>
        </a:prstGeom>
      </xdr:spPr>
    </xdr:pic>
    <xdr:clientData/>
  </xdr:twoCellAnchor>
  <xdr:twoCellAnchor>
    <xdr:from>
      <xdr:col>14</xdr:col>
      <xdr:colOff>25733</xdr:colOff>
      <xdr:row>35</xdr:row>
      <xdr:rowOff>180900</xdr:rowOff>
    </xdr:from>
    <xdr:to>
      <xdr:col>16</xdr:col>
      <xdr:colOff>132833</xdr:colOff>
      <xdr:row>37</xdr:row>
      <xdr:rowOff>88324</xdr:rowOff>
    </xdr:to>
    <xdr:sp macro="" textlink="">
      <xdr:nvSpPr>
        <xdr:cNvPr id="38" name="TextBox 37">
          <a:extLst>
            <a:ext uri="{FF2B5EF4-FFF2-40B4-BE49-F238E27FC236}">
              <a16:creationId xmlns:a16="http://schemas.microsoft.com/office/drawing/2014/main" id="{00000000-0008-0000-0000-000026000000}"/>
            </a:ext>
          </a:extLst>
        </xdr:cNvPr>
        <xdr:cNvSpPr txBox="1"/>
      </xdr:nvSpPr>
      <xdr:spPr>
        <a:xfrm>
          <a:off x="8560133" y="6581700"/>
          <a:ext cx="1326300" cy="273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b="0">
              <a:solidFill>
                <a:schemeClr val="bg1">
                  <a:lumMod val="75000"/>
                </a:schemeClr>
              </a:solidFill>
              <a:latin typeface="Arial" panose="020B0604020202020204" pitchFamily="34" charset="0"/>
              <a:cs typeface="Arial" panose="020B0604020202020204" pitchFamily="34" charset="0"/>
            </a:rPr>
            <a:t>Lowest Income</a:t>
          </a:r>
        </a:p>
      </xdr:txBody>
    </xdr:sp>
    <xdr:clientData/>
  </xdr:twoCellAnchor>
  <xdr:twoCellAnchor>
    <xdr:from>
      <xdr:col>14</xdr:col>
      <xdr:colOff>25733</xdr:colOff>
      <xdr:row>35</xdr:row>
      <xdr:rowOff>3041</xdr:rowOff>
    </xdr:from>
    <xdr:to>
      <xdr:col>16</xdr:col>
      <xdr:colOff>132833</xdr:colOff>
      <xdr:row>36</xdr:row>
      <xdr:rowOff>93345</xdr:rowOff>
    </xdr:to>
    <xdr:sp macro="" textlink="Analysis!AE26">
      <xdr:nvSpPr>
        <xdr:cNvPr id="39" name="TextBox 38">
          <a:extLst>
            <a:ext uri="{FF2B5EF4-FFF2-40B4-BE49-F238E27FC236}">
              <a16:creationId xmlns:a16="http://schemas.microsoft.com/office/drawing/2014/main" id="{00000000-0008-0000-0000-000027000000}"/>
            </a:ext>
          </a:extLst>
        </xdr:cNvPr>
        <xdr:cNvSpPr txBox="1"/>
      </xdr:nvSpPr>
      <xdr:spPr>
        <a:xfrm>
          <a:off x="8560133" y="6403841"/>
          <a:ext cx="1326300" cy="273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A66D39C-AEC0-4B4A-9565-B4C30158F2CB}" type="TxLink">
            <a:rPr lang="en-US" sz="1200" b="1" i="0" u="none" strike="noStrike">
              <a:solidFill>
                <a:srgbClr val="00FFCC"/>
              </a:solidFill>
              <a:latin typeface="Calibri"/>
              <a:cs typeface="Calibri"/>
            </a:rPr>
            <a:pPr algn="l"/>
            <a:t>Nov | 68,100</a:t>
          </a:fld>
          <a:endParaRPr lang="en-US" sz="1600" b="1">
            <a:solidFill>
              <a:srgbClr val="00FFCC"/>
            </a:solidFill>
            <a:latin typeface="Arial" panose="020B0604020202020204" pitchFamily="34" charset="0"/>
            <a:cs typeface="Arial" panose="020B0604020202020204" pitchFamily="34" charset="0"/>
          </a:endParaRPr>
        </a:p>
      </xdr:txBody>
    </xdr:sp>
    <xdr:clientData/>
  </xdr:twoCellAnchor>
  <xdr:twoCellAnchor>
    <xdr:from>
      <xdr:col>13</xdr:col>
      <xdr:colOff>274797</xdr:colOff>
      <xdr:row>35</xdr:row>
      <xdr:rowOff>7500</xdr:rowOff>
    </xdr:from>
    <xdr:to>
      <xdr:col>14</xdr:col>
      <xdr:colOff>47784</xdr:colOff>
      <xdr:row>37</xdr:row>
      <xdr:rowOff>905</xdr:rowOff>
    </xdr:to>
    <xdr:pic>
      <xdr:nvPicPr>
        <xdr:cNvPr id="40" name="Graphic 39" descr="Arrow Clockwise curve">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rot="10800000">
          <a:off x="8199597" y="6408300"/>
          <a:ext cx="382587" cy="359165"/>
        </a:xfrm>
        <a:prstGeom prst="rect">
          <a:avLst/>
        </a:prstGeom>
      </xdr:spPr>
    </xdr:pic>
    <xdr:clientData/>
  </xdr:twoCellAnchor>
  <xdr:twoCellAnchor>
    <xdr:from>
      <xdr:col>14</xdr:col>
      <xdr:colOff>25733</xdr:colOff>
      <xdr:row>32</xdr:row>
      <xdr:rowOff>164083</xdr:rowOff>
    </xdr:from>
    <xdr:to>
      <xdr:col>16</xdr:col>
      <xdr:colOff>132833</xdr:colOff>
      <xdr:row>34</xdr:row>
      <xdr:rowOff>41653</xdr:rowOff>
    </xdr:to>
    <xdr:sp macro="" textlink="">
      <xdr:nvSpPr>
        <xdr:cNvPr id="41" name="TextBox 40">
          <a:extLst>
            <a:ext uri="{FF2B5EF4-FFF2-40B4-BE49-F238E27FC236}">
              <a16:creationId xmlns:a16="http://schemas.microsoft.com/office/drawing/2014/main" id="{00000000-0008-0000-0000-000029000000}"/>
            </a:ext>
          </a:extLst>
        </xdr:cNvPr>
        <xdr:cNvSpPr txBox="1"/>
      </xdr:nvSpPr>
      <xdr:spPr>
        <a:xfrm>
          <a:off x="8560133" y="6016243"/>
          <a:ext cx="1326300" cy="243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b="0">
              <a:solidFill>
                <a:schemeClr val="bg1">
                  <a:lumMod val="75000"/>
                </a:schemeClr>
              </a:solidFill>
              <a:latin typeface="Arial" panose="020B0604020202020204" pitchFamily="34" charset="0"/>
              <a:cs typeface="Arial" panose="020B0604020202020204" pitchFamily="34" charset="0"/>
            </a:rPr>
            <a:t>Average Income</a:t>
          </a:r>
        </a:p>
      </xdr:txBody>
    </xdr:sp>
    <xdr:clientData/>
  </xdr:twoCellAnchor>
  <xdr:twoCellAnchor>
    <xdr:from>
      <xdr:col>14</xdr:col>
      <xdr:colOff>25733</xdr:colOff>
      <xdr:row>32</xdr:row>
      <xdr:rowOff>2622</xdr:rowOff>
    </xdr:from>
    <xdr:to>
      <xdr:col>16</xdr:col>
      <xdr:colOff>132833</xdr:colOff>
      <xdr:row>33</xdr:row>
      <xdr:rowOff>63072</xdr:rowOff>
    </xdr:to>
    <xdr:sp macro="" textlink="Analysis!AD22">
      <xdr:nvSpPr>
        <xdr:cNvPr id="42" name="TextBox 41">
          <a:extLst>
            <a:ext uri="{FF2B5EF4-FFF2-40B4-BE49-F238E27FC236}">
              <a16:creationId xmlns:a16="http://schemas.microsoft.com/office/drawing/2014/main" id="{00000000-0008-0000-0000-00002A000000}"/>
            </a:ext>
          </a:extLst>
        </xdr:cNvPr>
        <xdr:cNvSpPr txBox="1"/>
      </xdr:nvSpPr>
      <xdr:spPr>
        <a:xfrm>
          <a:off x="8560133" y="5854782"/>
          <a:ext cx="1326300" cy="243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68316C02-4550-4B74-8C75-7EE5F782C4E8}" type="TxLink">
            <a:rPr lang="en-US" sz="1200" b="1" i="0" u="none" strike="noStrike">
              <a:solidFill>
                <a:srgbClr val="00FFCC"/>
              </a:solidFill>
              <a:latin typeface="Calibri"/>
              <a:cs typeface="Calibri"/>
            </a:rPr>
            <a:pPr algn="l"/>
            <a:t>73,103</a:t>
          </a:fld>
          <a:endParaRPr lang="en-US" sz="1600" b="1">
            <a:solidFill>
              <a:srgbClr val="00FFCC"/>
            </a:solidFill>
            <a:latin typeface="Arial" panose="020B0604020202020204" pitchFamily="34" charset="0"/>
            <a:cs typeface="Arial" panose="020B0604020202020204" pitchFamily="34" charset="0"/>
          </a:endParaRPr>
        </a:p>
      </xdr:txBody>
    </xdr:sp>
    <xdr:clientData/>
  </xdr:twoCellAnchor>
  <xdr:twoCellAnchor>
    <xdr:from>
      <xdr:col>13</xdr:col>
      <xdr:colOff>293847</xdr:colOff>
      <xdr:row>32</xdr:row>
      <xdr:rowOff>58682</xdr:rowOff>
    </xdr:from>
    <xdr:to>
      <xdr:col>14</xdr:col>
      <xdr:colOff>66834</xdr:colOff>
      <xdr:row>34</xdr:row>
      <xdr:rowOff>13987</xdr:rowOff>
    </xdr:to>
    <xdr:pic>
      <xdr:nvPicPr>
        <xdr:cNvPr id="43" name="Graphic 42" descr="Heartbeat">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8218647" y="5910842"/>
          <a:ext cx="382587" cy="321065"/>
        </a:xfrm>
        <a:prstGeom prst="rect">
          <a:avLst/>
        </a:prstGeom>
      </xdr:spPr>
    </xdr:pic>
    <xdr:clientData/>
  </xdr:twoCellAnchor>
  <xdr:twoCellAnchor>
    <xdr:from>
      <xdr:col>13</xdr:col>
      <xdr:colOff>382906</xdr:colOff>
      <xdr:row>26</xdr:row>
      <xdr:rowOff>135254</xdr:rowOff>
    </xdr:from>
    <xdr:to>
      <xdr:col>15</xdr:col>
      <xdr:colOff>546736</xdr:colOff>
      <xdr:row>27</xdr:row>
      <xdr:rowOff>155066</xdr:rowOff>
    </xdr:to>
    <xdr:sp macro="" textlink="">
      <xdr:nvSpPr>
        <xdr:cNvPr id="45" name="Rectangle 44">
          <a:extLst>
            <a:ext uri="{FF2B5EF4-FFF2-40B4-BE49-F238E27FC236}">
              <a16:creationId xmlns:a16="http://schemas.microsoft.com/office/drawing/2014/main" id="{00000000-0008-0000-0000-00002D000000}"/>
            </a:ext>
          </a:extLst>
        </xdr:cNvPr>
        <xdr:cNvSpPr/>
      </xdr:nvSpPr>
      <xdr:spPr>
        <a:xfrm>
          <a:off x="8307706" y="4890134"/>
          <a:ext cx="1383030" cy="202692"/>
        </a:xfrm>
        <a:prstGeom prst="rect">
          <a:avLst/>
        </a:prstGeom>
        <a:solidFill>
          <a:srgbClr val="00CC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Income</a:t>
          </a:r>
        </a:p>
      </xdr:txBody>
    </xdr:sp>
    <xdr:clientData/>
  </xdr:twoCellAnchor>
  <xdr:twoCellAnchor>
    <xdr:from>
      <xdr:col>15</xdr:col>
      <xdr:colOff>584836</xdr:colOff>
      <xdr:row>26</xdr:row>
      <xdr:rowOff>135254</xdr:rowOff>
    </xdr:from>
    <xdr:to>
      <xdr:col>18</xdr:col>
      <xdr:colOff>139066</xdr:colOff>
      <xdr:row>27</xdr:row>
      <xdr:rowOff>155066</xdr:rowOff>
    </xdr:to>
    <xdr:sp macro="" textlink="">
      <xdr:nvSpPr>
        <xdr:cNvPr id="46" name="Rectangle 45">
          <a:extLst>
            <a:ext uri="{FF2B5EF4-FFF2-40B4-BE49-F238E27FC236}">
              <a16:creationId xmlns:a16="http://schemas.microsoft.com/office/drawing/2014/main" id="{00000000-0008-0000-0000-00002E000000}"/>
            </a:ext>
          </a:extLst>
        </xdr:cNvPr>
        <xdr:cNvSpPr/>
      </xdr:nvSpPr>
      <xdr:spPr>
        <a:xfrm>
          <a:off x="9728836" y="4890134"/>
          <a:ext cx="1383030" cy="202692"/>
        </a:xfrm>
        <a:prstGeom prst="rect">
          <a:avLst/>
        </a:prstGeom>
        <a:solidFill>
          <a:srgbClr val="DF19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Expenses</a:t>
          </a:r>
        </a:p>
      </xdr:txBody>
    </xdr:sp>
    <xdr:clientData/>
  </xdr:twoCellAnchor>
  <xdr:twoCellAnchor editAs="absolute">
    <xdr:from>
      <xdr:col>18</xdr:col>
      <xdr:colOff>386716</xdr:colOff>
      <xdr:row>5</xdr:row>
      <xdr:rowOff>91440</xdr:rowOff>
    </xdr:from>
    <xdr:to>
      <xdr:col>21</xdr:col>
      <xdr:colOff>552451</xdr:colOff>
      <xdr:row>15</xdr:row>
      <xdr:rowOff>81914</xdr:rowOff>
    </xdr:to>
    <xdr:sp macro="" textlink="">
      <xdr:nvSpPr>
        <xdr:cNvPr id="50" name="Rectangle: Rounded Corners 49">
          <a:extLst>
            <a:ext uri="{FF2B5EF4-FFF2-40B4-BE49-F238E27FC236}">
              <a16:creationId xmlns:a16="http://schemas.microsoft.com/office/drawing/2014/main" id="{00000000-0008-0000-0000-000032000000}"/>
            </a:ext>
          </a:extLst>
        </xdr:cNvPr>
        <xdr:cNvSpPr/>
      </xdr:nvSpPr>
      <xdr:spPr>
        <a:xfrm>
          <a:off x="11359516" y="1005840"/>
          <a:ext cx="1994535" cy="1819274"/>
        </a:xfrm>
        <a:prstGeom prst="roundRect">
          <a:avLst>
            <a:gd name="adj" fmla="val 1466"/>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19</xdr:col>
          <xdr:colOff>571500</xdr:colOff>
          <xdr:row>6</xdr:row>
          <xdr:rowOff>30480</xdr:rowOff>
        </xdr:from>
        <xdr:to>
          <xdr:col>21</xdr:col>
          <xdr:colOff>411480</xdr:colOff>
          <xdr:row>7</xdr:row>
          <xdr:rowOff>45720</xdr:rowOff>
        </xdr:to>
        <xdr:sp macro="" textlink="">
          <xdr:nvSpPr>
            <xdr:cNvPr id="1025" name="Drop Dow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xdr:twoCellAnchor editAs="absolute">
    <xdr:from>
      <xdr:col>18</xdr:col>
      <xdr:colOff>396240</xdr:colOff>
      <xdr:row>6</xdr:row>
      <xdr:rowOff>1176</xdr:rowOff>
    </xdr:from>
    <xdr:to>
      <xdr:col>20</xdr:col>
      <xdr:colOff>45721</xdr:colOff>
      <xdr:row>7</xdr:row>
      <xdr:rowOff>64769</xdr:rowOff>
    </xdr:to>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11369040" y="1095374"/>
          <a:ext cx="868681" cy="249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75000"/>
                </a:schemeClr>
              </a:solidFill>
              <a:latin typeface="+mn-lt"/>
              <a:cs typeface="Arial" panose="020B0604020202020204" pitchFamily="34" charset="0"/>
            </a:rPr>
            <a:t>Select</a:t>
          </a:r>
          <a:r>
            <a:rPr lang="en-US" sz="1100" b="0" baseline="0">
              <a:solidFill>
                <a:schemeClr val="bg1">
                  <a:lumMod val="75000"/>
                </a:schemeClr>
              </a:solidFill>
              <a:latin typeface="+mn-lt"/>
              <a:cs typeface="Arial" panose="020B0604020202020204" pitchFamily="34" charset="0"/>
            </a:rPr>
            <a:t> one:</a:t>
          </a:r>
          <a:endParaRPr lang="en-US" sz="1100" b="0">
            <a:solidFill>
              <a:schemeClr val="bg1">
                <a:lumMod val="75000"/>
              </a:schemeClr>
            </a:solidFill>
            <a:latin typeface="+mn-lt"/>
            <a:cs typeface="Arial" panose="020B0604020202020204" pitchFamily="34" charset="0"/>
          </a:endParaRPr>
        </a:p>
      </xdr:txBody>
    </xdr:sp>
    <xdr:clientData/>
  </xdr:twoCellAnchor>
  <xdr:twoCellAnchor>
    <xdr:from>
      <xdr:col>18</xdr:col>
      <xdr:colOff>392420</xdr:colOff>
      <xdr:row>6</xdr:row>
      <xdr:rowOff>150493</xdr:rowOff>
    </xdr:from>
    <xdr:to>
      <xdr:col>22</xdr:col>
      <xdr:colOff>43804</xdr:colOff>
      <xdr:row>9</xdr:row>
      <xdr:rowOff>112394</xdr:rowOff>
    </xdr:to>
    <xdr:grpSp>
      <xdr:nvGrpSpPr>
        <xdr:cNvPr id="52" name="Group 51">
          <a:extLst>
            <a:ext uri="{FF2B5EF4-FFF2-40B4-BE49-F238E27FC236}">
              <a16:creationId xmlns:a16="http://schemas.microsoft.com/office/drawing/2014/main" id="{00000000-0008-0000-0000-000034000000}"/>
            </a:ext>
          </a:extLst>
        </xdr:cNvPr>
        <xdr:cNvGrpSpPr/>
      </xdr:nvGrpSpPr>
      <xdr:grpSpPr>
        <a:xfrm>
          <a:off x="11365220" y="1268093"/>
          <a:ext cx="2089784" cy="520701"/>
          <a:chOff x="10944224" y="990599"/>
          <a:chExt cx="2714626" cy="533401"/>
        </a:xfrm>
      </xdr:grpSpPr>
      <xdr:sp macro="" textlink="">
        <xdr:nvSpPr>
          <xdr:cNvPr id="53" name="TextBox 52">
            <a:extLst>
              <a:ext uri="{FF2B5EF4-FFF2-40B4-BE49-F238E27FC236}">
                <a16:creationId xmlns:a16="http://schemas.microsoft.com/office/drawing/2014/main" id="{00000000-0008-0000-0000-000035000000}"/>
              </a:ext>
            </a:extLst>
          </xdr:cNvPr>
          <xdr:cNvSpPr txBox="1"/>
        </xdr:nvSpPr>
        <xdr:spPr>
          <a:xfrm>
            <a:off x="10944224" y="990599"/>
            <a:ext cx="2714626" cy="533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75000"/>
                  </a:schemeClr>
                </a:solidFill>
                <a:latin typeface="+mn-lt"/>
                <a:cs typeface="Arial" panose="020B0604020202020204" pitchFamily="34" charset="0"/>
              </a:rPr>
              <a:t>Expenses M-o-M</a:t>
            </a:r>
            <a:r>
              <a:rPr lang="en-US" sz="1100" b="0" baseline="0">
                <a:solidFill>
                  <a:schemeClr val="bg1">
                    <a:lumMod val="75000"/>
                  </a:schemeClr>
                </a:solidFill>
                <a:latin typeface="+mn-lt"/>
                <a:cs typeface="Arial" panose="020B0604020202020204" pitchFamily="34" charset="0"/>
              </a:rPr>
              <a:t> comparison</a:t>
            </a:r>
          </a:p>
          <a:p>
            <a:pPr algn="l"/>
            <a:r>
              <a:rPr lang="en-US" sz="1100" b="0" baseline="0">
                <a:solidFill>
                  <a:schemeClr val="bg1">
                    <a:lumMod val="75000"/>
                  </a:schemeClr>
                </a:solidFill>
                <a:latin typeface="+mn-lt"/>
                <a:cs typeface="Arial" panose="020B0604020202020204" pitchFamily="34" charset="0"/>
              </a:rPr>
              <a:t>for   </a:t>
            </a:r>
            <a:endParaRPr lang="en-US" sz="1100" b="0">
              <a:solidFill>
                <a:schemeClr val="bg1">
                  <a:lumMod val="75000"/>
                </a:schemeClr>
              </a:solidFill>
              <a:latin typeface="+mn-lt"/>
              <a:cs typeface="Arial" panose="020B0604020202020204" pitchFamily="34" charset="0"/>
            </a:endParaRPr>
          </a:p>
        </xdr:txBody>
      </xdr:sp>
      <xdr:sp macro="" textlink="Analysis!AN28">
        <xdr:nvSpPr>
          <xdr:cNvPr id="54" name="TextBox 53">
            <a:extLst>
              <a:ext uri="{FF2B5EF4-FFF2-40B4-BE49-F238E27FC236}">
                <a16:creationId xmlns:a16="http://schemas.microsoft.com/office/drawing/2014/main" id="{00000000-0008-0000-0000-000036000000}"/>
              </a:ext>
            </a:extLst>
          </xdr:cNvPr>
          <xdr:cNvSpPr txBox="1"/>
        </xdr:nvSpPr>
        <xdr:spPr>
          <a:xfrm>
            <a:off x="11216694" y="1213288"/>
            <a:ext cx="1511806"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F90083C-ECF9-44E3-9B07-1C5D92C14BCE}" type="TxLink">
              <a:rPr lang="en-US" sz="1100" b="0" i="0" u="none" strike="noStrike">
                <a:solidFill>
                  <a:srgbClr val="FF3399"/>
                </a:solidFill>
                <a:latin typeface="Calibri"/>
                <a:cs typeface="Calibri"/>
              </a:rPr>
              <a:pPr algn="l"/>
              <a:t>May and Apr</a:t>
            </a:fld>
            <a:endParaRPr lang="en-US" sz="1200" b="1" i="0" u="none" strike="noStrike">
              <a:solidFill>
                <a:srgbClr val="FF3399"/>
              </a:solidFill>
              <a:latin typeface="Calibri"/>
              <a:cs typeface="Calibri"/>
            </a:endParaRPr>
          </a:p>
        </xdr:txBody>
      </xdr:sp>
    </xdr:grpSp>
    <xdr:clientData/>
  </xdr:twoCellAnchor>
  <xdr:twoCellAnchor>
    <xdr:from>
      <xdr:col>18</xdr:col>
      <xdr:colOff>531502</xdr:colOff>
      <xdr:row>9</xdr:row>
      <xdr:rowOff>104773</xdr:rowOff>
    </xdr:from>
    <xdr:to>
      <xdr:col>21</xdr:col>
      <xdr:colOff>371485</xdr:colOff>
      <xdr:row>15</xdr:row>
      <xdr:rowOff>36194</xdr:rowOff>
    </xdr:to>
    <xdr:grpSp>
      <xdr:nvGrpSpPr>
        <xdr:cNvPr id="55" name="Group 54">
          <a:extLst>
            <a:ext uri="{FF2B5EF4-FFF2-40B4-BE49-F238E27FC236}">
              <a16:creationId xmlns:a16="http://schemas.microsoft.com/office/drawing/2014/main" id="{00000000-0008-0000-0000-000037000000}"/>
            </a:ext>
          </a:extLst>
        </xdr:cNvPr>
        <xdr:cNvGrpSpPr/>
      </xdr:nvGrpSpPr>
      <xdr:grpSpPr>
        <a:xfrm>
          <a:off x="11504302" y="1781173"/>
          <a:ext cx="1668783" cy="1049021"/>
          <a:chOff x="11058524" y="1552573"/>
          <a:chExt cx="1638302" cy="1066802"/>
        </a:xfrm>
      </xdr:grpSpPr>
      <xdr:sp macro="" textlink="Analysis!AO26">
        <xdr:nvSpPr>
          <xdr:cNvPr id="56" name="Rectangle 55">
            <a:extLst>
              <a:ext uri="{FF2B5EF4-FFF2-40B4-BE49-F238E27FC236}">
                <a16:creationId xmlns:a16="http://schemas.microsoft.com/office/drawing/2014/main" id="{00000000-0008-0000-0000-000038000000}"/>
              </a:ext>
            </a:extLst>
          </xdr:cNvPr>
          <xdr:cNvSpPr/>
        </xdr:nvSpPr>
        <xdr:spPr>
          <a:xfrm>
            <a:off x="11058526" y="1747731"/>
            <a:ext cx="1638300" cy="55245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4504EA9-0548-4330-93AD-3D0E46D70E98}" type="TxLink">
              <a:rPr lang="en-US" sz="2800" b="1" i="0" u="none" strike="noStrike">
                <a:solidFill>
                  <a:schemeClr val="tx1"/>
                </a:solidFill>
                <a:latin typeface="Calibri"/>
                <a:cs typeface="Calibri"/>
              </a:rPr>
              <a:pPr algn="ctr"/>
              <a:t>58,700</a:t>
            </a:fld>
            <a:endParaRPr lang="en-US" sz="6000" b="1">
              <a:solidFill>
                <a:schemeClr val="tx1"/>
              </a:solidFill>
            </a:endParaRPr>
          </a:p>
        </xdr:txBody>
      </xdr:sp>
      <xdr:sp macro="" textlink="Analysis!AN30">
        <xdr:nvSpPr>
          <xdr:cNvPr id="57" name="Rectangle 56">
            <a:extLst>
              <a:ext uri="{FF2B5EF4-FFF2-40B4-BE49-F238E27FC236}">
                <a16:creationId xmlns:a16="http://schemas.microsoft.com/office/drawing/2014/main" id="{00000000-0008-0000-0000-000039000000}"/>
              </a:ext>
            </a:extLst>
          </xdr:cNvPr>
          <xdr:cNvSpPr/>
        </xdr:nvSpPr>
        <xdr:spPr>
          <a:xfrm>
            <a:off x="11058526" y="1552573"/>
            <a:ext cx="1638300" cy="238126"/>
          </a:xfrm>
          <a:prstGeom prst="rect">
            <a:avLst/>
          </a:prstGeom>
          <a:solidFill>
            <a:srgbClr val="DF198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856445E-2098-4B85-9729-387B0A808BF5}" type="TxLink">
              <a:rPr lang="en-US" sz="1100" b="0" i="0" u="none" strike="noStrike">
                <a:solidFill>
                  <a:srgbClr val="000000"/>
                </a:solidFill>
                <a:latin typeface="Calibri"/>
                <a:cs typeface="Calibri"/>
              </a:rPr>
              <a:pPr algn="ctr"/>
              <a:t>May Total Expenses</a:t>
            </a:fld>
            <a:endParaRPr lang="en-US" sz="2400">
              <a:solidFill>
                <a:schemeClr val="bg1"/>
              </a:solidFill>
            </a:endParaRPr>
          </a:p>
        </xdr:txBody>
      </xdr:sp>
      <xdr:sp macro="" textlink="">
        <xdr:nvSpPr>
          <xdr:cNvPr id="66" name="Rectangle 65">
            <a:extLst>
              <a:ext uri="{FF2B5EF4-FFF2-40B4-BE49-F238E27FC236}">
                <a16:creationId xmlns:a16="http://schemas.microsoft.com/office/drawing/2014/main" id="{00000000-0008-0000-0000-000042000000}"/>
              </a:ext>
            </a:extLst>
          </xdr:cNvPr>
          <xdr:cNvSpPr/>
        </xdr:nvSpPr>
        <xdr:spPr>
          <a:xfrm>
            <a:off x="11058524" y="2266950"/>
            <a:ext cx="1638301" cy="35242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a:p>
        </xdr:txBody>
      </xdr:sp>
      <xdr:sp macro="" textlink="Analysis!AM32">
        <xdr:nvSpPr>
          <xdr:cNvPr id="84" name="TextBox 83">
            <a:extLst>
              <a:ext uri="{FF2B5EF4-FFF2-40B4-BE49-F238E27FC236}">
                <a16:creationId xmlns:a16="http://schemas.microsoft.com/office/drawing/2014/main" id="{00000000-0008-0000-0000-000054000000}"/>
              </a:ext>
            </a:extLst>
          </xdr:cNvPr>
          <xdr:cNvSpPr txBox="1"/>
        </xdr:nvSpPr>
        <xdr:spPr>
          <a:xfrm>
            <a:off x="11068049" y="2190750"/>
            <a:ext cx="160020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5F936E7-DC24-4F9F-A495-D09304E469AF}" type="TxLink">
              <a:rPr lang="en-US" sz="1100" b="1" i="0" u="none" strike="noStrike">
                <a:solidFill>
                  <a:schemeClr val="tx1"/>
                </a:solidFill>
                <a:latin typeface="Calibri"/>
                <a:cs typeface="Calibri"/>
              </a:rPr>
              <a:pPr algn="ctr"/>
              <a:t>-14.7%, (-10,100)</a:t>
            </a:fld>
            <a:endParaRPr lang="en-US" sz="1100" b="1" i="0" u="none" strike="noStrike">
              <a:solidFill>
                <a:schemeClr val="tx1"/>
              </a:solidFill>
              <a:latin typeface="Calibri"/>
              <a:cs typeface="Calibri"/>
            </a:endParaRPr>
          </a:p>
        </xdr:txBody>
      </xdr:sp>
      <xdr:sp macro="" textlink="">
        <xdr:nvSpPr>
          <xdr:cNvPr id="85" name="TextBox 84">
            <a:extLst>
              <a:ext uri="{FF2B5EF4-FFF2-40B4-BE49-F238E27FC236}">
                <a16:creationId xmlns:a16="http://schemas.microsoft.com/office/drawing/2014/main" id="{00000000-0008-0000-0000-000055000000}"/>
              </a:ext>
            </a:extLst>
          </xdr:cNvPr>
          <xdr:cNvSpPr txBox="1"/>
        </xdr:nvSpPr>
        <xdr:spPr>
          <a:xfrm>
            <a:off x="11068050" y="2362200"/>
            <a:ext cx="16287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a:solidFill>
                  <a:schemeClr val="tx1"/>
                </a:solidFill>
                <a:latin typeface="+mn-lt"/>
                <a:cs typeface="Arial" panose="020B0604020202020204" pitchFamily="34" charset="0"/>
              </a:rPr>
              <a:t>vs. previous</a:t>
            </a:r>
            <a:r>
              <a:rPr lang="en-US" sz="1100" b="0" baseline="0">
                <a:solidFill>
                  <a:schemeClr val="tx1"/>
                </a:solidFill>
                <a:latin typeface="+mn-lt"/>
                <a:cs typeface="Arial" panose="020B0604020202020204" pitchFamily="34" charset="0"/>
              </a:rPr>
              <a:t> month</a:t>
            </a:r>
            <a:endParaRPr lang="en-US" sz="1100" b="0">
              <a:solidFill>
                <a:schemeClr val="tx1"/>
              </a:solidFill>
              <a:latin typeface="+mn-lt"/>
              <a:cs typeface="Arial" panose="020B0604020202020204" pitchFamily="34" charset="0"/>
            </a:endParaRPr>
          </a:p>
        </xdr:txBody>
      </xdr:sp>
    </xdr:grpSp>
    <xdr:clientData/>
  </xdr:twoCellAnchor>
  <xdr:twoCellAnchor editAs="absolute">
    <xdr:from>
      <xdr:col>18</xdr:col>
      <xdr:colOff>411480</xdr:colOff>
      <xdr:row>15</xdr:row>
      <xdr:rowOff>174699</xdr:rowOff>
    </xdr:from>
    <xdr:to>
      <xdr:col>26</xdr:col>
      <xdr:colOff>527686</xdr:colOff>
      <xdr:row>38</xdr:row>
      <xdr:rowOff>85164</xdr:rowOff>
    </xdr:to>
    <xdr:sp macro="" textlink="">
      <xdr:nvSpPr>
        <xdr:cNvPr id="92" name="Rectangle: Rounded Corners 91">
          <a:extLst>
            <a:ext uri="{FF2B5EF4-FFF2-40B4-BE49-F238E27FC236}">
              <a16:creationId xmlns:a16="http://schemas.microsoft.com/office/drawing/2014/main" id="{00000000-0008-0000-0000-00005C000000}"/>
            </a:ext>
          </a:extLst>
        </xdr:cNvPr>
        <xdr:cNvSpPr/>
      </xdr:nvSpPr>
      <xdr:spPr>
        <a:xfrm>
          <a:off x="11384280" y="2917899"/>
          <a:ext cx="4993006" cy="4116705"/>
        </a:xfrm>
        <a:prstGeom prst="roundRect">
          <a:avLst>
            <a:gd name="adj" fmla="val 1466"/>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430529</xdr:colOff>
      <xdr:row>19</xdr:row>
      <xdr:rowOff>48969</xdr:rowOff>
    </xdr:from>
    <xdr:to>
      <xdr:col>26</xdr:col>
      <xdr:colOff>476250</xdr:colOff>
      <xdr:row>36</xdr:row>
      <xdr:rowOff>85164</xdr:rowOff>
    </xdr:to>
    <xdr:graphicFrame macro="">
      <xdr:nvGraphicFramePr>
        <xdr:cNvPr id="93" name="Chart 92">
          <a:extLst>
            <a:ext uri="{FF2B5EF4-FFF2-40B4-BE49-F238E27FC236}">
              <a16:creationId xmlns:a16="http://schemas.microsoft.com/office/drawing/2014/main" id="{00000000-0008-0000-0000-00005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18</xdr:col>
      <xdr:colOff>440056</xdr:colOff>
      <xdr:row>15</xdr:row>
      <xdr:rowOff>137160</xdr:rowOff>
    </xdr:from>
    <xdr:to>
      <xdr:col>26</xdr:col>
      <xdr:colOff>400049</xdr:colOff>
      <xdr:row>19</xdr:row>
      <xdr:rowOff>101455</xdr:rowOff>
    </xdr:to>
    <xdr:grpSp>
      <xdr:nvGrpSpPr>
        <xdr:cNvPr id="94" name="Group 93">
          <a:extLst>
            <a:ext uri="{FF2B5EF4-FFF2-40B4-BE49-F238E27FC236}">
              <a16:creationId xmlns:a16="http://schemas.microsoft.com/office/drawing/2014/main" id="{00000000-0008-0000-0000-00005E000000}"/>
            </a:ext>
          </a:extLst>
        </xdr:cNvPr>
        <xdr:cNvGrpSpPr/>
      </xdr:nvGrpSpPr>
      <xdr:grpSpPr>
        <a:xfrm>
          <a:off x="11412856" y="2931160"/>
          <a:ext cx="4836793" cy="709362"/>
          <a:chOff x="10991851" y="3058086"/>
          <a:chExt cx="4714873" cy="726295"/>
        </a:xfrm>
      </xdr:grpSpPr>
      <xdr:sp macro="" textlink="">
        <xdr:nvSpPr>
          <xdr:cNvPr id="95" name="TextBox 94">
            <a:extLst>
              <a:ext uri="{FF2B5EF4-FFF2-40B4-BE49-F238E27FC236}">
                <a16:creationId xmlns:a16="http://schemas.microsoft.com/office/drawing/2014/main" id="{00000000-0008-0000-0000-00005F000000}"/>
              </a:ext>
            </a:extLst>
          </xdr:cNvPr>
          <xdr:cNvSpPr txBox="1"/>
        </xdr:nvSpPr>
        <xdr:spPr>
          <a:xfrm>
            <a:off x="10991851" y="3058086"/>
            <a:ext cx="4305299" cy="342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a:solidFill>
                  <a:schemeClr val="bg1">
                    <a:lumMod val="75000"/>
                  </a:schemeClr>
                </a:solidFill>
                <a:latin typeface="+mn-lt"/>
                <a:cs typeface="Arial" panose="020B0604020202020204" pitchFamily="34" charset="0"/>
              </a:rPr>
              <a:t>List of all </a:t>
            </a:r>
            <a:r>
              <a:rPr lang="en-US" sz="1200" b="1">
                <a:solidFill>
                  <a:srgbClr val="DF198E"/>
                </a:solidFill>
                <a:latin typeface="+mn-lt"/>
                <a:cs typeface="Arial" panose="020B0604020202020204" pitchFamily="34" charset="0"/>
              </a:rPr>
              <a:t>expenses</a:t>
            </a:r>
            <a:r>
              <a:rPr lang="en-US" sz="1200" b="0">
                <a:solidFill>
                  <a:schemeClr val="bg1">
                    <a:lumMod val="75000"/>
                  </a:schemeClr>
                </a:solidFill>
                <a:latin typeface="+mn-lt"/>
                <a:cs typeface="Arial" panose="020B0604020202020204" pitchFamily="34" charset="0"/>
              </a:rPr>
              <a:t> by subcategory</a:t>
            </a:r>
          </a:p>
        </xdr:txBody>
      </xdr:sp>
      <xdr:grpSp>
        <xdr:nvGrpSpPr>
          <xdr:cNvPr id="96" name="Group 95">
            <a:extLst>
              <a:ext uri="{FF2B5EF4-FFF2-40B4-BE49-F238E27FC236}">
                <a16:creationId xmlns:a16="http://schemas.microsoft.com/office/drawing/2014/main" id="{00000000-0008-0000-0000-000060000000}"/>
              </a:ext>
            </a:extLst>
          </xdr:cNvPr>
          <xdr:cNvGrpSpPr/>
        </xdr:nvGrpSpPr>
        <xdr:grpSpPr>
          <a:xfrm>
            <a:off x="11001377" y="3324786"/>
            <a:ext cx="4705347" cy="459595"/>
            <a:chOff x="10915652" y="1276911"/>
            <a:chExt cx="4705347" cy="459595"/>
          </a:xfrm>
        </xdr:grpSpPr>
        <xdr:sp macro="" textlink="Analysis!AX10">
          <xdr:nvSpPr>
            <xdr:cNvPr id="97" name="TextBox 96">
              <a:extLst>
                <a:ext uri="{FF2B5EF4-FFF2-40B4-BE49-F238E27FC236}">
                  <a16:creationId xmlns:a16="http://schemas.microsoft.com/office/drawing/2014/main" id="{00000000-0008-0000-0000-000061000000}"/>
                </a:ext>
              </a:extLst>
            </xdr:cNvPr>
            <xdr:cNvSpPr txBox="1"/>
          </xdr:nvSpPr>
          <xdr:spPr>
            <a:xfrm>
              <a:off x="10925176" y="1276911"/>
              <a:ext cx="4695823" cy="247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2D968B3-1C06-4624-A340-898EA1C7B4A2}" type="TxLink">
                <a:rPr lang="en-US" sz="1400" b="1" i="0" u="none" strike="noStrike">
                  <a:solidFill>
                    <a:srgbClr val="FF3399"/>
                  </a:solidFill>
                  <a:latin typeface="Calibri"/>
                  <a:cs typeface="Calibri"/>
                </a:rPr>
                <a:pPr algn="l"/>
                <a:t>17.3% (143.0K)</a:t>
              </a:fld>
              <a:endParaRPr lang="en-US" sz="2000" b="1">
                <a:solidFill>
                  <a:srgbClr val="FF3399"/>
                </a:solidFill>
                <a:latin typeface="Arial" panose="020B0604020202020204" pitchFamily="34" charset="0"/>
                <a:cs typeface="Arial" panose="020B0604020202020204" pitchFamily="34" charset="0"/>
              </a:endParaRPr>
            </a:p>
          </xdr:txBody>
        </xdr:sp>
        <xdr:sp macro="" textlink="">
          <xdr:nvSpPr>
            <xdr:cNvPr id="98" name="TextBox 97">
              <a:extLst>
                <a:ext uri="{FF2B5EF4-FFF2-40B4-BE49-F238E27FC236}">
                  <a16:creationId xmlns:a16="http://schemas.microsoft.com/office/drawing/2014/main" id="{00000000-0008-0000-0000-000062000000}"/>
                </a:ext>
              </a:extLst>
            </xdr:cNvPr>
            <xdr:cNvSpPr txBox="1"/>
          </xdr:nvSpPr>
          <xdr:spPr>
            <a:xfrm>
              <a:off x="10915652" y="1486461"/>
              <a:ext cx="1466848" cy="247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bg1">
                      <a:lumMod val="85000"/>
                    </a:schemeClr>
                  </a:solidFill>
                  <a:latin typeface="Calibri"/>
                  <a:cs typeface="Calibri"/>
                </a:rPr>
                <a:t>of</a:t>
              </a:r>
              <a:r>
                <a:rPr lang="en-US" sz="1100" b="0" i="0" u="none" strike="noStrike" baseline="0">
                  <a:solidFill>
                    <a:schemeClr val="bg1">
                      <a:lumMod val="85000"/>
                    </a:schemeClr>
                  </a:solidFill>
                  <a:latin typeface="Calibri"/>
                  <a:cs typeface="Calibri"/>
                </a:rPr>
                <a:t> expenses spent on</a:t>
              </a:r>
              <a:endParaRPr lang="en-US" sz="1100" b="0" i="0" u="none" strike="noStrike">
                <a:solidFill>
                  <a:schemeClr val="bg1">
                    <a:lumMod val="85000"/>
                  </a:schemeClr>
                </a:solidFill>
                <a:latin typeface="Calibri"/>
                <a:cs typeface="Calibri"/>
              </a:endParaRPr>
            </a:p>
          </xdr:txBody>
        </xdr:sp>
        <xdr:sp macro="" textlink="Analysis!AY9">
          <xdr:nvSpPr>
            <xdr:cNvPr id="99" name="TextBox 98">
              <a:extLst>
                <a:ext uri="{FF2B5EF4-FFF2-40B4-BE49-F238E27FC236}">
                  <a16:creationId xmlns:a16="http://schemas.microsoft.com/office/drawing/2014/main" id="{00000000-0008-0000-0000-000063000000}"/>
                </a:ext>
              </a:extLst>
            </xdr:cNvPr>
            <xdr:cNvSpPr txBox="1"/>
          </xdr:nvSpPr>
          <xdr:spPr>
            <a:xfrm>
              <a:off x="12150317" y="1489417"/>
              <a:ext cx="1619250" cy="247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9D76A9F-E853-458F-9407-F111CE9D97CD}" type="TxLink">
                <a:rPr lang="en-US" sz="1400" b="1" i="0" u="none" strike="noStrike">
                  <a:solidFill>
                    <a:srgbClr val="FF3399"/>
                  </a:solidFill>
                  <a:latin typeface="Calibri"/>
                  <a:cs typeface="Calibri"/>
                </a:rPr>
                <a:pPr algn="l"/>
                <a:t>Housing</a:t>
              </a:fld>
              <a:endParaRPr lang="en-US" sz="1600" b="1">
                <a:solidFill>
                  <a:srgbClr val="FF3399"/>
                </a:solidFill>
                <a:latin typeface="Arial" panose="020B0604020202020204" pitchFamily="34" charset="0"/>
                <a:cs typeface="Arial" panose="020B0604020202020204" pitchFamily="34" charset="0"/>
              </a:endParaRPr>
            </a:p>
          </xdr:txBody>
        </xdr:sp>
      </xdr:grpSp>
    </xdr:grpSp>
    <xdr:clientData/>
  </xdr:twoCellAnchor>
  <xdr:twoCellAnchor editAs="absolute">
    <xdr:from>
      <xdr:col>18</xdr:col>
      <xdr:colOff>493395</xdr:colOff>
      <xdr:row>36</xdr:row>
      <xdr:rowOff>94689</xdr:rowOff>
    </xdr:from>
    <xdr:to>
      <xdr:col>20</xdr:col>
      <xdr:colOff>432435</xdr:colOff>
      <xdr:row>38</xdr:row>
      <xdr:rowOff>1961</xdr:rowOff>
    </xdr:to>
    <xdr:sp macro="" textlink="">
      <xdr:nvSpPr>
        <xdr:cNvPr id="100" name="TextBox 99">
          <a:extLst>
            <a:ext uri="{FF2B5EF4-FFF2-40B4-BE49-F238E27FC236}">
              <a16:creationId xmlns:a16="http://schemas.microsoft.com/office/drawing/2014/main" id="{00000000-0008-0000-0000-000064000000}"/>
            </a:ext>
          </a:extLst>
        </xdr:cNvPr>
        <xdr:cNvSpPr txBox="1"/>
      </xdr:nvSpPr>
      <xdr:spPr>
        <a:xfrm>
          <a:off x="11466195" y="6678369"/>
          <a:ext cx="1158240" cy="269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100" b="0">
              <a:solidFill>
                <a:schemeClr val="bg1">
                  <a:lumMod val="95000"/>
                </a:schemeClr>
              </a:solidFill>
              <a:latin typeface="+mn-lt"/>
              <a:cs typeface="Arial" panose="020B0604020202020204" pitchFamily="34" charset="0"/>
            </a:rPr>
            <a:t>Select Category:</a:t>
          </a:r>
        </a:p>
      </xdr:txBody>
    </xdr:sp>
    <xdr:clientData/>
  </xdr:twoCellAnchor>
  <xdr:twoCellAnchor editAs="oneCell">
    <xdr:from>
      <xdr:col>20</xdr:col>
      <xdr:colOff>388620</xdr:colOff>
      <xdr:row>36</xdr:row>
      <xdr:rowOff>0</xdr:rowOff>
    </xdr:from>
    <xdr:to>
      <xdr:col>26</xdr:col>
      <xdr:colOff>137160</xdr:colOff>
      <xdr:row>38</xdr:row>
      <xdr:rowOff>30479</xdr:rowOff>
    </xdr:to>
    <mc:AlternateContent xmlns:mc="http://schemas.openxmlformats.org/markup-compatibility/2006" xmlns:a14="http://schemas.microsoft.com/office/drawing/2010/main">
      <mc:Choice Requires="a14">
        <xdr:graphicFrame macro="">
          <xdr:nvGraphicFramePr>
            <xdr:cNvPr id="109" name="Category">
              <a:extLst>
                <a:ext uri="{FF2B5EF4-FFF2-40B4-BE49-F238E27FC236}">
                  <a16:creationId xmlns:a16="http://schemas.microsoft.com/office/drawing/2014/main" id="{00000000-0008-0000-0000-00006D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2580620" y="6705600"/>
              <a:ext cx="3406140" cy="403012"/>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22</xdr:col>
      <xdr:colOff>15240</xdr:colOff>
      <xdr:row>5</xdr:row>
      <xdr:rowOff>99060</xdr:rowOff>
    </xdr:from>
    <xdr:to>
      <xdr:col>26</xdr:col>
      <xdr:colOff>504825</xdr:colOff>
      <xdr:row>15</xdr:row>
      <xdr:rowOff>86868</xdr:rowOff>
    </xdr:to>
    <xdr:sp macro="" textlink="">
      <xdr:nvSpPr>
        <xdr:cNvPr id="126" name="Rectangle: Rounded Corners 125">
          <a:extLst>
            <a:ext uri="{FF2B5EF4-FFF2-40B4-BE49-F238E27FC236}">
              <a16:creationId xmlns:a16="http://schemas.microsoft.com/office/drawing/2014/main" id="{00000000-0008-0000-0000-00007E000000}"/>
            </a:ext>
          </a:extLst>
        </xdr:cNvPr>
        <xdr:cNvSpPr/>
      </xdr:nvSpPr>
      <xdr:spPr>
        <a:xfrm>
          <a:off x="13426440" y="1013460"/>
          <a:ext cx="2927985" cy="1816608"/>
        </a:xfrm>
        <a:prstGeom prst="roundRect">
          <a:avLst>
            <a:gd name="adj" fmla="val 1466"/>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a:solidFill>
              <a:schemeClr val="bg1"/>
            </a:solidFill>
          </a:endParaRPr>
        </a:p>
      </xdr:txBody>
    </xdr:sp>
    <xdr:clientData/>
  </xdr:twoCellAnchor>
  <xdr:twoCellAnchor editAs="absolute">
    <xdr:from>
      <xdr:col>22</xdr:col>
      <xdr:colOff>72390</xdr:colOff>
      <xdr:row>7</xdr:row>
      <xdr:rowOff>36196</xdr:rowOff>
    </xdr:from>
    <xdr:to>
      <xdr:col>26</xdr:col>
      <xdr:colOff>447675</xdr:colOff>
      <xdr:row>14</xdr:row>
      <xdr:rowOff>131446</xdr:rowOff>
    </xdr:to>
    <xdr:sp macro="" textlink="Qoutes!C1">
      <xdr:nvSpPr>
        <xdr:cNvPr id="127" name="TextBox 126">
          <a:extLst>
            <a:ext uri="{FF2B5EF4-FFF2-40B4-BE49-F238E27FC236}">
              <a16:creationId xmlns:a16="http://schemas.microsoft.com/office/drawing/2014/main" id="{00000000-0008-0000-0000-00007F000000}"/>
            </a:ext>
          </a:extLst>
        </xdr:cNvPr>
        <xdr:cNvSpPr txBox="1"/>
      </xdr:nvSpPr>
      <xdr:spPr>
        <a:xfrm>
          <a:off x="13483590" y="1316356"/>
          <a:ext cx="2813685" cy="1375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C1C9AA7-3CF4-4F36-8BEB-A44EC5748E49}" type="TxLink">
            <a:rPr lang="en-US" sz="1400" b="1" i="0" u="none" strike="noStrike">
              <a:solidFill>
                <a:schemeClr val="bg1"/>
              </a:solidFill>
              <a:latin typeface="Calibri"/>
              <a:cs typeface="Calibri"/>
            </a:rPr>
            <a:pPr algn="ctr"/>
            <a:t>"Success is not measured by the amount of money you have, but by the impact you make in the world."</a:t>
          </a:fld>
          <a:endParaRPr lang="en-US" sz="1800" b="1">
            <a:solidFill>
              <a:schemeClr val="bg1"/>
            </a:solidFill>
          </a:endParaRPr>
        </a:p>
      </xdr:txBody>
    </xdr:sp>
    <xdr:clientData/>
  </xdr:twoCellAnchor>
  <xdr:twoCellAnchor editAs="absolute">
    <xdr:from>
      <xdr:col>22</xdr:col>
      <xdr:colOff>15240</xdr:colOff>
      <xdr:row>6</xdr:row>
      <xdr:rowOff>89536</xdr:rowOff>
    </xdr:from>
    <xdr:to>
      <xdr:col>26</xdr:col>
      <xdr:colOff>457200</xdr:colOff>
      <xdr:row>8</xdr:row>
      <xdr:rowOff>1906</xdr:rowOff>
    </xdr:to>
    <xdr:sp macro="" textlink="">
      <xdr:nvSpPr>
        <xdr:cNvPr id="128" name="TextBox 127">
          <a:extLst>
            <a:ext uri="{FF2B5EF4-FFF2-40B4-BE49-F238E27FC236}">
              <a16:creationId xmlns:a16="http://schemas.microsoft.com/office/drawing/2014/main" id="{00000000-0008-0000-0000-000080000000}"/>
            </a:ext>
          </a:extLst>
        </xdr:cNvPr>
        <xdr:cNvSpPr txBox="1"/>
      </xdr:nvSpPr>
      <xdr:spPr>
        <a:xfrm>
          <a:off x="13426440" y="1186816"/>
          <a:ext cx="2880360"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a:solidFill>
                <a:schemeClr val="bg1">
                  <a:lumMod val="75000"/>
                </a:schemeClr>
              </a:solidFill>
              <a:latin typeface="+mn-lt"/>
              <a:cs typeface="Arial" panose="020B0604020202020204" pitchFamily="34" charset="0"/>
            </a:rPr>
            <a:t>Please</a:t>
          </a:r>
          <a:r>
            <a:rPr lang="en-US" sz="1100" b="0" baseline="0">
              <a:solidFill>
                <a:schemeClr val="bg1">
                  <a:lumMod val="75000"/>
                </a:schemeClr>
              </a:solidFill>
              <a:latin typeface="+mn-lt"/>
              <a:cs typeface="Arial" panose="020B0604020202020204" pitchFamily="34" charset="0"/>
            </a:rPr>
            <a:t> reflect on </a:t>
          </a:r>
          <a:r>
            <a:rPr lang="en-US" sz="1100" b="0">
              <a:solidFill>
                <a:schemeClr val="bg1">
                  <a:lumMod val="75000"/>
                </a:schemeClr>
              </a:solidFill>
              <a:latin typeface="+mn-lt"/>
              <a:cs typeface="Arial" panose="020B0604020202020204" pitchFamily="34" charset="0"/>
            </a:rPr>
            <a:t>our </a:t>
          </a:r>
          <a:r>
            <a:rPr lang="en-US" sz="1100" b="1">
              <a:solidFill>
                <a:srgbClr val="8C5ADC"/>
              </a:solidFill>
              <a:latin typeface="+mn-lt"/>
              <a:cs typeface="Arial" panose="020B0604020202020204" pitchFamily="34" charset="0"/>
            </a:rPr>
            <a:t>inspirational</a:t>
          </a:r>
          <a:r>
            <a:rPr lang="en-US" sz="1100" b="1" baseline="0">
              <a:solidFill>
                <a:srgbClr val="8C5ADC"/>
              </a:solidFill>
              <a:latin typeface="+mn-lt"/>
              <a:cs typeface="Arial" panose="020B0604020202020204" pitchFamily="34" charset="0"/>
            </a:rPr>
            <a:t> quote</a:t>
          </a:r>
          <a:endParaRPr lang="en-US" sz="1100" b="1">
            <a:solidFill>
              <a:srgbClr val="8C5ADC"/>
            </a:solidFill>
            <a:latin typeface="+mn-lt"/>
            <a:cs typeface="Arial" panose="020B0604020202020204" pitchFamily="34" charset="0"/>
          </a:endParaRPr>
        </a:p>
      </xdr:txBody>
    </xdr:sp>
    <xdr:clientData/>
  </xdr:twoCellAnchor>
  <xdr:twoCellAnchor editAs="absolute">
    <xdr:from>
      <xdr:col>22</xdr:col>
      <xdr:colOff>38100</xdr:colOff>
      <xdr:row>5</xdr:row>
      <xdr:rowOff>106680</xdr:rowOff>
    </xdr:from>
    <xdr:to>
      <xdr:col>26</xdr:col>
      <xdr:colOff>413385</xdr:colOff>
      <xdr:row>6</xdr:row>
      <xdr:rowOff>173355</xdr:rowOff>
    </xdr:to>
    <xdr:sp macro="" textlink="Settings!C3">
      <xdr:nvSpPr>
        <xdr:cNvPr id="129" name="TextBox 128">
          <a:extLst>
            <a:ext uri="{FF2B5EF4-FFF2-40B4-BE49-F238E27FC236}">
              <a16:creationId xmlns:a16="http://schemas.microsoft.com/office/drawing/2014/main" id="{00000000-0008-0000-0000-000081000000}"/>
            </a:ext>
          </a:extLst>
        </xdr:cNvPr>
        <xdr:cNvSpPr txBox="1"/>
      </xdr:nvSpPr>
      <xdr:spPr>
        <a:xfrm>
          <a:off x="13449300" y="1021080"/>
          <a:ext cx="2813685" cy="249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i="0" u="none" strike="noStrike">
              <a:solidFill>
                <a:schemeClr val="bg1"/>
              </a:solidFill>
              <a:latin typeface="Calibri"/>
              <a:cs typeface="Calibri"/>
            </a:rPr>
            <a:t>Hello,</a:t>
          </a:r>
          <a:r>
            <a:rPr lang="en-US" sz="1200" b="1" i="0" u="none" strike="noStrike" baseline="0">
              <a:solidFill>
                <a:schemeClr val="bg1"/>
              </a:solidFill>
              <a:latin typeface="Calibri"/>
              <a:cs typeface="Calibri"/>
            </a:rPr>
            <a:t> </a:t>
          </a:r>
          <a:fld id="{461205E8-58B3-4667-BD4D-41DC52F67273}" type="TxLink">
            <a:rPr lang="en-US" sz="1200" b="1" i="0" u="none" strike="noStrike">
              <a:solidFill>
                <a:schemeClr val="bg1"/>
              </a:solidFill>
              <a:latin typeface="Calibri"/>
              <a:cs typeface="Calibri"/>
            </a:rPr>
            <a:pPr algn="l"/>
            <a:t>Allen</a:t>
          </a:fld>
          <a:endParaRPr lang="en-US" sz="12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203947</xdr:colOff>
      <xdr:row>4</xdr:row>
      <xdr:rowOff>896</xdr:rowOff>
    </xdr:to>
    <xdr:grpSp>
      <xdr:nvGrpSpPr>
        <xdr:cNvPr id="2" name="Group 1">
          <a:extLst>
            <a:ext uri="{FF2B5EF4-FFF2-40B4-BE49-F238E27FC236}">
              <a16:creationId xmlns:a16="http://schemas.microsoft.com/office/drawing/2014/main" id="{00000000-0008-0000-0100-000002000000}"/>
            </a:ext>
          </a:extLst>
        </xdr:cNvPr>
        <xdr:cNvGrpSpPr/>
      </xdr:nvGrpSpPr>
      <xdr:grpSpPr>
        <a:xfrm>
          <a:off x="0" y="0"/>
          <a:ext cx="15596347" cy="732416"/>
          <a:chOff x="104775" y="47625"/>
          <a:chExt cx="15604752" cy="777240"/>
        </a:xfrm>
      </xdr:grpSpPr>
      <xdr:sp macro="" textlink="">
        <xdr:nvSpPr>
          <xdr:cNvPr id="3" name="Rectangle: Rounded Corners 2">
            <a:extLst>
              <a:ext uri="{FF2B5EF4-FFF2-40B4-BE49-F238E27FC236}">
                <a16:creationId xmlns:a16="http://schemas.microsoft.com/office/drawing/2014/main" id="{00000000-0008-0000-0100-000003000000}"/>
              </a:ext>
            </a:extLst>
          </xdr:cNvPr>
          <xdr:cNvSpPr/>
        </xdr:nvSpPr>
        <xdr:spPr>
          <a:xfrm>
            <a:off x="104775" y="47625"/>
            <a:ext cx="15604752" cy="777240"/>
          </a:xfrm>
          <a:prstGeom prst="roundRect">
            <a:avLst>
              <a:gd name="adj" fmla="val 11139"/>
            </a:avLst>
          </a:prstGeom>
          <a:solidFill>
            <a:srgbClr val="181C3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4" name="Group 3">
            <a:extLst>
              <a:ext uri="{FF2B5EF4-FFF2-40B4-BE49-F238E27FC236}">
                <a16:creationId xmlns:a16="http://schemas.microsoft.com/office/drawing/2014/main" id="{00000000-0008-0000-0100-000004000000}"/>
              </a:ext>
            </a:extLst>
          </xdr:cNvPr>
          <xdr:cNvGrpSpPr/>
        </xdr:nvGrpSpPr>
        <xdr:grpSpPr>
          <a:xfrm>
            <a:off x="817414" y="142315"/>
            <a:ext cx="3800477" cy="571500"/>
            <a:chOff x="885822" y="200025"/>
            <a:chExt cx="3800477" cy="571500"/>
          </a:xfrm>
        </xdr:grpSpPr>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885822" y="200025"/>
              <a:ext cx="3800477"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800" b="1">
                  <a:solidFill>
                    <a:schemeClr val="bg1"/>
                  </a:solidFill>
                  <a:latin typeface="Arial" panose="020B0604020202020204" pitchFamily="34" charset="0"/>
                  <a:cs typeface="Arial" panose="020B0604020202020204" pitchFamily="34" charset="0"/>
                </a:rPr>
                <a:t>Personal</a:t>
              </a:r>
              <a:r>
                <a:rPr lang="en-US" sz="1800" b="1" baseline="0">
                  <a:solidFill>
                    <a:schemeClr val="bg1"/>
                  </a:solidFill>
                  <a:latin typeface="Arial" panose="020B0604020202020204" pitchFamily="34" charset="0"/>
                  <a:cs typeface="Arial" panose="020B0604020202020204" pitchFamily="34" charset="0"/>
                </a:rPr>
                <a:t> Money Manager</a:t>
              </a:r>
              <a:endParaRPr lang="en-US" sz="1800" b="1">
                <a:solidFill>
                  <a:schemeClr val="bg1"/>
                </a:solidFill>
                <a:latin typeface="Arial" panose="020B0604020202020204" pitchFamily="34" charset="0"/>
                <a:cs typeface="Arial" panose="020B0604020202020204" pitchFamily="34" charset="0"/>
              </a:endParaRPr>
            </a:p>
          </xdr:txBody>
        </xdr:sp>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885823" y="438150"/>
              <a:ext cx="3724277"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PH" sz="1100" b="0" i="0">
                  <a:solidFill>
                    <a:schemeClr val="bg1"/>
                  </a:solidFill>
                  <a:effectLst/>
                  <a:latin typeface="+mn-lt"/>
                  <a:ea typeface="+mn-ea"/>
                  <a:cs typeface="+mn-cs"/>
                </a:rPr>
                <a:t>Achieving Boundless Financial Freedom</a:t>
              </a:r>
              <a:endParaRPr lang="en-US" sz="1200" b="0">
                <a:solidFill>
                  <a:schemeClr val="bg1"/>
                </a:solidFill>
                <a:latin typeface="Arial" panose="020B0604020202020204" pitchFamily="34" charset="0"/>
                <a:cs typeface="Arial" panose="020B0604020202020204" pitchFamily="34" charset="0"/>
              </a:endParaRPr>
            </a:p>
          </xdr:txBody>
        </xdr:sp>
      </xdr:grpSp>
      <xdr:sp macro="" textlink="'[1]Read Me'!L25">
        <xdr:nvSpPr>
          <xdr:cNvPr id="5" name="TextBox 4">
            <a:extLst>
              <a:ext uri="{FF2B5EF4-FFF2-40B4-BE49-F238E27FC236}">
                <a16:creationId xmlns:a16="http://schemas.microsoft.com/office/drawing/2014/main" id="{00000000-0008-0000-0100-000005000000}"/>
              </a:ext>
            </a:extLst>
          </xdr:cNvPr>
          <xdr:cNvSpPr txBox="1"/>
        </xdr:nvSpPr>
        <xdr:spPr>
          <a:xfrm>
            <a:off x="14430375" y="114300"/>
            <a:ext cx="1252104" cy="5948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6E5F2BBC-FCFF-44D1-B8DF-0D0236FD7165}" type="TxLink">
              <a:rPr lang="en-US" sz="1000" b="0" i="0" u="none" strike="noStrike" baseline="0">
                <a:solidFill>
                  <a:schemeClr val="bg1">
                    <a:lumMod val="65000"/>
                  </a:schemeClr>
                </a:solidFill>
                <a:latin typeface="Calibri"/>
                <a:cs typeface="Calibri"/>
              </a:rPr>
              <a:pPr algn="r"/>
              <a:t> </a:t>
            </a:fld>
            <a:endParaRPr lang="en-US" sz="1000">
              <a:solidFill>
                <a:schemeClr val="bg1">
                  <a:lumMod val="65000"/>
                </a:schemeClr>
              </a:solidFill>
              <a:effectLst/>
            </a:endParaRPr>
          </a:p>
        </xdr:txBody>
      </xdr:sp>
    </xdr:grpSp>
    <xdr:clientData/>
  </xdr:twoCellAnchor>
  <xdr:twoCellAnchor editAs="absolute">
    <xdr:from>
      <xdr:col>10</xdr:col>
      <xdr:colOff>388620</xdr:colOff>
      <xdr:row>0</xdr:row>
      <xdr:rowOff>76200</xdr:rowOff>
    </xdr:from>
    <xdr:to>
      <xdr:col>17</xdr:col>
      <xdr:colOff>426720</xdr:colOff>
      <xdr:row>29</xdr:row>
      <xdr:rowOff>38949</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15781020" y="76200"/>
          <a:ext cx="4305300" cy="5296749"/>
        </a:xfrm>
        <a:prstGeom prst="rect">
          <a:avLst/>
        </a:prstGeom>
        <a:solidFill>
          <a:srgbClr val="FFFFCC"/>
        </a:solidFill>
        <a:ln>
          <a:solidFill>
            <a:schemeClr val="tx1">
              <a:lumMod val="50000"/>
              <a:lumOff val="5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C00000"/>
              </a:solidFill>
            </a:rPr>
            <a:t>Something went</a:t>
          </a:r>
          <a:r>
            <a:rPr lang="en-US" sz="1200" b="1" baseline="0">
              <a:solidFill>
                <a:srgbClr val="C00000"/>
              </a:solidFill>
            </a:rPr>
            <a:t> wrong in the Dashboard</a:t>
          </a:r>
          <a:r>
            <a:rPr lang="en-US" sz="1200" b="1">
              <a:solidFill>
                <a:srgbClr val="C00000"/>
              </a:solidFill>
            </a:rPr>
            <a:t>, what</a:t>
          </a:r>
          <a:r>
            <a:rPr lang="en-US" sz="1200" b="1" baseline="0">
              <a:solidFill>
                <a:srgbClr val="C00000"/>
              </a:solidFill>
            </a:rPr>
            <a:t> should I do?</a:t>
          </a:r>
          <a:endParaRPr lang="en-US" sz="1200" b="1">
            <a:solidFill>
              <a:srgbClr val="C00000"/>
            </a:solidFill>
          </a:endParaRPr>
        </a:p>
        <a:p>
          <a:pPr algn="l"/>
          <a:endParaRPr lang="en-US" sz="1100">
            <a:solidFill>
              <a:schemeClr val="tx1">
                <a:lumMod val="85000"/>
                <a:lumOff val="15000"/>
              </a:schemeClr>
            </a:solidFill>
          </a:endParaRPr>
        </a:p>
        <a:p>
          <a:r>
            <a:rPr lang="en-US" sz="1100" b="1">
              <a:solidFill>
                <a:srgbClr val="C00000"/>
              </a:solidFill>
              <a:effectLst/>
              <a:latin typeface="+mn-lt"/>
              <a:ea typeface="+mn-ea"/>
              <a:cs typeface="+mn-cs"/>
            </a:rPr>
            <a:t>To update the data and charts in dashboard:</a:t>
          </a:r>
          <a:endParaRPr lang="en-US" b="1">
            <a:solidFill>
              <a:srgbClr val="C00000"/>
            </a:solidFill>
            <a:effectLst/>
          </a:endParaRPr>
        </a:p>
        <a:p>
          <a:r>
            <a:rPr lang="en-US" sz="1100">
              <a:solidFill>
                <a:schemeClr val="tx1">
                  <a:lumMod val="85000"/>
                  <a:lumOff val="15000"/>
                </a:schemeClr>
              </a:solidFill>
              <a:effectLst/>
              <a:latin typeface="+mn-lt"/>
              <a:ea typeface="+mn-ea"/>
              <a:cs typeface="+mn-cs"/>
            </a:rPr>
            <a:t>1. Go to “</a:t>
          </a:r>
          <a:r>
            <a:rPr lang="en-US" sz="1100" b="1">
              <a:solidFill>
                <a:schemeClr val="tx1">
                  <a:lumMod val="85000"/>
                  <a:lumOff val="15000"/>
                </a:schemeClr>
              </a:solidFill>
              <a:effectLst/>
              <a:latin typeface="+mn-lt"/>
              <a:ea typeface="+mn-ea"/>
              <a:cs typeface="+mn-cs"/>
            </a:rPr>
            <a:t>Data</a:t>
          </a:r>
          <a:r>
            <a:rPr lang="en-US" sz="1100">
              <a:solidFill>
                <a:schemeClr val="tx1">
                  <a:lumMod val="85000"/>
                  <a:lumOff val="15000"/>
                </a:schemeClr>
              </a:solidFill>
              <a:effectLst/>
              <a:latin typeface="+mn-lt"/>
              <a:ea typeface="+mn-ea"/>
              <a:cs typeface="+mn-cs"/>
            </a:rPr>
            <a:t>” Tab</a:t>
          </a:r>
          <a:endParaRPr lang="en-US">
            <a:solidFill>
              <a:schemeClr val="tx1">
                <a:lumMod val="85000"/>
                <a:lumOff val="15000"/>
              </a:schemeClr>
            </a:solidFill>
            <a:effectLst/>
          </a:endParaRPr>
        </a:p>
        <a:p>
          <a:r>
            <a:rPr lang="en-US" sz="1100">
              <a:solidFill>
                <a:schemeClr val="tx1">
                  <a:lumMod val="85000"/>
                  <a:lumOff val="15000"/>
                </a:schemeClr>
              </a:solidFill>
              <a:effectLst/>
              <a:latin typeface="+mn-lt"/>
              <a:ea typeface="+mn-ea"/>
              <a:cs typeface="+mn-cs"/>
            </a:rPr>
            <a:t>2. Click “</a:t>
          </a:r>
          <a:r>
            <a:rPr lang="en-US" sz="1100" b="1">
              <a:solidFill>
                <a:schemeClr val="tx1">
                  <a:lumMod val="85000"/>
                  <a:lumOff val="15000"/>
                </a:schemeClr>
              </a:solidFill>
              <a:effectLst/>
              <a:latin typeface="+mn-lt"/>
              <a:ea typeface="+mn-ea"/>
              <a:cs typeface="+mn-cs"/>
            </a:rPr>
            <a:t>Refresh Al</a:t>
          </a:r>
          <a:r>
            <a:rPr lang="en-US" sz="1100">
              <a:solidFill>
                <a:schemeClr val="tx1">
                  <a:lumMod val="85000"/>
                  <a:lumOff val="15000"/>
                </a:schemeClr>
              </a:solidFill>
              <a:effectLst/>
              <a:latin typeface="+mn-lt"/>
              <a:ea typeface="+mn-ea"/>
              <a:cs typeface="+mn-cs"/>
            </a:rPr>
            <a:t>l” (</a:t>
          </a:r>
          <a:r>
            <a:rPr lang="en-US" sz="1100" b="1">
              <a:solidFill>
                <a:schemeClr val="tx1">
                  <a:lumMod val="85000"/>
                  <a:lumOff val="15000"/>
                </a:schemeClr>
              </a:solidFill>
              <a:effectLst/>
              <a:latin typeface="+mn-lt"/>
              <a:ea typeface="+mn-ea"/>
              <a:cs typeface="+mn-cs"/>
            </a:rPr>
            <a:t>twice</a:t>
          </a:r>
          <a:r>
            <a:rPr lang="en-US" sz="1100">
              <a:solidFill>
                <a:schemeClr val="tx1">
                  <a:lumMod val="85000"/>
                  <a:lumOff val="15000"/>
                </a:schemeClr>
              </a:solidFill>
              <a:effectLst/>
              <a:latin typeface="+mn-lt"/>
              <a:ea typeface="+mn-ea"/>
              <a:cs typeface="+mn-cs"/>
            </a:rPr>
            <a:t>)</a:t>
          </a:r>
          <a:endParaRPr lang="en-US">
            <a:solidFill>
              <a:schemeClr val="tx1">
                <a:lumMod val="85000"/>
                <a:lumOff val="15000"/>
              </a:schemeClr>
            </a:solidFill>
            <a:effectLst/>
          </a:endParaRPr>
        </a:p>
        <a:p>
          <a:pPr algn="l"/>
          <a:endParaRPr lang="en-US" sz="1100" b="1">
            <a:solidFill>
              <a:schemeClr val="tx1">
                <a:lumMod val="85000"/>
                <a:lumOff val="15000"/>
              </a:schemeClr>
            </a:solidFill>
          </a:endParaRPr>
        </a:p>
        <a:p>
          <a:pPr algn="l"/>
          <a:r>
            <a:rPr lang="en-US" sz="1100" b="1">
              <a:solidFill>
                <a:srgbClr val="C00000"/>
              </a:solidFill>
            </a:rPr>
            <a:t>Check Software Compatibility:</a:t>
          </a:r>
        </a:p>
        <a:p>
          <a:pPr algn="l"/>
          <a:r>
            <a:rPr lang="en-US" sz="1100">
              <a:solidFill>
                <a:schemeClr val="tx1">
                  <a:lumMod val="85000"/>
                  <a:lumOff val="15000"/>
                </a:schemeClr>
              </a:solidFill>
            </a:rPr>
            <a:t>1. AOL PMM works on </a:t>
          </a:r>
          <a:r>
            <a:rPr lang="en-US" sz="1100" b="1">
              <a:solidFill>
                <a:schemeClr val="tx1">
                  <a:lumMod val="85000"/>
                  <a:lumOff val="15000"/>
                </a:schemeClr>
              </a:solidFill>
            </a:rPr>
            <a:t>MS Excel 2013 or later version</a:t>
          </a:r>
        </a:p>
        <a:p>
          <a:pPr algn="l"/>
          <a:r>
            <a:rPr lang="en-US" sz="1100">
              <a:solidFill>
                <a:schemeClr val="tx1">
                  <a:lumMod val="85000"/>
                  <a:lumOff val="15000"/>
                </a:schemeClr>
              </a:solidFill>
            </a:rPr>
            <a:t>2. MS Excel should be </a:t>
          </a:r>
          <a:r>
            <a:rPr lang="en-US" sz="1100" b="1">
              <a:solidFill>
                <a:schemeClr val="tx1">
                  <a:lumMod val="85000"/>
                  <a:lumOff val="15000"/>
                </a:schemeClr>
              </a:solidFill>
            </a:rPr>
            <a:t>activated</a:t>
          </a:r>
        </a:p>
        <a:p>
          <a:pPr algn="l"/>
          <a:r>
            <a:rPr lang="en-US" sz="1100">
              <a:solidFill>
                <a:schemeClr val="tx1">
                  <a:lumMod val="85000"/>
                  <a:lumOff val="15000"/>
                </a:schemeClr>
              </a:solidFill>
            </a:rPr>
            <a:t>3. On Mac OS, MS Excel 2013 or later version should be installed and activated.</a:t>
          </a:r>
        </a:p>
        <a:p>
          <a:pPr algn="l"/>
          <a:endParaRPr lang="en-US" sz="1100">
            <a:solidFill>
              <a:schemeClr val="tx1">
                <a:lumMod val="85000"/>
                <a:lumOff val="15000"/>
              </a:schemeClr>
            </a:solidFill>
          </a:endParaRPr>
        </a:p>
        <a:p>
          <a:pPr algn="l"/>
          <a:r>
            <a:rPr lang="en-US" sz="1100" b="1">
              <a:solidFill>
                <a:srgbClr val="C00000"/>
              </a:solidFill>
            </a:rPr>
            <a:t>Possible errors may occur on the following user’s entry (in the transaction table):</a:t>
          </a:r>
        </a:p>
        <a:p>
          <a:pPr algn="l"/>
          <a:endParaRPr lang="en-US" sz="1100" b="1">
            <a:solidFill>
              <a:schemeClr val="tx1">
                <a:lumMod val="85000"/>
                <a:lumOff val="15000"/>
              </a:schemeClr>
            </a:solidFill>
          </a:endParaRPr>
        </a:p>
        <a:p>
          <a:pPr algn="l"/>
          <a:r>
            <a:rPr lang="en-US" sz="1100" b="1">
              <a:solidFill>
                <a:schemeClr val="tx1">
                  <a:lumMod val="85000"/>
                  <a:lumOff val="15000"/>
                </a:schemeClr>
              </a:solidFill>
            </a:rPr>
            <a:t>1. Reason:</a:t>
          </a:r>
          <a:r>
            <a:rPr lang="en-US" sz="1100">
              <a:solidFill>
                <a:schemeClr val="tx1">
                  <a:lumMod val="85000"/>
                  <a:lumOff val="15000"/>
                </a:schemeClr>
              </a:solidFill>
            </a:rPr>
            <a:t> There is an extra blank row(s) in the transaction table.</a:t>
          </a:r>
        </a:p>
        <a:p>
          <a:pPr algn="l"/>
          <a:endParaRPr lang="en-US" sz="500">
            <a:solidFill>
              <a:schemeClr val="tx1">
                <a:lumMod val="85000"/>
                <a:lumOff val="15000"/>
              </a:schemeClr>
            </a:solidFill>
          </a:endParaRPr>
        </a:p>
        <a:p>
          <a:pPr algn="l"/>
          <a:r>
            <a:rPr lang="en-US" sz="1100" b="1">
              <a:solidFill>
                <a:schemeClr val="tx1">
                  <a:lumMod val="85000"/>
                  <a:lumOff val="15000"/>
                </a:schemeClr>
              </a:solidFill>
            </a:rPr>
            <a:t>Solution: </a:t>
          </a:r>
          <a:r>
            <a:rPr lang="en-US" sz="1100">
              <a:solidFill>
                <a:schemeClr val="tx1">
                  <a:lumMod val="85000"/>
                  <a:lumOff val="15000"/>
                </a:schemeClr>
              </a:solidFill>
            </a:rPr>
            <a:t>Delete extra blank row(s)</a:t>
          </a:r>
          <a:r>
            <a:rPr lang="en-US" sz="1100" baseline="0">
              <a:solidFill>
                <a:schemeClr val="tx1">
                  <a:lumMod val="85000"/>
                  <a:lumOff val="15000"/>
                </a:schemeClr>
              </a:solidFill>
            </a:rPr>
            <a:t> in the transaction table.</a:t>
          </a:r>
          <a:endParaRPr lang="en-US" sz="1100">
            <a:solidFill>
              <a:schemeClr val="tx1">
                <a:lumMod val="85000"/>
                <a:lumOff val="15000"/>
              </a:schemeClr>
            </a:solidFill>
          </a:endParaRPr>
        </a:p>
        <a:p>
          <a:pPr algn="l"/>
          <a:endParaRPr lang="en-US" sz="1100">
            <a:solidFill>
              <a:schemeClr val="tx1">
                <a:lumMod val="85000"/>
                <a:lumOff val="15000"/>
              </a:schemeClr>
            </a:solidFill>
          </a:endParaRPr>
        </a:p>
        <a:p>
          <a:pPr algn="l"/>
          <a:r>
            <a:rPr lang="en-US" sz="1100" b="1">
              <a:solidFill>
                <a:schemeClr val="tx1">
                  <a:lumMod val="85000"/>
                  <a:lumOff val="15000"/>
                </a:schemeClr>
              </a:solidFill>
            </a:rPr>
            <a:t>2. Reason: </a:t>
          </a:r>
          <a:r>
            <a:rPr lang="en-US" sz="1100">
              <a:solidFill>
                <a:schemeClr val="tx1">
                  <a:lumMod val="85000"/>
                  <a:lumOff val="15000"/>
                </a:schemeClr>
              </a:solidFill>
            </a:rPr>
            <a:t>No date entered.</a:t>
          </a:r>
        </a:p>
        <a:p>
          <a:pPr algn="l"/>
          <a:endParaRPr lang="en-US" sz="500">
            <a:solidFill>
              <a:schemeClr val="tx1">
                <a:lumMod val="85000"/>
                <a:lumOff val="15000"/>
              </a:schemeClr>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tx1">
                  <a:lumMod val="85000"/>
                  <a:lumOff val="15000"/>
                </a:schemeClr>
              </a:solidFill>
              <a:effectLst/>
              <a:latin typeface="+mn-lt"/>
              <a:ea typeface="+mn-ea"/>
              <a:cs typeface="+mn-cs"/>
            </a:rPr>
            <a:t>Solution: </a:t>
          </a:r>
          <a:r>
            <a:rPr lang="en-US" sz="1100" b="0">
              <a:solidFill>
                <a:schemeClr val="tx1">
                  <a:lumMod val="85000"/>
                  <a:lumOff val="15000"/>
                </a:schemeClr>
              </a:solidFill>
              <a:effectLst/>
              <a:latin typeface="+mn-lt"/>
              <a:ea typeface="+mn-ea"/>
              <a:cs typeface="+mn-cs"/>
            </a:rPr>
            <a:t>For</a:t>
          </a:r>
          <a:r>
            <a:rPr lang="en-US" sz="1100" b="0" baseline="0">
              <a:solidFill>
                <a:schemeClr val="tx1">
                  <a:lumMod val="85000"/>
                  <a:lumOff val="15000"/>
                </a:schemeClr>
              </a:solidFill>
              <a:effectLst/>
              <a:latin typeface="+mn-lt"/>
              <a:ea typeface="+mn-ea"/>
              <a:cs typeface="+mn-cs"/>
            </a:rPr>
            <a:t> each transaction </a:t>
          </a:r>
          <a:r>
            <a:rPr lang="en-US" sz="1100" b="0">
              <a:solidFill>
                <a:schemeClr val="tx1">
                  <a:lumMod val="85000"/>
                  <a:lumOff val="15000"/>
                </a:schemeClr>
              </a:solidFill>
              <a:effectLst/>
              <a:latin typeface="+mn-lt"/>
              <a:ea typeface="+mn-ea"/>
              <a:cs typeface="+mn-cs"/>
            </a:rPr>
            <a:t>make</a:t>
          </a:r>
          <a:r>
            <a:rPr lang="en-US" sz="1100" b="0" baseline="0">
              <a:solidFill>
                <a:schemeClr val="tx1">
                  <a:lumMod val="85000"/>
                  <a:lumOff val="15000"/>
                </a:schemeClr>
              </a:solidFill>
              <a:effectLst/>
              <a:latin typeface="+mn-lt"/>
              <a:ea typeface="+mn-ea"/>
              <a:cs typeface="+mn-cs"/>
            </a:rPr>
            <a:t> sure that you entered the date correctly.</a:t>
          </a:r>
          <a:endParaRPr lang="en-US">
            <a:solidFill>
              <a:schemeClr val="tx1">
                <a:lumMod val="85000"/>
                <a:lumOff val="15000"/>
              </a:schemeClr>
            </a:solidFill>
            <a:effectLst/>
          </a:endParaRPr>
        </a:p>
        <a:p>
          <a:pPr algn="l"/>
          <a:endParaRPr lang="en-US" sz="1100">
            <a:solidFill>
              <a:schemeClr val="tx1">
                <a:lumMod val="85000"/>
                <a:lumOff val="15000"/>
              </a:schemeClr>
            </a:solidFill>
          </a:endParaRPr>
        </a:p>
        <a:p>
          <a:pPr algn="l"/>
          <a:r>
            <a:rPr lang="en-US" sz="1100" b="1">
              <a:solidFill>
                <a:schemeClr val="tx1">
                  <a:lumMod val="85000"/>
                  <a:lumOff val="15000"/>
                </a:schemeClr>
              </a:solidFill>
            </a:rPr>
            <a:t>3. Reason:</a:t>
          </a:r>
          <a:r>
            <a:rPr lang="en-US" sz="1100">
              <a:solidFill>
                <a:schemeClr val="tx1">
                  <a:lumMod val="85000"/>
                  <a:lumOff val="15000"/>
                </a:schemeClr>
              </a:solidFill>
            </a:rPr>
            <a:t> Item(s) were not defined in Settings</a:t>
          </a:r>
        </a:p>
        <a:p>
          <a:pPr algn="l"/>
          <a:endParaRPr lang="en-US" sz="500">
            <a:solidFill>
              <a:schemeClr val="tx1">
                <a:lumMod val="85000"/>
                <a:lumOff val="15000"/>
              </a:schemeClr>
            </a:solidFill>
          </a:endParaRPr>
        </a:p>
        <a:p>
          <a:pPr algn="l"/>
          <a:r>
            <a:rPr lang="en-US" sz="1100" b="1">
              <a:solidFill>
                <a:schemeClr val="tx1">
                  <a:lumMod val="85000"/>
                  <a:lumOff val="15000"/>
                </a:schemeClr>
              </a:solidFill>
            </a:rPr>
            <a:t>Solution:</a:t>
          </a:r>
          <a:r>
            <a:rPr lang="en-US" sz="1100" b="1" baseline="0">
              <a:solidFill>
                <a:schemeClr val="tx1">
                  <a:lumMod val="85000"/>
                  <a:lumOff val="15000"/>
                </a:schemeClr>
              </a:solidFill>
            </a:rPr>
            <a:t> </a:t>
          </a:r>
          <a:r>
            <a:rPr lang="en-US" sz="1100" baseline="0">
              <a:solidFill>
                <a:schemeClr val="tx1">
                  <a:lumMod val="85000"/>
                  <a:lumOff val="15000"/>
                </a:schemeClr>
              </a:solidFill>
            </a:rPr>
            <a:t>Got to </a:t>
          </a:r>
          <a:r>
            <a:rPr lang="en-US" sz="1100" b="1" baseline="0">
              <a:solidFill>
                <a:schemeClr val="tx1">
                  <a:lumMod val="85000"/>
                  <a:lumOff val="15000"/>
                </a:schemeClr>
              </a:solidFill>
            </a:rPr>
            <a:t>Settings</a:t>
          </a:r>
          <a:r>
            <a:rPr lang="en-US" sz="1100" baseline="0">
              <a:solidFill>
                <a:schemeClr val="tx1">
                  <a:lumMod val="85000"/>
                  <a:lumOff val="15000"/>
                </a:schemeClr>
              </a:solidFill>
            </a:rPr>
            <a:t> Sheet &gt; </a:t>
          </a:r>
          <a:r>
            <a:rPr lang="en-US" sz="1100" b="1" baseline="0">
              <a:solidFill>
                <a:schemeClr val="tx1">
                  <a:lumMod val="85000"/>
                  <a:lumOff val="15000"/>
                </a:schemeClr>
              </a:solidFill>
            </a:rPr>
            <a:t>Enter</a:t>
          </a:r>
          <a:r>
            <a:rPr lang="en-US" sz="1100" baseline="0">
              <a:solidFill>
                <a:schemeClr val="tx1">
                  <a:lumMod val="85000"/>
                  <a:lumOff val="15000"/>
                </a:schemeClr>
              </a:solidFill>
            </a:rPr>
            <a:t> and define the item </a:t>
          </a:r>
          <a:r>
            <a:rPr lang="en-US" sz="1100" b="1" baseline="0">
              <a:solidFill>
                <a:schemeClr val="tx1">
                  <a:lumMod val="85000"/>
                  <a:lumOff val="15000"/>
                </a:schemeClr>
              </a:solidFill>
            </a:rPr>
            <a:t>Category MasterList </a:t>
          </a:r>
          <a:r>
            <a:rPr lang="en-US" sz="1100" baseline="0">
              <a:solidFill>
                <a:schemeClr val="tx1">
                  <a:lumMod val="85000"/>
                  <a:lumOff val="15000"/>
                </a:schemeClr>
              </a:solidFill>
            </a:rPr>
            <a:t>table</a:t>
          </a:r>
          <a:endParaRPr lang="en-US" sz="1100">
            <a:solidFill>
              <a:schemeClr val="tx1">
                <a:lumMod val="85000"/>
                <a:lumOff val="15000"/>
              </a:schemeClr>
            </a:solidFill>
          </a:endParaRPr>
        </a:p>
        <a:p>
          <a:pPr algn="l"/>
          <a:endParaRPr lang="en-US" sz="1100">
            <a:solidFill>
              <a:schemeClr val="tx1">
                <a:lumMod val="85000"/>
                <a:lumOff val="15000"/>
              </a:schemeClr>
            </a:solidFill>
          </a:endParaRPr>
        </a:p>
        <a:p>
          <a:pPr algn="l"/>
          <a:r>
            <a:rPr lang="en-US" sz="1100" b="1">
              <a:solidFill>
                <a:schemeClr val="tx1">
                  <a:lumMod val="85000"/>
                  <a:lumOff val="15000"/>
                </a:schemeClr>
              </a:solidFill>
            </a:rPr>
            <a:t>4. Reason</a:t>
          </a:r>
          <a:r>
            <a:rPr lang="en-US" sz="1100" b="1" baseline="0">
              <a:solidFill>
                <a:schemeClr val="tx1">
                  <a:lumMod val="85000"/>
                  <a:lumOff val="15000"/>
                </a:schemeClr>
              </a:solidFill>
            </a:rPr>
            <a:t>: </a:t>
          </a:r>
          <a:r>
            <a:rPr lang="en-US" sz="1100">
              <a:solidFill>
                <a:schemeClr val="tx1">
                  <a:lumMod val="85000"/>
                  <a:lumOff val="15000"/>
                </a:schemeClr>
              </a:solidFill>
            </a:rPr>
            <a:t>No amount in Expenses nor Income entered</a:t>
          </a:r>
        </a:p>
        <a:p>
          <a:pPr algn="l"/>
          <a:endParaRPr lang="en-US" sz="500">
            <a:solidFill>
              <a:schemeClr val="tx1">
                <a:lumMod val="85000"/>
                <a:lumOff val="15000"/>
              </a:schemeClr>
            </a:solidFill>
          </a:endParaRPr>
        </a:p>
        <a:p>
          <a:pPr algn="l"/>
          <a:r>
            <a:rPr lang="en-US" sz="1100" b="1">
              <a:solidFill>
                <a:schemeClr val="tx1">
                  <a:lumMod val="85000"/>
                  <a:lumOff val="15000"/>
                </a:schemeClr>
              </a:solidFill>
            </a:rPr>
            <a:t>Solution: </a:t>
          </a:r>
          <a:r>
            <a:rPr lang="en-US" sz="1100">
              <a:solidFill>
                <a:schemeClr val="tx1">
                  <a:lumMod val="85000"/>
                  <a:lumOff val="15000"/>
                </a:schemeClr>
              </a:solidFill>
            </a:rPr>
            <a:t>Enter amount</a:t>
          </a:r>
          <a:r>
            <a:rPr lang="en-US" sz="1100" baseline="0">
              <a:solidFill>
                <a:schemeClr val="tx1">
                  <a:lumMod val="85000"/>
                  <a:lumOff val="15000"/>
                </a:schemeClr>
              </a:solidFill>
            </a:rPr>
            <a:t> on Money column if it expense, or Money In column if it is income</a:t>
          </a:r>
          <a:endParaRPr lang="en-US" sz="1100">
            <a:solidFill>
              <a:schemeClr val="tx1">
                <a:lumMod val="85000"/>
                <a:lumOff val="15000"/>
              </a:schemeClr>
            </a:solidFill>
          </a:endParaRPr>
        </a:p>
        <a:p>
          <a:pPr algn="l"/>
          <a:endParaRPr lang="en-US" sz="1100">
            <a:solidFill>
              <a:schemeClr val="tx1">
                <a:lumMod val="85000"/>
                <a:lumOff val="15000"/>
              </a:schemeClr>
            </a:solidFill>
          </a:endParaRPr>
        </a:p>
        <a:p>
          <a:pPr algn="l"/>
          <a:r>
            <a:rPr lang="en-US" sz="1100" b="1">
              <a:solidFill>
                <a:schemeClr val="tx1">
                  <a:lumMod val="85000"/>
                  <a:lumOff val="15000"/>
                </a:schemeClr>
              </a:solidFill>
            </a:rPr>
            <a:t>5. </a:t>
          </a:r>
          <a:r>
            <a:rPr lang="en-US" sz="1100" b="1" baseline="0">
              <a:solidFill>
                <a:schemeClr val="tx1">
                  <a:lumMod val="85000"/>
                  <a:lumOff val="15000"/>
                </a:schemeClr>
              </a:solidFill>
            </a:rPr>
            <a:t>Reason: </a:t>
          </a:r>
          <a:r>
            <a:rPr lang="en-US" sz="1100">
              <a:solidFill>
                <a:schemeClr val="tx1">
                  <a:lumMod val="85000"/>
                  <a:lumOff val="15000"/>
                </a:schemeClr>
              </a:solidFill>
            </a:rPr>
            <a:t>Override data validation when user copy+paste the data in a “data validated cell”</a:t>
          </a:r>
        </a:p>
        <a:p>
          <a:pPr algn="l"/>
          <a:endParaRPr lang="en-US" sz="500">
            <a:solidFill>
              <a:schemeClr val="tx1">
                <a:lumMod val="85000"/>
                <a:lumOff val="15000"/>
              </a:schemeClr>
            </a:solidFill>
          </a:endParaRPr>
        </a:p>
        <a:p>
          <a:pPr algn="l"/>
          <a:r>
            <a:rPr lang="en-US" sz="1100" b="1">
              <a:solidFill>
                <a:schemeClr val="tx1">
                  <a:lumMod val="85000"/>
                  <a:lumOff val="15000"/>
                </a:schemeClr>
              </a:solidFill>
            </a:rPr>
            <a:t>Solution: </a:t>
          </a:r>
          <a:r>
            <a:rPr lang="en-US" sz="1100" b="0">
              <a:solidFill>
                <a:schemeClr val="tx1">
                  <a:lumMod val="85000"/>
                  <a:lumOff val="15000"/>
                </a:schemeClr>
              </a:solidFill>
            </a:rPr>
            <a:t>Do</a:t>
          </a:r>
          <a:r>
            <a:rPr lang="en-US" sz="1100" b="0" baseline="0">
              <a:solidFill>
                <a:schemeClr val="tx1">
                  <a:lumMod val="85000"/>
                  <a:lumOff val="15000"/>
                </a:schemeClr>
              </a:solidFill>
            </a:rPr>
            <a:t> not copy+paste data from somewhere else as much as possible.</a:t>
          </a:r>
        </a:p>
      </xdr:txBody>
    </xdr:sp>
    <xdr:clientData/>
  </xdr:twoCellAnchor>
  <xdr:twoCellAnchor editAs="absolute">
    <xdr:from>
      <xdr:col>18</xdr:col>
      <xdr:colOff>0</xdr:colOff>
      <xdr:row>12</xdr:row>
      <xdr:rowOff>0</xdr:rowOff>
    </xdr:from>
    <xdr:to>
      <xdr:col>35</xdr:col>
      <xdr:colOff>484960</xdr:colOff>
      <xdr:row>24</xdr:row>
      <xdr:rowOff>169757</xdr:rowOff>
    </xdr:to>
    <xdr:grpSp>
      <xdr:nvGrpSpPr>
        <xdr:cNvPr id="10" name="Group 9">
          <a:extLst>
            <a:ext uri="{FF2B5EF4-FFF2-40B4-BE49-F238E27FC236}">
              <a16:creationId xmlns:a16="http://schemas.microsoft.com/office/drawing/2014/main" id="{00000000-0008-0000-0100-00000A000000}"/>
            </a:ext>
          </a:extLst>
        </xdr:cNvPr>
        <xdr:cNvGrpSpPr/>
      </xdr:nvGrpSpPr>
      <xdr:grpSpPr>
        <a:xfrm>
          <a:off x="20269200" y="2225040"/>
          <a:ext cx="10848160" cy="2364317"/>
          <a:chOff x="20183475" y="2305050"/>
          <a:chExt cx="10560293" cy="2419350"/>
        </a:xfrm>
        <a:effectLst>
          <a:outerShdw blurRad="50800" dist="38100" dir="2700000" algn="tl" rotWithShape="0">
            <a:prstClr val="black">
              <a:alpha val="40000"/>
            </a:prstClr>
          </a:outerShdw>
        </a:effectLst>
      </xdr:grpSpPr>
      <xdr:pic>
        <xdr:nvPicPr>
          <xdr:cNvPr id="11" name="Picture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192999" y="2324100"/>
            <a:ext cx="10550769" cy="2400300"/>
          </a:xfrm>
          <a:prstGeom prst="rect">
            <a:avLst/>
          </a:prstGeom>
        </xdr:spPr>
      </xdr:pic>
      <xdr:sp macro="" textlink="">
        <xdr:nvSpPr>
          <xdr:cNvPr id="12" name="Rectangle 11">
            <a:extLst>
              <a:ext uri="{FF2B5EF4-FFF2-40B4-BE49-F238E27FC236}">
                <a16:creationId xmlns:a16="http://schemas.microsoft.com/office/drawing/2014/main" id="{00000000-0008-0000-0100-00000C000000}"/>
              </a:ext>
            </a:extLst>
          </xdr:cNvPr>
          <xdr:cNvSpPr/>
        </xdr:nvSpPr>
        <xdr:spPr>
          <a:xfrm>
            <a:off x="20183475" y="2305050"/>
            <a:ext cx="4638675" cy="285750"/>
          </a:xfrm>
          <a:prstGeom prst="rect">
            <a:avLst/>
          </a:prstGeom>
          <a:solidFill>
            <a:srgbClr val="FFFFCC"/>
          </a:solidFill>
          <a:ln>
            <a:solidFill>
              <a:schemeClr val="tx1">
                <a:lumMod val="50000"/>
                <a:lumOff val="5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baseline="0">
                <a:solidFill>
                  <a:schemeClr val="accent6">
                    <a:lumMod val="50000"/>
                  </a:schemeClr>
                </a:solidFill>
              </a:rPr>
              <a:t>Sample of good entries</a:t>
            </a:r>
          </a:p>
        </xdr:txBody>
      </xdr:sp>
    </xdr:grpSp>
    <xdr:clientData/>
  </xdr:twoCellAnchor>
  <xdr:twoCellAnchor editAs="absolute">
    <xdr:from>
      <xdr:col>18</xdr:col>
      <xdr:colOff>0</xdr:colOff>
      <xdr:row>26</xdr:row>
      <xdr:rowOff>0</xdr:rowOff>
    </xdr:from>
    <xdr:to>
      <xdr:col>35</xdr:col>
      <xdr:colOff>449792</xdr:colOff>
      <xdr:row>39</xdr:row>
      <xdr:rowOff>5093</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20269200" y="4785360"/>
          <a:ext cx="10812992" cy="2382533"/>
          <a:chOff x="20212049" y="5105400"/>
          <a:chExt cx="10525125" cy="2433333"/>
        </a:xfrm>
      </xdr:grpSpPr>
      <xdr:pic>
        <xdr:nvPicPr>
          <xdr:cNvPr id="14" name="Picture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212049" y="5114925"/>
            <a:ext cx="10525125" cy="2423808"/>
          </a:xfrm>
          <a:prstGeom prst="rect">
            <a:avLst/>
          </a:prstGeom>
          <a:effectLst>
            <a:outerShdw blurRad="50800" dist="38100" dir="2700000" algn="tl" rotWithShape="0">
              <a:prstClr val="black">
                <a:alpha val="40000"/>
              </a:prstClr>
            </a:outerShdw>
          </a:effectLst>
        </xdr:spPr>
      </xdr:pic>
      <xdr:sp macro="" textlink="">
        <xdr:nvSpPr>
          <xdr:cNvPr id="15" name="Rectangle 14">
            <a:extLst>
              <a:ext uri="{FF2B5EF4-FFF2-40B4-BE49-F238E27FC236}">
                <a16:creationId xmlns:a16="http://schemas.microsoft.com/office/drawing/2014/main" id="{00000000-0008-0000-0100-00000F000000}"/>
              </a:ext>
            </a:extLst>
          </xdr:cNvPr>
          <xdr:cNvSpPr/>
        </xdr:nvSpPr>
        <xdr:spPr>
          <a:xfrm>
            <a:off x="20212050" y="5105400"/>
            <a:ext cx="4638675" cy="285750"/>
          </a:xfrm>
          <a:prstGeom prst="rect">
            <a:avLst/>
          </a:prstGeom>
          <a:solidFill>
            <a:srgbClr val="FFFFCC"/>
          </a:solidFill>
          <a:ln>
            <a:solidFill>
              <a:schemeClr val="tx1">
                <a:lumMod val="50000"/>
                <a:lumOff val="5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baseline="0">
                <a:solidFill>
                  <a:srgbClr val="C00000"/>
                </a:solidFill>
              </a:rPr>
              <a:t>Sample of bad entries</a:t>
            </a:r>
          </a:p>
        </xdr:txBody>
      </xdr:sp>
    </xdr:grpSp>
    <xdr:clientData/>
  </xdr:twoCellAnchor>
  <xdr:twoCellAnchor editAs="oneCell">
    <xdr:from>
      <xdr:col>0</xdr:col>
      <xdr:colOff>22860</xdr:colOff>
      <xdr:row>0</xdr:row>
      <xdr:rowOff>0</xdr:rowOff>
    </xdr:from>
    <xdr:to>
      <xdr:col>0</xdr:col>
      <xdr:colOff>777240</xdr:colOff>
      <xdr:row>3</xdr:row>
      <xdr:rowOff>83820</xdr:rowOff>
    </xdr:to>
    <xdr:pic>
      <xdr:nvPicPr>
        <xdr:cNvPr id="19" name="Graphic 18" descr="Bank outline">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2860" y="0"/>
          <a:ext cx="754380" cy="6324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14</xdr:row>
      <xdr:rowOff>0</xdr:rowOff>
    </xdr:from>
    <xdr:to>
      <xdr:col>8</xdr:col>
      <xdr:colOff>3958590</xdr:colOff>
      <xdr:row>19</xdr:row>
      <xdr:rowOff>66674</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7162800" y="2667000"/>
          <a:ext cx="5177790" cy="981074"/>
        </a:xfrm>
        <a:prstGeom prst="rect">
          <a:avLst/>
        </a:prstGeom>
        <a:solidFill>
          <a:srgbClr val="FFFFCC"/>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C00000"/>
              </a:solidFill>
            </a:rPr>
            <a:t>Note:</a:t>
          </a:r>
          <a:br>
            <a:rPr lang="en-US" sz="1100" b="1">
              <a:solidFill>
                <a:srgbClr val="C00000"/>
              </a:solidFill>
            </a:rPr>
          </a:br>
          <a:r>
            <a:rPr lang="en-US" sz="1100">
              <a:solidFill>
                <a:schemeClr val="tx1">
                  <a:lumMod val="75000"/>
                  <a:lumOff val="25000"/>
                </a:schemeClr>
              </a:solidFill>
            </a:rPr>
            <a:t>You may edit the % allocation of your</a:t>
          </a:r>
          <a:r>
            <a:rPr lang="en-US" sz="1100" baseline="0">
              <a:solidFill>
                <a:schemeClr val="tx1">
                  <a:lumMod val="75000"/>
                  <a:lumOff val="25000"/>
                </a:schemeClr>
              </a:solidFill>
            </a:rPr>
            <a:t> expenses that may fits your income and lifestyle.</a:t>
          </a:r>
          <a:br>
            <a:rPr lang="en-US" sz="1100">
              <a:solidFill>
                <a:schemeClr val="tx1">
                  <a:lumMod val="75000"/>
                  <a:lumOff val="25000"/>
                </a:schemeClr>
              </a:solidFill>
            </a:rPr>
          </a:br>
          <a:br>
            <a:rPr lang="en-US" sz="1100">
              <a:solidFill>
                <a:schemeClr val="tx1">
                  <a:lumMod val="75000"/>
                  <a:lumOff val="25000"/>
                </a:schemeClr>
              </a:solidFill>
            </a:rPr>
          </a:br>
          <a:r>
            <a:rPr lang="en-US" sz="1100">
              <a:solidFill>
                <a:schemeClr val="tx1">
                  <a:lumMod val="75000"/>
                  <a:lumOff val="25000"/>
                </a:schemeClr>
              </a:solidFill>
            </a:rPr>
            <a:t>However, please</a:t>
          </a:r>
          <a:r>
            <a:rPr lang="en-US" sz="1100" baseline="0">
              <a:solidFill>
                <a:schemeClr val="tx1">
                  <a:lumMod val="75000"/>
                  <a:lumOff val="25000"/>
                </a:schemeClr>
              </a:solidFill>
            </a:rPr>
            <a:t> </a:t>
          </a:r>
          <a:r>
            <a:rPr lang="en-US" sz="1100" b="1" baseline="0">
              <a:solidFill>
                <a:srgbClr val="C00000"/>
              </a:solidFill>
            </a:rPr>
            <a:t>DO NOT</a:t>
          </a:r>
          <a:r>
            <a:rPr lang="en-US" sz="1100" baseline="0">
              <a:solidFill>
                <a:schemeClr val="tx1">
                  <a:lumMod val="75000"/>
                  <a:lumOff val="25000"/>
                </a:schemeClr>
              </a:solidFill>
            </a:rPr>
            <a:t> edit the </a:t>
          </a:r>
          <a:r>
            <a:rPr lang="en-US" sz="1100" b="1" baseline="0">
              <a:solidFill>
                <a:schemeClr val="tx1">
                  <a:lumMod val="75000"/>
                  <a:lumOff val="25000"/>
                </a:schemeClr>
              </a:solidFill>
            </a:rPr>
            <a:t>Envelope System Category</a:t>
          </a:r>
          <a:r>
            <a:rPr lang="en-US" sz="1100" baseline="0">
              <a:solidFill>
                <a:schemeClr val="tx1">
                  <a:lumMod val="75000"/>
                  <a:lumOff val="25000"/>
                </a:schemeClr>
              </a:solidFill>
            </a:rPr>
            <a:t> as it is linked to Analysis sheet. Any unnecessary changes may affect the entire system output.</a:t>
          </a:r>
          <a:endParaRPr lang="en-US" sz="1100">
            <a:solidFill>
              <a:schemeClr val="tx1">
                <a:lumMod val="75000"/>
                <a:lumOff val="25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28575</xdr:colOff>
      <xdr:row>39</xdr:row>
      <xdr:rowOff>38100</xdr:rowOff>
    </xdr:from>
    <xdr:to>
      <xdr:col>1</xdr:col>
      <xdr:colOff>28575</xdr:colOff>
      <xdr:row>62</xdr:row>
      <xdr:rowOff>28575</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3375" y="7955280"/>
          <a:ext cx="10408920" cy="4196715"/>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213360</xdr:colOff>
      <xdr:row>40</xdr:row>
      <xdr:rowOff>0</xdr:rowOff>
    </xdr:from>
    <xdr:to>
      <xdr:col>16</xdr:col>
      <xdr:colOff>571500</xdr:colOff>
      <xdr:row>61</xdr:row>
      <xdr:rowOff>66675</xdr:rowOff>
    </xdr:to>
    <xdr:pic>
      <xdr:nvPicPr>
        <xdr:cNvPr id="3" name="Picture 2">
          <a:extLst>
            <a:ext uri="{FF2B5EF4-FFF2-40B4-BE49-F238E27FC236}">
              <a16:creationId xmlns:a16="http://schemas.microsoft.com/office/drawing/2014/main" id="{00000000-0008-0000-0400-000003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6900"/>
        <a:stretch/>
      </xdr:blipFill>
      <xdr:spPr bwMode="auto">
        <a:xfrm>
          <a:off x="213360" y="8100060"/>
          <a:ext cx="10408920" cy="3907155"/>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xdr:col>
      <xdr:colOff>230504</xdr:colOff>
      <xdr:row>0</xdr:row>
      <xdr:rowOff>60960</xdr:rowOff>
    </xdr:from>
    <xdr:to>
      <xdr:col>7</xdr:col>
      <xdr:colOff>11431</xdr:colOff>
      <xdr:row>0</xdr:row>
      <xdr:rowOff>394335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535304" y="60960"/>
          <a:ext cx="3903347"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800" b="1">
              <a:solidFill>
                <a:schemeClr val="bg1"/>
              </a:solidFill>
              <a:latin typeface="Arial" panose="020B0604020202020204" pitchFamily="34" charset="0"/>
              <a:cs typeface="Arial" panose="020B0604020202020204" pitchFamily="34" charset="0"/>
            </a:rPr>
            <a:t>Personal</a:t>
          </a:r>
          <a:r>
            <a:rPr lang="en-US" sz="1800" b="1" baseline="0">
              <a:solidFill>
                <a:schemeClr val="bg1"/>
              </a:solidFill>
              <a:latin typeface="Arial" panose="020B0604020202020204" pitchFamily="34" charset="0"/>
              <a:cs typeface="Arial" panose="020B0604020202020204" pitchFamily="34" charset="0"/>
            </a:rPr>
            <a:t> Money Manager</a:t>
          </a:r>
          <a:endParaRPr lang="en-US" sz="1800" b="1">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1</xdr:col>
      <xdr:colOff>220980</xdr:colOff>
      <xdr:row>0</xdr:row>
      <xdr:rowOff>327660</xdr:rowOff>
    </xdr:from>
    <xdr:to>
      <xdr:col>6</xdr:col>
      <xdr:colOff>550547</xdr:colOff>
      <xdr:row>0</xdr:row>
      <xdr:rowOff>661035</xdr:rowOff>
    </xdr:to>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525780" y="327660"/>
          <a:ext cx="3827147"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a:solidFill>
                <a:schemeClr val="bg1">
                  <a:lumMod val="85000"/>
                </a:schemeClr>
              </a:solidFill>
              <a:latin typeface="Arial" panose="020B0604020202020204" pitchFamily="34" charset="0"/>
              <a:cs typeface="Arial" panose="020B0604020202020204" pitchFamily="34" charset="0"/>
            </a:rPr>
            <a:t>Financial Freedom without Boundaries</a:t>
          </a:r>
        </a:p>
      </xdr:txBody>
    </xdr:sp>
    <xdr:clientData/>
  </xdr:twoCellAnchor>
  <xdr:twoCellAnchor editAs="oneCell">
    <xdr:from>
      <xdr:col>0</xdr:col>
      <xdr:colOff>0</xdr:colOff>
      <xdr:row>0</xdr:row>
      <xdr:rowOff>22860</xdr:rowOff>
    </xdr:from>
    <xdr:to>
      <xdr:col>1</xdr:col>
      <xdr:colOff>320040</xdr:colOff>
      <xdr:row>0</xdr:row>
      <xdr:rowOff>655320</xdr:rowOff>
    </xdr:to>
    <xdr:pic>
      <xdr:nvPicPr>
        <xdr:cNvPr id="8" name="Graphic 7" descr="Bank outline">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0" y="22860"/>
          <a:ext cx="624840" cy="6324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sus\Downloads\AOL%20Personal%20Money%20Manager%20v1.2.1%20(for%20Public).xlsx" TargetMode="External"/><Relationship Id="rId1" Type="http://schemas.openxmlformats.org/officeDocument/2006/relationships/externalLinkPath" Target="/Users/asus/Downloads/AOL%20Personal%20Money%20Manager%20v1.2.1%20(for%20Publi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sheetName val="Analysis"/>
      <sheetName val="Transaction"/>
      <sheetName val="Settings"/>
      <sheetName val="Quotes"/>
      <sheetName val="Read Me"/>
    </sheetNames>
    <sheetDataSet>
      <sheetData sheetId="0"/>
      <sheetData sheetId="1">
        <row r="10">
          <cell r="AX10" t="str">
            <v>Needs</v>
          </cell>
          <cell r="AY10">
            <v>0.5</v>
          </cell>
          <cell r="AZ10">
            <v>0.48306050795677352</v>
          </cell>
        </row>
        <row r="11">
          <cell r="AX11" t="str">
            <v>Financial Priorities + Balance</v>
          </cell>
          <cell r="AY11">
            <v>0.2</v>
          </cell>
          <cell r="AZ11">
            <v>0.3449227121426291</v>
          </cell>
        </row>
        <row r="12">
          <cell r="AX12" t="str">
            <v>Wants</v>
          </cell>
          <cell r="AY12">
            <v>0.3</v>
          </cell>
          <cell r="AZ12">
            <v>0.17201677990059733</v>
          </cell>
        </row>
        <row r="13">
          <cell r="K13" t="str">
            <v>Money Out</v>
          </cell>
          <cell r="L13">
            <v>0.9397770279513018</v>
          </cell>
        </row>
        <row r="14">
          <cell r="K14" t="str">
            <v>Balance</v>
          </cell>
          <cell r="L14">
            <v>6.0222972048698198E-2</v>
          </cell>
        </row>
        <row r="18">
          <cell r="S18">
            <v>0.48306050795677352</v>
          </cell>
        </row>
        <row r="19">
          <cell r="S19">
            <v>0.28469974009393095</v>
          </cell>
        </row>
        <row r="20">
          <cell r="S20">
            <v>0.17201677990059733</v>
          </cell>
        </row>
        <row r="21">
          <cell r="S21">
            <v>6.0222972048698142E-2</v>
          </cell>
        </row>
      </sheetData>
      <sheetData sheetId="2"/>
      <sheetData sheetId="3"/>
      <sheetData sheetId="4"/>
      <sheetData sheetId="5"/>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028.836997569444" createdVersion="8" refreshedVersion="8" minRefreshableVersion="3" recordCount="468" xr:uid="{7293737F-9685-46CB-954C-AEC66453CEC1}">
  <cacheSource type="worksheet">
    <worksheetSource name="transaction"/>
  </cacheSource>
  <cacheFields count="10">
    <cacheField name="Date" numFmtId="164">
      <sharedItems containsSemiMixedTypes="0" containsNonDate="0" containsDate="1" containsString="0" minDate="2021-01-01T00:00:00" maxDate="2022-05-01T00:00:00"/>
    </cacheField>
    <cacheField name="Item" numFmtId="0">
      <sharedItems/>
    </cacheField>
    <cacheField name="Description" numFmtId="0">
      <sharedItems/>
    </cacheField>
    <cacheField name="Money Out (Expenses)" numFmtId="3">
      <sharedItems containsString="0" containsBlank="1" containsNumber="1" containsInteger="1" minValue="300" maxValue="10000"/>
    </cacheField>
    <cacheField name="Money In (Income)" numFmtId="3">
      <sharedItems containsString="0" containsBlank="1" containsNumber="1" containsInteger="1" minValue="500" maxValue="60000"/>
    </cacheField>
    <cacheField name="Amount" numFmtId="3">
      <sharedItems containsSemiMixedTypes="0" containsString="0" containsNumber="1" containsInteger="1" minValue="-10000" maxValue="60000"/>
    </cacheField>
    <cacheField name="Subcategory" numFmtId="0">
      <sharedItems count="22">
        <s v="Salary"/>
        <s v="Business"/>
        <s v="Investment"/>
        <s v="Dividends"/>
        <s v="Other Income"/>
        <s v="Housing"/>
        <s v="Groceries"/>
        <s v="Bills &amp; Utilities"/>
        <s v="Transportation"/>
        <s v="Remittance"/>
        <s v="Education"/>
        <s v="Allowance"/>
        <s v="Self-development"/>
        <s v="Insurance"/>
        <s v="Health"/>
        <s v="Debt Payment"/>
        <s v="Savings"/>
        <s v="Entertainment"/>
        <s v="Clothing"/>
        <s v="Dining Out"/>
        <s v="Charity"/>
        <s v="Other Expenses"/>
      </sharedItems>
    </cacheField>
    <cacheField name="Category" numFmtId="0">
      <sharedItems count="4">
        <s v="Income"/>
        <s v="Needs"/>
        <s v="Financial Priorities"/>
        <s v="Wants"/>
      </sharedItems>
    </cacheField>
    <cacheField name=" Type" numFmtId="0">
      <sharedItems count="2">
        <s v="Income"/>
        <s v="Expenses"/>
      </sharedItems>
    </cacheField>
    <cacheField name="Month" numFmtId="0">
      <sharedItems count="12">
        <s v="Jan"/>
        <s v="Feb"/>
        <s v="Mar"/>
        <s v="Apr"/>
        <s v="May"/>
        <s v="Jun"/>
        <s v="Jul"/>
        <s v="Aug"/>
        <s v="Sep"/>
        <s v="Oct"/>
        <s v="Nov"/>
        <s v="Dec"/>
      </sharedItems>
    </cacheField>
  </cacheFields>
  <extLst>
    <ext xmlns:x14="http://schemas.microsoft.com/office/spreadsheetml/2009/9/main" uri="{725AE2AE-9491-48be-B2B4-4EB974FC3084}">
      <x14:pivotCacheDefinition pivotCacheId="1539849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8">
  <r>
    <d v="2021-01-01T00:00:00"/>
    <s v="Salary"/>
    <s v="Sweldo"/>
    <m/>
    <n v="60000"/>
    <n v="60000"/>
    <x v="0"/>
    <x v="0"/>
    <x v="0"/>
    <x v="0"/>
  </r>
  <r>
    <d v="2021-01-01T00:00:00"/>
    <s v="Business"/>
    <s v="Kita sa Negosyo"/>
    <m/>
    <n v="5000"/>
    <n v="5000"/>
    <x v="1"/>
    <x v="0"/>
    <x v="0"/>
    <x v="0"/>
  </r>
  <r>
    <d v="2021-01-01T00:00:00"/>
    <s v="Capital Gains"/>
    <s v="Kita sa stocks at crypto"/>
    <m/>
    <n v="3000"/>
    <n v="3000"/>
    <x v="2"/>
    <x v="0"/>
    <x v="0"/>
    <x v="0"/>
  </r>
  <r>
    <d v="2021-01-01T00:00:00"/>
    <s v="Dividends"/>
    <s v="Dividends"/>
    <m/>
    <n v="1000"/>
    <n v="1000"/>
    <x v="3"/>
    <x v="0"/>
    <x v="0"/>
    <x v="0"/>
  </r>
  <r>
    <d v="2021-01-01T00:00:00"/>
    <s v="Side Hustle"/>
    <s v="Kita sa raket"/>
    <m/>
    <n v="3500"/>
    <n v="3500"/>
    <x v="4"/>
    <x v="0"/>
    <x v="0"/>
    <x v="0"/>
  </r>
  <r>
    <d v="2021-01-01T00:00:00"/>
    <s v="Other Income"/>
    <s v="Iba pang kita"/>
    <m/>
    <n v="1500"/>
    <n v="1500"/>
    <x v="4"/>
    <x v="0"/>
    <x v="0"/>
    <x v="0"/>
  </r>
  <r>
    <d v="2021-01-31T00:00:00"/>
    <s v="Rent or Mortgage"/>
    <s v="Bayad sa upa sa Bahay"/>
    <n v="10000"/>
    <m/>
    <n v="-10000"/>
    <x v="5"/>
    <x v="1"/>
    <x v="1"/>
    <x v="0"/>
  </r>
  <r>
    <d v="2021-01-31T00:00:00"/>
    <s v="Housing Maintenance"/>
    <s v="Housing Maintenance"/>
    <n v="2000"/>
    <m/>
    <n v="-2000"/>
    <x v="5"/>
    <x v="1"/>
    <x v="1"/>
    <x v="0"/>
  </r>
  <r>
    <d v="2021-01-31T00:00:00"/>
    <s v="Food"/>
    <s v="Pagkain"/>
    <n v="5000"/>
    <m/>
    <n v="-5000"/>
    <x v="6"/>
    <x v="1"/>
    <x v="1"/>
    <x v="0"/>
  </r>
  <r>
    <d v="2021-01-31T00:00:00"/>
    <s v="Household Items"/>
    <s v="Mga gamit sa Bahay"/>
    <n v="3000"/>
    <m/>
    <n v="-3000"/>
    <x v="6"/>
    <x v="1"/>
    <x v="1"/>
    <x v="0"/>
  </r>
  <r>
    <d v="2021-01-31T00:00:00"/>
    <s v="Electricity"/>
    <s v="MERALCO Bill"/>
    <n v="1500"/>
    <m/>
    <n v="-1500"/>
    <x v="7"/>
    <x v="1"/>
    <x v="1"/>
    <x v="0"/>
  </r>
  <r>
    <d v="2021-01-31T00:00:00"/>
    <s v="Water"/>
    <s v="Maynilad Bill"/>
    <n v="350"/>
    <m/>
    <n v="-350"/>
    <x v="7"/>
    <x v="1"/>
    <x v="1"/>
    <x v="0"/>
  </r>
  <r>
    <d v="2021-01-31T00:00:00"/>
    <s v="Gas"/>
    <s v="Gasul"/>
    <n v="850"/>
    <m/>
    <n v="-850"/>
    <x v="7"/>
    <x v="1"/>
    <x v="1"/>
    <x v="0"/>
  </r>
  <r>
    <d v="2021-01-31T00:00:00"/>
    <s v="Telephone"/>
    <s v="Cellphone Load"/>
    <n v="500"/>
    <m/>
    <n v="-500"/>
    <x v="7"/>
    <x v="1"/>
    <x v="1"/>
    <x v="0"/>
  </r>
  <r>
    <d v="2021-01-31T00:00:00"/>
    <s v="WIFI"/>
    <s v="PLDT Bills"/>
    <n v="1500"/>
    <m/>
    <n v="-1500"/>
    <x v="7"/>
    <x v="1"/>
    <x v="1"/>
    <x v="0"/>
  </r>
  <r>
    <d v="2021-01-31T00:00:00"/>
    <s v="Transportation"/>
    <s v="Globe bills"/>
    <n v="1500"/>
    <m/>
    <n v="-1500"/>
    <x v="8"/>
    <x v="1"/>
    <x v="1"/>
    <x v="0"/>
  </r>
  <r>
    <d v="2021-01-31T00:00:00"/>
    <s v="Remittance"/>
    <s v="Padala sa probinsya"/>
    <n v="4000"/>
    <m/>
    <n v="-4000"/>
    <x v="9"/>
    <x v="1"/>
    <x v="1"/>
    <x v="0"/>
  </r>
  <r>
    <d v="2021-01-31T00:00:00"/>
    <s v="Tuition Fees"/>
    <s v="Tuition Fee ng Anak"/>
    <n v="3000"/>
    <m/>
    <n v="-3000"/>
    <x v="10"/>
    <x v="1"/>
    <x v="1"/>
    <x v="0"/>
  </r>
  <r>
    <d v="2021-01-31T00:00:00"/>
    <s v="Kids Allowance"/>
    <s v="Allowance ng anak"/>
    <n v="3000"/>
    <m/>
    <n v="-3000"/>
    <x v="11"/>
    <x v="1"/>
    <x v="1"/>
    <x v="0"/>
  </r>
  <r>
    <d v="2021-01-31T00:00:00"/>
    <s v="Self-development"/>
    <s v="For personal development"/>
    <n v="500"/>
    <m/>
    <n v="-500"/>
    <x v="12"/>
    <x v="2"/>
    <x v="1"/>
    <x v="0"/>
  </r>
  <r>
    <d v="2021-01-31T00:00:00"/>
    <s v="Books"/>
    <s v="Book"/>
    <n v="450"/>
    <m/>
    <n v="-450"/>
    <x v="12"/>
    <x v="2"/>
    <x v="1"/>
    <x v="0"/>
  </r>
  <r>
    <d v="2021-01-31T00:00:00"/>
    <s v="Courses"/>
    <s v="MS Excel Course"/>
    <n v="1500"/>
    <m/>
    <n v="-1500"/>
    <x v="12"/>
    <x v="2"/>
    <x v="1"/>
    <x v="0"/>
  </r>
  <r>
    <d v="2021-01-31T00:00:00"/>
    <s v="Training/Coaching"/>
    <s v="Special Training"/>
    <n v="3000"/>
    <m/>
    <n v="-3000"/>
    <x v="12"/>
    <x v="2"/>
    <x v="1"/>
    <x v="0"/>
  </r>
  <r>
    <d v="2021-01-31T00:00:00"/>
    <s v="Term Insurance"/>
    <s v="Life Insurance"/>
    <n v="1500"/>
    <m/>
    <n v="-1500"/>
    <x v="13"/>
    <x v="2"/>
    <x v="1"/>
    <x v="0"/>
  </r>
  <r>
    <d v="2021-01-31T00:00:00"/>
    <s v="Healthcare Insurance"/>
    <s v="Health Insurance"/>
    <n v="850"/>
    <m/>
    <n v="-850"/>
    <x v="13"/>
    <x v="2"/>
    <x v="1"/>
    <x v="0"/>
  </r>
  <r>
    <d v="2021-01-31T00:00:00"/>
    <s v="Health"/>
    <s v="Medical expenses"/>
    <n v="2000"/>
    <m/>
    <n v="-2000"/>
    <x v="14"/>
    <x v="2"/>
    <x v="1"/>
    <x v="0"/>
  </r>
  <r>
    <d v="2021-01-31T00:00:00"/>
    <s v="Debt Payment"/>
    <s v="Bayad utang kay Marites"/>
    <n v="1500"/>
    <m/>
    <n v="-1500"/>
    <x v="15"/>
    <x v="2"/>
    <x v="1"/>
    <x v="0"/>
  </r>
  <r>
    <d v="2021-01-31T00:00:00"/>
    <s v="Stock Market Investment"/>
    <s v="Stock Market Investment"/>
    <n v="2500"/>
    <m/>
    <n v="-2500"/>
    <x v="2"/>
    <x v="2"/>
    <x v="1"/>
    <x v="0"/>
  </r>
  <r>
    <d v="2021-01-31T00:00:00"/>
    <s v="Crypto/NFT Investment"/>
    <s v="Crypto/NFT Investment"/>
    <n v="2500"/>
    <m/>
    <n v="-2500"/>
    <x v="2"/>
    <x v="2"/>
    <x v="1"/>
    <x v="0"/>
  </r>
  <r>
    <d v="2021-01-31T00:00:00"/>
    <s v="Pag-IBIG MP2"/>
    <s v="Pag-IBIG MP2"/>
    <n v="500"/>
    <m/>
    <n v="-500"/>
    <x v="2"/>
    <x v="2"/>
    <x v="1"/>
    <x v="0"/>
  </r>
  <r>
    <d v="2021-01-31T00:00:00"/>
    <s v="Mutual Fund or UITF"/>
    <s v="Mutual Fund or UITF"/>
    <n v="600"/>
    <m/>
    <n v="-600"/>
    <x v="2"/>
    <x v="2"/>
    <x v="1"/>
    <x v="0"/>
  </r>
  <r>
    <d v="2021-01-31T00:00:00"/>
    <s v="For Vacation"/>
    <s v="For Bora"/>
    <n v="2000"/>
    <m/>
    <n v="-2000"/>
    <x v="16"/>
    <x v="2"/>
    <x v="1"/>
    <x v="0"/>
  </r>
  <r>
    <d v="2021-01-31T00:00:00"/>
    <s v="For Retirement Funds"/>
    <s v="Para sa pagtanda"/>
    <n v="1000"/>
    <m/>
    <n v="-1000"/>
    <x v="16"/>
    <x v="2"/>
    <x v="1"/>
    <x v="0"/>
  </r>
  <r>
    <d v="2021-01-31T00:00:00"/>
    <s v="College Fund"/>
    <s v="College fund ng anak"/>
    <n v="1500"/>
    <m/>
    <n v="-1500"/>
    <x v="16"/>
    <x v="2"/>
    <x v="1"/>
    <x v="0"/>
  </r>
  <r>
    <d v="2021-01-31T00:00:00"/>
    <s v="Emergency Fund"/>
    <s v="Para sa emergency fund"/>
    <n v="1000"/>
    <m/>
    <n v="-1000"/>
    <x v="16"/>
    <x v="2"/>
    <x v="1"/>
    <x v="0"/>
  </r>
  <r>
    <d v="2021-01-31T00:00:00"/>
    <s v="Entertainment"/>
    <s v="Movie"/>
    <n v="500"/>
    <m/>
    <n v="-500"/>
    <x v="17"/>
    <x v="3"/>
    <x v="1"/>
    <x v="0"/>
  </r>
  <r>
    <d v="2021-01-31T00:00:00"/>
    <s v="Travel"/>
    <s v="Gala galore"/>
    <n v="600"/>
    <m/>
    <n v="-600"/>
    <x v="17"/>
    <x v="3"/>
    <x v="1"/>
    <x v="0"/>
  </r>
  <r>
    <d v="2021-01-31T00:00:00"/>
    <s v="Gadgets"/>
    <s v="CP accessories"/>
    <n v="500"/>
    <m/>
    <n v="-500"/>
    <x v="17"/>
    <x v="3"/>
    <x v="1"/>
    <x v="0"/>
  </r>
  <r>
    <d v="2021-01-31T00:00:00"/>
    <s v="Clothing"/>
    <s v="Pang japorms"/>
    <n v="1200"/>
    <m/>
    <n v="-1200"/>
    <x v="18"/>
    <x v="3"/>
    <x v="1"/>
    <x v="0"/>
  </r>
  <r>
    <d v="2021-01-31T00:00:00"/>
    <s v="Dining Out"/>
    <s v="Dinner date"/>
    <n v="1900"/>
    <m/>
    <n v="-1900"/>
    <x v="19"/>
    <x v="3"/>
    <x v="1"/>
    <x v="0"/>
  </r>
  <r>
    <d v="2021-01-31T00:00:00"/>
    <s v="Charity"/>
    <s v="Tithes"/>
    <n v="6000"/>
    <m/>
    <n v="-6000"/>
    <x v="20"/>
    <x v="3"/>
    <x v="1"/>
    <x v="0"/>
  </r>
  <r>
    <d v="2021-01-31T00:00:00"/>
    <s v="Other Expenses"/>
    <s v="Gastusin na wala sa nabanggit"/>
    <n v="3000"/>
    <m/>
    <n v="-3000"/>
    <x v="21"/>
    <x v="3"/>
    <x v="1"/>
    <x v="0"/>
  </r>
  <r>
    <d v="2021-02-01T00:00:00"/>
    <s v="Salary"/>
    <s v="Sweldo"/>
    <m/>
    <n v="60000"/>
    <n v="60000"/>
    <x v="0"/>
    <x v="0"/>
    <x v="0"/>
    <x v="1"/>
  </r>
  <r>
    <d v="2021-02-01T00:00:00"/>
    <s v="Business"/>
    <s v="Kita sa Negosyo"/>
    <m/>
    <n v="6000"/>
    <n v="6000"/>
    <x v="1"/>
    <x v="0"/>
    <x v="0"/>
    <x v="1"/>
  </r>
  <r>
    <d v="2021-02-01T00:00:00"/>
    <s v="Capital Gains"/>
    <s v="Kita sa stocks at crypto"/>
    <m/>
    <n v="4000"/>
    <n v="4000"/>
    <x v="2"/>
    <x v="0"/>
    <x v="0"/>
    <x v="1"/>
  </r>
  <r>
    <d v="2021-02-01T00:00:00"/>
    <s v="Dividends"/>
    <s v="Dividends"/>
    <m/>
    <n v="1000"/>
    <n v="1000"/>
    <x v="3"/>
    <x v="0"/>
    <x v="0"/>
    <x v="1"/>
  </r>
  <r>
    <d v="2021-02-01T00:00:00"/>
    <s v="Side Hustle"/>
    <s v="Kita sa raket"/>
    <m/>
    <n v="2500"/>
    <n v="2500"/>
    <x v="4"/>
    <x v="0"/>
    <x v="0"/>
    <x v="1"/>
  </r>
  <r>
    <d v="2021-02-01T00:00:00"/>
    <s v="Other Income"/>
    <s v="Iba pang kita"/>
    <m/>
    <n v="3000"/>
    <n v="3000"/>
    <x v="4"/>
    <x v="0"/>
    <x v="0"/>
    <x v="1"/>
  </r>
  <r>
    <d v="2022-02-28T00:00:00"/>
    <s v="Rent or Mortgage"/>
    <s v="Bayad sa upa sa Bahay"/>
    <n v="10000"/>
    <m/>
    <n v="-10000"/>
    <x v="5"/>
    <x v="1"/>
    <x v="1"/>
    <x v="1"/>
  </r>
  <r>
    <d v="2022-02-28T00:00:00"/>
    <s v="Housing Maintenance"/>
    <s v="Housing Maintenance"/>
    <n v="2500"/>
    <m/>
    <n v="-2500"/>
    <x v="5"/>
    <x v="1"/>
    <x v="1"/>
    <x v="1"/>
  </r>
  <r>
    <d v="2022-02-28T00:00:00"/>
    <s v="Food"/>
    <s v="Pagkain"/>
    <n v="4500"/>
    <m/>
    <n v="-4500"/>
    <x v="6"/>
    <x v="1"/>
    <x v="1"/>
    <x v="1"/>
  </r>
  <r>
    <d v="2022-02-28T00:00:00"/>
    <s v="Household Items"/>
    <s v="Mga gamit sa Bahay"/>
    <n v="2500"/>
    <m/>
    <n v="-2500"/>
    <x v="6"/>
    <x v="1"/>
    <x v="1"/>
    <x v="1"/>
  </r>
  <r>
    <d v="2022-02-28T00:00:00"/>
    <s v="Electricity"/>
    <s v="MERALCO Bill"/>
    <n v="1400"/>
    <m/>
    <n v="-1400"/>
    <x v="7"/>
    <x v="1"/>
    <x v="1"/>
    <x v="1"/>
  </r>
  <r>
    <d v="2022-02-28T00:00:00"/>
    <s v="Water"/>
    <s v="Maynilad Bill"/>
    <n v="400"/>
    <m/>
    <n v="-400"/>
    <x v="7"/>
    <x v="1"/>
    <x v="1"/>
    <x v="1"/>
  </r>
  <r>
    <d v="2022-02-28T00:00:00"/>
    <s v="Gas"/>
    <s v="Gasul"/>
    <n v="880"/>
    <m/>
    <n v="-880"/>
    <x v="7"/>
    <x v="1"/>
    <x v="1"/>
    <x v="1"/>
  </r>
  <r>
    <d v="2022-02-28T00:00:00"/>
    <s v="Telephone"/>
    <s v="Cellphone Load"/>
    <n v="450"/>
    <m/>
    <n v="-450"/>
    <x v="7"/>
    <x v="1"/>
    <x v="1"/>
    <x v="1"/>
  </r>
  <r>
    <d v="2022-02-28T00:00:00"/>
    <s v="WIFI"/>
    <s v="PLDT Bills"/>
    <n v="1500"/>
    <m/>
    <n v="-1500"/>
    <x v="7"/>
    <x v="1"/>
    <x v="1"/>
    <x v="1"/>
  </r>
  <r>
    <d v="2022-02-28T00:00:00"/>
    <s v="Transportation"/>
    <s v="Globe bills"/>
    <n v="1600"/>
    <m/>
    <n v="-1600"/>
    <x v="8"/>
    <x v="1"/>
    <x v="1"/>
    <x v="1"/>
  </r>
  <r>
    <d v="2022-02-28T00:00:00"/>
    <s v="Remittance"/>
    <s v="Padala sa probinsya"/>
    <n v="3500"/>
    <m/>
    <n v="-3500"/>
    <x v="9"/>
    <x v="1"/>
    <x v="1"/>
    <x v="1"/>
  </r>
  <r>
    <d v="2022-02-28T00:00:00"/>
    <s v="Tuition Fees"/>
    <s v="Tuition Fee ng Anak"/>
    <n v="3000"/>
    <m/>
    <n v="-3000"/>
    <x v="10"/>
    <x v="1"/>
    <x v="1"/>
    <x v="1"/>
  </r>
  <r>
    <d v="2022-02-28T00:00:00"/>
    <s v="Kids Allowance"/>
    <s v="Allowance ng anak"/>
    <n v="3000"/>
    <m/>
    <n v="-3000"/>
    <x v="11"/>
    <x v="1"/>
    <x v="1"/>
    <x v="1"/>
  </r>
  <r>
    <d v="2022-02-28T00:00:00"/>
    <s v="Self-development"/>
    <s v="For personal development"/>
    <n v="500"/>
    <m/>
    <n v="-500"/>
    <x v="12"/>
    <x v="2"/>
    <x v="1"/>
    <x v="1"/>
  </r>
  <r>
    <d v="2022-02-28T00:00:00"/>
    <s v="Books"/>
    <s v="Book"/>
    <n v="450"/>
    <m/>
    <n v="-450"/>
    <x v="12"/>
    <x v="2"/>
    <x v="1"/>
    <x v="1"/>
  </r>
  <r>
    <d v="2022-02-28T00:00:00"/>
    <s v="Courses"/>
    <s v="MS Excel Course"/>
    <n v="1500"/>
    <m/>
    <n v="-1500"/>
    <x v="12"/>
    <x v="2"/>
    <x v="1"/>
    <x v="1"/>
  </r>
  <r>
    <d v="2022-02-28T00:00:00"/>
    <s v="Training/Coaching"/>
    <s v="Special Training"/>
    <n v="3000"/>
    <m/>
    <n v="-3000"/>
    <x v="12"/>
    <x v="2"/>
    <x v="1"/>
    <x v="1"/>
  </r>
  <r>
    <d v="2022-02-28T00:00:00"/>
    <s v="Term Insurance"/>
    <s v="Life Insurance"/>
    <n v="1500"/>
    <m/>
    <n v="-1500"/>
    <x v="13"/>
    <x v="2"/>
    <x v="1"/>
    <x v="1"/>
  </r>
  <r>
    <d v="2022-02-28T00:00:00"/>
    <s v="Healthcare Insurance"/>
    <s v="Health Insurance"/>
    <n v="850"/>
    <m/>
    <n v="-850"/>
    <x v="13"/>
    <x v="2"/>
    <x v="1"/>
    <x v="1"/>
  </r>
  <r>
    <d v="2022-02-28T00:00:00"/>
    <s v="Health"/>
    <s v="Medical expenses"/>
    <n v="2000"/>
    <m/>
    <n v="-2000"/>
    <x v="14"/>
    <x v="2"/>
    <x v="1"/>
    <x v="1"/>
  </r>
  <r>
    <d v="2022-02-28T00:00:00"/>
    <s v="Debt Payment"/>
    <s v="Bayad utang kay Marites"/>
    <n v="1500"/>
    <m/>
    <n v="-1500"/>
    <x v="15"/>
    <x v="2"/>
    <x v="1"/>
    <x v="1"/>
  </r>
  <r>
    <d v="2022-02-28T00:00:00"/>
    <s v="Stock Market Investment"/>
    <s v="Stock Market Investment"/>
    <n v="2500"/>
    <m/>
    <n v="-2500"/>
    <x v="2"/>
    <x v="2"/>
    <x v="1"/>
    <x v="1"/>
  </r>
  <r>
    <d v="2022-02-28T00:00:00"/>
    <s v="Crypto/NFT Investment"/>
    <s v="Crypto/NFT Investment"/>
    <n v="2500"/>
    <m/>
    <n v="-2500"/>
    <x v="2"/>
    <x v="2"/>
    <x v="1"/>
    <x v="1"/>
  </r>
  <r>
    <d v="2022-02-28T00:00:00"/>
    <s v="Pag-IBIG MP2"/>
    <s v="Pag-IBIG MP2"/>
    <n v="500"/>
    <m/>
    <n v="-500"/>
    <x v="2"/>
    <x v="2"/>
    <x v="1"/>
    <x v="1"/>
  </r>
  <r>
    <d v="2022-02-28T00:00:00"/>
    <s v="Mutual Fund or UITF"/>
    <s v="Mutual Fund or UITF"/>
    <n v="600"/>
    <m/>
    <n v="-600"/>
    <x v="2"/>
    <x v="2"/>
    <x v="1"/>
    <x v="1"/>
  </r>
  <r>
    <d v="2022-02-28T00:00:00"/>
    <s v="For Vacation"/>
    <s v="For Bora"/>
    <n v="2000"/>
    <m/>
    <n v="-2000"/>
    <x v="16"/>
    <x v="2"/>
    <x v="1"/>
    <x v="1"/>
  </r>
  <r>
    <d v="2022-02-28T00:00:00"/>
    <s v="For Retirement Funds"/>
    <s v="Para sa pagtanda"/>
    <n v="1000"/>
    <m/>
    <n v="-1000"/>
    <x v="16"/>
    <x v="2"/>
    <x v="1"/>
    <x v="1"/>
  </r>
  <r>
    <d v="2022-02-28T00:00:00"/>
    <s v="College Fund"/>
    <s v="College fund ng anak"/>
    <n v="1500"/>
    <m/>
    <n v="-1500"/>
    <x v="16"/>
    <x v="2"/>
    <x v="1"/>
    <x v="1"/>
  </r>
  <r>
    <d v="2022-02-28T00:00:00"/>
    <s v="Emergency Fund"/>
    <s v="Para sa emergency fund"/>
    <n v="1000"/>
    <m/>
    <n v="-1000"/>
    <x v="16"/>
    <x v="2"/>
    <x v="1"/>
    <x v="1"/>
  </r>
  <r>
    <d v="2022-02-28T00:00:00"/>
    <s v="Entertainment"/>
    <s v="Movie"/>
    <n v="500"/>
    <m/>
    <n v="-500"/>
    <x v="17"/>
    <x v="3"/>
    <x v="1"/>
    <x v="1"/>
  </r>
  <r>
    <d v="2022-02-28T00:00:00"/>
    <s v="Travel"/>
    <s v="Gala galore"/>
    <n v="600"/>
    <m/>
    <n v="-600"/>
    <x v="17"/>
    <x v="3"/>
    <x v="1"/>
    <x v="1"/>
  </r>
  <r>
    <d v="2022-02-28T00:00:00"/>
    <s v="Gadgets"/>
    <s v="CP accessories"/>
    <n v="500"/>
    <m/>
    <n v="-500"/>
    <x v="17"/>
    <x v="3"/>
    <x v="1"/>
    <x v="1"/>
  </r>
  <r>
    <d v="2022-02-28T00:00:00"/>
    <s v="Clothing"/>
    <s v="Pang japorms"/>
    <n v="1200"/>
    <m/>
    <n v="-1200"/>
    <x v="18"/>
    <x v="3"/>
    <x v="1"/>
    <x v="1"/>
  </r>
  <r>
    <d v="2022-02-28T00:00:00"/>
    <s v="Dining Out"/>
    <s v="Dinner date"/>
    <n v="1900"/>
    <m/>
    <n v="-1900"/>
    <x v="19"/>
    <x v="3"/>
    <x v="1"/>
    <x v="1"/>
  </r>
  <r>
    <d v="2022-02-28T00:00:00"/>
    <s v="Charity"/>
    <s v="Tithes"/>
    <n v="6000"/>
    <m/>
    <n v="-6000"/>
    <x v="20"/>
    <x v="3"/>
    <x v="1"/>
    <x v="1"/>
  </r>
  <r>
    <d v="2022-02-28T00:00:00"/>
    <s v="Other Expenses"/>
    <s v="Gastusin na wala sa nabanggit"/>
    <n v="3000"/>
    <m/>
    <n v="-3000"/>
    <x v="21"/>
    <x v="3"/>
    <x v="1"/>
    <x v="1"/>
  </r>
  <r>
    <d v="2021-03-01T00:00:00"/>
    <s v="Salary"/>
    <s v="Sweldo"/>
    <m/>
    <n v="60000"/>
    <n v="60000"/>
    <x v="0"/>
    <x v="0"/>
    <x v="0"/>
    <x v="2"/>
  </r>
  <r>
    <d v="2021-03-01T00:00:00"/>
    <s v="Business"/>
    <s v="Kita sa Negosyo"/>
    <m/>
    <n v="2000"/>
    <n v="2000"/>
    <x v="1"/>
    <x v="0"/>
    <x v="0"/>
    <x v="2"/>
  </r>
  <r>
    <d v="2021-03-01T00:00:00"/>
    <s v="Capital Gains"/>
    <s v="Kita sa stocks at crypto"/>
    <m/>
    <n v="5000"/>
    <n v="5000"/>
    <x v="2"/>
    <x v="0"/>
    <x v="0"/>
    <x v="2"/>
  </r>
  <r>
    <d v="2021-03-01T00:00:00"/>
    <s v="Dividends"/>
    <s v="Dividends"/>
    <m/>
    <n v="1500"/>
    <n v="1500"/>
    <x v="3"/>
    <x v="0"/>
    <x v="0"/>
    <x v="2"/>
  </r>
  <r>
    <d v="2021-03-01T00:00:00"/>
    <s v="Side Hustle"/>
    <s v="Kita sa raket"/>
    <m/>
    <n v="500"/>
    <n v="500"/>
    <x v="4"/>
    <x v="0"/>
    <x v="0"/>
    <x v="2"/>
  </r>
  <r>
    <d v="2021-03-01T00:00:00"/>
    <s v="Other Income"/>
    <s v="Iba pang kita"/>
    <m/>
    <n v="2500"/>
    <n v="2500"/>
    <x v="4"/>
    <x v="0"/>
    <x v="0"/>
    <x v="2"/>
  </r>
  <r>
    <d v="2021-03-31T00:00:00"/>
    <s v="Rent or Mortgage"/>
    <s v="Bayad sa upa sa Bahay"/>
    <n v="10000"/>
    <m/>
    <n v="-10000"/>
    <x v="5"/>
    <x v="1"/>
    <x v="1"/>
    <x v="2"/>
  </r>
  <r>
    <d v="2021-03-31T00:00:00"/>
    <s v="Housing Maintenance"/>
    <s v="Housing Maintenance"/>
    <n v="1000"/>
    <m/>
    <n v="-1000"/>
    <x v="5"/>
    <x v="1"/>
    <x v="1"/>
    <x v="2"/>
  </r>
  <r>
    <d v="2021-03-31T00:00:00"/>
    <s v="Food"/>
    <s v="Pagkain"/>
    <n v="5500"/>
    <m/>
    <n v="-5500"/>
    <x v="6"/>
    <x v="1"/>
    <x v="1"/>
    <x v="2"/>
  </r>
  <r>
    <d v="2021-03-31T00:00:00"/>
    <s v="Household Items"/>
    <s v="Mga gamit sa Bahay"/>
    <n v="2500"/>
    <m/>
    <n v="-2500"/>
    <x v="6"/>
    <x v="1"/>
    <x v="1"/>
    <x v="2"/>
  </r>
  <r>
    <d v="2021-03-31T00:00:00"/>
    <s v="Electricity"/>
    <s v="MERALCO Bill"/>
    <n v="1800"/>
    <m/>
    <n v="-1800"/>
    <x v="7"/>
    <x v="1"/>
    <x v="1"/>
    <x v="2"/>
  </r>
  <r>
    <d v="2021-03-31T00:00:00"/>
    <s v="Water"/>
    <s v="Maynilad Bill"/>
    <n v="450"/>
    <m/>
    <n v="-450"/>
    <x v="7"/>
    <x v="1"/>
    <x v="1"/>
    <x v="2"/>
  </r>
  <r>
    <d v="2021-03-31T00:00:00"/>
    <s v="Gas"/>
    <s v="Gasul"/>
    <n v="850"/>
    <m/>
    <n v="-850"/>
    <x v="7"/>
    <x v="1"/>
    <x v="1"/>
    <x v="2"/>
  </r>
  <r>
    <d v="2021-03-31T00:00:00"/>
    <s v="Telephone"/>
    <s v="Cellphone Load"/>
    <n v="450"/>
    <m/>
    <n v="-450"/>
    <x v="7"/>
    <x v="1"/>
    <x v="1"/>
    <x v="2"/>
  </r>
  <r>
    <d v="2021-03-31T00:00:00"/>
    <s v="WIFI"/>
    <s v="PLDT Bills"/>
    <n v="1500"/>
    <m/>
    <n v="-1500"/>
    <x v="7"/>
    <x v="1"/>
    <x v="1"/>
    <x v="2"/>
  </r>
  <r>
    <d v="2021-03-31T00:00:00"/>
    <s v="Transportation"/>
    <s v="Globe bills"/>
    <n v="1500"/>
    <m/>
    <n v="-1500"/>
    <x v="8"/>
    <x v="1"/>
    <x v="1"/>
    <x v="2"/>
  </r>
  <r>
    <d v="2021-03-31T00:00:00"/>
    <s v="Remittance"/>
    <s v="Padala sa probinsya"/>
    <n v="300"/>
    <m/>
    <n v="-300"/>
    <x v="9"/>
    <x v="1"/>
    <x v="1"/>
    <x v="2"/>
  </r>
  <r>
    <d v="2021-03-31T00:00:00"/>
    <s v="Tuition Fees"/>
    <s v="Tuition Fee ng Anak"/>
    <n v="3000"/>
    <m/>
    <n v="-3000"/>
    <x v="10"/>
    <x v="1"/>
    <x v="1"/>
    <x v="2"/>
  </r>
  <r>
    <d v="2021-03-31T00:00:00"/>
    <s v="Kids Allowance"/>
    <s v="Allowance ng anak"/>
    <n v="3000"/>
    <m/>
    <n v="-3000"/>
    <x v="11"/>
    <x v="1"/>
    <x v="1"/>
    <x v="2"/>
  </r>
  <r>
    <d v="2021-03-31T00:00:00"/>
    <s v="Term Insurance"/>
    <s v="Life Insurance"/>
    <n v="1500"/>
    <m/>
    <n v="-1500"/>
    <x v="13"/>
    <x v="2"/>
    <x v="1"/>
    <x v="2"/>
  </r>
  <r>
    <d v="2021-03-31T00:00:00"/>
    <s v="Healthcare Insurance"/>
    <s v="Health Insurance"/>
    <n v="850"/>
    <m/>
    <n v="-850"/>
    <x v="13"/>
    <x v="2"/>
    <x v="1"/>
    <x v="2"/>
  </r>
  <r>
    <d v="2021-03-31T00:00:00"/>
    <s v="Debt Payment"/>
    <s v="Bayad utang kay Marites"/>
    <n v="1500"/>
    <m/>
    <n v="-1500"/>
    <x v="15"/>
    <x v="2"/>
    <x v="1"/>
    <x v="2"/>
  </r>
  <r>
    <d v="2021-03-31T00:00:00"/>
    <s v="Stock Market Investment"/>
    <s v="Stock Market Investment"/>
    <n v="2500"/>
    <m/>
    <n v="-2500"/>
    <x v="2"/>
    <x v="2"/>
    <x v="1"/>
    <x v="2"/>
  </r>
  <r>
    <d v="2021-03-31T00:00:00"/>
    <s v="Crypto/NFT Investment"/>
    <s v="Crypto/NFT Investment"/>
    <n v="2500"/>
    <m/>
    <n v="-2500"/>
    <x v="2"/>
    <x v="2"/>
    <x v="1"/>
    <x v="2"/>
  </r>
  <r>
    <d v="2021-03-31T00:00:00"/>
    <s v="Pag-IBIG MP2"/>
    <s v="Pag-IBIG MP2"/>
    <n v="500"/>
    <m/>
    <n v="-500"/>
    <x v="2"/>
    <x v="2"/>
    <x v="1"/>
    <x v="2"/>
  </r>
  <r>
    <d v="2021-03-31T00:00:00"/>
    <s v="Mutual Fund or UITF"/>
    <s v="Mutual Fund or UITF"/>
    <n v="600"/>
    <m/>
    <n v="-600"/>
    <x v="2"/>
    <x v="2"/>
    <x v="1"/>
    <x v="2"/>
  </r>
  <r>
    <d v="2021-03-31T00:00:00"/>
    <s v="For Vacation"/>
    <s v="For Bora"/>
    <n v="2000"/>
    <m/>
    <n v="-2000"/>
    <x v="16"/>
    <x v="2"/>
    <x v="1"/>
    <x v="2"/>
  </r>
  <r>
    <d v="2021-03-31T00:00:00"/>
    <s v="For Retirement Funds"/>
    <s v="Para sa pagtanda"/>
    <n v="1000"/>
    <m/>
    <n v="-1000"/>
    <x v="16"/>
    <x v="2"/>
    <x v="1"/>
    <x v="2"/>
  </r>
  <r>
    <d v="2021-03-31T00:00:00"/>
    <s v="College Fund"/>
    <s v="College fund ng anak"/>
    <n v="1500"/>
    <m/>
    <n v="-1500"/>
    <x v="16"/>
    <x v="2"/>
    <x v="1"/>
    <x v="2"/>
  </r>
  <r>
    <d v="2021-03-31T00:00:00"/>
    <s v="Emergency Fund"/>
    <s v="Para sa emergency fund"/>
    <n v="1000"/>
    <m/>
    <n v="-1000"/>
    <x v="16"/>
    <x v="2"/>
    <x v="1"/>
    <x v="2"/>
  </r>
  <r>
    <d v="2021-03-31T00:00:00"/>
    <s v="Entertainment"/>
    <s v="Movie"/>
    <n v="500"/>
    <m/>
    <n v="-500"/>
    <x v="17"/>
    <x v="3"/>
    <x v="1"/>
    <x v="2"/>
  </r>
  <r>
    <d v="2021-03-31T00:00:00"/>
    <s v="Travel"/>
    <s v="Gala galore"/>
    <n v="600"/>
    <m/>
    <n v="-600"/>
    <x v="17"/>
    <x v="3"/>
    <x v="1"/>
    <x v="2"/>
  </r>
  <r>
    <d v="2021-03-31T00:00:00"/>
    <s v="Gadgets"/>
    <s v="CP accessories"/>
    <n v="500"/>
    <m/>
    <n v="-500"/>
    <x v="17"/>
    <x v="3"/>
    <x v="1"/>
    <x v="2"/>
  </r>
  <r>
    <d v="2021-03-31T00:00:00"/>
    <s v="Clothing"/>
    <s v="Pang japorms"/>
    <n v="1200"/>
    <m/>
    <n v="-1200"/>
    <x v="18"/>
    <x v="3"/>
    <x v="1"/>
    <x v="2"/>
  </r>
  <r>
    <d v="2021-03-31T00:00:00"/>
    <s v="Dining Out"/>
    <s v="Dinner date"/>
    <n v="1900"/>
    <m/>
    <n v="-1900"/>
    <x v="19"/>
    <x v="3"/>
    <x v="1"/>
    <x v="2"/>
  </r>
  <r>
    <d v="2021-03-31T00:00:00"/>
    <s v="Charity"/>
    <s v="Tithes"/>
    <n v="6000"/>
    <m/>
    <n v="-6000"/>
    <x v="20"/>
    <x v="3"/>
    <x v="1"/>
    <x v="2"/>
  </r>
  <r>
    <d v="2021-03-31T00:00:00"/>
    <s v="Other Expenses"/>
    <s v="Gastusin na wala sa nabanggit"/>
    <n v="3000"/>
    <m/>
    <n v="-3000"/>
    <x v="21"/>
    <x v="3"/>
    <x v="1"/>
    <x v="2"/>
  </r>
  <r>
    <d v="2022-04-01T00:00:00"/>
    <s v="Salary"/>
    <s v="Sweldo"/>
    <m/>
    <n v="60000"/>
    <n v="60000"/>
    <x v="0"/>
    <x v="0"/>
    <x v="0"/>
    <x v="3"/>
  </r>
  <r>
    <d v="2022-04-01T00:00:00"/>
    <s v="Business"/>
    <s v="Kita sa Negosyo"/>
    <m/>
    <n v="2500"/>
    <n v="2500"/>
    <x v="1"/>
    <x v="0"/>
    <x v="0"/>
    <x v="3"/>
  </r>
  <r>
    <d v="2022-04-01T00:00:00"/>
    <s v="Capital Gains"/>
    <s v="Kita sa stocks at crypto"/>
    <m/>
    <n v="2000"/>
    <n v="2000"/>
    <x v="2"/>
    <x v="0"/>
    <x v="0"/>
    <x v="3"/>
  </r>
  <r>
    <d v="2022-04-01T00:00:00"/>
    <s v="Dividends"/>
    <s v="Dividends"/>
    <m/>
    <n v="2000"/>
    <n v="2000"/>
    <x v="3"/>
    <x v="0"/>
    <x v="0"/>
    <x v="3"/>
  </r>
  <r>
    <d v="2022-04-01T00:00:00"/>
    <s v="Side Hustle"/>
    <s v="Kita sa raket"/>
    <m/>
    <n v="1000"/>
    <n v="1000"/>
    <x v="4"/>
    <x v="0"/>
    <x v="0"/>
    <x v="3"/>
  </r>
  <r>
    <d v="2022-04-01T00:00:00"/>
    <s v="Other Income"/>
    <s v="Iba pang kita"/>
    <m/>
    <n v="1440"/>
    <n v="1440"/>
    <x v="4"/>
    <x v="0"/>
    <x v="0"/>
    <x v="3"/>
  </r>
  <r>
    <d v="2022-04-30T00:00:00"/>
    <s v="Rent or Mortgage"/>
    <s v="Bayad sa upa sa Bahay"/>
    <n v="10000"/>
    <m/>
    <n v="-10000"/>
    <x v="5"/>
    <x v="1"/>
    <x v="1"/>
    <x v="3"/>
  </r>
  <r>
    <d v="2022-04-30T00:00:00"/>
    <s v="Housing Maintenance"/>
    <s v="Housing Maintenance"/>
    <n v="2000"/>
    <m/>
    <n v="-2000"/>
    <x v="5"/>
    <x v="1"/>
    <x v="1"/>
    <x v="3"/>
  </r>
  <r>
    <d v="2022-04-30T00:00:00"/>
    <s v="Food"/>
    <s v="Pagkain"/>
    <n v="5000"/>
    <m/>
    <n v="-5000"/>
    <x v="6"/>
    <x v="1"/>
    <x v="1"/>
    <x v="3"/>
  </r>
  <r>
    <d v="2022-04-30T00:00:00"/>
    <s v="Household Items"/>
    <s v="Mga gamit sa Bahay"/>
    <n v="3000"/>
    <m/>
    <n v="-3000"/>
    <x v="6"/>
    <x v="1"/>
    <x v="1"/>
    <x v="3"/>
  </r>
  <r>
    <d v="2022-04-30T00:00:00"/>
    <s v="Electricity"/>
    <s v="MERALCO Bill"/>
    <n v="1500"/>
    <m/>
    <n v="-1500"/>
    <x v="7"/>
    <x v="1"/>
    <x v="1"/>
    <x v="3"/>
  </r>
  <r>
    <d v="2022-04-30T00:00:00"/>
    <s v="Water"/>
    <s v="Maynilad Bill"/>
    <n v="350"/>
    <m/>
    <n v="-350"/>
    <x v="7"/>
    <x v="1"/>
    <x v="1"/>
    <x v="3"/>
  </r>
  <r>
    <d v="2022-04-30T00:00:00"/>
    <s v="Gas"/>
    <s v="Gasul"/>
    <n v="850"/>
    <m/>
    <n v="-850"/>
    <x v="7"/>
    <x v="1"/>
    <x v="1"/>
    <x v="3"/>
  </r>
  <r>
    <d v="2022-04-30T00:00:00"/>
    <s v="Telephone"/>
    <s v="Cellphone Load"/>
    <n v="500"/>
    <m/>
    <n v="-500"/>
    <x v="7"/>
    <x v="1"/>
    <x v="1"/>
    <x v="3"/>
  </r>
  <r>
    <d v="2022-04-30T00:00:00"/>
    <s v="WIFI"/>
    <s v="PLDT Bills"/>
    <n v="1500"/>
    <m/>
    <n v="-1500"/>
    <x v="7"/>
    <x v="1"/>
    <x v="1"/>
    <x v="3"/>
  </r>
  <r>
    <d v="2022-04-30T00:00:00"/>
    <s v="Transportation"/>
    <s v="Globe bills"/>
    <n v="1500"/>
    <m/>
    <n v="-1500"/>
    <x v="8"/>
    <x v="1"/>
    <x v="1"/>
    <x v="3"/>
  </r>
  <r>
    <d v="2022-04-30T00:00:00"/>
    <s v="Remittance"/>
    <s v="Padala sa probinsya"/>
    <n v="4000"/>
    <m/>
    <n v="-4000"/>
    <x v="9"/>
    <x v="1"/>
    <x v="1"/>
    <x v="3"/>
  </r>
  <r>
    <d v="2022-04-30T00:00:00"/>
    <s v="Tuition Fees"/>
    <s v="Tuition Fee ng Anak"/>
    <n v="3000"/>
    <m/>
    <n v="-3000"/>
    <x v="10"/>
    <x v="1"/>
    <x v="1"/>
    <x v="3"/>
  </r>
  <r>
    <d v="2022-04-30T00:00:00"/>
    <s v="Kids Allowance"/>
    <s v="Allowance ng anak"/>
    <n v="3000"/>
    <m/>
    <n v="-3000"/>
    <x v="11"/>
    <x v="1"/>
    <x v="1"/>
    <x v="3"/>
  </r>
  <r>
    <d v="2022-04-30T00:00:00"/>
    <s v="Self-development"/>
    <s v="For personal development"/>
    <n v="500"/>
    <m/>
    <n v="-500"/>
    <x v="12"/>
    <x v="2"/>
    <x v="1"/>
    <x v="3"/>
  </r>
  <r>
    <d v="2022-04-30T00:00:00"/>
    <s v="Books"/>
    <s v="Book"/>
    <n v="450"/>
    <m/>
    <n v="-450"/>
    <x v="12"/>
    <x v="2"/>
    <x v="1"/>
    <x v="3"/>
  </r>
  <r>
    <d v="2022-04-30T00:00:00"/>
    <s v="Courses"/>
    <s v="MS Excel Course"/>
    <n v="1500"/>
    <m/>
    <n v="-1500"/>
    <x v="12"/>
    <x v="2"/>
    <x v="1"/>
    <x v="3"/>
  </r>
  <r>
    <d v="2022-04-30T00:00:00"/>
    <s v="Training/Coaching"/>
    <s v="Special Training"/>
    <n v="3000"/>
    <m/>
    <n v="-3000"/>
    <x v="12"/>
    <x v="2"/>
    <x v="1"/>
    <x v="3"/>
  </r>
  <r>
    <d v="2022-04-30T00:00:00"/>
    <s v="Term Insurance"/>
    <s v="Life Insurance"/>
    <n v="1500"/>
    <m/>
    <n v="-1500"/>
    <x v="13"/>
    <x v="2"/>
    <x v="1"/>
    <x v="3"/>
  </r>
  <r>
    <d v="2022-04-30T00:00:00"/>
    <s v="Healthcare Insurance"/>
    <s v="Health Insurance"/>
    <n v="850"/>
    <m/>
    <n v="-850"/>
    <x v="13"/>
    <x v="2"/>
    <x v="1"/>
    <x v="3"/>
  </r>
  <r>
    <d v="2022-04-30T00:00:00"/>
    <s v="Debt Payment"/>
    <s v="Bayad utang kay Marites"/>
    <n v="1500"/>
    <m/>
    <n v="-1500"/>
    <x v="15"/>
    <x v="2"/>
    <x v="1"/>
    <x v="3"/>
  </r>
  <r>
    <d v="2022-04-30T00:00:00"/>
    <s v="Stock Market Investment"/>
    <s v="Stock Market Investment"/>
    <n v="2500"/>
    <m/>
    <n v="-2500"/>
    <x v="2"/>
    <x v="2"/>
    <x v="1"/>
    <x v="3"/>
  </r>
  <r>
    <d v="2022-04-30T00:00:00"/>
    <s v="Crypto/NFT Investment"/>
    <s v="Crypto/NFT Investment"/>
    <n v="2500"/>
    <m/>
    <n v="-2500"/>
    <x v="2"/>
    <x v="2"/>
    <x v="1"/>
    <x v="3"/>
  </r>
  <r>
    <d v="2022-04-30T00:00:00"/>
    <s v="Pag-IBIG MP2"/>
    <s v="Pag-IBIG MP2"/>
    <n v="500"/>
    <m/>
    <n v="-500"/>
    <x v="2"/>
    <x v="2"/>
    <x v="1"/>
    <x v="3"/>
  </r>
  <r>
    <d v="2022-04-30T00:00:00"/>
    <s v="Mutual Fund or UITF"/>
    <s v="Mutual Fund or UITF"/>
    <n v="600"/>
    <m/>
    <n v="-600"/>
    <x v="2"/>
    <x v="2"/>
    <x v="1"/>
    <x v="3"/>
  </r>
  <r>
    <d v="2022-04-30T00:00:00"/>
    <s v="For Retirement Funds"/>
    <s v="Para sa pagtanda"/>
    <n v="1000"/>
    <m/>
    <n v="-1000"/>
    <x v="16"/>
    <x v="2"/>
    <x v="1"/>
    <x v="3"/>
  </r>
  <r>
    <d v="2022-04-30T00:00:00"/>
    <s v="College Fund"/>
    <s v="College fund ng anak"/>
    <n v="1500"/>
    <m/>
    <n v="-1500"/>
    <x v="16"/>
    <x v="2"/>
    <x v="1"/>
    <x v="3"/>
  </r>
  <r>
    <d v="2022-04-30T00:00:00"/>
    <s v="Emergency Fund"/>
    <s v="Para sa emergency fund"/>
    <n v="1000"/>
    <m/>
    <n v="-1000"/>
    <x v="16"/>
    <x v="2"/>
    <x v="1"/>
    <x v="3"/>
  </r>
  <r>
    <d v="2022-04-30T00:00:00"/>
    <s v="Entertainment"/>
    <s v="Movie"/>
    <n v="500"/>
    <m/>
    <n v="-500"/>
    <x v="17"/>
    <x v="3"/>
    <x v="1"/>
    <x v="3"/>
  </r>
  <r>
    <d v="2022-04-30T00:00:00"/>
    <s v="Travel"/>
    <s v="Gala galore"/>
    <n v="600"/>
    <m/>
    <n v="-600"/>
    <x v="17"/>
    <x v="3"/>
    <x v="1"/>
    <x v="3"/>
  </r>
  <r>
    <d v="2022-04-30T00:00:00"/>
    <s v="Gadgets"/>
    <s v="CP accessories"/>
    <n v="500"/>
    <m/>
    <n v="-500"/>
    <x v="17"/>
    <x v="3"/>
    <x v="1"/>
    <x v="3"/>
  </r>
  <r>
    <d v="2022-04-30T00:00:00"/>
    <s v="Clothing"/>
    <s v="Pang japorms"/>
    <n v="1200"/>
    <m/>
    <n v="-1200"/>
    <x v="18"/>
    <x v="3"/>
    <x v="1"/>
    <x v="3"/>
  </r>
  <r>
    <d v="2022-04-30T00:00:00"/>
    <s v="Dining Out"/>
    <s v="Dinner date"/>
    <n v="1900"/>
    <m/>
    <n v="-1900"/>
    <x v="19"/>
    <x v="3"/>
    <x v="1"/>
    <x v="3"/>
  </r>
  <r>
    <d v="2022-04-30T00:00:00"/>
    <s v="Charity"/>
    <s v="Tithes"/>
    <n v="6000"/>
    <m/>
    <n v="-6000"/>
    <x v="20"/>
    <x v="3"/>
    <x v="1"/>
    <x v="3"/>
  </r>
  <r>
    <d v="2022-04-30T00:00:00"/>
    <s v="Other Expenses"/>
    <s v="Gastusin na wala sa nabanggit"/>
    <n v="3000"/>
    <m/>
    <n v="-3000"/>
    <x v="21"/>
    <x v="3"/>
    <x v="1"/>
    <x v="3"/>
  </r>
  <r>
    <d v="2021-05-01T00:00:00"/>
    <s v="Salary"/>
    <s v="Sweldo"/>
    <m/>
    <n v="60000"/>
    <n v="60000"/>
    <x v="0"/>
    <x v="0"/>
    <x v="0"/>
    <x v="4"/>
  </r>
  <r>
    <d v="2021-05-01T00:00:00"/>
    <s v="Business"/>
    <s v="Kita sa Negosyo"/>
    <m/>
    <n v="3000"/>
    <n v="3000"/>
    <x v="1"/>
    <x v="0"/>
    <x v="0"/>
    <x v="4"/>
  </r>
  <r>
    <d v="2021-05-01T00:00:00"/>
    <s v="Capital Gains"/>
    <s v="Kita sa stocks at crypto"/>
    <m/>
    <n v="4500"/>
    <n v="4500"/>
    <x v="2"/>
    <x v="0"/>
    <x v="0"/>
    <x v="4"/>
  </r>
  <r>
    <d v="2021-05-01T00:00:00"/>
    <s v="Dividends"/>
    <s v="Dividends"/>
    <m/>
    <n v="2000"/>
    <n v="2000"/>
    <x v="3"/>
    <x v="0"/>
    <x v="0"/>
    <x v="4"/>
  </r>
  <r>
    <d v="2021-05-01T00:00:00"/>
    <s v="Side Hustle"/>
    <s v="Kita sa raket"/>
    <m/>
    <n v="1000"/>
    <n v="1000"/>
    <x v="4"/>
    <x v="0"/>
    <x v="0"/>
    <x v="4"/>
  </r>
  <r>
    <d v="2021-05-01T00:00:00"/>
    <s v="Other Income"/>
    <s v="Iba pang kita"/>
    <m/>
    <n v="3000"/>
    <n v="3000"/>
    <x v="4"/>
    <x v="0"/>
    <x v="0"/>
    <x v="4"/>
  </r>
  <r>
    <d v="2021-05-31T00:00:00"/>
    <s v="Rent or Mortgage"/>
    <s v="Bayad sa upa sa Bahay"/>
    <n v="10000"/>
    <m/>
    <n v="-10000"/>
    <x v="5"/>
    <x v="1"/>
    <x v="1"/>
    <x v="4"/>
  </r>
  <r>
    <d v="2021-05-31T00:00:00"/>
    <s v="Housing Maintenance"/>
    <s v="Housing Maintenance"/>
    <n v="1000"/>
    <m/>
    <n v="-1000"/>
    <x v="5"/>
    <x v="1"/>
    <x v="1"/>
    <x v="4"/>
  </r>
  <r>
    <d v="2021-05-31T00:00:00"/>
    <s v="Food"/>
    <s v="Pagkain"/>
    <n v="5500"/>
    <m/>
    <n v="-5500"/>
    <x v="6"/>
    <x v="1"/>
    <x v="1"/>
    <x v="4"/>
  </r>
  <r>
    <d v="2021-05-31T00:00:00"/>
    <s v="Household Items"/>
    <s v="Mga gamit sa Bahay"/>
    <n v="2500"/>
    <m/>
    <n v="-2500"/>
    <x v="6"/>
    <x v="1"/>
    <x v="1"/>
    <x v="4"/>
  </r>
  <r>
    <d v="2021-05-31T00:00:00"/>
    <s v="Electricity"/>
    <s v="MERALCO Bill"/>
    <n v="1800"/>
    <m/>
    <n v="-1800"/>
    <x v="7"/>
    <x v="1"/>
    <x v="1"/>
    <x v="4"/>
  </r>
  <r>
    <d v="2021-05-31T00:00:00"/>
    <s v="Water"/>
    <s v="Maynilad Bill"/>
    <n v="450"/>
    <m/>
    <n v="-450"/>
    <x v="7"/>
    <x v="1"/>
    <x v="1"/>
    <x v="4"/>
  </r>
  <r>
    <d v="2021-05-31T00:00:00"/>
    <s v="Gas"/>
    <s v="Gasul"/>
    <n v="850"/>
    <m/>
    <n v="-850"/>
    <x v="7"/>
    <x v="1"/>
    <x v="1"/>
    <x v="4"/>
  </r>
  <r>
    <d v="2021-05-31T00:00:00"/>
    <s v="Telephone"/>
    <s v="Cellphone Load"/>
    <n v="450"/>
    <m/>
    <n v="-450"/>
    <x v="7"/>
    <x v="1"/>
    <x v="1"/>
    <x v="4"/>
  </r>
  <r>
    <d v="2021-05-31T00:00:00"/>
    <s v="WIFI"/>
    <s v="PLDT Bills"/>
    <n v="1500"/>
    <m/>
    <n v="-1500"/>
    <x v="7"/>
    <x v="1"/>
    <x v="1"/>
    <x v="4"/>
  </r>
  <r>
    <d v="2021-05-31T00:00:00"/>
    <s v="Transportation"/>
    <s v="Globe bills"/>
    <n v="1500"/>
    <m/>
    <n v="-1500"/>
    <x v="8"/>
    <x v="1"/>
    <x v="1"/>
    <x v="4"/>
  </r>
  <r>
    <d v="2021-05-31T00:00:00"/>
    <s v="Remittance"/>
    <s v="Padala sa probinsya"/>
    <n v="300"/>
    <m/>
    <n v="-300"/>
    <x v="9"/>
    <x v="1"/>
    <x v="1"/>
    <x v="4"/>
  </r>
  <r>
    <d v="2021-05-31T00:00:00"/>
    <s v="Tuition Fees"/>
    <s v="Tuition Fee ng Anak"/>
    <n v="3000"/>
    <m/>
    <n v="-3000"/>
    <x v="10"/>
    <x v="1"/>
    <x v="1"/>
    <x v="4"/>
  </r>
  <r>
    <d v="2021-05-31T00:00:00"/>
    <s v="Kids Allowance"/>
    <s v="Allowance ng anak"/>
    <n v="3000"/>
    <m/>
    <n v="-3000"/>
    <x v="11"/>
    <x v="1"/>
    <x v="1"/>
    <x v="4"/>
  </r>
  <r>
    <d v="2021-05-31T00:00:00"/>
    <s v="Term Insurance"/>
    <s v="Life Insurance"/>
    <n v="1500"/>
    <m/>
    <n v="-1500"/>
    <x v="13"/>
    <x v="2"/>
    <x v="1"/>
    <x v="4"/>
  </r>
  <r>
    <d v="2021-05-31T00:00:00"/>
    <s v="Healthcare Insurance"/>
    <s v="Health Insurance"/>
    <n v="850"/>
    <m/>
    <n v="-850"/>
    <x v="13"/>
    <x v="2"/>
    <x v="1"/>
    <x v="4"/>
  </r>
  <r>
    <d v="2021-05-31T00:00:00"/>
    <s v="Debt Payment"/>
    <s v="Bayad utang kay Marites"/>
    <n v="1500"/>
    <m/>
    <n v="-1500"/>
    <x v="15"/>
    <x v="2"/>
    <x v="1"/>
    <x v="4"/>
  </r>
  <r>
    <d v="2021-05-31T00:00:00"/>
    <s v="Stock Market Investment"/>
    <s v="Stock Market Investment"/>
    <n v="2500"/>
    <m/>
    <n v="-2500"/>
    <x v="2"/>
    <x v="2"/>
    <x v="1"/>
    <x v="4"/>
  </r>
  <r>
    <d v="2021-05-31T00:00:00"/>
    <s v="Crypto/NFT Investment"/>
    <s v="Crypto/NFT Investment"/>
    <n v="2500"/>
    <m/>
    <n v="-2500"/>
    <x v="2"/>
    <x v="2"/>
    <x v="1"/>
    <x v="4"/>
  </r>
  <r>
    <d v="2021-05-31T00:00:00"/>
    <s v="Pag-IBIG MP2"/>
    <s v="Pag-IBIG MP2"/>
    <n v="500"/>
    <m/>
    <n v="-500"/>
    <x v="2"/>
    <x v="2"/>
    <x v="1"/>
    <x v="4"/>
  </r>
  <r>
    <d v="2021-05-31T00:00:00"/>
    <s v="Mutual Fund or UITF"/>
    <s v="Mutual Fund or UITF"/>
    <n v="600"/>
    <m/>
    <n v="-600"/>
    <x v="2"/>
    <x v="2"/>
    <x v="1"/>
    <x v="4"/>
  </r>
  <r>
    <d v="2021-05-31T00:00:00"/>
    <s v="For Vacation"/>
    <s v="For Bora"/>
    <n v="2000"/>
    <m/>
    <n v="-2000"/>
    <x v="16"/>
    <x v="2"/>
    <x v="1"/>
    <x v="4"/>
  </r>
  <r>
    <d v="2021-05-31T00:00:00"/>
    <s v="For Retirement Funds"/>
    <s v="Para sa pagtanda"/>
    <n v="1000"/>
    <m/>
    <n v="-1000"/>
    <x v="16"/>
    <x v="2"/>
    <x v="1"/>
    <x v="4"/>
  </r>
  <r>
    <d v="2021-05-31T00:00:00"/>
    <s v="College Fund"/>
    <s v="College fund ng anak"/>
    <n v="1500"/>
    <m/>
    <n v="-1500"/>
    <x v="16"/>
    <x v="2"/>
    <x v="1"/>
    <x v="4"/>
  </r>
  <r>
    <d v="2021-05-31T00:00:00"/>
    <s v="Emergency Fund"/>
    <s v="Para sa emergency fund"/>
    <n v="1000"/>
    <m/>
    <n v="-1000"/>
    <x v="16"/>
    <x v="2"/>
    <x v="1"/>
    <x v="4"/>
  </r>
  <r>
    <d v="2021-05-31T00:00:00"/>
    <s v="Gadgets"/>
    <s v="CP accessories"/>
    <n v="500"/>
    <m/>
    <n v="-500"/>
    <x v="17"/>
    <x v="3"/>
    <x v="1"/>
    <x v="4"/>
  </r>
  <r>
    <d v="2021-05-31T00:00:00"/>
    <s v="Dining Out"/>
    <s v="Dinner date"/>
    <n v="1900"/>
    <m/>
    <n v="-1900"/>
    <x v="19"/>
    <x v="3"/>
    <x v="1"/>
    <x v="4"/>
  </r>
  <r>
    <d v="2021-05-31T00:00:00"/>
    <s v="Charity"/>
    <s v="Tithes"/>
    <n v="6000"/>
    <m/>
    <n v="-6000"/>
    <x v="20"/>
    <x v="3"/>
    <x v="1"/>
    <x v="4"/>
  </r>
  <r>
    <d v="2021-05-31T00:00:00"/>
    <s v="Other Expenses"/>
    <s v="Gastusin na wala sa nabanggit"/>
    <n v="3000"/>
    <m/>
    <n v="-3000"/>
    <x v="21"/>
    <x v="3"/>
    <x v="1"/>
    <x v="4"/>
  </r>
  <r>
    <d v="2021-06-01T00:00:00"/>
    <s v="Salary"/>
    <s v="Sweldo"/>
    <m/>
    <n v="60000"/>
    <n v="60000"/>
    <x v="0"/>
    <x v="0"/>
    <x v="0"/>
    <x v="5"/>
  </r>
  <r>
    <d v="2021-06-01T00:00:00"/>
    <s v="Business"/>
    <s v="Kita sa Negosyo"/>
    <m/>
    <n v="5000"/>
    <n v="5000"/>
    <x v="1"/>
    <x v="0"/>
    <x v="0"/>
    <x v="5"/>
  </r>
  <r>
    <d v="2021-06-01T00:00:00"/>
    <s v="Capital Gains"/>
    <s v="Kita sa stocks at crypto"/>
    <m/>
    <n v="3000"/>
    <n v="3000"/>
    <x v="2"/>
    <x v="0"/>
    <x v="0"/>
    <x v="5"/>
  </r>
  <r>
    <d v="2021-06-01T00:00:00"/>
    <s v="Dividends"/>
    <s v="Dividends"/>
    <m/>
    <n v="1000"/>
    <n v="1000"/>
    <x v="3"/>
    <x v="0"/>
    <x v="0"/>
    <x v="5"/>
  </r>
  <r>
    <d v="2021-06-01T00:00:00"/>
    <s v="Side Hustle"/>
    <s v="Kita sa raket"/>
    <m/>
    <n v="3000"/>
    <n v="3000"/>
    <x v="4"/>
    <x v="0"/>
    <x v="0"/>
    <x v="5"/>
  </r>
  <r>
    <d v="2021-06-01T00:00:00"/>
    <s v="Other Income"/>
    <s v="Iba pang kita"/>
    <m/>
    <n v="2500"/>
    <n v="2500"/>
    <x v="4"/>
    <x v="0"/>
    <x v="0"/>
    <x v="5"/>
  </r>
  <r>
    <d v="2021-06-30T00:00:00"/>
    <s v="Rent or Mortgage"/>
    <s v="Bayad sa upa sa Bahay"/>
    <n v="10000"/>
    <m/>
    <n v="-10000"/>
    <x v="5"/>
    <x v="1"/>
    <x v="1"/>
    <x v="5"/>
  </r>
  <r>
    <d v="2021-06-30T00:00:00"/>
    <s v="Housing Maintenance"/>
    <s v="Housing Maintenance"/>
    <n v="2500"/>
    <m/>
    <n v="-2500"/>
    <x v="5"/>
    <x v="1"/>
    <x v="1"/>
    <x v="5"/>
  </r>
  <r>
    <d v="2021-06-30T00:00:00"/>
    <s v="Food"/>
    <s v="Pagkain"/>
    <n v="4500"/>
    <m/>
    <n v="-4500"/>
    <x v="6"/>
    <x v="1"/>
    <x v="1"/>
    <x v="5"/>
  </r>
  <r>
    <d v="2021-06-30T00:00:00"/>
    <s v="Household Items"/>
    <s v="Mga gamit sa Bahay"/>
    <n v="2500"/>
    <m/>
    <n v="-2500"/>
    <x v="6"/>
    <x v="1"/>
    <x v="1"/>
    <x v="5"/>
  </r>
  <r>
    <d v="2021-06-30T00:00:00"/>
    <s v="Electricity"/>
    <s v="MERALCO Bill"/>
    <n v="1400"/>
    <m/>
    <n v="-1400"/>
    <x v="7"/>
    <x v="1"/>
    <x v="1"/>
    <x v="5"/>
  </r>
  <r>
    <d v="2021-06-30T00:00:00"/>
    <s v="Water"/>
    <s v="Maynilad Bill"/>
    <n v="400"/>
    <m/>
    <n v="-400"/>
    <x v="7"/>
    <x v="1"/>
    <x v="1"/>
    <x v="5"/>
  </r>
  <r>
    <d v="2021-06-30T00:00:00"/>
    <s v="Gas"/>
    <s v="Gasul"/>
    <n v="880"/>
    <m/>
    <n v="-880"/>
    <x v="7"/>
    <x v="1"/>
    <x v="1"/>
    <x v="5"/>
  </r>
  <r>
    <d v="2021-06-30T00:00:00"/>
    <s v="Telephone"/>
    <s v="Cellphone Load"/>
    <n v="450"/>
    <m/>
    <n v="-450"/>
    <x v="7"/>
    <x v="1"/>
    <x v="1"/>
    <x v="5"/>
  </r>
  <r>
    <d v="2021-06-30T00:00:00"/>
    <s v="WIFI"/>
    <s v="PLDT Bills"/>
    <n v="1500"/>
    <m/>
    <n v="-1500"/>
    <x v="7"/>
    <x v="1"/>
    <x v="1"/>
    <x v="5"/>
  </r>
  <r>
    <d v="2021-06-30T00:00:00"/>
    <s v="Transportation"/>
    <s v="Globe bills"/>
    <n v="1600"/>
    <m/>
    <n v="-1600"/>
    <x v="8"/>
    <x v="1"/>
    <x v="1"/>
    <x v="5"/>
  </r>
  <r>
    <d v="2021-06-30T00:00:00"/>
    <s v="Remittance"/>
    <s v="Padala sa probinsya"/>
    <n v="3500"/>
    <m/>
    <n v="-3500"/>
    <x v="9"/>
    <x v="1"/>
    <x v="1"/>
    <x v="5"/>
  </r>
  <r>
    <d v="2021-06-30T00:00:00"/>
    <s v="Tuition Fees"/>
    <s v="Tuition Fee ng Anak"/>
    <n v="3000"/>
    <m/>
    <n v="-3000"/>
    <x v="10"/>
    <x v="1"/>
    <x v="1"/>
    <x v="5"/>
  </r>
  <r>
    <d v="2021-06-30T00:00:00"/>
    <s v="Kids Allowance"/>
    <s v="Allowance ng anak"/>
    <n v="3000"/>
    <m/>
    <n v="-3000"/>
    <x v="11"/>
    <x v="1"/>
    <x v="1"/>
    <x v="5"/>
  </r>
  <r>
    <d v="2021-06-30T00:00:00"/>
    <s v="Self-development"/>
    <s v="For personal development"/>
    <n v="500"/>
    <m/>
    <n v="-500"/>
    <x v="12"/>
    <x v="2"/>
    <x v="1"/>
    <x v="5"/>
  </r>
  <r>
    <d v="2021-06-30T00:00:00"/>
    <s v="Books"/>
    <s v="Book"/>
    <n v="450"/>
    <m/>
    <n v="-450"/>
    <x v="12"/>
    <x v="2"/>
    <x v="1"/>
    <x v="5"/>
  </r>
  <r>
    <d v="2021-06-30T00:00:00"/>
    <s v="Courses"/>
    <s v="MS Excel Course"/>
    <n v="1500"/>
    <m/>
    <n v="-1500"/>
    <x v="12"/>
    <x v="2"/>
    <x v="1"/>
    <x v="5"/>
  </r>
  <r>
    <d v="2021-06-30T00:00:00"/>
    <s v="Training/Coaching"/>
    <s v="Special Training"/>
    <n v="3000"/>
    <m/>
    <n v="-3000"/>
    <x v="12"/>
    <x v="2"/>
    <x v="1"/>
    <x v="5"/>
  </r>
  <r>
    <d v="2021-06-30T00:00:00"/>
    <s v="Term Insurance"/>
    <s v="Life Insurance"/>
    <n v="1500"/>
    <m/>
    <n v="-1500"/>
    <x v="13"/>
    <x v="2"/>
    <x v="1"/>
    <x v="5"/>
  </r>
  <r>
    <d v="2021-06-30T00:00:00"/>
    <s v="Healthcare Insurance"/>
    <s v="Health Insurance"/>
    <n v="850"/>
    <m/>
    <n v="-850"/>
    <x v="13"/>
    <x v="2"/>
    <x v="1"/>
    <x v="5"/>
  </r>
  <r>
    <d v="2021-06-30T00:00:00"/>
    <s v="Health"/>
    <s v="Medical expenses"/>
    <n v="2000"/>
    <m/>
    <n v="-2000"/>
    <x v="14"/>
    <x v="2"/>
    <x v="1"/>
    <x v="5"/>
  </r>
  <r>
    <d v="2021-06-30T00:00:00"/>
    <s v="Debt Payment"/>
    <s v="Bayad utang kay Marites"/>
    <n v="1500"/>
    <m/>
    <n v="-1500"/>
    <x v="15"/>
    <x v="2"/>
    <x v="1"/>
    <x v="5"/>
  </r>
  <r>
    <d v="2021-06-30T00:00:00"/>
    <s v="Stock Market Investment"/>
    <s v="Stock Market Investment"/>
    <n v="2500"/>
    <m/>
    <n v="-2500"/>
    <x v="2"/>
    <x v="2"/>
    <x v="1"/>
    <x v="5"/>
  </r>
  <r>
    <d v="2021-06-30T00:00:00"/>
    <s v="Crypto/NFT Investment"/>
    <s v="Crypto/NFT Investment"/>
    <n v="2500"/>
    <m/>
    <n v="-2500"/>
    <x v="2"/>
    <x v="2"/>
    <x v="1"/>
    <x v="5"/>
  </r>
  <r>
    <d v="2021-06-30T00:00:00"/>
    <s v="Pag-IBIG MP2"/>
    <s v="Pag-IBIG MP2"/>
    <n v="500"/>
    <m/>
    <n v="-500"/>
    <x v="2"/>
    <x v="2"/>
    <x v="1"/>
    <x v="5"/>
  </r>
  <r>
    <d v="2021-06-30T00:00:00"/>
    <s v="Mutual Fund or UITF"/>
    <s v="Mutual Fund or UITF"/>
    <n v="600"/>
    <m/>
    <n v="-600"/>
    <x v="2"/>
    <x v="2"/>
    <x v="1"/>
    <x v="5"/>
  </r>
  <r>
    <d v="2021-06-30T00:00:00"/>
    <s v="For Vacation"/>
    <s v="For Bora"/>
    <n v="2000"/>
    <m/>
    <n v="-2000"/>
    <x v="16"/>
    <x v="2"/>
    <x v="1"/>
    <x v="5"/>
  </r>
  <r>
    <d v="2021-06-30T00:00:00"/>
    <s v="For Retirement Funds"/>
    <s v="Para sa pagtanda"/>
    <n v="1000"/>
    <m/>
    <n v="-1000"/>
    <x v="16"/>
    <x v="2"/>
    <x v="1"/>
    <x v="5"/>
  </r>
  <r>
    <d v="2021-06-30T00:00:00"/>
    <s v="College Fund"/>
    <s v="College fund ng anak"/>
    <n v="1500"/>
    <m/>
    <n v="-1500"/>
    <x v="16"/>
    <x v="2"/>
    <x v="1"/>
    <x v="5"/>
  </r>
  <r>
    <d v="2021-06-30T00:00:00"/>
    <s v="Emergency Fund"/>
    <s v="Para sa emergency fund"/>
    <n v="1000"/>
    <m/>
    <n v="-1000"/>
    <x v="16"/>
    <x v="2"/>
    <x v="1"/>
    <x v="5"/>
  </r>
  <r>
    <d v="2021-06-30T00:00:00"/>
    <s v="Gadgets"/>
    <s v="CP accessories"/>
    <n v="500"/>
    <m/>
    <n v="-500"/>
    <x v="17"/>
    <x v="3"/>
    <x v="1"/>
    <x v="5"/>
  </r>
  <r>
    <d v="2021-06-30T00:00:00"/>
    <s v="Dining Out"/>
    <s v="Dinner date"/>
    <n v="1900"/>
    <m/>
    <n v="-1900"/>
    <x v="19"/>
    <x v="3"/>
    <x v="1"/>
    <x v="5"/>
  </r>
  <r>
    <d v="2021-06-30T00:00:00"/>
    <s v="Charity"/>
    <s v="Tithes"/>
    <n v="6000"/>
    <m/>
    <n v="-6000"/>
    <x v="20"/>
    <x v="3"/>
    <x v="1"/>
    <x v="5"/>
  </r>
  <r>
    <d v="2021-06-30T00:00:00"/>
    <s v="Other Expenses"/>
    <s v="Gastusin na wala sa nabanggit"/>
    <n v="3000"/>
    <m/>
    <n v="-3000"/>
    <x v="21"/>
    <x v="3"/>
    <x v="1"/>
    <x v="5"/>
  </r>
  <r>
    <d v="2021-07-01T00:00:00"/>
    <s v="Salary"/>
    <s v="Sweldo"/>
    <m/>
    <n v="60000"/>
    <n v="60000"/>
    <x v="0"/>
    <x v="0"/>
    <x v="0"/>
    <x v="6"/>
  </r>
  <r>
    <d v="2021-07-01T00:00:00"/>
    <s v="Business"/>
    <s v="Kita sa Negosyo"/>
    <m/>
    <n v="3200"/>
    <n v="3200"/>
    <x v="1"/>
    <x v="0"/>
    <x v="0"/>
    <x v="6"/>
  </r>
  <r>
    <d v="2021-07-01T00:00:00"/>
    <s v="Capital Gains"/>
    <s v="Kita sa stocks at crypto"/>
    <m/>
    <n v="2500"/>
    <n v="2500"/>
    <x v="2"/>
    <x v="0"/>
    <x v="0"/>
    <x v="6"/>
  </r>
  <r>
    <d v="2021-07-01T00:00:00"/>
    <s v="Dividends"/>
    <s v="Dividends"/>
    <m/>
    <n v="1000"/>
    <n v="1000"/>
    <x v="3"/>
    <x v="0"/>
    <x v="0"/>
    <x v="6"/>
  </r>
  <r>
    <d v="2021-07-01T00:00:00"/>
    <s v="Side Hustle"/>
    <s v="Kita sa raket"/>
    <m/>
    <n v="2500"/>
    <n v="2500"/>
    <x v="4"/>
    <x v="0"/>
    <x v="0"/>
    <x v="6"/>
  </r>
  <r>
    <d v="2021-07-31T00:00:00"/>
    <s v="Other Income"/>
    <s v="Iba pang kita"/>
    <m/>
    <n v="2500"/>
    <n v="2500"/>
    <x v="4"/>
    <x v="0"/>
    <x v="0"/>
    <x v="6"/>
  </r>
  <r>
    <d v="2021-07-31T00:00:00"/>
    <s v="Rent or Mortgage"/>
    <s v="Bayad sa upa sa Bahay"/>
    <n v="10000"/>
    <m/>
    <n v="-10000"/>
    <x v="5"/>
    <x v="1"/>
    <x v="1"/>
    <x v="6"/>
  </r>
  <r>
    <d v="2021-07-31T00:00:00"/>
    <s v="Housing Maintenance"/>
    <s v="Housing Maintenance"/>
    <n v="2000"/>
    <m/>
    <n v="-2000"/>
    <x v="5"/>
    <x v="1"/>
    <x v="1"/>
    <x v="6"/>
  </r>
  <r>
    <d v="2021-07-31T00:00:00"/>
    <s v="Food"/>
    <s v="Pagkain"/>
    <n v="5000"/>
    <m/>
    <n v="-5000"/>
    <x v="6"/>
    <x v="1"/>
    <x v="1"/>
    <x v="6"/>
  </r>
  <r>
    <d v="2021-07-31T00:00:00"/>
    <s v="Household Items"/>
    <s v="Mga gamit sa Bahay"/>
    <n v="3000"/>
    <m/>
    <n v="-3000"/>
    <x v="6"/>
    <x v="1"/>
    <x v="1"/>
    <x v="6"/>
  </r>
  <r>
    <d v="2021-07-31T00:00:00"/>
    <s v="Electricity"/>
    <s v="MERALCO Bill"/>
    <n v="1500"/>
    <m/>
    <n v="-1500"/>
    <x v="7"/>
    <x v="1"/>
    <x v="1"/>
    <x v="6"/>
  </r>
  <r>
    <d v="2021-07-31T00:00:00"/>
    <s v="Water"/>
    <s v="Maynilad Bill"/>
    <n v="350"/>
    <m/>
    <n v="-350"/>
    <x v="7"/>
    <x v="1"/>
    <x v="1"/>
    <x v="6"/>
  </r>
  <r>
    <d v="2021-07-31T00:00:00"/>
    <s v="Gas"/>
    <s v="Gasul"/>
    <n v="850"/>
    <m/>
    <n v="-850"/>
    <x v="7"/>
    <x v="1"/>
    <x v="1"/>
    <x v="6"/>
  </r>
  <r>
    <d v="2021-07-31T00:00:00"/>
    <s v="Telephone"/>
    <s v="Cellphone Load"/>
    <n v="500"/>
    <m/>
    <n v="-500"/>
    <x v="7"/>
    <x v="1"/>
    <x v="1"/>
    <x v="6"/>
  </r>
  <r>
    <d v="2021-07-31T00:00:00"/>
    <s v="WIFI"/>
    <s v="PLDT Bills"/>
    <n v="1500"/>
    <m/>
    <n v="-1500"/>
    <x v="7"/>
    <x v="1"/>
    <x v="1"/>
    <x v="6"/>
  </r>
  <r>
    <d v="2021-07-31T00:00:00"/>
    <s v="Transportation"/>
    <s v="Globe bills"/>
    <n v="1500"/>
    <m/>
    <n v="-1500"/>
    <x v="8"/>
    <x v="1"/>
    <x v="1"/>
    <x v="6"/>
  </r>
  <r>
    <d v="2021-07-31T00:00:00"/>
    <s v="Remittance"/>
    <s v="Padala sa probinsya"/>
    <n v="4000"/>
    <m/>
    <n v="-4000"/>
    <x v="9"/>
    <x v="1"/>
    <x v="1"/>
    <x v="6"/>
  </r>
  <r>
    <d v="2021-07-31T00:00:00"/>
    <s v="Tuition Fees"/>
    <s v="Tuition Fee ng Anak"/>
    <n v="3000"/>
    <m/>
    <n v="-3000"/>
    <x v="10"/>
    <x v="1"/>
    <x v="1"/>
    <x v="6"/>
  </r>
  <r>
    <d v="2021-07-31T00:00:00"/>
    <s v="Kids Allowance"/>
    <s v="Allowance ng anak"/>
    <n v="3000"/>
    <m/>
    <n v="-3000"/>
    <x v="11"/>
    <x v="1"/>
    <x v="1"/>
    <x v="6"/>
  </r>
  <r>
    <d v="2021-07-31T00:00:00"/>
    <s v="Self-development"/>
    <s v="For personal development"/>
    <n v="500"/>
    <m/>
    <n v="-500"/>
    <x v="12"/>
    <x v="2"/>
    <x v="1"/>
    <x v="6"/>
  </r>
  <r>
    <d v="2021-07-31T00:00:00"/>
    <s v="Books"/>
    <s v="Book"/>
    <n v="450"/>
    <m/>
    <n v="-450"/>
    <x v="12"/>
    <x v="2"/>
    <x v="1"/>
    <x v="6"/>
  </r>
  <r>
    <d v="2021-07-31T00:00:00"/>
    <s v="Courses"/>
    <s v="MS Excel Course"/>
    <n v="1500"/>
    <m/>
    <n v="-1500"/>
    <x v="12"/>
    <x v="2"/>
    <x v="1"/>
    <x v="6"/>
  </r>
  <r>
    <d v="2021-07-31T00:00:00"/>
    <s v="Training/Coaching"/>
    <s v="Special Training"/>
    <n v="3000"/>
    <m/>
    <n v="-3000"/>
    <x v="12"/>
    <x v="2"/>
    <x v="1"/>
    <x v="6"/>
  </r>
  <r>
    <d v="2021-07-31T00:00:00"/>
    <s v="Term Insurance"/>
    <s v="Life Insurance"/>
    <n v="1500"/>
    <m/>
    <n v="-1500"/>
    <x v="13"/>
    <x v="2"/>
    <x v="1"/>
    <x v="6"/>
  </r>
  <r>
    <d v="2021-07-31T00:00:00"/>
    <s v="Healthcare Insurance"/>
    <s v="Health Insurance"/>
    <n v="850"/>
    <m/>
    <n v="-850"/>
    <x v="13"/>
    <x v="2"/>
    <x v="1"/>
    <x v="6"/>
  </r>
  <r>
    <d v="2021-07-31T00:00:00"/>
    <s v="Health"/>
    <s v="Medical expenses"/>
    <n v="2000"/>
    <m/>
    <n v="-2000"/>
    <x v="14"/>
    <x v="2"/>
    <x v="1"/>
    <x v="6"/>
  </r>
  <r>
    <d v="2021-07-31T00:00:00"/>
    <s v="Debt Payment"/>
    <s v="Bayad utang kay Marites"/>
    <n v="1500"/>
    <m/>
    <n v="-1500"/>
    <x v="15"/>
    <x v="2"/>
    <x v="1"/>
    <x v="6"/>
  </r>
  <r>
    <d v="2021-07-31T00:00:00"/>
    <s v="Stock Market Investment"/>
    <s v="Stock Market Investment"/>
    <n v="2500"/>
    <m/>
    <n v="-2500"/>
    <x v="2"/>
    <x v="2"/>
    <x v="1"/>
    <x v="6"/>
  </r>
  <r>
    <d v="2021-07-31T00:00:00"/>
    <s v="Crypto/NFT Investment"/>
    <s v="Crypto/NFT Investment"/>
    <n v="2500"/>
    <m/>
    <n v="-2500"/>
    <x v="2"/>
    <x v="2"/>
    <x v="1"/>
    <x v="6"/>
  </r>
  <r>
    <d v="2021-07-31T00:00:00"/>
    <s v="Pag-IBIG MP2"/>
    <s v="Pag-IBIG MP2"/>
    <n v="500"/>
    <m/>
    <n v="-500"/>
    <x v="2"/>
    <x v="2"/>
    <x v="1"/>
    <x v="6"/>
  </r>
  <r>
    <d v="2021-07-31T00:00:00"/>
    <s v="Mutual Fund or UITF"/>
    <s v="Mutual Fund or UITF"/>
    <n v="600"/>
    <m/>
    <n v="-600"/>
    <x v="2"/>
    <x v="2"/>
    <x v="1"/>
    <x v="6"/>
  </r>
  <r>
    <d v="2021-07-31T00:00:00"/>
    <s v="For Vacation"/>
    <s v="For Bora"/>
    <n v="2000"/>
    <m/>
    <n v="-2000"/>
    <x v="16"/>
    <x v="2"/>
    <x v="1"/>
    <x v="6"/>
  </r>
  <r>
    <d v="2021-07-31T00:00:00"/>
    <s v="For Retirement Funds"/>
    <s v="Para sa pagtanda"/>
    <n v="1000"/>
    <m/>
    <n v="-1000"/>
    <x v="16"/>
    <x v="2"/>
    <x v="1"/>
    <x v="6"/>
  </r>
  <r>
    <d v="2021-07-31T00:00:00"/>
    <s v="College Fund"/>
    <s v="College fund ng anak"/>
    <n v="1500"/>
    <m/>
    <n v="-1500"/>
    <x v="16"/>
    <x v="2"/>
    <x v="1"/>
    <x v="6"/>
  </r>
  <r>
    <d v="2021-07-31T00:00:00"/>
    <s v="Emergency Fund"/>
    <s v="Para sa emergency fund"/>
    <n v="1000"/>
    <m/>
    <n v="-1000"/>
    <x v="16"/>
    <x v="2"/>
    <x v="1"/>
    <x v="6"/>
  </r>
  <r>
    <d v="2021-07-31T00:00:00"/>
    <s v="Dining Out"/>
    <s v="Dinner date"/>
    <n v="1900"/>
    <m/>
    <n v="-1900"/>
    <x v="19"/>
    <x v="3"/>
    <x v="1"/>
    <x v="6"/>
  </r>
  <r>
    <d v="2021-07-31T00:00:00"/>
    <s v="Charity"/>
    <s v="Tithes"/>
    <n v="6000"/>
    <m/>
    <n v="-6000"/>
    <x v="20"/>
    <x v="3"/>
    <x v="1"/>
    <x v="6"/>
  </r>
  <r>
    <d v="2021-07-31T00:00:00"/>
    <s v="Other Expenses"/>
    <s v="Gastusin na wala sa nabanggit"/>
    <n v="3000"/>
    <m/>
    <n v="-3000"/>
    <x v="21"/>
    <x v="3"/>
    <x v="1"/>
    <x v="6"/>
  </r>
  <r>
    <d v="2021-08-01T00:00:00"/>
    <s v="Salary"/>
    <s v="Sweldo"/>
    <m/>
    <n v="60000"/>
    <n v="60000"/>
    <x v="0"/>
    <x v="0"/>
    <x v="0"/>
    <x v="7"/>
  </r>
  <r>
    <d v="2021-08-01T00:00:00"/>
    <s v="Business"/>
    <s v="Kita sa Negosyo"/>
    <m/>
    <n v="4000"/>
    <n v="4000"/>
    <x v="1"/>
    <x v="0"/>
    <x v="0"/>
    <x v="7"/>
  </r>
  <r>
    <d v="2021-08-01T00:00:00"/>
    <s v="Capital Gains"/>
    <s v="Kita sa stocks at crypto"/>
    <m/>
    <n v="2000"/>
    <n v="2000"/>
    <x v="2"/>
    <x v="0"/>
    <x v="0"/>
    <x v="7"/>
  </r>
  <r>
    <d v="2021-08-01T00:00:00"/>
    <s v="Dividends"/>
    <s v="Dividends"/>
    <m/>
    <n v="1500"/>
    <n v="1500"/>
    <x v="3"/>
    <x v="0"/>
    <x v="0"/>
    <x v="7"/>
  </r>
  <r>
    <d v="2021-08-01T00:00:00"/>
    <s v="Side Hustle"/>
    <s v="Kita sa raket"/>
    <m/>
    <n v="3000"/>
    <n v="3000"/>
    <x v="4"/>
    <x v="0"/>
    <x v="0"/>
    <x v="7"/>
  </r>
  <r>
    <d v="2021-08-01T00:00:00"/>
    <s v="Other Income"/>
    <s v="Iba pang kita"/>
    <m/>
    <n v="2000"/>
    <n v="2000"/>
    <x v="4"/>
    <x v="0"/>
    <x v="0"/>
    <x v="7"/>
  </r>
  <r>
    <d v="2021-08-31T00:00:00"/>
    <s v="Rent or Mortgage"/>
    <s v="Bayad sa upa sa Bahay"/>
    <n v="10000"/>
    <m/>
    <n v="-10000"/>
    <x v="5"/>
    <x v="1"/>
    <x v="1"/>
    <x v="7"/>
  </r>
  <r>
    <d v="2021-08-31T00:00:00"/>
    <s v="Housing Maintenance"/>
    <s v="Housing Maintenance"/>
    <n v="2000"/>
    <m/>
    <n v="-2000"/>
    <x v="5"/>
    <x v="1"/>
    <x v="1"/>
    <x v="7"/>
  </r>
  <r>
    <d v="2021-08-31T00:00:00"/>
    <s v="Food"/>
    <s v="Pagkain"/>
    <n v="5000"/>
    <m/>
    <n v="-5000"/>
    <x v="6"/>
    <x v="1"/>
    <x v="1"/>
    <x v="7"/>
  </r>
  <r>
    <d v="2021-08-31T00:00:00"/>
    <s v="Household Items"/>
    <s v="Mga gamit sa Bahay"/>
    <n v="3000"/>
    <m/>
    <n v="-3000"/>
    <x v="6"/>
    <x v="1"/>
    <x v="1"/>
    <x v="7"/>
  </r>
  <r>
    <d v="2021-08-31T00:00:00"/>
    <s v="Electricity"/>
    <s v="MERALCO Bill"/>
    <n v="1500"/>
    <m/>
    <n v="-1500"/>
    <x v="7"/>
    <x v="1"/>
    <x v="1"/>
    <x v="7"/>
  </r>
  <r>
    <d v="2021-08-31T00:00:00"/>
    <s v="Water"/>
    <s v="Maynilad Bill"/>
    <n v="350"/>
    <m/>
    <n v="-350"/>
    <x v="7"/>
    <x v="1"/>
    <x v="1"/>
    <x v="7"/>
  </r>
  <r>
    <d v="2021-08-31T00:00:00"/>
    <s v="Gas"/>
    <s v="Gasul"/>
    <n v="850"/>
    <m/>
    <n v="-850"/>
    <x v="7"/>
    <x v="1"/>
    <x v="1"/>
    <x v="7"/>
  </r>
  <r>
    <d v="2021-08-31T00:00:00"/>
    <s v="Telephone"/>
    <s v="Cellphone Load"/>
    <n v="500"/>
    <m/>
    <n v="-500"/>
    <x v="7"/>
    <x v="1"/>
    <x v="1"/>
    <x v="7"/>
  </r>
  <r>
    <d v="2021-08-31T00:00:00"/>
    <s v="WIFI"/>
    <s v="PLDT Bills"/>
    <n v="1500"/>
    <m/>
    <n v="-1500"/>
    <x v="7"/>
    <x v="1"/>
    <x v="1"/>
    <x v="7"/>
  </r>
  <r>
    <d v="2021-08-31T00:00:00"/>
    <s v="Transportation"/>
    <s v="Globe bills"/>
    <n v="1500"/>
    <m/>
    <n v="-1500"/>
    <x v="8"/>
    <x v="1"/>
    <x v="1"/>
    <x v="7"/>
  </r>
  <r>
    <d v="2021-08-31T00:00:00"/>
    <s v="Remittance"/>
    <s v="Padala sa probinsya"/>
    <n v="4000"/>
    <m/>
    <n v="-4000"/>
    <x v="9"/>
    <x v="1"/>
    <x v="1"/>
    <x v="7"/>
  </r>
  <r>
    <d v="2021-08-31T00:00:00"/>
    <s v="Tuition Fees"/>
    <s v="Tuition Fee ng Anak"/>
    <n v="3000"/>
    <m/>
    <n v="-3000"/>
    <x v="10"/>
    <x v="1"/>
    <x v="1"/>
    <x v="7"/>
  </r>
  <r>
    <d v="2021-08-31T00:00:00"/>
    <s v="Kids Allowance"/>
    <s v="Allowance ng anak"/>
    <n v="3000"/>
    <m/>
    <n v="-3000"/>
    <x v="11"/>
    <x v="1"/>
    <x v="1"/>
    <x v="7"/>
  </r>
  <r>
    <d v="2021-08-31T00:00:00"/>
    <s v="Self-development"/>
    <s v="For personal development"/>
    <n v="500"/>
    <m/>
    <n v="-500"/>
    <x v="12"/>
    <x v="2"/>
    <x v="1"/>
    <x v="7"/>
  </r>
  <r>
    <d v="2021-08-31T00:00:00"/>
    <s v="Books"/>
    <s v="Book"/>
    <n v="450"/>
    <m/>
    <n v="-450"/>
    <x v="12"/>
    <x v="2"/>
    <x v="1"/>
    <x v="7"/>
  </r>
  <r>
    <d v="2021-08-31T00:00:00"/>
    <s v="Courses"/>
    <s v="MS Excel Course"/>
    <n v="1500"/>
    <m/>
    <n v="-1500"/>
    <x v="12"/>
    <x v="2"/>
    <x v="1"/>
    <x v="7"/>
  </r>
  <r>
    <d v="2021-08-31T00:00:00"/>
    <s v="Training/Coaching"/>
    <s v="Special Training"/>
    <n v="3000"/>
    <m/>
    <n v="-3000"/>
    <x v="12"/>
    <x v="2"/>
    <x v="1"/>
    <x v="7"/>
  </r>
  <r>
    <d v="2021-08-31T00:00:00"/>
    <s v="Term Insurance"/>
    <s v="Life Insurance"/>
    <n v="1500"/>
    <m/>
    <n v="-1500"/>
    <x v="13"/>
    <x v="2"/>
    <x v="1"/>
    <x v="7"/>
  </r>
  <r>
    <d v="2021-08-31T00:00:00"/>
    <s v="Healthcare Insurance"/>
    <s v="Health Insurance"/>
    <n v="850"/>
    <m/>
    <n v="-850"/>
    <x v="13"/>
    <x v="2"/>
    <x v="1"/>
    <x v="7"/>
  </r>
  <r>
    <d v="2021-08-31T00:00:00"/>
    <s v="Health"/>
    <s v="Medical expenses"/>
    <n v="2000"/>
    <m/>
    <n v="-2000"/>
    <x v="14"/>
    <x v="2"/>
    <x v="1"/>
    <x v="7"/>
  </r>
  <r>
    <d v="2021-08-31T00:00:00"/>
    <s v="Debt Payment"/>
    <s v="Bayad utang kay Marites"/>
    <n v="1500"/>
    <m/>
    <n v="-1500"/>
    <x v="15"/>
    <x v="2"/>
    <x v="1"/>
    <x v="7"/>
  </r>
  <r>
    <d v="2021-08-31T00:00:00"/>
    <s v="Stock Market Investment"/>
    <s v="Stock Market Investment"/>
    <n v="2500"/>
    <m/>
    <n v="-2500"/>
    <x v="2"/>
    <x v="2"/>
    <x v="1"/>
    <x v="7"/>
  </r>
  <r>
    <d v="2021-08-31T00:00:00"/>
    <s v="Crypto/NFT Investment"/>
    <s v="Crypto/NFT Investment"/>
    <n v="2500"/>
    <m/>
    <n v="-2500"/>
    <x v="2"/>
    <x v="2"/>
    <x v="1"/>
    <x v="7"/>
  </r>
  <r>
    <d v="2021-08-31T00:00:00"/>
    <s v="Pag-IBIG MP2"/>
    <s v="Pag-IBIG MP2"/>
    <n v="500"/>
    <m/>
    <n v="-500"/>
    <x v="2"/>
    <x v="2"/>
    <x v="1"/>
    <x v="7"/>
  </r>
  <r>
    <d v="2021-08-31T00:00:00"/>
    <s v="Mutual Fund or UITF"/>
    <s v="Mutual Fund or UITF"/>
    <n v="600"/>
    <m/>
    <n v="-600"/>
    <x v="2"/>
    <x v="2"/>
    <x v="1"/>
    <x v="7"/>
  </r>
  <r>
    <d v="2021-08-31T00:00:00"/>
    <s v="For Vacation"/>
    <s v="For Bora"/>
    <n v="2000"/>
    <m/>
    <n v="-2000"/>
    <x v="16"/>
    <x v="2"/>
    <x v="1"/>
    <x v="7"/>
  </r>
  <r>
    <d v="2021-08-31T00:00:00"/>
    <s v="For Retirement Funds"/>
    <s v="Para sa pagtanda"/>
    <n v="1000"/>
    <m/>
    <n v="-1000"/>
    <x v="16"/>
    <x v="2"/>
    <x v="1"/>
    <x v="7"/>
  </r>
  <r>
    <d v="2021-08-31T00:00:00"/>
    <s v="College Fund"/>
    <s v="College fund ng anak"/>
    <n v="1500"/>
    <m/>
    <n v="-1500"/>
    <x v="16"/>
    <x v="2"/>
    <x v="1"/>
    <x v="7"/>
  </r>
  <r>
    <d v="2021-08-31T00:00:00"/>
    <s v="Emergency Fund"/>
    <s v="Para sa emergency fund"/>
    <n v="1000"/>
    <m/>
    <n v="-1000"/>
    <x v="16"/>
    <x v="2"/>
    <x v="1"/>
    <x v="7"/>
  </r>
  <r>
    <d v="2021-08-31T00:00:00"/>
    <s v="Dining Out"/>
    <s v="Dinner date"/>
    <n v="1900"/>
    <m/>
    <n v="-1900"/>
    <x v="19"/>
    <x v="3"/>
    <x v="1"/>
    <x v="7"/>
  </r>
  <r>
    <d v="2021-08-31T00:00:00"/>
    <s v="Charity"/>
    <s v="Tithes"/>
    <n v="6000"/>
    <m/>
    <n v="-6000"/>
    <x v="20"/>
    <x v="3"/>
    <x v="1"/>
    <x v="7"/>
  </r>
  <r>
    <d v="2021-08-31T00:00:00"/>
    <s v="Other Expenses"/>
    <s v="Gastusin na wala sa nabanggit"/>
    <n v="3000"/>
    <m/>
    <n v="-3000"/>
    <x v="21"/>
    <x v="3"/>
    <x v="1"/>
    <x v="7"/>
  </r>
  <r>
    <d v="2021-09-01T00:00:00"/>
    <s v="Salary"/>
    <s v="Sweldo"/>
    <m/>
    <n v="60000"/>
    <n v="60000"/>
    <x v="0"/>
    <x v="0"/>
    <x v="0"/>
    <x v="8"/>
  </r>
  <r>
    <d v="2021-09-01T00:00:00"/>
    <s v="Business"/>
    <s v="Kita sa Negosyo"/>
    <m/>
    <n v="5000"/>
    <n v="5000"/>
    <x v="1"/>
    <x v="0"/>
    <x v="0"/>
    <x v="8"/>
  </r>
  <r>
    <d v="2021-09-01T00:00:00"/>
    <s v="Capital Gains"/>
    <s v="Kita sa stocks at crypto"/>
    <m/>
    <n v="2500"/>
    <n v="2500"/>
    <x v="2"/>
    <x v="0"/>
    <x v="0"/>
    <x v="8"/>
  </r>
  <r>
    <d v="2021-09-01T00:00:00"/>
    <s v="Dividends"/>
    <s v="Dividends"/>
    <m/>
    <n v="1000"/>
    <n v="1000"/>
    <x v="3"/>
    <x v="0"/>
    <x v="0"/>
    <x v="8"/>
  </r>
  <r>
    <d v="2021-09-01T00:00:00"/>
    <s v="Side Hustle"/>
    <s v="Kita sa raket"/>
    <m/>
    <n v="4000"/>
    <n v="4000"/>
    <x v="4"/>
    <x v="0"/>
    <x v="0"/>
    <x v="8"/>
  </r>
  <r>
    <d v="2021-09-01T00:00:00"/>
    <s v="Other Income"/>
    <s v="Iba pang kita"/>
    <m/>
    <n v="2000"/>
    <n v="2000"/>
    <x v="4"/>
    <x v="0"/>
    <x v="0"/>
    <x v="8"/>
  </r>
  <r>
    <d v="2021-09-30T00:00:00"/>
    <s v="Rent or Mortgage"/>
    <s v="Bayad sa upa sa Bahay"/>
    <n v="10000"/>
    <m/>
    <n v="-10000"/>
    <x v="5"/>
    <x v="1"/>
    <x v="1"/>
    <x v="8"/>
  </r>
  <r>
    <d v="2021-09-30T00:00:00"/>
    <s v="Housing Maintenance"/>
    <s v="Housing Maintenance"/>
    <n v="2000"/>
    <m/>
    <n v="-2000"/>
    <x v="5"/>
    <x v="1"/>
    <x v="1"/>
    <x v="8"/>
  </r>
  <r>
    <d v="2021-09-30T00:00:00"/>
    <s v="Food"/>
    <s v="Pagkain"/>
    <n v="5000"/>
    <m/>
    <n v="-5000"/>
    <x v="6"/>
    <x v="1"/>
    <x v="1"/>
    <x v="8"/>
  </r>
  <r>
    <d v="2021-09-30T00:00:00"/>
    <s v="Household Items"/>
    <s v="Mga gamit sa Bahay"/>
    <n v="3000"/>
    <m/>
    <n v="-3000"/>
    <x v="6"/>
    <x v="1"/>
    <x v="1"/>
    <x v="8"/>
  </r>
  <r>
    <d v="2021-09-30T00:00:00"/>
    <s v="Electricity"/>
    <s v="MERALCO Bill"/>
    <n v="1500"/>
    <m/>
    <n v="-1500"/>
    <x v="7"/>
    <x v="1"/>
    <x v="1"/>
    <x v="8"/>
  </r>
  <r>
    <d v="2021-09-30T00:00:00"/>
    <s v="Water"/>
    <s v="Maynilad Bill"/>
    <n v="350"/>
    <m/>
    <n v="-350"/>
    <x v="7"/>
    <x v="1"/>
    <x v="1"/>
    <x v="8"/>
  </r>
  <r>
    <d v="2021-09-30T00:00:00"/>
    <s v="Gas"/>
    <s v="Gasul"/>
    <n v="850"/>
    <m/>
    <n v="-850"/>
    <x v="7"/>
    <x v="1"/>
    <x v="1"/>
    <x v="8"/>
  </r>
  <r>
    <d v="2021-09-30T00:00:00"/>
    <s v="Telephone"/>
    <s v="Cellphone Load"/>
    <n v="500"/>
    <m/>
    <n v="-500"/>
    <x v="7"/>
    <x v="1"/>
    <x v="1"/>
    <x v="8"/>
  </r>
  <r>
    <d v="2021-09-30T00:00:00"/>
    <s v="WIFI"/>
    <s v="PLDT Bills"/>
    <n v="1500"/>
    <m/>
    <n v="-1500"/>
    <x v="7"/>
    <x v="1"/>
    <x v="1"/>
    <x v="8"/>
  </r>
  <r>
    <d v="2021-09-30T00:00:00"/>
    <s v="Transportation"/>
    <s v="Globe bills"/>
    <n v="1500"/>
    <m/>
    <n v="-1500"/>
    <x v="8"/>
    <x v="1"/>
    <x v="1"/>
    <x v="8"/>
  </r>
  <r>
    <d v="2021-09-30T00:00:00"/>
    <s v="Remittance"/>
    <s v="Padala sa probinsya"/>
    <n v="4000"/>
    <m/>
    <n v="-4000"/>
    <x v="9"/>
    <x v="1"/>
    <x v="1"/>
    <x v="8"/>
  </r>
  <r>
    <d v="2021-09-30T00:00:00"/>
    <s v="Tuition Fees"/>
    <s v="Tuition Fee ng Anak"/>
    <n v="3000"/>
    <m/>
    <n v="-3000"/>
    <x v="10"/>
    <x v="1"/>
    <x v="1"/>
    <x v="8"/>
  </r>
  <r>
    <d v="2021-09-30T00:00:00"/>
    <s v="Kids Allowance"/>
    <s v="Allowance ng anak"/>
    <n v="3000"/>
    <m/>
    <n v="-3000"/>
    <x v="11"/>
    <x v="1"/>
    <x v="1"/>
    <x v="8"/>
  </r>
  <r>
    <d v="2021-09-30T00:00:00"/>
    <s v="Self-development"/>
    <s v="For personal development"/>
    <n v="500"/>
    <m/>
    <n v="-500"/>
    <x v="12"/>
    <x v="2"/>
    <x v="1"/>
    <x v="8"/>
  </r>
  <r>
    <d v="2021-09-30T00:00:00"/>
    <s v="Books"/>
    <s v="Book"/>
    <n v="800"/>
    <m/>
    <n v="-800"/>
    <x v="12"/>
    <x v="2"/>
    <x v="1"/>
    <x v="8"/>
  </r>
  <r>
    <d v="2021-09-30T00:00:00"/>
    <s v="Courses"/>
    <s v="Stock Market Course"/>
    <n v="4500"/>
    <m/>
    <n v="-4500"/>
    <x v="12"/>
    <x v="2"/>
    <x v="1"/>
    <x v="8"/>
  </r>
  <r>
    <d v="2021-09-30T00:00:00"/>
    <s v="Training/Coaching"/>
    <s v="Special Training"/>
    <n v="3000"/>
    <m/>
    <n v="-3000"/>
    <x v="12"/>
    <x v="2"/>
    <x v="1"/>
    <x v="8"/>
  </r>
  <r>
    <d v="2021-09-30T00:00:00"/>
    <s v="Term Insurance"/>
    <s v="Life Insurance"/>
    <n v="1500"/>
    <m/>
    <n v="-1500"/>
    <x v="13"/>
    <x v="2"/>
    <x v="1"/>
    <x v="8"/>
  </r>
  <r>
    <d v="2021-09-30T00:00:00"/>
    <s v="Healthcare Insurance"/>
    <s v="Health Insurance"/>
    <n v="850"/>
    <m/>
    <n v="-850"/>
    <x v="13"/>
    <x v="2"/>
    <x v="1"/>
    <x v="8"/>
  </r>
  <r>
    <d v="2021-09-30T00:00:00"/>
    <s v="Health"/>
    <s v="Medical expenses"/>
    <n v="2000"/>
    <m/>
    <n v="-2000"/>
    <x v="14"/>
    <x v="2"/>
    <x v="1"/>
    <x v="8"/>
  </r>
  <r>
    <d v="2021-09-30T00:00:00"/>
    <s v="Debt Payment"/>
    <s v="Bayad utang kay Marites"/>
    <n v="1500"/>
    <m/>
    <n v="-1500"/>
    <x v="15"/>
    <x v="2"/>
    <x v="1"/>
    <x v="8"/>
  </r>
  <r>
    <d v="2021-09-30T00:00:00"/>
    <s v="Stock Market Investment"/>
    <s v="Stock Market Investment"/>
    <n v="2500"/>
    <m/>
    <n v="-2500"/>
    <x v="2"/>
    <x v="2"/>
    <x v="1"/>
    <x v="8"/>
  </r>
  <r>
    <d v="2021-09-30T00:00:00"/>
    <s v="Crypto/NFT Investment"/>
    <s v="Crypto/NFT Investment"/>
    <n v="2500"/>
    <m/>
    <n v="-2500"/>
    <x v="2"/>
    <x v="2"/>
    <x v="1"/>
    <x v="8"/>
  </r>
  <r>
    <d v="2021-09-30T00:00:00"/>
    <s v="Pag-IBIG MP2"/>
    <s v="Pag-IBIG MP2"/>
    <n v="500"/>
    <m/>
    <n v="-500"/>
    <x v="2"/>
    <x v="2"/>
    <x v="1"/>
    <x v="8"/>
  </r>
  <r>
    <d v="2021-09-30T00:00:00"/>
    <s v="Mutual Fund or UITF"/>
    <s v="Mutual Fund or UITF"/>
    <n v="600"/>
    <m/>
    <n v="-600"/>
    <x v="2"/>
    <x v="2"/>
    <x v="1"/>
    <x v="8"/>
  </r>
  <r>
    <d v="2021-09-30T00:00:00"/>
    <s v="For Retirement Funds"/>
    <s v="Para sa pagtanda"/>
    <n v="1000"/>
    <m/>
    <n v="-1000"/>
    <x v="16"/>
    <x v="2"/>
    <x v="1"/>
    <x v="8"/>
  </r>
  <r>
    <d v="2021-09-30T00:00:00"/>
    <s v="College Fund"/>
    <s v="College fund ng anak"/>
    <n v="1500"/>
    <m/>
    <n v="-1500"/>
    <x v="16"/>
    <x v="2"/>
    <x v="1"/>
    <x v="8"/>
  </r>
  <r>
    <d v="2021-09-30T00:00:00"/>
    <s v="Emergency Fund"/>
    <s v="Para sa emergency fund"/>
    <n v="1000"/>
    <m/>
    <n v="-1000"/>
    <x v="16"/>
    <x v="2"/>
    <x v="1"/>
    <x v="8"/>
  </r>
  <r>
    <d v="2021-09-30T00:00:00"/>
    <s v="Dining Out"/>
    <s v="Dinner date"/>
    <n v="1900"/>
    <m/>
    <n v="-1900"/>
    <x v="19"/>
    <x v="3"/>
    <x v="1"/>
    <x v="8"/>
  </r>
  <r>
    <d v="2021-09-30T00:00:00"/>
    <s v="Charity"/>
    <s v="Tithes"/>
    <n v="6000"/>
    <m/>
    <n v="-6000"/>
    <x v="20"/>
    <x v="3"/>
    <x v="1"/>
    <x v="8"/>
  </r>
  <r>
    <d v="2021-09-30T00:00:00"/>
    <s v="Other Expenses"/>
    <s v="Gastusin na wala sa nabanggit"/>
    <n v="3000"/>
    <m/>
    <n v="-3000"/>
    <x v="21"/>
    <x v="3"/>
    <x v="1"/>
    <x v="8"/>
  </r>
  <r>
    <d v="2021-10-01T00:00:00"/>
    <s v="Salary"/>
    <s v="Sweldo"/>
    <m/>
    <n v="60000"/>
    <n v="60000"/>
    <x v="0"/>
    <x v="0"/>
    <x v="0"/>
    <x v="9"/>
  </r>
  <r>
    <d v="2021-10-01T00:00:00"/>
    <s v="Business"/>
    <s v="Kita sa Negosyo"/>
    <m/>
    <n v="4000"/>
    <n v="4000"/>
    <x v="1"/>
    <x v="0"/>
    <x v="0"/>
    <x v="9"/>
  </r>
  <r>
    <d v="2021-10-01T00:00:00"/>
    <s v="Capital Gains"/>
    <s v="Kita sa stocks at crypto"/>
    <m/>
    <n v="3000"/>
    <n v="3000"/>
    <x v="2"/>
    <x v="0"/>
    <x v="0"/>
    <x v="9"/>
  </r>
  <r>
    <d v="2021-10-01T00:00:00"/>
    <s v="Dividends"/>
    <s v="Dividends"/>
    <m/>
    <n v="1000"/>
    <n v="1000"/>
    <x v="3"/>
    <x v="0"/>
    <x v="0"/>
    <x v="9"/>
  </r>
  <r>
    <d v="2021-10-01T00:00:00"/>
    <s v="Side Hustle"/>
    <s v="Kita sa raket"/>
    <m/>
    <n v="3500"/>
    <n v="3500"/>
    <x v="4"/>
    <x v="0"/>
    <x v="0"/>
    <x v="9"/>
  </r>
  <r>
    <d v="2021-10-01T00:00:00"/>
    <s v="Other Income"/>
    <s v="Iba pang kita"/>
    <m/>
    <n v="2000"/>
    <n v="2000"/>
    <x v="4"/>
    <x v="0"/>
    <x v="0"/>
    <x v="9"/>
  </r>
  <r>
    <d v="2021-10-31T00:00:00"/>
    <s v="Rent or Mortgage"/>
    <s v="Bayad sa upa sa Bahay"/>
    <n v="10000"/>
    <m/>
    <n v="-10000"/>
    <x v="5"/>
    <x v="1"/>
    <x v="1"/>
    <x v="9"/>
  </r>
  <r>
    <d v="2021-10-31T00:00:00"/>
    <s v="Housing Maintenance"/>
    <s v="Housing Maintenance"/>
    <n v="2000"/>
    <m/>
    <n v="-2000"/>
    <x v="5"/>
    <x v="1"/>
    <x v="1"/>
    <x v="9"/>
  </r>
  <r>
    <d v="2021-10-31T00:00:00"/>
    <s v="Food"/>
    <s v="Pagkain"/>
    <n v="5000"/>
    <m/>
    <n v="-5000"/>
    <x v="6"/>
    <x v="1"/>
    <x v="1"/>
    <x v="9"/>
  </r>
  <r>
    <d v="2021-10-31T00:00:00"/>
    <s v="Household Items"/>
    <s v="Mga gamit sa Bahay"/>
    <n v="3000"/>
    <m/>
    <n v="-3000"/>
    <x v="6"/>
    <x v="1"/>
    <x v="1"/>
    <x v="9"/>
  </r>
  <r>
    <d v="2021-10-31T00:00:00"/>
    <s v="Electricity"/>
    <s v="MERALCO Bill"/>
    <n v="1500"/>
    <m/>
    <n v="-1500"/>
    <x v="7"/>
    <x v="1"/>
    <x v="1"/>
    <x v="9"/>
  </r>
  <r>
    <d v="2021-10-31T00:00:00"/>
    <s v="Water"/>
    <s v="Maynilad Bill"/>
    <n v="350"/>
    <m/>
    <n v="-350"/>
    <x v="7"/>
    <x v="1"/>
    <x v="1"/>
    <x v="9"/>
  </r>
  <r>
    <d v="2021-10-31T00:00:00"/>
    <s v="Gas"/>
    <s v="Gasul"/>
    <n v="850"/>
    <m/>
    <n v="-850"/>
    <x v="7"/>
    <x v="1"/>
    <x v="1"/>
    <x v="9"/>
  </r>
  <r>
    <d v="2021-10-31T00:00:00"/>
    <s v="Telephone"/>
    <s v="Cellphone Load"/>
    <n v="500"/>
    <m/>
    <n v="-500"/>
    <x v="7"/>
    <x v="1"/>
    <x v="1"/>
    <x v="9"/>
  </r>
  <r>
    <d v="2021-10-31T00:00:00"/>
    <s v="WIFI"/>
    <s v="PLDT Bills"/>
    <n v="1500"/>
    <m/>
    <n v="-1500"/>
    <x v="7"/>
    <x v="1"/>
    <x v="1"/>
    <x v="9"/>
  </r>
  <r>
    <d v="2021-10-31T00:00:00"/>
    <s v="Transportation"/>
    <s v="Globe bills"/>
    <n v="1500"/>
    <m/>
    <n v="-1500"/>
    <x v="8"/>
    <x v="1"/>
    <x v="1"/>
    <x v="9"/>
  </r>
  <r>
    <d v="2021-10-31T00:00:00"/>
    <s v="Remittance"/>
    <s v="Padala sa probinsya"/>
    <n v="4000"/>
    <m/>
    <n v="-4000"/>
    <x v="9"/>
    <x v="1"/>
    <x v="1"/>
    <x v="9"/>
  </r>
  <r>
    <d v="2021-10-31T00:00:00"/>
    <s v="Tuition Fees"/>
    <s v="Tuition Fee ng Anak"/>
    <n v="3000"/>
    <m/>
    <n v="-3000"/>
    <x v="10"/>
    <x v="1"/>
    <x v="1"/>
    <x v="9"/>
  </r>
  <r>
    <d v="2021-10-31T00:00:00"/>
    <s v="Kids Allowance"/>
    <s v="Allowance ng anak"/>
    <n v="3000"/>
    <m/>
    <n v="-3000"/>
    <x v="11"/>
    <x v="1"/>
    <x v="1"/>
    <x v="9"/>
  </r>
  <r>
    <d v="2021-10-31T00:00:00"/>
    <s v="Self-development"/>
    <s v="For personal development"/>
    <n v="500"/>
    <m/>
    <n v="-500"/>
    <x v="12"/>
    <x v="2"/>
    <x v="1"/>
    <x v="9"/>
  </r>
  <r>
    <d v="2021-10-31T00:00:00"/>
    <s v="Books"/>
    <s v="Book"/>
    <n v="450"/>
    <m/>
    <n v="-450"/>
    <x v="12"/>
    <x v="2"/>
    <x v="1"/>
    <x v="9"/>
  </r>
  <r>
    <d v="2021-10-31T00:00:00"/>
    <s v="Training/Coaching"/>
    <s v="Special Training"/>
    <n v="3000"/>
    <m/>
    <n v="-3000"/>
    <x v="12"/>
    <x v="2"/>
    <x v="1"/>
    <x v="9"/>
  </r>
  <r>
    <d v="2021-10-31T00:00:00"/>
    <s v="Term Insurance"/>
    <s v="Life Insurance"/>
    <n v="1500"/>
    <m/>
    <n v="-1500"/>
    <x v="13"/>
    <x v="2"/>
    <x v="1"/>
    <x v="9"/>
  </r>
  <r>
    <d v="2021-10-31T00:00:00"/>
    <s v="Healthcare Insurance"/>
    <s v="Health Insurance"/>
    <n v="850"/>
    <m/>
    <n v="-850"/>
    <x v="13"/>
    <x v="2"/>
    <x v="1"/>
    <x v="9"/>
  </r>
  <r>
    <d v="2021-10-31T00:00:00"/>
    <s v="Health"/>
    <s v="Medical expenses"/>
    <n v="2000"/>
    <m/>
    <n v="-2000"/>
    <x v="14"/>
    <x v="2"/>
    <x v="1"/>
    <x v="9"/>
  </r>
  <r>
    <d v="2021-10-31T00:00:00"/>
    <s v="Debt Payment"/>
    <s v="Bayad utang kay Marites"/>
    <n v="1500"/>
    <m/>
    <n v="-1500"/>
    <x v="15"/>
    <x v="2"/>
    <x v="1"/>
    <x v="9"/>
  </r>
  <r>
    <d v="2021-10-31T00:00:00"/>
    <s v="Stock Market Investment"/>
    <s v="Stock Market Investment"/>
    <n v="2500"/>
    <m/>
    <n v="-2500"/>
    <x v="2"/>
    <x v="2"/>
    <x v="1"/>
    <x v="9"/>
  </r>
  <r>
    <d v="2021-10-31T00:00:00"/>
    <s v="Crypto/NFT Investment"/>
    <s v="Crypto/NFT Investment"/>
    <n v="2500"/>
    <m/>
    <n v="-2500"/>
    <x v="2"/>
    <x v="2"/>
    <x v="1"/>
    <x v="9"/>
  </r>
  <r>
    <d v="2021-10-31T00:00:00"/>
    <s v="Pag-IBIG MP2"/>
    <s v="Pag-IBIG MP2"/>
    <n v="500"/>
    <m/>
    <n v="-500"/>
    <x v="2"/>
    <x v="2"/>
    <x v="1"/>
    <x v="9"/>
  </r>
  <r>
    <d v="2021-10-31T00:00:00"/>
    <s v="Mutual Fund or UITF"/>
    <s v="Mutual Fund or UITF"/>
    <n v="600"/>
    <m/>
    <n v="-600"/>
    <x v="2"/>
    <x v="2"/>
    <x v="1"/>
    <x v="9"/>
  </r>
  <r>
    <d v="2021-10-31T00:00:00"/>
    <s v="For Vacation"/>
    <s v="For Bora"/>
    <n v="2000"/>
    <m/>
    <n v="-2000"/>
    <x v="16"/>
    <x v="2"/>
    <x v="1"/>
    <x v="9"/>
  </r>
  <r>
    <d v="2021-10-31T00:00:00"/>
    <s v="For Retirement Funds"/>
    <s v="Para sa pagtanda"/>
    <n v="1000"/>
    <m/>
    <n v="-1000"/>
    <x v="16"/>
    <x v="2"/>
    <x v="1"/>
    <x v="9"/>
  </r>
  <r>
    <d v="2021-10-31T00:00:00"/>
    <s v="College Fund"/>
    <s v="College fund ng anak"/>
    <n v="1500"/>
    <m/>
    <n v="-1500"/>
    <x v="16"/>
    <x v="2"/>
    <x v="1"/>
    <x v="9"/>
  </r>
  <r>
    <d v="2021-10-31T00:00:00"/>
    <s v="Emergency Fund"/>
    <s v="Para sa emergency fund"/>
    <n v="1000"/>
    <m/>
    <n v="-1000"/>
    <x v="16"/>
    <x v="2"/>
    <x v="1"/>
    <x v="9"/>
  </r>
  <r>
    <d v="2021-10-31T00:00:00"/>
    <s v="Entertainment"/>
    <s v="Movie"/>
    <n v="500"/>
    <m/>
    <n v="-500"/>
    <x v="17"/>
    <x v="3"/>
    <x v="1"/>
    <x v="9"/>
  </r>
  <r>
    <d v="2021-10-31T00:00:00"/>
    <s v="Travel"/>
    <s v="Gala galore"/>
    <n v="600"/>
    <m/>
    <n v="-600"/>
    <x v="17"/>
    <x v="3"/>
    <x v="1"/>
    <x v="9"/>
  </r>
  <r>
    <d v="2021-10-31T00:00:00"/>
    <s v="Gadgets"/>
    <s v="CP accessories"/>
    <n v="500"/>
    <m/>
    <n v="-500"/>
    <x v="17"/>
    <x v="3"/>
    <x v="1"/>
    <x v="9"/>
  </r>
  <r>
    <d v="2021-10-31T00:00:00"/>
    <s v="Clothing"/>
    <s v="Pang japorms"/>
    <n v="1200"/>
    <m/>
    <n v="-1200"/>
    <x v="18"/>
    <x v="3"/>
    <x v="1"/>
    <x v="9"/>
  </r>
  <r>
    <d v="2021-10-31T00:00:00"/>
    <s v="Dining Out"/>
    <s v="Dinner date"/>
    <n v="1900"/>
    <m/>
    <n v="-1900"/>
    <x v="19"/>
    <x v="3"/>
    <x v="1"/>
    <x v="9"/>
  </r>
  <r>
    <d v="2021-10-31T00:00:00"/>
    <s v="Charity"/>
    <s v="Tithes"/>
    <n v="6000"/>
    <m/>
    <n v="-6000"/>
    <x v="20"/>
    <x v="3"/>
    <x v="1"/>
    <x v="9"/>
  </r>
  <r>
    <d v="2021-10-31T00:00:00"/>
    <s v="Other Expenses"/>
    <s v="Gastusin na wala sa nabanggit"/>
    <n v="3000"/>
    <m/>
    <n v="-3000"/>
    <x v="21"/>
    <x v="3"/>
    <x v="1"/>
    <x v="9"/>
  </r>
  <r>
    <d v="2021-11-01T00:00:00"/>
    <s v="Salary"/>
    <s v="Sweldo"/>
    <m/>
    <n v="60000"/>
    <n v="60000"/>
    <x v="0"/>
    <x v="0"/>
    <x v="0"/>
    <x v="10"/>
  </r>
  <r>
    <d v="2021-11-01T00:00:00"/>
    <s v="Business"/>
    <s v="Kita sa Negosyo"/>
    <m/>
    <n v="600"/>
    <n v="600"/>
    <x v="1"/>
    <x v="0"/>
    <x v="0"/>
    <x v="10"/>
  </r>
  <r>
    <d v="2021-11-01T00:00:00"/>
    <s v="Capital Gains"/>
    <s v="Kita sa stocks at crypto"/>
    <m/>
    <n v="2000"/>
    <n v="2000"/>
    <x v="2"/>
    <x v="0"/>
    <x v="0"/>
    <x v="10"/>
  </r>
  <r>
    <d v="2021-11-01T00:00:00"/>
    <s v="Dividends"/>
    <s v="Dividends"/>
    <m/>
    <n v="900"/>
    <n v="900"/>
    <x v="3"/>
    <x v="0"/>
    <x v="0"/>
    <x v="10"/>
  </r>
  <r>
    <d v="2021-11-01T00:00:00"/>
    <s v="Side Hustle"/>
    <s v="Kita sa raket"/>
    <m/>
    <n v="3400"/>
    <n v="3400"/>
    <x v="4"/>
    <x v="0"/>
    <x v="0"/>
    <x v="10"/>
  </r>
  <r>
    <d v="2021-11-01T00:00:00"/>
    <s v="Other Income"/>
    <s v="Iba pang kita"/>
    <m/>
    <n v="1200"/>
    <n v="1200"/>
    <x v="4"/>
    <x v="0"/>
    <x v="0"/>
    <x v="10"/>
  </r>
  <r>
    <d v="2021-11-30T00:00:00"/>
    <s v="Rent or Mortgage"/>
    <s v="Bayad sa upa sa Bahay"/>
    <n v="10000"/>
    <m/>
    <n v="-10000"/>
    <x v="5"/>
    <x v="1"/>
    <x v="1"/>
    <x v="10"/>
  </r>
  <r>
    <d v="2021-11-30T00:00:00"/>
    <s v="Housing Maintenance"/>
    <s v="Housing Maintenance"/>
    <n v="2000"/>
    <m/>
    <n v="-2000"/>
    <x v="5"/>
    <x v="1"/>
    <x v="1"/>
    <x v="10"/>
  </r>
  <r>
    <d v="2021-11-30T00:00:00"/>
    <s v="Food"/>
    <s v="Pagkain"/>
    <n v="5000"/>
    <m/>
    <n v="-5000"/>
    <x v="6"/>
    <x v="1"/>
    <x v="1"/>
    <x v="10"/>
  </r>
  <r>
    <d v="2021-11-30T00:00:00"/>
    <s v="Household Items"/>
    <s v="Mga gamit sa Bahay"/>
    <n v="3000"/>
    <m/>
    <n v="-3000"/>
    <x v="6"/>
    <x v="1"/>
    <x v="1"/>
    <x v="10"/>
  </r>
  <r>
    <d v="2021-11-30T00:00:00"/>
    <s v="Electricity"/>
    <s v="MERALCO Bill"/>
    <n v="1500"/>
    <m/>
    <n v="-1500"/>
    <x v="7"/>
    <x v="1"/>
    <x v="1"/>
    <x v="10"/>
  </r>
  <r>
    <d v="2021-11-30T00:00:00"/>
    <s v="Water"/>
    <s v="Maynilad Bill"/>
    <n v="350"/>
    <m/>
    <n v="-350"/>
    <x v="7"/>
    <x v="1"/>
    <x v="1"/>
    <x v="10"/>
  </r>
  <r>
    <d v="2021-11-30T00:00:00"/>
    <s v="Gas"/>
    <s v="Gasul"/>
    <n v="850"/>
    <m/>
    <n v="-850"/>
    <x v="7"/>
    <x v="1"/>
    <x v="1"/>
    <x v="10"/>
  </r>
  <r>
    <d v="2021-11-30T00:00:00"/>
    <s v="Telephone"/>
    <s v="Cellphone Load"/>
    <n v="500"/>
    <m/>
    <n v="-500"/>
    <x v="7"/>
    <x v="1"/>
    <x v="1"/>
    <x v="10"/>
  </r>
  <r>
    <d v="2021-11-30T00:00:00"/>
    <s v="WIFI"/>
    <s v="PLDT Bills"/>
    <n v="1500"/>
    <m/>
    <n v="-1500"/>
    <x v="7"/>
    <x v="1"/>
    <x v="1"/>
    <x v="10"/>
  </r>
  <r>
    <d v="2021-11-30T00:00:00"/>
    <s v="Transportation"/>
    <s v="Globe bills"/>
    <n v="1500"/>
    <m/>
    <n v="-1500"/>
    <x v="8"/>
    <x v="1"/>
    <x v="1"/>
    <x v="10"/>
  </r>
  <r>
    <d v="2021-11-30T00:00:00"/>
    <s v="Remittance"/>
    <s v="Padala sa probinsya"/>
    <n v="4000"/>
    <m/>
    <n v="-4000"/>
    <x v="9"/>
    <x v="1"/>
    <x v="1"/>
    <x v="10"/>
  </r>
  <r>
    <d v="2021-11-30T00:00:00"/>
    <s v="Tuition Fees"/>
    <s v="Tuition Fee ng Anak"/>
    <n v="3000"/>
    <m/>
    <n v="-3000"/>
    <x v="10"/>
    <x v="1"/>
    <x v="1"/>
    <x v="10"/>
  </r>
  <r>
    <d v="2021-11-30T00:00:00"/>
    <s v="Kids Allowance"/>
    <s v="Allowance ng anak"/>
    <n v="3000"/>
    <m/>
    <n v="-3000"/>
    <x v="11"/>
    <x v="1"/>
    <x v="1"/>
    <x v="10"/>
  </r>
  <r>
    <d v="2021-11-30T00:00:00"/>
    <s v="Self-development"/>
    <s v="For personal development"/>
    <n v="500"/>
    <m/>
    <n v="-500"/>
    <x v="12"/>
    <x v="2"/>
    <x v="1"/>
    <x v="10"/>
  </r>
  <r>
    <d v="2021-11-30T00:00:00"/>
    <s v="Books"/>
    <s v="Book"/>
    <n v="450"/>
    <m/>
    <n v="-450"/>
    <x v="12"/>
    <x v="2"/>
    <x v="1"/>
    <x v="10"/>
  </r>
  <r>
    <d v="2021-11-30T00:00:00"/>
    <s v="Training/Coaching"/>
    <s v="Special Training"/>
    <n v="3000"/>
    <m/>
    <n v="-3000"/>
    <x v="12"/>
    <x v="2"/>
    <x v="1"/>
    <x v="10"/>
  </r>
  <r>
    <d v="2021-11-30T00:00:00"/>
    <s v="Term Insurance"/>
    <s v="Life Insurance"/>
    <n v="1500"/>
    <m/>
    <n v="-1500"/>
    <x v="13"/>
    <x v="2"/>
    <x v="1"/>
    <x v="10"/>
  </r>
  <r>
    <d v="2021-11-30T00:00:00"/>
    <s v="Healthcare Insurance"/>
    <s v="Health Insurance"/>
    <n v="850"/>
    <m/>
    <n v="-850"/>
    <x v="13"/>
    <x v="2"/>
    <x v="1"/>
    <x v="10"/>
  </r>
  <r>
    <d v="2021-11-30T00:00:00"/>
    <s v="Health"/>
    <s v="Medical expenses"/>
    <n v="2000"/>
    <m/>
    <n v="-2000"/>
    <x v="14"/>
    <x v="2"/>
    <x v="1"/>
    <x v="10"/>
  </r>
  <r>
    <d v="2021-11-30T00:00:00"/>
    <s v="Debt Payment"/>
    <s v="Bayad utang kay Marites"/>
    <n v="1500"/>
    <m/>
    <n v="-1500"/>
    <x v="15"/>
    <x v="2"/>
    <x v="1"/>
    <x v="10"/>
  </r>
  <r>
    <d v="2021-11-30T00:00:00"/>
    <s v="Stock Market Investment"/>
    <s v="Stock Market Investment"/>
    <n v="2500"/>
    <m/>
    <n v="-2500"/>
    <x v="2"/>
    <x v="2"/>
    <x v="1"/>
    <x v="10"/>
  </r>
  <r>
    <d v="2021-11-30T00:00:00"/>
    <s v="Crypto/NFT Investment"/>
    <s v="Crypto/NFT Investment"/>
    <n v="2500"/>
    <m/>
    <n v="-2500"/>
    <x v="2"/>
    <x v="2"/>
    <x v="1"/>
    <x v="10"/>
  </r>
  <r>
    <d v="2021-11-30T00:00:00"/>
    <s v="Pag-IBIG MP2"/>
    <s v="Pag-IBIG MP2"/>
    <n v="500"/>
    <m/>
    <n v="-500"/>
    <x v="2"/>
    <x v="2"/>
    <x v="1"/>
    <x v="10"/>
  </r>
  <r>
    <d v="2021-11-30T00:00:00"/>
    <s v="Mutual Fund or UITF"/>
    <s v="Mutual Fund or UITF"/>
    <n v="600"/>
    <m/>
    <n v="-600"/>
    <x v="2"/>
    <x v="2"/>
    <x v="1"/>
    <x v="10"/>
  </r>
  <r>
    <d v="2021-11-30T00:00:00"/>
    <s v="For Vacation"/>
    <s v="For Bora"/>
    <n v="2000"/>
    <m/>
    <n v="-2000"/>
    <x v="16"/>
    <x v="2"/>
    <x v="1"/>
    <x v="10"/>
  </r>
  <r>
    <d v="2021-11-30T00:00:00"/>
    <s v="For Retirement Funds"/>
    <s v="Para sa pagtanda"/>
    <n v="1000"/>
    <m/>
    <n v="-1000"/>
    <x v="16"/>
    <x v="2"/>
    <x v="1"/>
    <x v="10"/>
  </r>
  <r>
    <d v="2021-11-30T00:00:00"/>
    <s v="College Fund"/>
    <s v="College fund ng anak"/>
    <n v="1500"/>
    <m/>
    <n v="-1500"/>
    <x v="16"/>
    <x v="2"/>
    <x v="1"/>
    <x v="10"/>
  </r>
  <r>
    <d v="2021-11-30T00:00:00"/>
    <s v="Emergency Fund"/>
    <s v="Para sa emergency fund"/>
    <n v="1000"/>
    <m/>
    <n v="-1000"/>
    <x v="16"/>
    <x v="2"/>
    <x v="1"/>
    <x v="10"/>
  </r>
  <r>
    <d v="2021-11-30T00:00:00"/>
    <s v="Entertainment"/>
    <s v="Movie"/>
    <n v="500"/>
    <m/>
    <n v="-500"/>
    <x v="17"/>
    <x v="3"/>
    <x v="1"/>
    <x v="10"/>
  </r>
  <r>
    <d v="2021-11-30T00:00:00"/>
    <s v="Travel"/>
    <s v="Gala galore"/>
    <n v="600"/>
    <m/>
    <n v="-600"/>
    <x v="17"/>
    <x v="3"/>
    <x v="1"/>
    <x v="10"/>
  </r>
  <r>
    <d v="2021-11-30T00:00:00"/>
    <s v="Gadgets"/>
    <s v="CP accessories"/>
    <n v="500"/>
    <m/>
    <n v="-500"/>
    <x v="17"/>
    <x v="3"/>
    <x v="1"/>
    <x v="10"/>
  </r>
  <r>
    <d v="2021-11-30T00:00:00"/>
    <s v="Clothing"/>
    <s v="Pang japorms"/>
    <n v="1200"/>
    <m/>
    <n v="-1200"/>
    <x v="18"/>
    <x v="3"/>
    <x v="1"/>
    <x v="10"/>
  </r>
  <r>
    <d v="2021-11-30T00:00:00"/>
    <s v="Dining Out"/>
    <s v="Dinner date"/>
    <n v="1900"/>
    <m/>
    <n v="-1900"/>
    <x v="19"/>
    <x v="3"/>
    <x v="1"/>
    <x v="10"/>
  </r>
  <r>
    <d v="2021-11-30T00:00:00"/>
    <s v="Charity"/>
    <s v="Tithes"/>
    <n v="6000"/>
    <m/>
    <n v="-6000"/>
    <x v="20"/>
    <x v="3"/>
    <x v="1"/>
    <x v="10"/>
  </r>
  <r>
    <d v="2021-11-30T00:00:00"/>
    <s v="Other Expenses"/>
    <s v="Gastusin na wala sa nabanggit"/>
    <n v="3000"/>
    <m/>
    <n v="-3000"/>
    <x v="21"/>
    <x v="3"/>
    <x v="1"/>
    <x v="10"/>
  </r>
  <r>
    <d v="2021-12-01T00:00:00"/>
    <s v="Salary"/>
    <s v="Sweldo"/>
    <m/>
    <n v="60000"/>
    <n v="60000"/>
    <x v="0"/>
    <x v="0"/>
    <x v="0"/>
    <x v="11"/>
  </r>
  <r>
    <d v="2021-12-01T00:00:00"/>
    <s v="Business"/>
    <s v="Kita sa Negosyo"/>
    <m/>
    <n v="5000"/>
    <n v="5000"/>
    <x v="1"/>
    <x v="0"/>
    <x v="0"/>
    <x v="11"/>
  </r>
  <r>
    <d v="2021-12-01T00:00:00"/>
    <s v="Capital Gains"/>
    <s v="Kita sa stocks at crypto"/>
    <m/>
    <n v="4500"/>
    <n v="4500"/>
    <x v="2"/>
    <x v="0"/>
    <x v="0"/>
    <x v="11"/>
  </r>
  <r>
    <d v="2021-12-01T00:00:00"/>
    <s v="Dividends"/>
    <s v="Dividends"/>
    <m/>
    <n v="2500"/>
    <n v="2500"/>
    <x v="3"/>
    <x v="0"/>
    <x v="0"/>
    <x v="11"/>
  </r>
  <r>
    <d v="2021-12-01T00:00:00"/>
    <s v="Side Hustle"/>
    <s v="Kita sa raket"/>
    <m/>
    <n v="5000"/>
    <n v="5000"/>
    <x v="4"/>
    <x v="0"/>
    <x v="0"/>
    <x v="11"/>
  </r>
  <r>
    <d v="2021-12-01T00:00:00"/>
    <s v="Other Income"/>
    <s v="Iba pang kita"/>
    <m/>
    <n v="1000"/>
    <n v="1000"/>
    <x v="4"/>
    <x v="0"/>
    <x v="0"/>
    <x v="11"/>
  </r>
  <r>
    <d v="2021-12-31T00:00:00"/>
    <s v="Rent or Mortgage"/>
    <s v="Bayad sa upa sa Bahay"/>
    <n v="10000"/>
    <m/>
    <n v="-10000"/>
    <x v="5"/>
    <x v="1"/>
    <x v="1"/>
    <x v="11"/>
  </r>
  <r>
    <d v="2021-12-31T00:00:00"/>
    <s v="Housing Maintenance"/>
    <s v="Housing Maintenance"/>
    <n v="2000"/>
    <m/>
    <n v="-2000"/>
    <x v="5"/>
    <x v="1"/>
    <x v="1"/>
    <x v="11"/>
  </r>
  <r>
    <d v="2021-12-31T00:00:00"/>
    <s v="Food"/>
    <s v="Pagkain"/>
    <n v="5000"/>
    <m/>
    <n v="-5000"/>
    <x v="6"/>
    <x v="1"/>
    <x v="1"/>
    <x v="11"/>
  </r>
  <r>
    <d v="2021-12-31T00:00:00"/>
    <s v="Household Items"/>
    <s v="Mga gamit sa Bahay"/>
    <n v="3000"/>
    <m/>
    <n v="-3000"/>
    <x v="6"/>
    <x v="1"/>
    <x v="1"/>
    <x v="11"/>
  </r>
  <r>
    <d v="2021-12-31T00:00:00"/>
    <s v="Electricity"/>
    <s v="MERALCO Bill"/>
    <n v="1500"/>
    <m/>
    <n v="-1500"/>
    <x v="7"/>
    <x v="1"/>
    <x v="1"/>
    <x v="11"/>
  </r>
  <r>
    <d v="2021-12-31T00:00:00"/>
    <s v="Water"/>
    <s v="Maynilad Bill"/>
    <n v="350"/>
    <m/>
    <n v="-350"/>
    <x v="7"/>
    <x v="1"/>
    <x v="1"/>
    <x v="11"/>
  </r>
  <r>
    <d v="2021-12-31T00:00:00"/>
    <s v="Gas"/>
    <s v="Gasul"/>
    <n v="850"/>
    <m/>
    <n v="-850"/>
    <x v="7"/>
    <x v="1"/>
    <x v="1"/>
    <x v="11"/>
  </r>
  <r>
    <d v="2021-12-31T00:00:00"/>
    <s v="Telephone"/>
    <s v="Cellphone Load"/>
    <n v="500"/>
    <m/>
    <n v="-500"/>
    <x v="7"/>
    <x v="1"/>
    <x v="1"/>
    <x v="11"/>
  </r>
  <r>
    <d v="2021-12-31T00:00:00"/>
    <s v="WIFI"/>
    <s v="PLDT Bills"/>
    <n v="1500"/>
    <m/>
    <n v="-1500"/>
    <x v="7"/>
    <x v="1"/>
    <x v="1"/>
    <x v="11"/>
  </r>
  <r>
    <d v="2021-12-31T00:00:00"/>
    <s v="Transportation"/>
    <s v="Globe bills"/>
    <n v="1500"/>
    <m/>
    <n v="-1500"/>
    <x v="8"/>
    <x v="1"/>
    <x v="1"/>
    <x v="11"/>
  </r>
  <r>
    <d v="2021-12-31T00:00:00"/>
    <s v="Remittance"/>
    <s v="Padala sa probinsya"/>
    <n v="4000"/>
    <m/>
    <n v="-4000"/>
    <x v="9"/>
    <x v="1"/>
    <x v="1"/>
    <x v="11"/>
  </r>
  <r>
    <d v="2021-12-31T00:00:00"/>
    <s v="Tuition Fees"/>
    <s v="Tuition Fee ng Anak"/>
    <n v="3000"/>
    <m/>
    <n v="-3000"/>
    <x v="10"/>
    <x v="1"/>
    <x v="1"/>
    <x v="11"/>
  </r>
  <r>
    <d v="2021-12-31T00:00:00"/>
    <s v="Kids Allowance"/>
    <s v="Allowance ng anak"/>
    <n v="3000"/>
    <m/>
    <n v="-3000"/>
    <x v="11"/>
    <x v="1"/>
    <x v="1"/>
    <x v="11"/>
  </r>
  <r>
    <d v="2021-12-31T00:00:00"/>
    <s v="Self-development"/>
    <s v="For personal development"/>
    <n v="500"/>
    <m/>
    <n v="-500"/>
    <x v="12"/>
    <x v="2"/>
    <x v="1"/>
    <x v="11"/>
  </r>
  <r>
    <d v="2021-12-31T00:00:00"/>
    <s v="Books"/>
    <s v="Book"/>
    <n v="450"/>
    <m/>
    <n v="-450"/>
    <x v="12"/>
    <x v="2"/>
    <x v="1"/>
    <x v="11"/>
  </r>
  <r>
    <d v="2021-12-31T00:00:00"/>
    <s v="Term Insurance"/>
    <s v="Life Insurance"/>
    <n v="1500"/>
    <m/>
    <n v="-1500"/>
    <x v="13"/>
    <x v="2"/>
    <x v="1"/>
    <x v="11"/>
  </r>
  <r>
    <d v="2021-12-31T00:00:00"/>
    <s v="Healthcare Insurance"/>
    <s v="Health Insurance"/>
    <n v="850"/>
    <m/>
    <n v="-850"/>
    <x v="13"/>
    <x v="2"/>
    <x v="1"/>
    <x v="11"/>
  </r>
  <r>
    <d v="2021-12-31T00:00:00"/>
    <s v="Health"/>
    <s v="Medical expenses"/>
    <n v="2000"/>
    <m/>
    <n v="-2000"/>
    <x v="14"/>
    <x v="2"/>
    <x v="1"/>
    <x v="11"/>
  </r>
  <r>
    <d v="2021-12-31T00:00:00"/>
    <s v="Debt Payment"/>
    <s v="Bayad utang kay Marites"/>
    <n v="1500"/>
    <m/>
    <n v="-1500"/>
    <x v="15"/>
    <x v="2"/>
    <x v="1"/>
    <x v="11"/>
  </r>
  <r>
    <d v="2021-12-31T00:00:00"/>
    <s v="Stock Market Investment"/>
    <s v="Stock Market Investment"/>
    <n v="2500"/>
    <m/>
    <n v="-2500"/>
    <x v="2"/>
    <x v="2"/>
    <x v="1"/>
    <x v="11"/>
  </r>
  <r>
    <d v="2021-12-31T00:00:00"/>
    <s v="Crypto/NFT Investment"/>
    <s v="Crypto/NFT Investment"/>
    <n v="2500"/>
    <m/>
    <n v="-2500"/>
    <x v="2"/>
    <x v="2"/>
    <x v="1"/>
    <x v="11"/>
  </r>
  <r>
    <d v="2021-12-31T00:00:00"/>
    <s v="Pag-IBIG MP2"/>
    <s v="Pag-IBIG MP2"/>
    <n v="500"/>
    <m/>
    <n v="-500"/>
    <x v="2"/>
    <x v="2"/>
    <x v="1"/>
    <x v="11"/>
  </r>
  <r>
    <d v="2021-12-31T00:00:00"/>
    <s v="Mutual Fund or UITF"/>
    <s v="Mutual Fund or UITF"/>
    <n v="600"/>
    <m/>
    <n v="-600"/>
    <x v="2"/>
    <x v="2"/>
    <x v="1"/>
    <x v="11"/>
  </r>
  <r>
    <d v="2021-12-31T00:00:00"/>
    <s v="For Vacation"/>
    <s v="For Bora"/>
    <n v="2000"/>
    <m/>
    <n v="-2000"/>
    <x v="16"/>
    <x v="2"/>
    <x v="1"/>
    <x v="11"/>
  </r>
  <r>
    <d v="2021-12-31T00:00:00"/>
    <s v="For Retirement Funds"/>
    <s v="Para sa pagtanda"/>
    <n v="1000"/>
    <m/>
    <n v="-1000"/>
    <x v="16"/>
    <x v="2"/>
    <x v="1"/>
    <x v="11"/>
  </r>
  <r>
    <d v="2021-12-31T00:00:00"/>
    <s v="College Fund"/>
    <s v="College fund ng anak"/>
    <n v="1500"/>
    <m/>
    <n v="-1500"/>
    <x v="16"/>
    <x v="2"/>
    <x v="1"/>
    <x v="11"/>
  </r>
  <r>
    <d v="2021-12-31T00:00:00"/>
    <s v="Emergency Fund"/>
    <s v="Para sa emergency fund"/>
    <n v="1000"/>
    <m/>
    <n v="-1000"/>
    <x v="16"/>
    <x v="2"/>
    <x v="1"/>
    <x v="11"/>
  </r>
  <r>
    <d v="2021-12-31T00:00:00"/>
    <s v="Entertainment"/>
    <s v="Movie"/>
    <n v="500"/>
    <m/>
    <n v="-500"/>
    <x v="17"/>
    <x v="3"/>
    <x v="1"/>
    <x v="11"/>
  </r>
  <r>
    <d v="2021-12-31T00:00:00"/>
    <s v="Travel"/>
    <s v="Gala galore"/>
    <n v="600"/>
    <m/>
    <n v="-600"/>
    <x v="17"/>
    <x v="3"/>
    <x v="1"/>
    <x v="11"/>
  </r>
  <r>
    <d v="2021-12-31T00:00:00"/>
    <s v="Clothing"/>
    <s v="Pang japorms"/>
    <n v="1200"/>
    <m/>
    <n v="-1200"/>
    <x v="18"/>
    <x v="3"/>
    <x v="1"/>
    <x v="11"/>
  </r>
  <r>
    <d v="2021-12-31T00:00:00"/>
    <s v="Dining Out"/>
    <s v="Dinner date"/>
    <n v="1900"/>
    <m/>
    <n v="-1900"/>
    <x v="19"/>
    <x v="3"/>
    <x v="1"/>
    <x v="11"/>
  </r>
  <r>
    <d v="2021-12-31T00:00:00"/>
    <s v="Charity"/>
    <s v="Tithes"/>
    <n v="6000"/>
    <m/>
    <n v="-6000"/>
    <x v="20"/>
    <x v="3"/>
    <x v="1"/>
    <x v="11"/>
  </r>
  <r>
    <d v="2021-12-31T00:00:00"/>
    <s v="Other Expenses"/>
    <s v="Gastusin na wala sa nabanggit"/>
    <n v="3000"/>
    <m/>
    <n v="-3000"/>
    <x v="21"/>
    <x v="3"/>
    <x v="1"/>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EEC574-2E20-45F7-AD16-E106F644DC09}"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9:C23" firstHeaderRow="1" firstDataRow="1" firstDataCol="1" rowPageCount="1" colPageCount="1"/>
  <pivotFields count="10">
    <pivotField compact="0" numFmtId="164" outline="0" showAll="0"/>
    <pivotField compact="0" outline="0" showAll="0"/>
    <pivotField compact="0" outline="0" showAll="0"/>
    <pivotField dataField="1" compact="0" outline="0" showAll="0"/>
    <pivotField compact="0" outline="0" showAll="0"/>
    <pivotField compact="0" numFmtId="3" outline="0" showAll="0"/>
    <pivotField compact="0" outline="0" showAll="0"/>
    <pivotField axis="axisRow" compact="0" outline="0" showAll="0">
      <items count="5">
        <item x="0"/>
        <item x="1"/>
        <item h="1" x="2"/>
        <item x="3"/>
        <item t="default"/>
      </items>
    </pivotField>
    <pivotField axis="axisPage" compact="0" outline="0" showAll="0">
      <items count="3">
        <item x="1"/>
        <item x="0"/>
        <item t="default"/>
      </items>
    </pivotField>
    <pivotField compact="0" outline="0" showAll="0">
      <items count="13">
        <item x="0"/>
        <item x="1"/>
        <item x="2"/>
        <item x="3"/>
        <item x="4"/>
        <item x="5"/>
        <item x="6"/>
        <item x="7"/>
        <item x="8"/>
        <item x="9"/>
        <item x="10"/>
        <item x="11"/>
        <item t="default"/>
      </items>
    </pivotField>
  </pivotFields>
  <rowFields count="1">
    <field x="7"/>
  </rowFields>
  <rowItems count="4">
    <i>
      <x/>
    </i>
    <i>
      <x v="1"/>
    </i>
    <i>
      <x v="3"/>
    </i>
    <i t="grand">
      <x/>
    </i>
  </rowItems>
  <colItems count="1">
    <i/>
  </colItems>
  <pageFields count="1">
    <pageField fld="8" hier="-1"/>
  </pageFields>
  <dataFields count="1">
    <dataField name="Money out (Expenses) " fld="3" baseField="0" baseItem="0" numFmtId="165"/>
  </dataFields>
  <formats count="13">
    <format dxfId="24">
      <pivotArea outline="0" collapsedLevelsAreSubtotals="1" fieldPosition="0"/>
    </format>
    <format dxfId="23">
      <pivotArea type="all" dataOnly="0" outline="0" fieldPosition="0"/>
    </format>
    <format dxfId="22">
      <pivotArea outline="0" collapsedLevelsAreSubtotals="1" fieldPosition="0"/>
    </format>
    <format dxfId="21">
      <pivotArea field="7" type="button" dataOnly="0" labelOnly="1" outline="0" axis="axisRow" fieldPosition="0"/>
    </format>
    <format dxfId="20">
      <pivotArea dataOnly="0" labelOnly="1" outline="0" fieldPosition="0">
        <references count="1">
          <reference field="7" count="0"/>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7" type="button" dataOnly="0" labelOnly="1" outline="0" axis="axisRow" fieldPosition="0"/>
    </format>
    <format dxfId="14">
      <pivotArea dataOnly="0" labelOnly="1" outline="0" fieldPosition="0">
        <references count="1">
          <reference field="7" count="0"/>
        </references>
      </pivotArea>
    </format>
    <format dxfId="13">
      <pivotArea dataOnly="0" labelOnly="1" grandRow="1" outline="0" fieldPosition="0"/>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30B693-DE91-46A3-B5CC-2A4D90208B47}"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H8:I11" firstHeaderRow="1" firstDataRow="1" firstDataCol="1"/>
  <pivotFields count="10">
    <pivotField compact="0" numFmtId="164" outline="0" showAll="0"/>
    <pivotField compact="0" outline="0" showAll="0"/>
    <pivotField compact="0" outline="0" showAll="0"/>
    <pivotField compact="0" outline="0" showAll="0"/>
    <pivotField compact="0" outline="0" showAll="0"/>
    <pivotField dataField="1" compact="0" numFmtId="3" outline="0" showAll="0"/>
    <pivotField compact="0" outline="0" showAll="0"/>
    <pivotField compact="0" outline="0" showAll="0">
      <items count="5">
        <item h="1" x="2"/>
        <item x="0"/>
        <item x="1"/>
        <item x="3"/>
        <item t="default"/>
      </items>
    </pivotField>
    <pivotField axis="axisRow" compact="0" outline="0" showAll="0">
      <items count="3">
        <item x="0"/>
        <item x="1"/>
        <item t="default"/>
      </items>
    </pivotField>
    <pivotField compact="0" outline="0" showAll="0">
      <items count="13">
        <item x="0"/>
        <item x="1"/>
        <item x="2"/>
        <item x="3"/>
        <item x="4"/>
        <item x="5"/>
        <item x="6"/>
        <item x="7"/>
        <item x="8"/>
        <item x="9"/>
        <item x="10"/>
        <item x="11"/>
        <item t="default"/>
      </items>
    </pivotField>
  </pivotFields>
  <rowFields count="1">
    <field x="8"/>
  </rowFields>
  <rowItems count="3">
    <i>
      <x/>
    </i>
    <i>
      <x v="1"/>
    </i>
    <i t="grand">
      <x/>
    </i>
  </rowItems>
  <colItems count="1">
    <i/>
  </colItems>
  <dataFields count="1">
    <dataField name="Sum of Amount" fld="5" baseField="0" baseItem="0" numFmtId="165"/>
  </dataFields>
  <formats count="14">
    <format dxfId="38">
      <pivotArea outline="0" collapsedLevelsAreSubtotals="1" fieldPosition="0"/>
    </format>
    <format dxfId="37">
      <pivotArea dataOnly="0" labelOnly="1" outline="0" axis="axisValues" fieldPosition="0"/>
    </format>
    <format dxfId="36">
      <pivotArea type="all" dataOnly="0" outline="0" fieldPosition="0"/>
    </format>
    <format dxfId="35">
      <pivotArea outline="0" collapsedLevelsAreSubtotals="1" fieldPosition="0"/>
    </format>
    <format dxfId="34">
      <pivotArea dataOnly="0" labelOnly="1" outline="0" axis="axisValues" fieldPosition="0"/>
    </format>
    <format dxfId="33">
      <pivotArea field="8" type="button" dataOnly="0" labelOnly="1" outline="0" axis="axisRow" fieldPosition="0"/>
    </format>
    <format dxfId="32">
      <pivotArea dataOnly="0" labelOnly="1" outline="0" fieldPosition="0">
        <references count="1">
          <reference field="8" count="0"/>
        </references>
      </pivotArea>
    </format>
    <format dxfId="31">
      <pivotArea dataOnly="0" labelOnly="1" grandRow="1" outline="0" fieldPosition="0"/>
    </format>
    <format dxfId="30">
      <pivotArea type="all" dataOnly="0" outline="0" fieldPosition="0"/>
    </format>
    <format dxfId="29">
      <pivotArea outline="0" collapsedLevelsAreSubtotals="1" fieldPosition="0"/>
    </format>
    <format dxfId="28">
      <pivotArea field="8" type="button" dataOnly="0" labelOnly="1" outline="0" axis="axisRow" fieldPosition="0"/>
    </format>
    <format dxfId="27">
      <pivotArea dataOnly="0" labelOnly="1" outline="0" fieldPosition="0">
        <references count="1">
          <reference field="8" count="0"/>
        </references>
      </pivotArea>
    </format>
    <format dxfId="26">
      <pivotArea dataOnly="0" labelOnly="1" grandRow="1" outline="0" fieldPosition="0"/>
    </format>
    <format dxfId="2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C35E80-C89B-4488-AF8B-CEF1DDA8484F}"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0:C14" firstHeaderRow="1" firstDataRow="1" firstDataCol="1" rowPageCount="1" colPageCount="1"/>
  <pivotFields count="10">
    <pivotField compact="0" numFmtId="164" outline="0" showAll="0"/>
    <pivotField compact="0" outline="0" showAll="0"/>
    <pivotField compact="0" outline="0" showAll="0"/>
    <pivotField compact="0" outline="0" showAll="0"/>
    <pivotField dataField="1" compact="0" outline="0" showAll="0"/>
    <pivotField compact="0" numFmtId="3" outline="0" showAll="0"/>
    <pivotField compact="0" outline="0" showAll="0"/>
    <pivotField axis="axisRow" compact="0" outline="0" showAll="0">
      <items count="5">
        <item x="0"/>
        <item x="1"/>
        <item h="1" x="2"/>
        <item x="3"/>
        <item t="default"/>
      </items>
    </pivotField>
    <pivotField axis="axisPage" compact="0" outline="0" showAll="0">
      <items count="3">
        <item x="1"/>
        <item x="0"/>
        <item t="default"/>
      </items>
    </pivotField>
    <pivotField compact="0" outline="0" showAll="0">
      <items count="13">
        <item x="0"/>
        <item x="1"/>
        <item x="2"/>
        <item x="3"/>
        <item x="4"/>
        <item x="5"/>
        <item x="6"/>
        <item x="7"/>
        <item x="8"/>
        <item x="9"/>
        <item x="10"/>
        <item x="11"/>
        <item t="default"/>
      </items>
    </pivotField>
  </pivotFields>
  <rowFields count="1">
    <field x="7"/>
  </rowFields>
  <rowItems count="4">
    <i>
      <x/>
    </i>
    <i>
      <x v="1"/>
    </i>
    <i>
      <x v="3"/>
    </i>
    <i t="grand">
      <x/>
    </i>
  </rowItems>
  <colItems count="1">
    <i/>
  </colItems>
  <pageFields count="1">
    <pageField fld="8" hier="-1"/>
  </pageFields>
  <dataFields count="1">
    <dataField name="Money In (Income) " fld="4" baseField="0" baseItem="0" numFmtId="165"/>
  </dataFields>
  <formats count="13">
    <format dxfId="51">
      <pivotArea outline="0" collapsedLevelsAreSubtotals="1" fieldPosition="0"/>
    </format>
    <format dxfId="50">
      <pivotArea type="all" dataOnly="0" outline="0" fieldPosition="0"/>
    </format>
    <format dxfId="49">
      <pivotArea outline="0" collapsedLevelsAreSubtotals="1" fieldPosition="0"/>
    </format>
    <format dxfId="48">
      <pivotArea field="7" type="button" dataOnly="0" labelOnly="1" outline="0" axis="axisRow" fieldPosition="0"/>
    </format>
    <format dxfId="47">
      <pivotArea dataOnly="0" labelOnly="1" outline="0" fieldPosition="0">
        <references count="1">
          <reference field="7" count="0"/>
        </references>
      </pivotArea>
    </format>
    <format dxfId="46">
      <pivotArea dataOnly="0" labelOnly="1" grandRow="1" outline="0" fieldPosition="0"/>
    </format>
    <format dxfId="45">
      <pivotArea dataOnly="0" labelOnly="1" outline="0" axis="axisValues" fieldPosition="0"/>
    </format>
    <format dxfId="44">
      <pivotArea type="all" dataOnly="0" outline="0" fieldPosition="0"/>
    </format>
    <format dxfId="43">
      <pivotArea outline="0" collapsedLevelsAreSubtotals="1" fieldPosition="0"/>
    </format>
    <format dxfId="42">
      <pivotArea field="7" type="button" dataOnly="0" labelOnly="1" outline="0" axis="axisRow" fieldPosition="0"/>
    </format>
    <format dxfId="41">
      <pivotArea dataOnly="0" labelOnly="1" outline="0" fieldPosition="0">
        <references count="1">
          <reference field="7" count="0"/>
        </references>
      </pivotArea>
    </format>
    <format dxfId="40">
      <pivotArea dataOnly="0" labelOnly="1" grandRow="1" outline="0" fieldPosition="0"/>
    </format>
    <format dxfId="3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85F32E-AECF-4E75-872F-5340A39E8442}"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T6:AV24" firstHeaderRow="0" firstDataRow="1" firstDataCol="1" rowPageCount="1" colPageCount="1"/>
  <pivotFields count="10">
    <pivotField compact="0" numFmtId="164" outline="0" showAll="0"/>
    <pivotField compact="0" outline="0" showAll="0"/>
    <pivotField compact="0" outline="0" showAll="0"/>
    <pivotField dataField="1" compact="0" outline="0" showAll="0"/>
    <pivotField compact="0" outline="0" showAll="0"/>
    <pivotField compact="0" numFmtId="3" outline="0" showAll="0"/>
    <pivotField axis="axisRow" compact="0" outline="0" showAll="0" sortType="ascending">
      <items count="23">
        <item x="11"/>
        <item x="7"/>
        <item h="1" x="1"/>
        <item x="20"/>
        <item x="18"/>
        <item x="15"/>
        <item x="19"/>
        <item h="1" x="3"/>
        <item x="10"/>
        <item x="17"/>
        <item x="6"/>
        <item x="14"/>
        <item x="5"/>
        <item x="13"/>
        <item x="2"/>
        <item x="21"/>
        <item h="1" x="4"/>
        <item x="9"/>
        <item h="1" x="0"/>
        <item x="16"/>
        <item x="12"/>
        <item x="8"/>
        <item t="default"/>
      </items>
      <autoSortScope>
        <pivotArea dataOnly="0" outline="0" fieldPosition="0">
          <references count="1">
            <reference field="4294967294" count="1" selected="0">
              <x v="0"/>
            </reference>
          </references>
        </pivotArea>
      </autoSortScope>
    </pivotField>
    <pivotField compact="0" outline="0" showAll="0">
      <items count="5">
        <item x="2"/>
        <item h="1" x="0"/>
        <item x="1"/>
        <item x="3"/>
        <item t="default"/>
      </items>
    </pivotField>
    <pivotField axis="axisPage" compact="0" outline="0" showAll="0">
      <items count="3">
        <item x="1"/>
        <item x="0"/>
        <item t="default"/>
      </items>
    </pivotField>
    <pivotField compact="0" outline="0" showAll="0">
      <items count="13">
        <item x="0"/>
        <item x="1"/>
        <item x="2"/>
        <item x="3"/>
        <item x="4"/>
        <item x="5"/>
        <item x="6"/>
        <item x="7"/>
        <item x="8"/>
        <item x="9"/>
        <item x="10"/>
        <item x="11"/>
        <item t="default"/>
      </items>
    </pivotField>
  </pivotFields>
  <rowFields count="1">
    <field x="6"/>
  </rowFields>
  <rowItems count="18">
    <i>
      <x v="4"/>
    </i>
    <i>
      <x v="9"/>
    </i>
    <i>
      <x v="5"/>
    </i>
    <i>
      <x v="11"/>
    </i>
    <i>
      <x v="21"/>
    </i>
    <i>
      <x v="6"/>
    </i>
    <i>
      <x v="13"/>
    </i>
    <i>
      <x/>
    </i>
    <i>
      <x v="8"/>
    </i>
    <i>
      <x v="15"/>
    </i>
    <i>
      <x v="17"/>
    </i>
    <i>
      <x v="20"/>
    </i>
    <i>
      <x v="1"/>
    </i>
    <i>
      <x v="19"/>
    </i>
    <i>
      <x v="3"/>
    </i>
    <i>
      <x v="14"/>
    </i>
    <i>
      <x v="10"/>
    </i>
    <i>
      <x v="12"/>
    </i>
  </rowItems>
  <colFields count="1">
    <field x="-2"/>
  </colFields>
  <colItems count="2">
    <i>
      <x/>
    </i>
    <i i="1">
      <x v="1"/>
    </i>
  </colItems>
  <pageFields count="1">
    <pageField fld="8" hier="-1"/>
  </pageFields>
  <dataFields count="2">
    <dataField name=" Money Out (Expenses)" fld="3" baseField="0" baseItem="0"/>
    <dataField name="%" fld="3" showDataAs="percentOfTotal" baseField="0" baseItem="0" numFmtId="10"/>
  </dataFields>
  <formats count="10">
    <format dxfId="61">
      <pivotArea type="all" dataOnly="0" outline="0" fieldPosition="0"/>
    </format>
    <format dxfId="60">
      <pivotArea outline="0" collapsedLevelsAreSubtotals="1" fieldPosition="0"/>
    </format>
    <format dxfId="59">
      <pivotArea field="6" type="button" dataOnly="0" labelOnly="1" outline="0" axis="axisRow" fieldPosition="0"/>
    </format>
    <format dxfId="58">
      <pivotArea dataOnly="0" labelOnly="1" outline="0" fieldPosition="0">
        <references count="1">
          <reference field="6" count="0"/>
        </references>
      </pivotArea>
    </format>
    <format dxfId="57">
      <pivotArea dataOnly="0" labelOnly="1" outline="0" fieldPosition="0">
        <references count="1">
          <reference field="4294967294" count="2">
            <x v="0"/>
            <x v="1"/>
          </reference>
        </references>
      </pivotArea>
    </format>
    <format dxfId="56">
      <pivotArea type="all" dataOnly="0" outline="0" fieldPosition="0"/>
    </format>
    <format dxfId="55">
      <pivotArea outline="0" collapsedLevelsAreSubtotals="1" fieldPosition="0"/>
    </format>
    <format dxfId="54">
      <pivotArea field="6" type="button" dataOnly="0" labelOnly="1" outline="0" axis="axisRow" fieldPosition="0"/>
    </format>
    <format dxfId="53">
      <pivotArea dataOnly="0" labelOnly="1" outline="0" fieldPosition="0">
        <references count="1">
          <reference field="6" count="6">
            <x v="5"/>
            <x v="11"/>
            <x v="13"/>
            <x v="14"/>
            <x v="19"/>
            <x v="20"/>
          </reference>
        </references>
      </pivotArea>
    </format>
    <format dxfId="52">
      <pivotArea dataOnly="0" labelOnly="1" outline="0" fieldPosition="0">
        <references count="1">
          <reference field="4294967294" count="2">
            <x v="0"/>
            <x v="1"/>
          </reference>
        </references>
      </pivotArea>
    </format>
  </formats>
  <chartFormats count="2">
    <chartFormat chart="0" format="85" series="1">
      <pivotArea type="data" outline="0" fieldPosition="0">
        <references count="1">
          <reference field="4294967294" count="1" selected="0">
            <x v="0"/>
          </reference>
        </references>
      </pivotArea>
    </chartFormat>
    <chartFormat chart="0" format="8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61EF7B-4601-4186-9CCF-6F8D0051C0E6}"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N10:O14" firstHeaderRow="1" firstDataRow="1" firstDataCol="1" rowPageCount="1" colPageCount="1"/>
  <pivotFields count="10">
    <pivotField compact="0" numFmtId="164" outline="0" showAll="0"/>
    <pivotField compact="0" outline="0" showAll="0"/>
    <pivotField compact="0" outline="0" showAll="0"/>
    <pivotField compact="0" outline="0" showAll="0"/>
    <pivotField dataField="1" compact="0" outline="0" showAll="0"/>
    <pivotField compact="0" numFmtId="3" outline="0" showAll="0"/>
    <pivotField compact="0" outline="0" showAll="0"/>
    <pivotField axis="axisRow" compact="0" outline="0" showAll="0">
      <items count="5">
        <item x="0"/>
        <item x="1"/>
        <item h="1" x="2"/>
        <item x="3"/>
        <item t="default"/>
      </items>
    </pivotField>
    <pivotField axis="axisPage" compact="0" outline="0" showAll="0">
      <items count="3">
        <item x="1"/>
        <item x="0"/>
        <item t="default"/>
      </items>
    </pivotField>
    <pivotField compact="0" outline="0" showAll="0">
      <items count="13">
        <item x="0"/>
        <item x="1"/>
        <item x="2"/>
        <item x="3"/>
        <item x="4"/>
        <item x="5"/>
        <item x="6"/>
        <item x="7"/>
        <item x="8"/>
        <item x="9"/>
        <item x="10"/>
        <item x="11"/>
        <item t="default"/>
      </items>
    </pivotField>
  </pivotFields>
  <rowFields count="1">
    <field x="7"/>
  </rowFields>
  <rowItems count="4">
    <i>
      <x/>
    </i>
    <i>
      <x v="1"/>
    </i>
    <i>
      <x v="3"/>
    </i>
    <i t="grand">
      <x/>
    </i>
  </rowItems>
  <colItems count="1">
    <i/>
  </colItems>
  <pageFields count="1">
    <pageField fld="8" hier="-1"/>
  </pageFields>
  <dataFields count="1">
    <dataField name="Money In (Income) " fld="4" baseField="0" baseItem="0" numFmtId="165"/>
  </dataFields>
  <formats count="19">
    <format dxfId="80">
      <pivotArea outline="0" collapsedLevelsAreSubtotals="1" fieldPosition="0"/>
    </format>
    <format dxfId="79">
      <pivotArea type="all" dataOnly="0" outline="0" fieldPosition="0"/>
    </format>
    <format dxfId="78">
      <pivotArea outline="0" collapsedLevelsAreSubtotals="1" fieldPosition="0"/>
    </format>
    <format dxfId="77">
      <pivotArea field="7" type="button" dataOnly="0" labelOnly="1" outline="0" axis="axisRow" fieldPosition="0"/>
    </format>
    <format dxfId="76">
      <pivotArea dataOnly="0" labelOnly="1" outline="0" fieldPosition="0">
        <references count="1">
          <reference field="7" count="0"/>
        </references>
      </pivotArea>
    </format>
    <format dxfId="75">
      <pivotArea dataOnly="0" labelOnly="1" grandRow="1" outline="0" fieldPosition="0"/>
    </format>
    <format dxfId="74">
      <pivotArea dataOnly="0" labelOnly="1" outline="0" axis="axisValues" fieldPosition="0"/>
    </format>
    <format dxfId="73">
      <pivotArea type="all" dataOnly="0" outline="0" fieldPosition="0"/>
    </format>
    <format dxfId="72">
      <pivotArea outline="0" collapsedLevelsAreSubtotals="1" fieldPosition="0"/>
    </format>
    <format dxfId="71">
      <pivotArea field="7" type="button" dataOnly="0" labelOnly="1" outline="0" axis="axisRow" fieldPosition="0"/>
    </format>
    <format dxfId="70">
      <pivotArea dataOnly="0" labelOnly="1" outline="0" fieldPosition="0">
        <references count="1">
          <reference field="7" count="0"/>
        </references>
      </pivotArea>
    </format>
    <format dxfId="69">
      <pivotArea dataOnly="0" labelOnly="1" grandRow="1" outline="0" fieldPosition="0"/>
    </format>
    <format dxfId="68">
      <pivotArea dataOnly="0" labelOnly="1" outline="0" axis="axisValues" fieldPosition="0"/>
    </format>
    <format dxfId="67">
      <pivotArea type="all" dataOnly="0" outline="0" fieldPosition="0"/>
    </format>
    <format dxfId="66">
      <pivotArea outline="0" collapsedLevelsAreSubtotals="1" fieldPosition="0"/>
    </format>
    <format dxfId="65">
      <pivotArea field="7" type="button" dataOnly="0" labelOnly="1" outline="0" axis="axisRow" fieldPosition="0"/>
    </format>
    <format dxfId="64">
      <pivotArea dataOnly="0" labelOnly="1" outline="0" fieldPosition="0">
        <references count="1">
          <reference field="7" count="0"/>
        </references>
      </pivotArea>
    </format>
    <format dxfId="63">
      <pivotArea dataOnly="0" labelOnly="1" grandRow="1" outline="0" fieldPosition="0"/>
    </format>
    <format dxfId="6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0B0B06F-F920-40CB-B7F2-C61B5BE6C434}" name="PivotTable6" cacheId="0" applyNumberFormats="0" applyBorderFormats="0" applyFontFormats="0" applyPatternFormats="0" applyAlignmentFormats="0" applyWidthHeightFormats="1" dataCaption="Values" grandTotalCaption="Net" updatedVersion="8" minRefreshableVersion="3" useAutoFormatting="1" itemPrintTitles="1" createdVersion="8" indent="0" compact="0" compactData="0" multipleFieldFilters="0" chartFormat="34">
  <location ref="U6:V19" firstHeaderRow="1" firstDataRow="1" firstDataCol="1"/>
  <pivotFields count="10">
    <pivotField compact="0" numFmtId="164" outline="0" showAll="0"/>
    <pivotField compact="0" outline="0" showAll="0"/>
    <pivotField compact="0" outline="0" showAll="0"/>
    <pivotField compact="0" outline="0" showAll="0"/>
    <pivotField compact="0" outline="0" showAll="0"/>
    <pivotField dataField="1" compact="0" numFmtId="3" outline="0" showAll="0"/>
    <pivotField compact="0" outline="0" showAll="0"/>
    <pivotField compact="0" outline="0" showAll="0">
      <items count="5">
        <item h="1" x="2"/>
        <item x="0"/>
        <item x="1"/>
        <item x="3"/>
        <item t="default"/>
      </items>
    </pivotField>
    <pivotField compact="0" outline="0" showAll="0"/>
    <pivotField axis="axisRow" compact="0" outline="0" showAll="0">
      <items count="13">
        <item x="0"/>
        <item x="1"/>
        <item x="2"/>
        <item x="3"/>
        <item x="4"/>
        <item x="5"/>
        <item x="6"/>
        <item x="7"/>
        <item x="8"/>
        <item x="9"/>
        <item x="10"/>
        <item x="11"/>
        <item t="default"/>
      </items>
    </pivotField>
  </pivotFields>
  <rowFields count="1">
    <field x="9"/>
  </rowFields>
  <rowItems count="13">
    <i>
      <x/>
    </i>
    <i>
      <x v="1"/>
    </i>
    <i>
      <x v="2"/>
    </i>
    <i>
      <x v="3"/>
    </i>
    <i>
      <x v="4"/>
    </i>
    <i>
      <x v="5"/>
    </i>
    <i>
      <x v="6"/>
    </i>
    <i>
      <x v="7"/>
    </i>
    <i>
      <x v="8"/>
    </i>
    <i>
      <x v="9"/>
    </i>
    <i>
      <x v="10"/>
    </i>
    <i>
      <x v="11"/>
    </i>
    <i t="grand">
      <x/>
    </i>
  </rowItems>
  <colItems count="1">
    <i/>
  </colItems>
  <dataFields count="1">
    <dataField name="Rolling total by month" fld="5" showDataAs="runTotal" baseField="9" baseItem="11"/>
  </dataFields>
  <formats count="13">
    <format dxfId="93">
      <pivotArea collapsedLevelsAreSubtotals="1" fieldPosition="0">
        <references count="1">
          <reference field="9" count="0"/>
        </references>
      </pivotArea>
    </format>
    <format dxfId="92">
      <pivotArea type="all" dataOnly="0" outline="0" fieldPosition="0"/>
    </format>
    <format dxfId="91">
      <pivotArea outline="0" collapsedLevelsAreSubtotals="1" fieldPosition="0"/>
    </format>
    <format dxfId="90">
      <pivotArea field="9" type="button" dataOnly="0" labelOnly="1" outline="0" axis="axisRow" fieldPosition="0"/>
    </format>
    <format dxfId="89">
      <pivotArea dataOnly="0" labelOnly="1" outline="0" fieldPosition="0">
        <references count="1">
          <reference field="9" count="0"/>
        </references>
      </pivotArea>
    </format>
    <format dxfId="88">
      <pivotArea dataOnly="0" labelOnly="1" grandRow="1" outline="0" fieldPosition="0"/>
    </format>
    <format dxfId="87">
      <pivotArea dataOnly="0" labelOnly="1" outline="0" axis="axisValues" fieldPosition="0"/>
    </format>
    <format dxfId="86">
      <pivotArea type="all" dataOnly="0" outline="0" fieldPosition="0"/>
    </format>
    <format dxfId="85">
      <pivotArea outline="0" collapsedLevelsAreSubtotals="1" fieldPosition="0"/>
    </format>
    <format dxfId="84">
      <pivotArea field="9" type="button" dataOnly="0" labelOnly="1" outline="0" axis="axisRow" fieldPosition="0"/>
    </format>
    <format dxfId="83">
      <pivotArea dataOnly="0" labelOnly="1" outline="0" fieldPosition="0">
        <references count="1">
          <reference field="9" count="0"/>
        </references>
      </pivotArea>
    </format>
    <format dxfId="82">
      <pivotArea dataOnly="0" labelOnly="1" grandRow="1" outline="0" fieldPosition="0"/>
    </format>
    <format dxfId="81">
      <pivotArea dataOnly="0" labelOnly="1" outline="0" axis="axisValues" fieldPosition="0"/>
    </format>
  </formats>
  <chartFormats count="34">
    <chartFormat chart="0" format="5"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3" format="5"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 chart="27" format="5" series="1">
      <pivotArea type="data" outline="0" fieldPosition="0">
        <references count="1">
          <reference field="4294967294" count="1" selected="0">
            <x v="0"/>
          </reference>
        </references>
      </pivotArea>
    </chartFormat>
    <chartFormat chart="28" format="5"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30" format="5" series="1">
      <pivotArea type="data" outline="0" fieldPosition="0">
        <references count="1">
          <reference field="4294967294" count="1" selected="0">
            <x v="0"/>
          </reference>
        </references>
      </pivotArea>
    </chartFormat>
    <chartFormat chart="31" format="5" series="1">
      <pivotArea type="data" outline="0" fieldPosition="0">
        <references count="1">
          <reference field="4294967294" count="1" selected="0">
            <x v="0"/>
          </reference>
        </references>
      </pivotArea>
    </chartFormat>
    <chartFormat chart="32" format="5" series="1">
      <pivotArea type="data" outline="0" fieldPosition="0">
        <references count="1">
          <reference field="4294967294" count="1" selected="0">
            <x v="0"/>
          </reference>
        </references>
      </pivotArea>
    </chartFormat>
    <chartFormat chart="3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908C336-278B-4E6E-BEB7-6CA2513FBC01}"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H5:AK17" firstHeaderRow="0" firstDataRow="1" firstDataCol="1"/>
  <pivotFields count="10">
    <pivotField compact="0" numFmtId="164" outline="0" showAll="0"/>
    <pivotField compact="0" outline="0" showAll="0"/>
    <pivotField compact="0" outline="0" showAll="0"/>
    <pivotField dataField="1" compact="0" outline="0" showAll="0"/>
    <pivotField compact="0" outline="0" showAll="0"/>
    <pivotField compact="0" numFmtId="3" outline="0" showAll="0"/>
    <pivotField compact="0" outline="0" showAll="0"/>
    <pivotField compact="0" outline="0" showAll="0">
      <items count="5">
        <item h="1" x="2"/>
        <item x="0"/>
        <item x="1"/>
        <item x="3"/>
        <item t="default"/>
      </items>
    </pivotField>
    <pivotField compact="0" outline="0" showAll="0"/>
    <pivotField axis="axisRow" compact="0" outline="0" showAll="0">
      <items count="13">
        <item x="0"/>
        <item x="1"/>
        <item x="2"/>
        <item x="3"/>
        <item x="4"/>
        <item x="5"/>
        <item x="6"/>
        <item x="7"/>
        <item x="8"/>
        <item x="9"/>
        <item x="10"/>
        <item x="11"/>
        <item t="default"/>
      </items>
    </pivotField>
  </pivotFields>
  <rowFields count="1">
    <field x="9"/>
  </rowFields>
  <rowItems count="12">
    <i>
      <x/>
    </i>
    <i>
      <x v="1"/>
    </i>
    <i>
      <x v="2"/>
    </i>
    <i>
      <x v="3"/>
    </i>
    <i>
      <x v="4"/>
    </i>
    <i>
      <x v="5"/>
    </i>
    <i>
      <x v="6"/>
    </i>
    <i>
      <x v="7"/>
    </i>
    <i>
      <x v="8"/>
    </i>
    <i>
      <x v="9"/>
    </i>
    <i>
      <x v="10"/>
    </i>
    <i>
      <x v="11"/>
    </i>
  </rowItems>
  <colFields count="1">
    <field x="-2"/>
  </colFields>
  <colItems count="3">
    <i>
      <x/>
    </i>
    <i i="1">
      <x v="1"/>
    </i>
    <i i="2">
      <x v="2"/>
    </i>
  </colItems>
  <dataFields count="3">
    <dataField name="Expenses" fld="3" baseField="0" baseItem="0"/>
    <dataField name="Diff MoM" fld="3" showDataAs="difference" baseField="9" baseItem="1048828"/>
    <dataField name="Diff MoM %" fld="3" showDataAs="percentDiff" baseField="9" baseItem="1048828" numFmtId="10"/>
  </dataFields>
  <formats count="10">
    <format dxfId="103">
      <pivotArea type="all" dataOnly="0" outline="0" fieldPosition="0"/>
    </format>
    <format dxfId="102">
      <pivotArea outline="0" collapsedLevelsAreSubtotals="1" fieldPosition="0"/>
    </format>
    <format dxfId="101">
      <pivotArea field="9" type="button" dataOnly="0" labelOnly="1" outline="0" axis="axisRow" fieldPosition="0"/>
    </format>
    <format dxfId="100">
      <pivotArea dataOnly="0" labelOnly="1" outline="0" fieldPosition="0">
        <references count="1">
          <reference field="9" count="0"/>
        </references>
      </pivotArea>
    </format>
    <format dxfId="99">
      <pivotArea dataOnly="0" labelOnly="1" outline="0" fieldPosition="0">
        <references count="1">
          <reference field="4294967294" count="3">
            <x v="0"/>
            <x v="1"/>
            <x v="2"/>
          </reference>
        </references>
      </pivotArea>
    </format>
    <format dxfId="98">
      <pivotArea type="all" dataOnly="0" outline="0" fieldPosition="0"/>
    </format>
    <format dxfId="97">
      <pivotArea outline="0" collapsedLevelsAreSubtotals="1" fieldPosition="0"/>
    </format>
    <format dxfId="96">
      <pivotArea field="9" type="button" dataOnly="0" labelOnly="1" outline="0" axis="axisRow" fieldPosition="0"/>
    </format>
    <format dxfId="95">
      <pivotArea dataOnly="0" labelOnly="1" outline="0" fieldPosition="0">
        <references count="1">
          <reference field="9" count="0"/>
        </references>
      </pivotArea>
    </format>
    <format dxfId="94">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90CB9A1-24E0-4647-A1C9-4958CEE4D0AB}"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Y5:AA18" firstHeaderRow="0" firstDataRow="1" firstDataCol="1"/>
  <pivotFields count="10">
    <pivotField compact="0" numFmtId="164" outline="0" showAll="0"/>
    <pivotField compact="0" outline="0" showAll="0"/>
    <pivotField compact="0" outline="0" showAll="0"/>
    <pivotField dataField="1" compact="0" outline="0" showAll="0"/>
    <pivotField dataField="1" compact="0" outline="0" showAll="0"/>
    <pivotField compact="0" numFmtId="3" outline="0" showAll="0"/>
    <pivotField compact="0" outline="0" showAll="0"/>
    <pivotField compact="0" outline="0" showAll="0">
      <items count="5">
        <item h="1" x="2"/>
        <item x="0"/>
        <item x="1"/>
        <item x="3"/>
        <item t="default"/>
      </items>
    </pivotField>
    <pivotField compact="0" outline="0" showAll="0"/>
    <pivotField axis="axisRow" compact="0" outline="0" showAll="0">
      <items count="13">
        <item x="0"/>
        <item x="1"/>
        <item x="2"/>
        <item x="3"/>
        <item x="4"/>
        <item x="5"/>
        <item x="6"/>
        <item x="7"/>
        <item x="8"/>
        <item x="9"/>
        <item x="10"/>
        <item x="11"/>
        <item t="default"/>
      </items>
    </pivotField>
  </pivotFields>
  <rowFields count="1">
    <field x="9"/>
  </rowFields>
  <rowItems count="13">
    <i>
      <x/>
    </i>
    <i>
      <x v="1"/>
    </i>
    <i>
      <x v="2"/>
    </i>
    <i>
      <x v="3"/>
    </i>
    <i>
      <x v="4"/>
    </i>
    <i>
      <x v="5"/>
    </i>
    <i>
      <x v="6"/>
    </i>
    <i>
      <x v="7"/>
    </i>
    <i>
      <x v="8"/>
    </i>
    <i>
      <x v="9"/>
    </i>
    <i>
      <x v="10"/>
    </i>
    <i>
      <x v="11"/>
    </i>
    <i t="grand">
      <x/>
    </i>
  </rowItems>
  <colFields count="1">
    <field x="-2"/>
  </colFields>
  <colItems count="2">
    <i>
      <x/>
    </i>
    <i i="1">
      <x v="1"/>
    </i>
  </colItems>
  <dataFields count="2">
    <dataField name="Income" fld="4" baseField="0" baseItem="0"/>
    <dataField name="Expenses" fld="3" baseField="0" baseItem="0"/>
  </dataFields>
  <formats count="14">
    <format dxfId="117">
      <pivotArea outline="0" collapsedLevelsAreSubtotals="1" fieldPosition="0"/>
    </format>
    <format dxfId="116">
      <pivotArea type="all" dataOnly="0" outline="0" fieldPosition="0"/>
    </format>
    <format dxfId="115">
      <pivotArea outline="0" collapsedLevelsAreSubtotals="1" fieldPosition="0"/>
    </format>
    <format dxfId="114">
      <pivotArea dataOnly="0" labelOnly="1" fieldPosition="0">
        <references count="1">
          <reference field="9" count="0"/>
        </references>
      </pivotArea>
    </format>
    <format dxfId="113">
      <pivotArea dataOnly="0" labelOnly="1" outline="0" fieldPosition="0">
        <references count="1">
          <reference field="4294967294" count="2">
            <x v="0"/>
            <x v="1"/>
          </reference>
        </references>
      </pivotArea>
    </format>
    <format dxfId="112">
      <pivotArea field="9" type="button" dataOnly="0" labelOnly="1" outline="0" axis="axisRow" fieldPosition="0"/>
    </format>
    <format dxfId="111">
      <pivotArea dataOnly="0" labelOnly="1" outline="0" fieldPosition="0">
        <references count="1">
          <reference field="9" count="0"/>
        </references>
      </pivotArea>
    </format>
    <format dxfId="110">
      <pivotArea dataOnly="0" labelOnly="1" grandRow="1" outline="0" fieldPosition="0"/>
    </format>
    <format dxfId="109">
      <pivotArea type="all" dataOnly="0" outline="0" fieldPosition="0"/>
    </format>
    <format dxfId="108">
      <pivotArea outline="0" collapsedLevelsAreSubtotals="1" fieldPosition="0"/>
    </format>
    <format dxfId="107">
      <pivotArea field="9" type="button" dataOnly="0" labelOnly="1" outline="0" axis="axisRow" fieldPosition="0"/>
    </format>
    <format dxfId="106">
      <pivotArea dataOnly="0" labelOnly="1" outline="0" fieldPosition="0">
        <references count="1">
          <reference field="9" count="0"/>
        </references>
      </pivotArea>
    </format>
    <format dxfId="105">
      <pivotArea dataOnly="0" labelOnly="1" grandRow="1" outline="0" fieldPosition="0"/>
    </format>
    <format dxfId="104">
      <pivotArea dataOnly="0" labelOnly="1" outline="0" fieldPosition="0">
        <references count="1">
          <reference field="4294967294" count="2">
            <x v="0"/>
            <x v="1"/>
          </reference>
        </references>
      </pivotArea>
    </format>
  </formats>
  <chartFormats count="17">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1"/>
          </reference>
        </references>
      </pivotArea>
    </chartFormat>
    <chartFormat chart="0" format="10">
      <pivotArea type="data" outline="0" fieldPosition="0">
        <references count="2">
          <reference field="4294967294" count="1" selected="0">
            <x v="1"/>
          </reference>
          <reference field="9" count="1" selected="0">
            <x v="0"/>
          </reference>
        </references>
      </pivotArea>
    </chartFormat>
    <chartFormat chart="0" format="11">
      <pivotArea type="data" outline="0" fieldPosition="0">
        <references count="2">
          <reference field="4294967294" count="1" selected="0">
            <x v="1"/>
          </reference>
          <reference field="9" count="1" selected="0">
            <x v="1"/>
          </reference>
        </references>
      </pivotArea>
    </chartFormat>
    <chartFormat chart="0" format="12">
      <pivotArea type="data" outline="0" fieldPosition="0">
        <references count="2">
          <reference field="4294967294" count="1" selected="0">
            <x v="1"/>
          </reference>
          <reference field="9" count="1" selected="0">
            <x v="2"/>
          </reference>
        </references>
      </pivotArea>
    </chartFormat>
    <chartFormat chart="0" format="13">
      <pivotArea type="data" outline="0" fieldPosition="0">
        <references count="2">
          <reference field="4294967294" count="1" selected="0">
            <x v="0"/>
          </reference>
          <reference field="9" count="1" selected="0">
            <x v="9"/>
          </reference>
        </references>
      </pivotArea>
    </chartFormat>
    <chartFormat chart="0" format="14">
      <pivotArea type="data" outline="0" fieldPosition="0">
        <references count="2">
          <reference field="4294967294" count="1" selected="0">
            <x v="0"/>
          </reference>
          <reference field="9" count="1" selected="0">
            <x v="0"/>
          </reference>
        </references>
      </pivotArea>
    </chartFormat>
    <chartFormat chart="0" format="15">
      <pivotArea type="data" outline="0" fieldPosition="0">
        <references count="2">
          <reference field="4294967294" count="1" selected="0">
            <x v="0"/>
          </reference>
          <reference field="9" count="1" selected="0">
            <x v="1"/>
          </reference>
        </references>
      </pivotArea>
    </chartFormat>
    <chartFormat chart="0" format="16">
      <pivotArea type="data" outline="0" fieldPosition="0">
        <references count="2">
          <reference field="4294967294" count="1" selected="0">
            <x v="0"/>
          </reference>
          <reference field="9" count="1" selected="0">
            <x v="2"/>
          </reference>
        </references>
      </pivotArea>
    </chartFormat>
    <chartFormat chart="0" format="17">
      <pivotArea type="data" outline="0" fieldPosition="0">
        <references count="2">
          <reference field="4294967294" count="1" selected="0">
            <x v="0"/>
          </reference>
          <reference field="9" count="1" selected="0">
            <x v="3"/>
          </reference>
        </references>
      </pivotArea>
    </chartFormat>
    <chartFormat chart="0" format="18">
      <pivotArea type="data" outline="0" fieldPosition="0">
        <references count="2">
          <reference field="4294967294" count="1" selected="0">
            <x v="0"/>
          </reference>
          <reference field="9" count="1" selected="0">
            <x v="4"/>
          </reference>
        </references>
      </pivotArea>
    </chartFormat>
    <chartFormat chart="0" format="19">
      <pivotArea type="data" outline="0" fieldPosition="0">
        <references count="2">
          <reference field="4294967294" count="1" selected="0">
            <x v="0"/>
          </reference>
          <reference field="9" count="1" selected="0">
            <x v="5"/>
          </reference>
        </references>
      </pivotArea>
    </chartFormat>
    <chartFormat chart="0" format="20">
      <pivotArea type="data" outline="0" fieldPosition="0">
        <references count="2">
          <reference field="4294967294" count="1" selected="0">
            <x v="0"/>
          </reference>
          <reference field="9" count="1" selected="0">
            <x v="6"/>
          </reference>
        </references>
      </pivotArea>
    </chartFormat>
    <chartFormat chart="0" format="21">
      <pivotArea type="data" outline="0" fieldPosition="0">
        <references count="2">
          <reference field="4294967294" count="1" selected="0">
            <x v="0"/>
          </reference>
          <reference field="9" count="1" selected="0">
            <x v="7"/>
          </reference>
        </references>
      </pivotArea>
    </chartFormat>
    <chartFormat chart="0" format="22">
      <pivotArea type="data" outline="0" fieldPosition="0">
        <references count="2">
          <reference field="4294967294" count="1" selected="0">
            <x v="0"/>
          </reference>
          <reference field="9" count="1" selected="0">
            <x v="8"/>
          </reference>
        </references>
      </pivotArea>
    </chartFormat>
    <chartFormat chart="0" format="23">
      <pivotArea type="data" outline="0" fieldPosition="0">
        <references count="2">
          <reference field="4294967294" count="1" selected="0">
            <x v="0"/>
          </reference>
          <reference field="9" count="1" selected="0">
            <x v="10"/>
          </reference>
        </references>
      </pivotArea>
    </chartFormat>
    <chartFormat chart="0" format="24">
      <pivotArea type="data" outline="0" fieldPosition="0">
        <references count="2">
          <reference field="4294967294" count="1" selected="0">
            <x v="0"/>
          </reference>
          <reference field="9"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9B90EE6-355E-472F-A1C2-766DF6923567}"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N19:O24" firstHeaderRow="1" firstDataRow="1" firstDataCol="1" rowPageCount="1" colPageCount="1"/>
  <pivotFields count="10">
    <pivotField compact="0" numFmtId="164" outline="0" showAll="0"/>
    <pivotField compact="0" outline="0" showAll="0"/>
    <pivotField compact="0" outline="0" showAll="0"/>
    <pivotField dataField="1" compact="0" outline="0" showAll="0"/>
    <pivotField compact="0" outline="0" showAll="0"/>
    <pivotField compact="0" numFmtId="3" outline="0" showAll="0"/>
    <pivotField compact="0" outline="0" showAll="0"/>
    <pivotField axis="axisRow" compact="0" outline="0" showAll="0">
      <items count="5">
        <item x="0"/>
        <item x="1"/>
        <item x="2"/>
        <item x="3"/>
        <item t="default"/>
      </items>
    </pivotField>
    <pivotField axis="axisPage" compact="0" outline="0" showAll="0">
      <items count="3">
        <item x="1"/>
        <item x="0"/>
        <item t="default"/>
      </items>
    </pivotField>
    <pivotField compact="0" outline="0" showAll="0">
      <items count="13">
        <item x="0"/>
        <item x="1"/>
        <item x="2"/>
        <item x="3"/>
        <item x="4"/>
        <item x="5"/>
        <item x="6"/>
        <item x="7"/>
        <item x="8"/>
        <item x="9"/>
        <item x="10"/>
        <item x="11"/>
        <item t="default"/>
      </items>
    </pivotField>
  </pivotFields>
  <rowFields count="1">
    <field x="7"/>
  </rowFields>
  <rowItems count="5">
    <i>
      <x/>
    </i>
    <i>
      <x v="1"/>
    </i>
    <i>
      <x v="2"/>
    </i>
    <i>
      <x v="3"/>
    </i>
    <i t="grand">
      <x/>
    </i>
  </rowItems>
  <colItems count="1">
    <i/>
  </colItems>
  <pageFields count="1">
    <pageField fld="8" hier="-1"/>
  </pageFields>
  <dataFields count="1">
    <dataField name="Money out (Expenses) " fld="3" baseField="0" baseItem="0" numFmtId="165"/>
  </dataFields>
  <formats count="19">
    <format dxfId="136">
      <pivotArea outline="0" collapsedLevelsAreSubtotals="1" fieldPosition="0"/>
    </format>
    <format dxfId="135">
      <pivotArea type="all" dataOnly="0" outline="0" fieldPosition="0"/>
    </format>
    <format dxfId="134">
      <pivotArea outline="0" collapsedLevelsAreSubtotals="1" fieldPosition="0"/>
    </format>
    <format dxfId="133">
      <pivotArea field="7" type="button" dataOnly="0" labelOnly="1" outline="0" axis="axisRow" fieldPosition="0"/>
    </format>
    <format dxfId="132">
      <pivotArea dataOnly="0" labelOnly="1" outline="0" fieldPosition="0">
        <references count="1">
          <reference field="7" count="0"/>
        </references>
      </pivotArea>
    </format>
    <format dxfId="131">
      <pivotArea dataOnly="0" labelOnly="1" grandRow="1" outline="0" fieldPosition="0"/>
    </format>
    <format dxfId="130">
      <pivotArea dataOnly="0" labelOnly="1" outline="0" axis="axisValues" fieldPosition="0"/>
    </format>
    <format dxfId="129">
      <pivotArea type="all" dataOnly="0" outline="0" fieldPosition="0"/>
    </format>
    <format dxfId="128">
      <pivotArea outline="0" collapsedLevelsAreSubtotals="1" fieldPosition="0"/>
    </format>
    <format dxfId="127">
      <pivotArea field="7" type="button" dataOnly="0" labelOnly="1" outline="0" axis="axisRow" fieldPosition="0"/>
    </format>
    <format dxfId="126">
      <pivotArea dataOnly="0" labelOnly="1" outline="0" fieldPosition="0">
        <references count="1">
          <reference field="7" count="0"/>
        </references>
      </pivotArea>
    </format>
    <format dxfId="125">
      <pivotArea dataOnly="0" labelOnly="1" grandRow="1" outline="0" fieldPosition="0"/>
    </format>
    <format dxfId="124">
      <pivotArea dataOnly="0" labelOnly="1" outline="0" axis="axisValues" fieldPosition="0"/>
    </format>
    <format dxfId="123">
      <pivotArea type="all" dataOnly="0" outline="0" fieldPosition="0"/>
    </format>
    <format dxfId="122">
      <pivotArea outline="0" collapsedLevelsAreSubtotals="1" fieldPosition="0"/>
    </format>
    <format dxfId="121">
      <pivotArea field="7" type="button" dataOnly="0" labelOnly="1" outline="0" axis="axisRow" fieldPosition="0"/>
    </format>
    <format dxfId="120">
      <pivotArea dataOnly="0" labelOnly="1" outline="0" fieldPosition="0">
        <references count="1">
          <reference field="7" count="0"/>
        </references>
      </pivotArea>
    </format>
    <format dxfId="119">
      <pivotArea dataOnly="0" labelOnly="1" grandRow="1" outline="0" fieldPosition="0"/>
    </format>
    <format dxfId="11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3D029B4-5E8B-463D-BEAB-598729B76DEF}" sourceName="Category">
  <pivotTables>
    <pivotTable tabId="4" name="PivotTable9"/>
  </pivotTables>
  <data>
    <tabular pivotCacheId="153984981">
      <items count="4">
        <i x="2" s="1"/>
        <i x="1" s="1"/>
        <i x="3" s="1"/>
        <i x="0"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03F395E-CA95-43C6-A783-443E28B0F61B}" sourceName="Month">
  <pivotTables>
    <pivotTable tabId="4" name="PivotTable9"/>
    <pivotTable tabId="4" name="PivotTable8"/>
    <pivotTable tabId="4" name="PivotTable6"/>
    <pivotTable tabId="4" name="PivotTable5"/>
    <pivotTable tabId="4" name="PivotTable4"/>
    <pivotTable tabId="4" name="PivotTable3"/>
    <pivotTable tabId="4" name="PivotTable2"/>
    <pivotTable tabId="4" name="PivotTable1"/>
    <pivotTable tabId="4" name="PivotTable7"/>
  </pivotTables>
  <data>
    <tabular pivotCacheId="153984981">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F08C3753-C319-49E4-BA5C-54E89AAEBE15}" cache="Slicer_Category" caption="Category" columnCount="3" showCaption="0" style="DarkModeSlicer" rowHeight="234950"/>
  <slicer name="Month 1" xr10:uid="{AD7E2AE0-EED2-442D-9589-D7BB7A2BB80E}" cache="Slicer_Month" caption="Month" columnCount="2" style="DarkMod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E2F4477-1691-468B-AFDB-A92435C666B6}" name="transaction" displayName="transaction" ref="A11:J479" totalsRowShown="0" headerRowDxfId="148" headerRowBorderDxfId="147">
  <autoFilter ref="A11:J479" xr:uid="{DE2F4477-1691-468B-AFDB-A92435C666B6}"/>
  <tableColumns count="10">
    <tableColumn id="1" xr3:uid="{63EF79AC-B7AC-409D-BAFF-01306B188C35}" name="Date" dataDxfId="146"/>
    <tableColumn id="2" xr3:uid="{43D59EE0-85F8-4CFC-9421-85022D84C016}" name="Item" dataDxfId="145"/>
    <tableColumn id="3" xr3:uid="{8D6533DA-E46E-47EB-BFB7-7EAC3E3C802B}" name="Description" dataDxfId="144"/>
    <tableColumn id="4" xr3:uid="{894B87FB-D4F0-408C-BB51-2C011AFB9176}" name="Money Out (Expenses)" dataDxfId="143"/>
    <tableColumn id="5" xr3:uid="{405AE581-1425-4BBD-A349-5AE7CCF3D58A}" name="Money In (Income)" dataDxfId="142"/>
    <tableColumn id="6" xr3:uid="{3271CDFC-DB7D-4761-AA16-17F91442D221}" name="Amount" dataDxfId="141">
      <calculatedColumnFormula>transaction[[#This Row],[Money In (Income)]]-transaction[[#This Row],[Money Out (Expenses)]]</calculatedColumnFormula>
    </tableColumn>
    <tableColumn id="7" xr3:uid="{AA536938-E0A1-4703-83BB-BEEFDE9509E2}" name="Subcategory" dataDxfId="140">
      <calculatedColumnFormula>IFERROR(INDEX(category_masterlist[Subcategory],MATCH(transaction[[#This Row],[Item]],category_masterlist[Item],0)),"")</calculatedColumnFormula>
    </tableColumn>
    <tableColumn id="8" xr3:uid="{30BF063A-C97D-4F68-9E4A-968C43FAA233}" name="Category" dataDxfId="139">
      <calculatedColumnFormula>IFERROR(INDEX(category_masterlist[Category],MATCH(transaction[[#This Row],[Item]],category_masterlist[Item],0)),"")</calculatedColumnFormula>
    </tableColumn>
    <tableColumn id="9" xr3:uid="{AF3D772D-FF9D-4F05-8657-DB5B1EA4DF6C}" name=" Type" dataDxfId="138">
      <calculatedColumnFormula>IFERROR(INDEX(category_masterlist[Category Type],MATCH(transaction[[#This Row],[Item]],category_masterlist[Item],0)),"")</calculatedColumnFormula>
    </tableColumn>
    <tableColumn id="10" xr3:uid="{18D1E3DA-FF39-4655-BA7B-6A18C240CD23}" name="Month" dataDxfId="137">
      <calculatedColumnFormula>IF(transaction[[#This Row],[Date]]="","",TEXT(transaction[[#This Row],[Date]],"mmm"))</calculatedColumnFormula>
    </tableColumn>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B7D34F-F099-42A5-9A04-F061A6199765}" name="category_masterlist" displayName="category_masterlist" ref="B6:E49" totalsRowShown="0" headerRowDxfId="10" headerRowBorderDxfId="9" tableBorderDxfId="8">
  <autoFilter ref="B6:E49" xr:uid="{0FB7D34F-F099-42A5-9A04-F061A6199765}"/>
  <tableColumns count="4">
    <tableColumn id="1" xr3:uid="{D57DBDCF-0586-44E0-97A7-C4811C44F6D5}" name="Item"/>
    <tableColumn id="2" xr3:uid="{090EACD9-716E-4398-8FFF-C4F1B8DB420D}" name="Subcategory"/>
    <tableColumn id="3" xr3:uid="{B575BFC4-ADB2-46CD-BCDB-4F8F57E4E9C4}" name="Category"/>
    <tableColumn id="4" xr3:uid="{E83F56BB-8E3B-44D8-B7D1-78F5A723EA0F}" name="Category 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7AD209-5D56-487F-B5DC-84BC120E2264}" name="MetaCategoryType" displayName="MetaCategoryType" ref="B104:B106" totalsRowShown="0" headerRowDxfId="7" dataDxfId="5" headerRowBorderDxfId="6" tableBorderDxfId="4">
  <autoFilter ref="B104:B106" xr:uid="{717AD209-5D56-487F-B5DC-84BC120E2264}"/>
  <tableColumns count="1">
    <tableColumn id="1" xr3:uid="{70B7ED43-F30B-499A-9418-8EF31A351B90}" name="Category Type"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1584AFE-6391-4E80-B48B-22157D878DC4}" name="tblCategory" displayName="tblCategory" ref="B108:B112" totalsRowShown="0" headerRowDxfId="2" dataDxfId="1">
  <autoFilter ref="B108:B112" xr:uid="{61584AFE-6391-4E80-B48B-22157D878DC4}"/>
  <tableColumns count="1">
    <tableColumn id="1" xr3:uid="{A0542033-D900-41B4-A43E-BFAF0C532348}" name="Catego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EB32A-806E-486A-A5E6-04E98AC79014}">
  <sheetPr codeName="Sheet1">
    <tabColor rgb="FF0D1629"/>
  </sheetPr>
  <dimension ref="A1"/>
  <sheetViews>
    <sheetView showGridLines="0" showRowColHeaders="0" tabSelected="1" topLeftCell="A7" zoomScale="90" zoomScaleNormal="90" workbookViewId="0">
      <selection activeCell="Q42" sqref="Q42"/>
    </sheetView>
  </sheetViews>
  <sheetFormatPr defaultRowHeight="14.4" x14ac:dyDescent="0.3"/>
  <cols>
    <col min="1" max="16384" width="8.88671875" style="77"/>
  </cols>
  <sheetData/>
  <sheetProtection algorithmName="SHA-512" hashValue="JrIj+tyDjWYTmfDhl7FbqLGac2wsVkYP62Zc2fHsYYCfgpfqxbVneBz+chxQouu8irJYIp260H3TJHlJIZEoJA==" saltValue="k6GwOgCB6xJs8bn80hWWcQ==" spinCount="100000" sheet="1" objects="1" scenarios="1" selectLockedCells="1"/>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Drop Down 1">
              <controlPr locked="0" defaultSize="0" autoLine="0" autoPict="0">
                <anchor moveWithCells="1">
                  <from>
                    <xdr:col>19</xdr:col>
                    <xdr:colOff>571500</xdr:colOff>
                    <xdr:row>6</xdr:row>
                    <xdr:rowOff>30480</xdr:rowOff>
                  </from>
                  <to>
                    <xdr:col>21</xdr:col>
                    <xdr:colOff>411480</xdr:colOff>
                    <xdr:row>7</xdr:row>
                    <xdr:rowOff>45720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DF966-76C5-4E65-8FD9-D7CA237C12D1}">
  <sheetPr codeName="Sheet4">
    <tabColor theme="9"/>
  </sheetPr>
  <dimension ref="A6:J480"/>
  <sheetViews>
    <sheetView showGridLines="0" zoomScaleNormal="100" workbookViewId="0">
      <pane ySplit="11" topLeftCell="A12" activePane="bottomLeft" state="frozen"/>
      <selection pane="bottomLeft" activeCell="G24" sqref="G24"/>
    </sheetView>
  </sheetViews>
  <sheetFormatPr defaultRowHeight="14.4" x14ac:dyDescent="0.3"/>
  <cols>
    <col min="1" max="5" width="25.21875" customWidth="1"/>
    <col min="6" max="10" width="19.6640625" customWidth="1"/>
  </cols>
  <sheetData>
    <row r="6" spans="1:10" x14ac:dyDescent="0.3">
      <c r="E6" s="4" t="s">
        <v>62</v>
      </c>
      <c r="F6" s="130">
        <f>COUNTBLANK(transaction[[Subcategory]:[Month]])+COUNTIFS(transaction[Amount],0)</f>
        <v>0</v>
      </c>
      <c r="G6" s="131"/>
      <c r="H6" s="131"/>
      <c r="I6" s="131"/>
      <c r="J6" s="131"/>
    </row>
    <row r="7" spans="1:10" x14ac:dyDescent="0.3">
      <c r="E7" s="4" t="s">
        <v>63</v>
      </c>
      <c r="F7" s="132" t="str">
        <f>IF(F6&gt;0,"One or more entries were invalid. Please read the note on the top right corner of transaction table.","Data integrity checking, PASSED.")</f>
        <v>Data integrity checking, PASSED.</v>
      </c>
      <c r="G7" s="133"/>
      <c r="H7" s="133"/>
      <c r="I7" s="133"/>
      <c r="J7" s="133"/>
    </row>
    <row r="9" spans="1:10" ht="15" thickBot="1" x14ac:dyDescent="0.35">
      <c r="A9" s="5" t="s">
        <v>64</v>
      </c>
      <c r="B9" s="6"/>
      <c r="C9" s="5"/>
      <c r="D9" s="6"/>
      <c r="E9" s="7"/>
      <c r="F9" s="15" t="s">
        <v>104</v>
      </c>
      <c r="G9" s="16"/>
      <c r="H9" s="16"/>
      <c r="I9" s="16"/>
      <c r="J9" s="16"/>
    </row>
    <row r="10" spans="1:10" ht="15" thickTop="1" x14ac:dyDescent="0.3"/>
    <row r="11" spans="1:10" ht="15" thickBot="1" x14ac:dyDescent="0.35">
      <c r="A11" s="8" t="s">
        <v>65</v>
      </c>
      <c r="B11" s="9" t="s">
        <v>2</v>
      </c>
      <c r="C11" s="9" t="s">
        <v>66</v>
      </c>
      <c r="D11" s="10" t="s">
        <v>67</v>
      </c>
      <c r="E11" s="10" t="s">
        <v>68</v>
      </c>
      <c r="F11" s="17" t="s">
        <v>105</v>
      </c>
      <c r="G11" s="18" t="s">
        <v>3</v>
      </c>
      <c r="H11" s="18" t="s">
        <v>4</v>
      </c>
      <c r="I11" s="18" t="s">
        <v>106</v>
      </c>
      <c r="J11" s="19" t="s">
        <v>107</v>
      </c>
    </row>
    <row r="12" spans="1:10" ht="15" thickTop="1" x14ac:dyDescent="0.3">
      <c r="A12" s="11">
        <v>44197</v>
      </c>
      <c r="B12" s="12" t="s">
        <v>6</v>
      </c>
      <c r="C12" s="12" t="s">
        <v>69</v>
      </c>
      <c r="D12" s="13"/>
      <c r="E12" s="13">
        <v>60000</v>
      </c>
      <c r="F12" s="20">
        <f>transaction[[#This Row],[Money In (Income)]]-transaction[[#This Row],[Money Out (Expenses)]]</f>
        <v>60000</v>
      </c>
      <c r="G12" s="21" t="str">
        <f>IFERROR(INDEX(category_masterlist[Subcategory],MATCH(transaction[[#This Row],[Item]],category_masterlist[Item],0)),"")</f>
        <v>Salary</v>
      </c>
      <c r="H12" s="21" t="str">
        <f>IFERROR(INDEX(category_masterlist[Category],MATCH(transaction[[#This Row],[Item]],category_masterlist[Item],0)),"")</f>
        <v>Income</v>
      </c>
      <c r="I12" s="21" t="str">
        <f>IFERROR(INDEX(category_masterlist[Category Type],MATCH(transaction[[#This Row],[Item]],category_masterlist[Item],0)),"")</f>
        <v>Income</v>
      </c>
      <c r="J12" s="23" t="str">
        <f>IF(transaction[[#This Row],[Date]]="","",TEXT(transaction[[#This Row],[Date]],"mmm"))</f>
        <v>Jan</v>
      </c>
    </row>
    <row r="13" spans="1:10" x14ac:dyDescent="0.3">
      <c r="A13" s="11">
        <v>44197</v>
      </c>
      <c r="B13" s="14" t="s">
        <v>7</v>
      </c>
      <c r="C13" s="12" t="s">
        <v>70</v>
      </c>
      <c r="D13" s="13"/>
      <c r="E13" s="13">
        <v>5000</v>
      </c>
      <c r="F13" s="20">
        <f>transaction[[#This Row],[Money In (Income)]]-transaction[[#This Row],[Money Out (Expenses)]]</f>
        <v>5000</v>
      </c>
      <c r="G13" s="21" t="str">
        <f>IFERROR(INDEX(category_masterlist[Subcategory],MATCH(transaction[[#This Row],[Item]],category_masterlist[Item],0)),"")</f>
        <v>Business</v>
      </c>
      <c r="H13" s="21" t="str">
        <f>IFERROR(INDEX(category_masterlist[Category],MATCH(transaction[[#This Row],[Item]],category_masterlist[Item],0)),"")</f>
        <v>Income</v>
      </c>
      <c r="I13" s="21" t="str">
        <f>IFERROR(INDEX(category_masterlist[Category Type],MATCH(transaction[[#This Row],[Item]],category_masterlist[Item],0)),"")</f>
        <v>Income</v>
      </c>
      <c r="J13" s="23" t="str">
        <f>IF(transaction[[#This Row],[Date]]="","",TEXT(transaction[[#This Row],[Date]],"mmm"))</f>
        <v>Jan</v>
      </c>
    </row>
    <row r="14" spans="1:10" x14ac:dyDescent="0.3">
      <c r="A14" s="11">
        <v>44197</v>
      </c>
      <c r="B14" s="14" t="s">
        <v>8</v>
      </c>
      <c r="C14" s="12" t="s">
        <v>71</v>
      </c>
      <c r="D14" s="13"/>
      <c r="E14" s="13">
        <v>3000</v>
      </c>
      <c r="F14" s="20">
        <f>transaction[[#This Row],[Money In (Income)]]-transaction[[#This Row],[Money Out (Expenses)]]</f>
        <v>3000</v>
      </c>
      <c r="G14" s="21" t="str">
        <f>IFERROR(INDEX(category_masterlist[Subcategory],MATCH(transaction[[#This Row],[Item]],category_masterlist[Item],0)),"")</f>
        <v>Investment</v>
      </c>
      <c r="H14" s="21" t="str">
        <f>IFERROR(INDEX(category_masterlist[Category],MATCH(transaction[[#This Row],[Item]],category_masterlist[Item],0)),"")</f>
        <v>Income</v>
      </c>
      <c r="I14" s="21" t="str">
        <f>IFERROR(INDEX(category_masterlist[Category Type],MATCH(transaction[[#This Row],[Item]],category_masterlist[Item],0)),"")</f>
        <v>Income</v>
      </c>
      <c r="J14" s="23" t="str">
        <f>IF(transaction[[#This Row],[Date]]="","",TEXT(transaction[[#This Row],[Date]],"mmm"))</f>
        <v>Jan</v>
      </c>
    </row>
    <row r="15" spans="1:10" x14ac:dyDescent="0.3">
      <c r="A15" s="11">
        <v>44197</v>
      </c>
      <c r="B15" s="14" t="s">
        <v>9</v>
      </c>
      <c r="C15" s="12" t="s">
        <v>9</v>
      </c>
      <c r="D15" s="13"/>
      <c r="E15" s="13">
        <v>1000</v>
      </c>
      <c r="F15" s="20">
        <f>transaction[[#This Row],[Money In (Income)]]-transaction[[#This Row],[Money Out (Expenses)]]</f>
        <v>1000</v>
      </c>
      <c r="G15" s="21" t="str">
        <f>IFERROR(INDEX(category_masterlist[Subcategory],MATCH(transaction[[#This Row],[Item]],category_masterlist[Item],0)),"")</f>
        <v>Dividends</v>
      </c>
      <c r="H15" s="21" t="str">
        <f>IFERROR(INDEX(category_masterlist[Category],MATCH(transaction[[#This Row],[Item]],category_masterlist[Item],0)),"")</f>
        <v>Income</v>
      </c>
      <c r="I15" s="21" t="str">
        <f>IFERROR(INDEX(category_masterlist[Category Type],MATCH(transaction[[#This Row],[Item]],category_masterlist[Item],0)),"")</f>
        <v>Income</v>
      </c>
      <c r="J15" s="23" t="str">
        <f>IF(transaction[[#This Row],[Date]]="","",TEXT(transaction[[#This Row],[Date]],"mmm"))</f>
        <v>Jan</v>
      </c>
    </row>
    <row r="16" spans="1:10" x14ac:dyDescent="0.3">
      <c r="A16" s="11">
        <v>44197</v>
      </c>
      <c r="B16" s="14" t="s">
        <v>10</v>
      </c>
      <c r="C16" s="12" t="s">
        <v>72</v>
      </c>
      <c r="D16" s="13"/>
      <c r="E16" s="13">
        <v>3500</v>
      </c>
      <c r="F16" s="20">
        <f>transaction[[#This Row],[Money In (Income)]]-transaction[[#This Row],[Money Out (Expenses)]]</f>
        <v>3500</v>
      </c>
      <c r="G16" s="21" t="str">
        <f>IFERROR(INDEX(category_masterlist[Subcategory],MATCH(transaction[[#This Row],[Item]],category_masterlist[Item],0)),"")</f>
        <v>Other Income</v>
      </c>
      <c r="H16" s="21" t="str">
        <f>IFERROR(INDEX(category_masterlist[Category],MATCH(transaction[[#This Row],[Item]],category_masterlist[Item],0)),"")</f>
        <v>Income</v>
      </c>
      <c r="I16" s="21" t="str">
        <f>IFERROR(INDEX(category_masterlist[Category Type],MATCH(transaction[[#This Row],[Item]],category_masterlist[Item],0)),"")</f>
        <v>Income</v>
      </c>
      <c r="J16" s="23" t="str">
        <f>IF(transaction[[#This Row],[Date]]="","",TEXT(transaction[[#This Row],[Date]],"mmm"))</f>
        <v>Jan</v>
      </c>
    </row>
    <row r="17" spans="1:10" x14ac:dyDescent="0.3">
      <c r="A17" s="11">
        <v>44197</v>
      </c>
      <c r="B17" s="14" t="s">
        <v>11</v>
      </c>
      <c r="C17" s="12" t="s">
        <v>73</v>
      </c>
      <c r="D17" s="13"/>
      <c r="E17" s="13">
        <v>1500</v>
      </c>
      <c r="F17" s="20">
        <f>transaction[[#This Row],[Money In (Income)]]-transaction[[#This Row],[Money Out (Expenses)]]</f>
        <v>1500</v>
      </c>
      <c r="G17" s="21" t="str">
        <f>IFERROR(INDEX(category_masterlist[Subcategory],MATCH(transaction[[#This Row],[Item]],category_masterlist[Item],0)),"")</f>
        <v>Other Income</v>
      </c>
      <c r="H17" s="21" t="str">
        <f>IFERROR(INDEX(category_masterlist[Category],MATCH(transaction[[#This Row],[Item]],category_masterlist[Item],0)),"")</f>
        <v>Income</v>
      </c>
      <c r="I17" s="21" t="str">
        <f>IFERROR(INDEX(category_masterlist[Category Type],MATCH(transaction[[#This Row],[Item]],category_masterlist[Item],0)),"")</f>
        <v>Income</v>
      </c>
      <c r="J17" s="23" t="str">
        <f>IF(transaction[[#This Row],[Date]]="","",TEXT(transaction[[#This Row],[Date]],"mmm"))</f>
        <v>Jan</v>
      </c>
    </row>
    <row r="18" spans="1:10" x14ac:dyDescent="0.3">
      <c r="A18" s="11">
        <v>44227</v>
      </c>
      <c r="B18" s="14" t="s">
        <v>12</v>
      </c>
      <c r="C18" s="12" t="s">
        <v>74</v>
      </c>
      <c r="D18" s="13">
        <v>10000</v>
      </c>
      <c r="E18" s="13"/>
      <c r="F18" s="20">
        <f>transaction[[#This Row],[Money In (Income)]]-transaction[[#This Row],[Money Out (Expenses)]]</f>
        <v>-10000</v>
      </c>
      <c r="G18" s="21" t="str">
        <f>IFERROR(INDEX(category_masterlist[Subcategory],MATCH(transaction[[#This Row],[Item]],category_masterlist[Item],0)),"")</f>
        <v>Housing</v>
      </c>
      <c r="H18" s="21" t="str">
        <f>IFERROR(INDEX(category_masterlist[Category],MATCH(transaction[[#This Row],[Item]],category_masterlist[Item],0)),"")</f>
        <v>Needs</v>
      </c>
      <c r="I18" s="21" t="str">
        <f>IFERROR(INDEX(category_masterlist[Category Type],MATCH(transaction[[#This Row],[Item]],category_masterlist[Item],0)),"")</f>
        <v>Expenses</v>
      </c>
      <c r="J18" s="23" t="str">
        <f>IF(transaction[[#This Row],[Date]]="","",TEXT(transaction[[#This Row],[Date]],"mmm"))</f>
        <v>Jan</v>
      </c>
    </row>
    <row r="19" spans="1:10" x14ac:dyDescent="0.3">
      <c r="A19" s="11">
        <v>44227</v>
      </c>
      <c r="B19" s="14" t="s">
        <v>13</v>
      </c>
      <c r="C19" s="12" t="s">
        <v>13</v>
      </c>
      <c r="D19" s="13">
        <v>2000</v>
      </c>
      <c r="E19" s="13"/>
      <c r="F19" s="20">
        <f>transaction[[#This Row],[Money In (Income)]]-transaction[[#This Row],[Money Out (Expenses)]]</f>
        <v>-2000</v>
      </c>
      <c r="G19" s="21" t="str">
        <f>IFERROR(INDEX(category_masterlist[Subcategory],MATCH(transaction[[#This Row],[Item]],category_masterlist[Item],0)),"")</f>
        <v>Housing</v>
      </c>
      <c r="H19" s="21" t="str">
        <f>IFERROR(INDEX(category_masterlist[Category],MATCH(transaction[[#This Row],[Item]],category_masterlist[Item],0)),"")</f>
        <v>Needs</v>
      </c>
      <c r="I19" s="21" t="str">
        <f>IFERROR(INDEX(category_masterlist[Category Type],MATCH(transaction[[#This Row],[Item]],category_masterlist[Item],0)),"")</f>
        <v>Expenses</v>
      </c>
      <c r="J19" s="23" t="str">
        <f>IF(transaction[[#This Row],[Date]]="","",TEXT(transaction[[#This Row],[Date]],"mmm"))</f>
        <v>Jan</v>
      </c>
    </row>
    <row r="20" spans="1:10" x14ac:dyDescent="0.3">
      <c r="A20" s="11">
        <v>44227</v>
      </c>
      <c r="B20" s="14" t="s">
        <v>14</v>
      </c>
      <c r="C20" s="12" t="s">
        <v>75</v>
      </c>
      <c r="D20" s="13">
        <v>5000</v>
      </c>
      <c r="E20" s="13"/>
      <c r="F20" s="20">
        <f>transaction[[#This Row],[Money In (Income)]]-transaction[[#This Row],[Money Out (Expenses)]]</f>
        <v>-5000</v>
      </c>
      <c r="G20" s="21" t="str">
        <f>IFERROR(INDEX(category_masterlist[Subcategory],MATCH(transaction[[#This Row],[Item]],category_masterlist[Item],0)),"")</f>
        <v>Groceries</v>
      </c>
      <c r="H20" s="21" t="str">
        <f>IFERROR(INDEX(category_masterlist[Category],MATCH(transaction[[#This Row],[Item]],category_masterlist[Item],0)),"")</f>
        <v>Needs</v>
      </c>
      <c r="I20" s="21" t="str">
        <f>IFERROR(INDEX(category_masterlist[Category Type],MATCH(transaction[[#This Row],[Item]],category_masterlist[Item],0)),"")</f>
        <v>Expenses</v>
      </c>
      <c r="J20" s="23" t="str">
        <f>IF(transaction[[#This Row],[Date]]="","",TEXT(transaction[[#This Row],[Date]],"mmm"))</f>
        <v>Jan</v>
      </c>
    </row>
    <row r="21" spans="1:10" x14ac:dyDescent="0.3">
      <c r="A21" s="11">
        <v>44227</v>
      </c>
      <c r="B21" s="14" t="s">
        <v>15</v>
      </c>
      <c r="C21" s="12" t="s">
        <v>76</v>
      </c>
      <c r="D21" s="13">
        <v>3000</v>
      </c>
      <c r="E21" s="13"/>
      <c r="F21" s="20">
        <f>transaction[[#This Row],[Money In (Income)]]-transaction[[#This Row],[Money Out (Expenses)]]</f>
        <v>-3000</v>
      </c>
      <c r="G21" s="21" t="str">
        <f>IFERROR(INDEX(category_masterlist[Subcategory],MATCH(transaction[[#This Row],[Item]],category_masterlist[Item],0)),"")</f>
        <v>Groceries</v>
      </c>
      <c r="H21" s="21" t="str">
        <f>IFERROR(INDEX(category_masterlist[Category],MATCH(transaction[[#This Row],[Item]],category_masterlist[Item],0)),"")</f>
        <v>Needs</v>
      </c>
      <c r="I21" s="21" t="str">
        <f>IFERROR(INDEX(category_masterlist[Category Type],MATCH(transaction[[#This Row],[Item]],category_masterlist[Item],0)),"")</f>
        <v>Expenses</v>
      </c>
      <c r="J21" s="23" t="str">
        <f>IF(transaction[[#This Row],[Date]]="","",TEXT(transaction[[#This Row],[Date]],"mmm"))</f>
        <v>Jan</v>
      </c>
    </row>
    <row r="22" spans="1:10" x14ac:dyDescent="0.3">
      <c r="A22" s="11">
        <v>44227</v>
      </c>
      <c r="B22" s="14" t="s">
        <v>16</v>
      </c>
      <c r="C22" s="12" t="s">
        <v>77</v>
      </c>
      <c r="D22" s="13">
        <v>1500</v>
      </c>
      <c r="E22" s="13"/>
      <c r="F22" s="20">
        <f>transaction[[#This Row],[Money In (Income)]]-transaction[[#This Row],[Money Out (Expenses)]]</f>
        <v>-1500</v>
      </c>
      <c r="G22" s="21" t="str">
        <f>IFERROR(INDEX(category_masterlist[Subcategory],MATCH(transaction[[#This Row],[Item]],category_masterlist[Item],0)),"")</f>
        <v>Bills &amp; Utilities</v>
      </c>
      <c r="H22" s="21" t="str">
        <f>IFERROR(INDEX(category_masterlist[Category],MATCH(transaction[[#This Row],[Item]],category_masterlist[Item],0)),"")</f>
        <v>Needs</v>
      </c>
      <c r="I22" s="21" t="str">
        <f>IFERROR(INDEX(category_masterlist[Category Type],MATCH(transaction[[#This Row],[Item]],category_masterlist[Item],0)),"")</f>
        <v>Expenses</v>
      </c>
      <c r="J22" s="23" t="str">
        <f>IF(transaction[[#This Row],[Date]]="","",TEXT(transaction[[#This Row],[Date]],"mmm"))</f>
        <v>Jan</v>
      </c>
    </row>
    <row r="23" spans="1:10" x14ac:dyDescent="0.3">
      <c r="A23" s="11">
        <v>44227</v>
      </c>
      <c r="B23" s="14" t="s">
        <v>17</v>
      </c>
      <c r="C23" s="12" t="s">
        <v>78</v>
      </c>
      <c r="D23" s="13">
        <v>350</v>
      </c>
      <c r="E23" s="13"/>
      <c r="F23" s="20">
        <f>transaction[[#This Row],[Money In (Income)]]-transaction[[#This Row],[Money Out (Expenses)]]</f>
        <v>-350</v>
      </c>
      <c r="G23" s="21" t="str">
        <f>IFERROR(INDEX(category_masterlist[Subcategory],MATCH(transaction[[#This Row],[Item]],category_masterlist[Item],0)),"")</f>
        <v>Bills &amp; Utilities</v>
      </c>
      <c r="H23" s="21" t="str">
        <f>IFERROR(INDEX(category_masterlist[Category],MATCH(transaction[[#This Row],[Item]],category_masterlist[Item],0)),"")</f>
        <v>Needs</v>
      </c>
      <c r="I23" s="21" t="str">
        <f>IFERROR(INDEX(category_masterlist[Category Type],MATCH(transaction[[#This Row],[Item]],category_masterlist[Item],0)),"")</f>
        <v>Expenses</v>
      </c>
      <c r="J23" s="23" t="str">
        <f>IF(transaction[[#This Row],[Date]]="","",TEXT(transaction[[#This Row],[Date]],"mmm"))</f>
        <v>Jan</v>
      </c>
    </row>
    <row r="24" spans="1:10" x14ac:dyDescent="0.3">
      <c r="A24" s="11">
        <v>44227</v>
      </c>
      <c r="B24" s="14" t="s">
        <v>18</v>
      </c>
      <c r="C24" s="12" t="s">
        <v>79</v>
      </c>
      <c r="D24" s="13">
        <v>850</v>
      </c>
      <c r="E24" s="13"/>
      <c r="F24" s="20">
        <f>transaction[[#This Row],[Money In (Income)]]-transaction[[#This Row],[Money Out (Expenses)]]</f>
        <v>-850</v>
      </c>
      <c r="G24" s="21" t="str">
        <f>IFERROR(INDEX(category_masterlist[Subcategory],MATCH(transaction[[#This Row],[Item]],category_masterlist[Item],0)),"")</f>
        <v>Bills &amp; Utilities</v>
      </c>
      <c r="H24" s="21" t="str">
        <f>IFERROR(INDEX(category_masterlist[Category],MATCH(transaction[[#This Row],[Item]],category_masterlist[Item],0)),"")</f>
        <v>Needs</v>
      </c>
      <c r="I24" s="21" t="str">
        <f>IFERROR(INDEX(category_masterlist[Category Type],MATCH(transaction[[#This Row],[Item]],category_masterlist[Item],0)),"")</f>
        <v>Expenses</v>
      </c>
      <c r="J24" s="23" t="str">
        <f>IF(transaction[[#This Row],[Date]]="","",TEXT(transaction[[#This Row],[Date]],"mmm"))</f>
        <v>Jan</v>
      </c>
    </row>
    <row r="25" spans="1:10" x14ac:dyDescent="0.3">
      <c r="A25" s="11">
        <v>44227</v>
      </c>
      <c r="B25" s="14" t="s">
        <v>19</v>
      </c>
      <c r="C25" s="12" t="s">
        <v>80</v>
      </c>
      <c r="D25" s="13">
        <v>500</v>
      </c>
      <c r="E25" s="13"/>
      <c r="F25" s="20">
        <f>transaction[[#This Row],[Money In (Income)]]-transaction[[#This Row],[Money Out (Expenses)]]</f>
        <v>-500</v>
      </c>
      <c r="G25" s="21" t="str">
        <f>IFERROR(INDEX(category_masterlist[Subcategory],MATCH(transaction[[#This Row],[Item]],category_masterlist[Item],0)),"")</f>
        <v>Bills &amp; Utilities</v>
      </c>
      <c r="H25" s="21" t="str">
        <f>IFERROR(INDEX(category_masterlist[Category],MATCH(transaction[[#This Row],[Item]],category_masterlist[Item],0)),"")</f>
        <v>Needs</v>
      </c>
      <c r="I25" s="21" t="str">
        <f>IFERROR(INDEX(category_masterlist[Category Type],MATCH(transaction[[#This Row],[Item]],category_masterlist[Item],0)),"")</f>
        <v>Expenses</v>
      </c>
      <c r="J25" s="23" t="str">
        <f>IF(transaction[[#This Row],[Date]]="","",TEXT(transaction[[#This Row],[Date]],"mmm"))</f>
        <v>Jan</v>
      </c>
    </row>
    <row r="26" spans="1:10" x14ac:dyDescent="0.3">
      <c r="A26" s="11">
        <v>44227</v>
      </c>
      <c r="B26" s="14" t="s">
        <v>20</v>
      </c>
      <c r="C26" s="12" t="s">
        <v>81</v>
      </c>
      <c r="D26" s="13">
        <v>1500</v>
      </c>
      <c r="E26" s="13"/>
      <c r="F26" s="20">
        <f>transaction[[#This Row],[Money In (Income)]]-transaction[[#This Row],[Money Out (Expenses)]]</f>
        <v>-1500</v>
      </c>
      <c r="G26" s="21" t="str">
        <f>IFERROR(INDEX(category_masterlist[Subcategory],MATCH(transaction[[#This Row],[Item]],category_masterlist[Item],0)),"")</f>
        <v>Bills &amp; Utilities</v>
      </c>
      <c r="H26" s="21" t="str">
        <f>IFERROR(INDEX(category_masterlist[Category],MATCH(transaction[[#This Row],[Item]],category_masterlist[Item],0)),"")</f>
        <v>Needs</v>
      </c>
      <c r="I26" s="21" t="str">
        <f>IFERROR(INDEX(category_masterlist[Category Type],MATCH(transaction[[#This Row],[Item]],category_masterlist[Item],0)),"")</f>
        <v>Expenses</v>
      </c>
      <c r="J26" s="23" t="str">
        <f>IF(transaction[[#This Row],[Date]]="","",TEXT(transaction[[#This Row],[Date]],"mmm"))</f>
        <v>Jan</v>
      </c>
    </row>
    <row r="27" spans="1:10" x14ac:dyDescent="0.3">
      <c r="A27" s="11">
        <v>44227</v>
      </c>
      <c r="B27" s="14" t="s">
        <v>21</v>
      </c>
      <c r="C27" s="12" t="s">
        <v>82</v>
      </c>
      <c r="D27" s="13">
        <v>1500</v>
      </c>
      <c r="E27" s="13"/>
      <c r="F27" s="20">
        <f>transaction[[#This Row],[Money In (Income)]]-transaction[[#This Row],[Money Out (Expenses)]]</f>
        <v>-1500</v>
      </c>
      <c r="G27" s="21" t="str">
        <f>IFERROR(INDEX(category_masterlist[Subcategory],MATCH(transaction[[#This Row],[Item]],category_masterlist[Item],0)),"")</f>
        <v>Transportation</v>
      </c>
      <c r="H27" s="21" t="str">
        <f>IFERROR(INDEX(category_masterlist[Category],MATCH(transaction[[#This Row],[Item]],category_masterlist[Item],0)),"")</f>
        <v>Needs</v>
      </c>
      <c r="I27" s="21" t="str">
        <f>IFERROR(INDEX(category_masterlist[Category Type],MATCH(transaction[[#This Row],[Item]],category_masterlist[Item],0)),"")</f>
        <v>Expenses</v>
      </c>
      <c r="J27" s="23" t="str">
        <f>IF(transaction[[#This Row],[Date]]="","",TEXT(transaction[[#This Row],[Date]],"mmm"))</f>
        <v>Jan</v>
      </c>
    </row>
    <row r="28" spans="1:10" x14ac:dyDescent="0.3">
      <c r="A28" s="11">
        <v>44227</v>
      </c>
      <c r="B28" s="14" t="s">
        <v>22</v>
      </c>
      <c r="C28" s="12" t="s">
        <v>83</v>
      </c>
      <c r="D28" s="13">
        <v>4000</v>
      </c>
      <c r="E28" s="13"/>
      <c r="F28" s="20">
        <f>transaction[[#This Row],[Money In (Income)]]-transaction[[#This Row],[Money Out (Expenses)]]</f>
        <v>-4000</v>
      </c>
      <c r="G28" s="21" t="str">
        <f>IFERROR(INDEX(category_masterlist[Subcategory],MATCH(transaction[[#This Row],[Item]],category_masterlist[Item],0)),"")</f>
        <v>Remittance</v>
      </c>
      <c r="H28" s="21" t="str">
        <f>IFERROR(INDEX(category_masterlist[Category],MATCH(transaction[[#This Row],[Item]],category_masterlist[Item],0)),"")</f>
        <v>Needs</v>
      </c>
      <c r="I28" s="21" t="str">
        <f>IFERROR(INDEX(category_masterlist[Category Type],MATCH(transaction[[#This Row],[Item]],category_masterlist[Item],0)),"")</f>
        <v>Expenses</v>
      </c>
      <c r="J28" s="23" t="str">
        <f>IF(transaction[[#This Row],[Date]]="","",TEXT(transaction[[#This Row],[Date]],"mmm"))</f>
        <v>Jan</v>
      </c>
    </row>
    <row r="29" spans="1:10" x14ac:dyDescent="0.3">
      <c r="A29" s="11">
        <v>44227</v>
      </c>
      <c r="B29" s="14" t="s">
        <v>23</v>
      </c>
      <c r="C29" s="12" t="s">
        <v>84</v>
      </c>
      <c r="D29" s="13">
        <v>3000</v>
      </c>
      <c r="E29" s="13"/>
      <c r="F29" s="20">
        <f>transaction[[#This Row],[Money In (Income)]]-transaction[[#This Row],[Money Out (Expenses)]]</f>
        <v>-3000</v>
      </c>
      <c r="G29" s="21" t="str">
        <f>IFERROR(INDEX(category_masterlist[Subcategory],MATCH(transaction[[#This Row],[Item]],category_masterlist[Item],0)),"")</f>
        <v>Education</v>
      </c>
      <c r="H29" s="21" t="str">
        <f>IFERROR(INDEX(category_masterlist[Category],MATCH(transaction[[#This Row],[Item]],category_masterlist[Item],0)),"")</f>
        <v>Needs</v>
      </c>
      <c r="I29" s="21" t="str">
        <f>IFERROR(INDEX(category_masterlist[Category Type],MATCH(transaction[[#This Row],[Item]],category_masterlist[Item],0)),"")</f>
        <v>Expenses</v>
      </c>
      <c r="J29" s="23" t="str">
        <f>IF(transaction[[#This Row],[Date]]="","",TEXT(transaction[[#This Row],[Date]],"mmm"))</f>
        <v>Jan</v>
      </c>
    </row>
    <row r="30" spans="1:10" x14ac:dyDescent="0.3">
      <c r="A30" s="11">
        <v>44227</v>
      </c>
      <c r="B30" s="14" t="s">
        <v>24</v>
      </c>
      <c r="C30" s="12" t="s">
        <v>85</v>
      </c>
      <c r="D30" s="13">
        <v>3000</v>
      </c>
      <c r="E30" s="13"/>
      <c r="F30" s="20">
        <f>transaction[[#This Row],[Money In (Income)]]-transaction[[#This Row],[Money Out (Expenses)]]</f>
        <v>-3000</v>
      </c>
      <c r="G30" s="21" t="str">
        <f>IFERROR(INDEX(category_masterlist[Subcategory],MATCH(transaction[[#This Row],[Item]],category_masterlist[Item],0)),"")</f>
        <v>Allowance</v>
      </c>
      <c r="H30" s="21" t="str">
        <f>IFERROR(INDEX(category_masterlist[Category],MATCH(transaction[[#This Row],[Item]],category_masterlist[Item],0)),"")</f>
        <v>Needs</v>
      </c>
      <c r="I30" s="21" t="str">
        <f>IFERROR(INDEX(category_masterlist[Category Type],MATCH(transaction[[#This Row],[Item]],category_masterlist[Item],0)),"")</f>
        <v>Expenses</v>
      </c>
      <c r="J30" s="23" t="str">
        <f>IF(transaction[[#This Row],[Date]]="","",TEXT(transaction[[#This Row],[Date]],"mmm"))</f>
        <v>Jan</v>
      </c>
    </row>
    <row r="31" spans="1:10" x14ac:dyDescent="0.3">
      <c r="A31" s="11">
        <v>44227</v>
      </c>
      <c r="B31" s="14" t="s">
        <v>25</v>
      </c>
      <c r="C31" s="12" t="s">
        <v>86</v>
      </c>
      <c r="D31" s="13">
        <v>500</v>
      </c>
      <c r="E31" s="13"/>
      <c r="F31" s="20">
        <f>transaction[[#This Row],[Money In (Income)]]-transaction[[#This Row],[Money Out (Expenses)]]</f>
        <v>-500</v>
      </c>
      <c r="G31" s="21" t="str">
        <f>IFERROR(INDEX(category_masterlist[Subcategory],MATCH(transaction[[#This Row],[Item]],category_masterlist[Item],0)),"")</f>
        <v>Self-development</v>
      </c>
      <c r="H31" s="21" t="str">
        <f>IFERROR(INDEX(category_masterlist[Category],MATCH(transaction[[#This Row],[Item]],category_masterlist[Item],0)),"")</f>
        <v>Financial Priorities</v>
      </c>
      <c r="I31" s="21" t="str">
        <f>IFERROR(INDEX(category_masterlist[Category Type],MATCH(transaction[[#This Row],[Item]],category_masterlist[Item],0)),"")</f>
        <v>Expenses</v>
      </c>
      <c r="J31" s="23" t="str">
        <f>IF(transaction[[#This Row],[Date]]="","",TEXT(transaction[[#This Row],[Date]],"mmm"))</f>
        <v>Jan</v>
      </c>
    </row>
    <row r="32" spans="1:10" x14ac:dyDescent="0.3">
      <c r="A32" s="11">
        <v>44227</v>
      </c>
      <c r="B32" s="14" t="s">
        <v>26</v>
      </c>
      <c r="C32" s="12" t="s">
        <v>87</v>
      </c>
      <c r="D32" s="13">
        <v>450</v>
      </c>
      <c r="E32" s="13"/>
      <c r="F32" s="20">
        <f>transaction[[#This Row],[Money In (Income)]]-transaction[[#This Row],[Money Out (Expenses)]]</f>
        <v>-450</v>
      </c>
      <c r="G32" s="21" t="str">
        <f>IFERROR(INDEX(category_masterlist[Subcategory],MATCH(transaction[[#This Row],[Item]],category_masterlist[Item],0)),"")</f>
        <v>Self-development</v>
      </c>
      <c r="H32" s="21" t="str">
        <f>IFERROR(INDEX(category_masterlist[Category],MATCH(transaction[[#This Row],[Item]],category_masterlist[Item],0)),"")</f>
        <v>Financial Priorities</v>
      </c>
      <c r="I32" s="21" t="str">
        <f>IFERROR(INDEX(category_masterlist[Category Type],MATCH(transaction[[#This Row],[Item]],category_masterlist[Item],0)),"")</f>
        <v>Expenses</v>
      </c>
      <c r="J32" s="23" t="str">
        <f>IF(transaction[[#This Row],[Date]]="","",TEXT(transaction[[#This Row],[Date]],"mmm"))</f>
        <v>Jan</v>
      </c>
    </row>
    <row r="33" spans="1:10" x14ac:dyDescent="0.3">
      <c r="A33" s="11">
        <v>44227</v>
      </c>
      <c r="B33" s="14" t="s">
        <v>27</v>
      </c>
      <c r="C33" s="12" t="s">
        <v>108</v>
      </c>
      <c r="D33" s="13">
        <v>1500</v>
      </c>
      <c r="E33" s="13"/>
      <c r="F33" s="20">
        <f>transaction[[#This Row],[Money In (Income)]]-transaction[[#This Row],[Money Out (Expenses)]]</f>
        <v>-1500</v>
      </c>
      <c r="G33" s="21" t="str">
        <f>IFERROR(INDEX(category_masterlist[Subcategory],MATCH(transaction[[#This Row],[Item]],category_masterlist[Item],0)),"")</f>
        <v>Self-development</v>
      </c>
      <c r="H33" s="21" t="str">
        <f>IFERROR(INDEX(category_masterlist[Category],MATCH(transaction[[#This Row],[Item]],category_masterlist[Item],0)),"")</f>
        <v>Financial Priorities</v>
      </c>
      <c r="I33" s="21" t="str">
        <f>IFERROR(INDEX(category_masterlist[Category Type],MATCH(transaction[[#This Row],[Item]],category_masterlist[Item],0)),"")</f>
        <v>Expenses</v>
      </c>
      <c r="J33" s="23" t="str">
        <f>IF(transaction[[#This Row],[Date]]="","",TEXT(transaction[[#This Row],[Date]],"mmm"))</f>
        <v>Jan</v>
      </c>
    </row>
    <row r="34" spans="1:10" x14ac:dyDescent="0.3">
      <c r="A34" s="11">
        <v>44227</v>
      </c>
      <c r="B34" s="14" t="s">
        <v>28</v>
      </c>
      <c r="C34" s="12" t="s">
        <v>88</v>
      </c>
      <c r="D34" s="13">
        <v>3000</v>
      </c>
      <c r="E34" s="13"/>
      <c r="F34" s="20">
        <f>transaction[[#This Row],[Money In (Income)]]-transaction[[#This Row],[Money Out (Expenses)]]</f>
        <v>-3000</v>
      </c>
      <c r="G34" s="21" t="str">
        <f>IFERROR(INDEX(category_masterlist[Subcategory],MATCH(transaction[[#This Row],[Item]],category_masterlist[Item],0)),"")</f>
        <v>Self-development</v>
      </c>
      <c r="H34" s="21" t="str">
        <f>IFERROR(INDEX(category_masterlist[Category],MATCH(transaction[[#This Row],[Item]],category_masterlist[Item],0)),"")</f>
        <v>Financial Priorities</v>
      </c>
      <c r="I34" s="21" t="str">
        <f>IFERROR(INDEX(category_masterlist[Category Type],MATCH(transaction[[#This Row],[Item]],category_masterlist[Item],0)),"")</f>
        <v>Expenses</v>
      </c>
      <c r="J34" s="23" t="str">
        <f>IF(transaction[[#This Row],[Date]]="","",TEXT(transaction[[#This Row],[Date]],"mmm"))</f>
        <v>Jan</v>
      </c>
    </row>
    <row r="35" spans="1:10" x14ac:dyDescent="0.3">
      <c r="A35" s="11">
        <v>44227</v>
      </c>
      <c r="B35" s="14" t="s">
        <v>29</v>
      </c>
      <c r="C35" s="12" t="s">
        <v>89</v>
      </c>
      <c r="D35" s="13">
        <v>1500</v>
      </c>
      <c r="E35" s="13"/>
      <c r="F35" s="20">
        <f>transaction[[#This Row],[Money In (Income)]]-transaction[[#This Row],[Money Out (Expenses)]]</f>
        <v>-1500</v>
      </c>
      <c r="G35" s="21" t="str">
        <f>IFERROR(INDEX(category_masterlist[Subcategory],MATCH(transaction[[#This Row],[Item]],category_masterlist[Item],0)),"")</f>
        <v>Insurance</v>
      </c>
      <c r="H35" s="21" t="str">
        <f>IFERROR(INDEX(category_masterlist[Category],MATCH(transaction[[#This Row],[Item]],category_masterlist[Item],0)),"")</f>
        <v>Financial Priorities</v>
      </c>
      <c r="I35" s="21" t="str">
        <f>IFERROR(INDEX(category_masterlist[Category Type],MATCH(transaction[[#This Row],[Item]],category_masterlist[Item],0)),"")</f>
        <v>Expenses</v>
      </c>
      <c r="J35" s="23" t="str">
        <f>IF(transaction[[#This Row],[Date]]="","",TEXT(transaction[[#This Row],[Date]],"mmm"))</f>
        <v>Jan</v>
      </c>
    </row>
    <row r="36" spans="1:10" x14ac:dyDescent="0.3">
      <c r="A36" s="11">
        <v>44227</v>
      </c>
      <c r="B36" s="14" t="s">
        <v>30</v>
      </c>
      <c r="C36" s="12" t="s">
        <v>90</v>
      </c>
      <c r="D36" s="13">
        <v>850</v>
      </c>
      <c r="E36" s="13"/>
      <c r="F36" s="20">
        <f>transaction[[#This Row],[Money In (Income)]]-transaction[[#This Row],[Money Out (Expenses)]]</f>
        <v>-850</v>
      </c>
      <c r="G36" s="21" t="str">
        <f>IFERROR(INDEX(category_masterlist[Subcategory],MATCH(transaction[[#This Row],[Item]],category_masterlist[Item],0)),"")</f>
        <v>Insurance</v>
      </c>
      <c r="H36" s="21" t="str">
        <f>IFERROR(INDEX(category_masterlist[Category],MATCH(transaction[[#This Row],[Item]],category_masterlist[Item],0)),"")</f>
        <v>Financial Priorities</v>
      </c>
      <c r="I36" s="21" t="str">
        <f>IFERROR(INDEX(category_masterlist[Category Type],MATCH(transaction[[#This Row],[Item]],category_masterlist[Item],0)),"")</f>
        <v>Expenses</v>
      </c>
      <c r="J36" s="23" t="str">
        <f>IF(transaction[[#This Row],[Date]]="","",TEXT(transaction[[#This Row],[Date]],"mmm"))</f>
        <v>Jan</v>
      </c>
    </row>
    <row r="37" spans="1:10" x14ac:dyDescent="0.3">
      <c r="A37" s="11">
        <v>44227</v>
      </c>
      <c r="B37" s="14" t="s">
        <v>31</v>
      </c>
      <c r="C37" s="12" t="s">
        <v>91</v>
      </c>
      <c r="D37" s="13">
        <v>2000</v>
      </c>
      <c r="E37" s="13"/>
      <c r="F37" s="20">
        <f>transaction[[#This Row],[Money In (Income)]]-transaction[[#This Row],[Money Out (Expenses)]]</f>
        <v>-2000</v>
      </c>
      <c r="G37" s="21" t="str">
        <f>IFERROR(INDEX(category_masterlist[Subcategory],MATCH(transaction[[#This Row],[Item]],category_masterlist[Item],0)),"")</f>
        <v>Health</v>
      </c>
      <c r="H37" s="21" t="str">
        <f>IFERROR(INDEX(category_masterlist[Category],MATCH(transaction[[#This Row],[Item]],category_masterlist[Item],0)),"")</f>
        <v>Financial Priorities</v>
      </c>
      <c r="I37" s="21" t="str">
        <f>IFERROR(INDEX(category_masterlist[Category Type],MATCH(transaction[[#This Row],[Item]],category_masterlist[Item],0)),"")</f>
        <v>Expenses</v>
      </c>
      <c r="J37" s="23" t="str">
        <f>IF(transaction[[#This Row],[Date]]="","",TEXT(transaction[[#This Row],[Date]],"mmm"))</f>
        <v>Jan</v>
      </c>
    </row>
    <row r="38" spans="1:10" x14ac:dyDescent="0.3">
      <c r="A38" s="11">
        <v>44227</v>
      </c>
      <c r="B38" s="14" t="s">
        <v>32</v>
      </c>
      <c r="C38" s="12" t="s">
        <v>92</v>
      </c>
      <c r="D38" s="13">
        <v>1500</v>
      </c>
      <c r="E38" s="13"/>
      <c r="F38" s="20">
        <f>transaction[[#This Row],[Money In (Income)]]-transaction[[#This Row],[Money Out (Expenses)]]</f>
        <v>-1500</v>
      </c>
      <c r="G38" s="21" t="str">
        <f>IFERROR(INDEX(category_masterlist[Subcategory],MATCH(transaction[[#This Row],[Item]],category_masterlist[Item],0)),"")</f>
        <v>Debt Payment</v>
      </c>
      <c r="H38" s="21" t="str">
        <f>IFERROR(INDEX(category_masterlist[Category],MATCH(transaction[[#This Row],[Item]],category_masterlist[Item],0)),"")</f>
        <v>Financial Priorities</v>
      </c>
      <c r="I38" s="21" t="str">
        <f>IFERROR(INDEX(category_masterlist[Category Type],MATCH(transaction[[#This Row],[Item]],category_masterlist[Item],0)),"")</f>
        <v>Expenses</v>
      </c>
      <c r="J38" s="23" t="str">
        <f>IF(transaction[[#This Row],[Date]]="","",TEXT(transaction[[#This Row],[Date]],"mmm"))</f>
        <v>Jan</v>
      </c>
    </row>
    <row r="39" spans="1:10" x14ac:dyDescent="0.3">
      <c r="A39" s="11">
        <v>44227</v>
      </c>
      <c r="B39" s="14" t="s">
        <v>33</v>
      </c>
      <c r="C39" s="12" t="s">
        <v>33</v>
      </c>
      <c r="D39" s="13">
        <v>2500</v>
      </c>
      <c r="E39" s="13"/>
      <c r="F39" s="20">
        <f>transaction[[#This Row],[Money In (Income)]]-transaction[[#This Row],[Money Out (Expenses)]]</f>
        <v>-2500</v>
      </c>
      <c r="G39" s="21" t="str">
        <f>IFERROR(INDEX(category_masterlist[Subcategory],MATCH(transaction[[#This Row],[Item]],category_masterlist[Item],0)),"")</f>
        <v>Investment</v>
      </c>
      <c r="H39" s="21" t="str">
        <f>IFERROR(INDEX(category_masterlist[Category],MATCH(transaction[[#This Row],[Item]],category_masterlist[Item],0)),"")</f>
        <v>Financial Priorities</v>
      </c>
      <c r="I39" s="21" t="str">
        <f>IFERROR(INDEX(category_masterlist[Category Type],MATCH(transaction[[#This Row],[Item]],category_masterlist[Item],0)),"")</f>
        <v>Expenses</v>
      </c>
      <c r="J39" s="23" t="str">
        <f>IF(transaction[[#This Row],[Date]]="","",TEXT(transaction[[#This Row],[Date]],"mmm"))</f>
        <v>Jan</v>
      </c>
    </row>
    <row r="40" spans="1:10" x14ac:dyDescent="0.3">
      <c r="A40" s="11">
        <v>44227</v>
      </c>
      <c r="B40" s="14" t="s">
        <v>34</v>
      </c>
      <c r="C40" s="12" t="s">
        <v>34</v>
      </c>
      <c r="D40" s="13">
        <v>2500</v>
      </c>
      <c r="E40" s="13"/>
      <c r="F40" s="20">
        <f>transaction[[#This Row],[Money In (Income)]]-transaction[[#This Row],[Money Out (Expenses)]]</f>
        <v>-2500</v>
      </c>
      <c r="G40" s="21" t="str">
        <f>IFERROR(INDEX(category_masterlist[Subcategory],MATCH(transaction[[#This Row],[Item]],category_masterlist[Item],0)),"")</f>
        <v>Investment</v>
      </c>
      <c r="H40" s="21" t="str">
        <f>IFERROR(INDEX(category_masterlist[Category],MATCH(transaction[[#This Row],[Item]],category_masterlist[Item],0)),"")</f>
        <v>Financial Priorities</v>
      </c>
      <c r="I40" s="21" t="str">
        <f>IFERROR(INDEX(category_masterlist[Category Type],MATCH(transaction[[#This Row],[Item]],category_masterlist[Item],0)),"")</f>
        <v>Expenses</v>
      </c>
      <c r="J40" s="23" t="str">
        <f>IF(transaction[[#This Row],[Date]]="","",TEXT(transaction[[#This Row],[Date]],"mmm"))</f>
        <v>Jan</v>
      </c>
    </row>
    <row r="41" spans="1:10" x14ac:dyDescent="0.3">
      <c r="A41" s="11">
        <v>44227</v>
      </c>
      <c r="B41" s="14" t="s">
        <v>35</v>
      </c>
      <c r="C41" s="12" t="s">
        <v>35</v>
      </c>
      <c r="D41" s="13">
        <v>500</v>
      </c>
      <c r="E41" s="13"/>
      <c r="F41" s="20">
        <f>transaction[[#This Row],[Money In (Income)]]-transaction[[#This Row],[Money Out (Expenses)]]</f>
        <v>-500</v>
      </c>
      <c r="G41" s="21" t="str">
        <f>IFERROR(INDEX(category_masterlist[Subcategory],MATCH(transaction[[#This Row],[Item]],category_masterlist[Item],0)),"")</f>
        <v>Investment</v>
      </c>
      <c r="H41" s="21" t="str">
        <f>IFERROR(INDEX(category_masterlist[Category],MATCH(transaction[[#This Row],[Item]],category_masterlist[Item],0)),"")</f>
        <v>Financial Priorities</v>
      </c>
      <c r="I41" s="21" t="str">
        <f>IFERROR(INDEX(category_masterlist[Category Type],MATCH(transaction[[#This Row],[Item]],category_masterlist[Item],0)),"")</f>
        <v>Expenses</v>
      </c>
      <c r="J41" s="23" t="str">
        <f>IF(transaction[[#This Row],[Date]]="","",TEXT(transaction[[#This Row],[Date]],"mmm"))</f>
        <v>Jan</v>
      </c>
    </row>
    <row r="42" spans="1:10" x14ac:dyDescent="0.3">
      <c r="A42" s="11">
        <v>44227</v>
      </c>
      <c r="B42" s="14" t="s">
        <v>36</v>
      </c>
      <c r="C42" s="12" t="s">
        <v>36</v>
      </c>
      <c r="D42" s="13">
        <v>600</v>
      </c>
      <c r="E42" s="13"/>
      <c r="F42" s="20">
        <f>transaction[[#This Row],[Money In (Income)]]-transaction[[#This Row],[Money Out (Expenses)]]</f>
        <v>-600</v>
      </c>
      <c r="G42" s="21" t="str">
        <f>IFERROR(INDEX(category_masterlist[Subcategory],MATCH(transaction[[#This Row],[Item]],category_masterlist[Item],0)),"")</f>
        <v>Investment</v>
      </c>
      <c r="H42" s="21" t="str">
        <f>IFERROR(INDEX(category_masterlist[Category],MATCH(transaction[[#This Row],[Item]],category_masterlist[Item],0)),"")</f>
        <v>Financial Priorities</v>
      </c>
      <c r="I42" s="21" t="str">
        <f>IFERROR(INDEX(category_masterlist[Category Type],MATCH(transaction[[#This Row],[Item]],category_masterlist[Item],0)),"")</f>
        <v>Expenses</v>
      </c>
      <c r="J42" s="23" t="str">
        <f>IF(transaction[[#This Row],[Date]]="","",TEXT(transaction[[#This Row],[Date]],"mmm"))</f>
        <v>Jan</v>
      </c>
    </row>
    <row r="43" spans="1:10" x14ac:dyDescent="0.3">
      <c r="A43" s="11">
        <v>44227</v>
      </c>
      <c r="B43" s="14" t="s">
        <v>38</v>
      </c>
      <c r="C43" s="12" t="s">
        <v>93</v>
      </c>
      <c r="D43" s="13">
        <v>2000</v>
      </c>
      <c r="E43" s="13"/>
      <c r="F43" s="20">
        <f>transaction[[#This Row],[Money In (Income)]]-transaction[[#This Row],[Money Out (Expenses)]]</f>
        <v>-2000</v>
      </c>
      <c r="G43" s="21" t="str">
        <f>IFERROR(INDEX(category_masterlist[Subcategory],MATCH(transaction[[#This Row],[Item]],category_masterlist[Item],0)),"")</f>
        <v>Savings</v>
      </c>
      <c r="H43" s="21" t="str">
        <f>IFERROR(INDEX(category_masterlist[Category],MATCH(transaction[[#This Row],[Item]],category_masterlist[Item],0)),"")</f>
        <v>Financial Priorities</v>
      </c>
      <c r="I43" s="21" t="str">
        <f>IFERROR(INDEX(category_masterlist[Category Type],MATCH(transaction[[#This Row],[Item]],category_masterlist[Item],0)),"")</f>
        <v>Expenses</v>
      </c>
      <c r="J43" s="23" t="str">
        <f>IF(transaction[[#This Row],[Date]]="","",TEXT(transaction[[#This Row],[Date]],"mmm"))</f>
        <v>Jan</v>
      </c>
    </row>
    <row r="44" spans="1:10" x14ac:dyDescent="0.3">
      <c r="A44" s="11">
        <v>44227</v>
      </c>
      <c r="B44" s="14" t="s">
        <v>39</v>
      </c>
      <c r="C44" s="12" t="s">
        <v>94</v>
      </c>
      <c r="D44" s="13">
        <v>1000</v>
      </c>
      <c r="E44" s="13"/>
      <c r="F44" s="20">
        <f>transaction[[#This Row],[Money In (Income)]]-transaction[[#This Row],[Money Out (Expenses)]]</f>
        <v>-1000</v>
      </c>
      <c r="G44" s="21" t="str">
        <f>IFERROR(INDEX(category_masterlist[Subcategory],MATCH(transaction[[#This Row],[Item]],category_masterlist[Item],0)),"")</f>
        <v>Savings</v>
      </c>
      <c r="H44" s="21" t="str">
        <f>IFERROR(INDEX(category_masterlist[Category],MATCH(transaction[[#This Row],[Item]],category_masterlist[Item],0)),"")</f>
        <v>Financial Priorities</v>
      </c>
      <c r="I44" s="21" t="str">
        <f>IFERROR(INDEX(category_masterlist[Category Type],MATCH(transaction[[#This Row],[Item]],category_masterlist[Item],0)),"")</f>
        <v>Expenses</v>
      </c>
      <c r="J44" s="23" t="str">
        <f>IF(transaction[[#This Row],[Date]]="","",TEXT(transaction[[#This Row],[Date]],"mmm"))</f>
        <v>Jan</v>
      </c>
    </row>
    <row r="45" spans="1:10" x14ac:dyDescent="0.3">
      <c r="A45" s="11">
        <v>44227</v>
      </c>
      <c r="B45" s="14" t="s">
        <v>40</v>
      </c>
      <c r="C45" s="12" t="s">
        <v>95</v>
      </c>
      <c r="D45" s="13">
        <v>1500</v>
      </c>
      <c r="E45" s="13"/>
      <c r="F45" s="20">
        <f>transaction[[#This Row],[Money In (Income)]]-transaction[[#This Row],[Money Out (Expenses)]]</f>
        <v>-1500</v>
      </c>
      <c r="G45" s="21" t="str">
        <f>IFERROR(INDEX(category_masterlist[Subcategory],MATCH(transaction[[#This Row],[Item]],category_masterlist[Item],0)),"")</f>
        <v>Savings</v>
      </c>
      <c r="H45" s="21" t="str">
        <f>IFERROR(INDEX(category_masterlist[Category],MATCH(transaction[[#This Row],[Item]],category_masterlist[Item],0)),"")</f>
        <v>Financial Priorities</v>
      </c>
      <c r="I45" s="21" t="str">
        <f>IFERROR(INDEX(category_masterlist[Category Type],MATCH(transaction[[#This Row],[Item]],category_masterlist[Item],0)),"")</f>
        <v>Expenses</v>
      </c>
      <c r="J45" s="23" t="str">
        <f>IF(transaction[[#This Row],[Date]]="","",TEXT(transaction[[#This Row],[Date]],"mmm"))</f>
        <v>Jan</v>
      </c>
    </row>
    <row r="46" spans="1:10" x14ac:dyDescent="0.3">
      <c r="A46" s="11">
        <v>44227</v>
      </c>
      <c r="B46" s="14" t="s">
        <v>41</v>
      </c>
      <c r="C46" s="12" t="s">
        <v>96</v>
      </c>
      <c r="D46" s="13">
        <v>1000</v>
      </c>
      <c r="E46" s="13"/>
      <c r="F46" s="20">
        <f>transaction[[#This Row],[Money In (Income)]]-transaction[[#This Row],[Money Out (Expenses)]]</f>
        <v>-1000</v>
      </c>
      <c r="G46" s="21" t="str">
        <f>IFERROR(INDEX(category_masterlist[Subcategory],MATCH(transaction[[#This Row],[Item]],category_masterlist[Item],0)),"")</f>
        <v>Savings</v>
      </c>
      <c r="H46" s="21" t="str">
        <f>IFERROR(INDEX(category_masterlist[Category],MATCH(transaction[[#This Row],[Item]],category_masterlist[Item],0)),"")</f>
        <v>Financial Priorities</v>
      </c>
      <c r="I46" s="21" t="str">
        <f>IFERROR(INDEX(category_masterlist[Category Type],MATCH(transaction[[#This Row],[Item]],category_masterlist[Item],0)),"")</f>
        <v>Expenses</v>
      </c>
      <c r="J46" s="23" t="str">
        <f>IF(transaction[[#This Row],[Date]]="","",TEXT(transaction[[#This Row],[Date]],"mmm"))</f>
        <v>Jan</v>
      </c>
    </row>
    <row r="47" spans="1:10" x14ac:dyDescent="0.3">
      <c r="A47" s="11">
        <v>44227</v>
      </c>
      <c r="B47" s="14" t="s">
        <v>42</v>
      </c>
      <c r="C47" s="12" t="s">
        <v>97</v>
      </c>
      <c r="D47" s="13">
        <v>500</v>
      </c>
      <c r="E47" s="13"/>
      <c r="F47" s="20">
        <f>transaction[[#This Row],[Money In (Income)]]-transaction[[#This Row],[Money Out (Expenses)]]</f>
        <v>-500</v>
      </c>
      <c r="G47" s="21" t="str">
        <f>IFERROR(INDEX(category_masterlist[Subcategory],MATCH(transaction[[#This Row],[Item]],category_masterlist[Item],0)),"")</f>
        <v>Entertainment</v>
      </c>
      <c r="H47" s="21" t="str">
        <f>IFERROR(INDEX(category_masterlist[Category],MATCH(transaction[[#This Row],[Item]],category_masterlist[Item],0)),"")</f>
        <v>Wants</v>
      </c>
      <c r="I47" s="21" t="str">
        <f>IFERROR(INDEX(category_masterlist[Category Type],MATCH(transaction[[#This Row],[Item]],category_masterlist[Item],0)),"")</f>
        <v>Expenses</v>
      </c>
      <c r="J47" s="23" t="str">
        <f>IF(transaction[[#This Row],[Date]]="","",TEXT(transaction[[#This Row],[Date]],"mmm"))</f>
        <v>Jan</v>
      </c>
    </row>
    <row r="48" spans="1:10" x14ac:dyDescent="0.3">
      <c r="A48" s="11">
        <v>44227</v>
      </c>
      <c r="B48" s="14" t="s">
        <v>43</v>
      </c>
      <c r="C48" s="12" t="s">
        <v>98</v>
      </c>
      <c r="D48" s="13">
        <v>600</v>
      </c>
      <c r="E48" s="13"/>
      <c r="F48" s="20">
        <f>transaction[[#This Row],[Money In (Income)]]-transaction[[#This Row],[Money Out (Expenses)]]</f>
        <v>-600</v>
      </c>
      <c r="G48" s="21" t="str">
        <f>IFERROR(INDEX(category_masterlist[Subcategory],MATCH(transaction[[#This Row],[Item]],category_masterlist[Item],0)),"")</f>
        <v>Entertainment</v>
      </c>
      <c r="H48" s="21" t="str">
        <f>IFERROR(INDEX(category_masterlist[Category],MATCH(transaction[[#This Row],[Item]],category_masterlist[Item],0)),"")</f>
        <v>Wants</v>
      </c>
      <c r="I48" s="21" t="str">
        <f>IFERROR(INDEX(category_masterlist[Category Type],MATCH(transaction[[#This Row],[Item]],category_masterlist[Item],0)),"")</f>
        <v>Expenses</v>
      </c>
      <c r="J48" s="23" t="str">
        <f>IF(transaction[[#This Row],[Date]]="","",TEXT(transaction[[#This Row],[Date]],"mmm"))</f>
        <v>Jan</v>
      </c>
    </row>
    <row r="49" spans="1:10" x14ac:dyDescent="0.3">
      <c r="A49" s="11">
        <v>44227</v>
      </c>
      <c r="B49" s="14" t="s">
        <v>44</v>
      </c>
      <c r="C49" s="12" t="s">
        <v>99</v>
      </c>
      <c r="D49" s="13">
        <v>500</v>
      </c>
      <c r="E49" s="13"/>
      <c r="F49" s="20">
        <f>transaction[[#This Row],[Money In (Income)]]-transaction[[#This Row],[Money Out (Expenses)]]</f>
        <v>-500</v>
      </c>
      <c r="G49" s="21" t="str">
        <f>IFERROR(INDEX(category_masterlist[Subcategory],MATCH(transaction[[#This Row],[Item]],category_masterlist[Item],0)),"")</f>
        <v>Entertainment</v>
      </c>
      <c r="H49" s="21" t="str">
        <f>IFERROR(INDEX(category_masterlist[Category],MATCH(transaction[[#This Row],[Item]],category_masterlist[Item],0)),"")</f>
        <v>Wants</v>
      </c>
      <c r="I49" s="21" t="str">
        <f>IFERROR(INDEX(category_masterlist[Category Type],MATCH(transaction[[#This Row],[Item]],category_masterlist[Item],0)),"")</f>
        <v>Expenses</v>
      </c>
      <c r="J49" s="23" t="str">
        <f>IF(transaction[[#This Row],[Date]]="","",TEXT(transaction[[#This Row],[Date]],"mmm"))</f>
        <v>Jan</v>
      </c>
    </row>
    <row r="50" spans="1:10" x14ac:dyDescent="0.3">
      <c r="A50" s="11">
        <v>44227</v>
      </c>
      <c r="B50" s="14" t="s">
        <v>45</v>
      </c>
      <c r="C50" s="12" t="s">
        <v>100</v>
      </c>
      <c r="D50" s="13">
        <v>1200</v>
      </c>
      <c r="E50" s="13"/>
      <c r="F50" s="20">
        <f>transaction[[#This Row],[Money In (Income)]]-transaction[[#This Row],[Money Out (Expenses)]]</f>
        <v>-1200</v>
      </c>
      <c r="G50" s="21" t="str">
        <f>IFERROR(INDEX(category_masterlist[Subcategory],MATCH(transaction[[#This Row],[Item]],category_masterlist[Item],0)),"")</f>
        <v>Clothing</v>
      </c>
      <c r="H50" s="21" t="str">
        <f>IFERROR(INDEX(category_masterlist[Category],MATCH(transaction[[#This Row],[Item]],category_masterlist[Item],0)),"")</f>
        <v>Wants</v>
      </c>
      <c r="I50" s="21" t="str">
        <f>IFERROR(INDEX(category_masterlist[Category Type],MATCH(transaction[[#This Row],[Item]],category_masterlist[Item],0)),"")</f>
        <v>Expenses</v>
      </c>
      <c r="J50" s="23" t="str">
        <f>IF(transaction[[#This Row],[Date]]="","",TEXT(transaction[[#This Row],[Date]],"mmm"))</f>
        <v>Jan</v>
      </c>
    </row>
    <row r="51" spans="1:10" x14ac:dyDescent="0.3">
      <c r="A51" s="11">
        <v>44227</v>
      </c>
      <c r="B51" s="14" t="s">
        <v>46</v>
      </c>
      <c r="C51" s="12" t="s">
        <v>101</v>
      </c>
      <c r="D51" s="13">
        <v>1900</v>
      </c>
      <c r="E51" s="13"/>
      <c r="F51" s="20">
        <f>transaction[[#This Row],[Money In (Income)]]-transaction[[#This Row],[Money Out (Expenses)]]</f>
        <v>-1900</v>
      </c>
      <c r="G51" s="21" t="str">
        <f>IFERROR(INDEX(category_masterlist[Subcategory],MATCH(transaction[[#This Row],[Item]],category_masterlist[Item],0)),"")</f>
        <v>Dining Out</v>
      </c>
      <c r="H51" s="21" t="str">
        <f>IFERROR(INDEX(category_masterlist[Category],MATCH(transaction[[#This Row],[Item]],category_masterlist[Item],0)),"")</f>
        <v>Wants</v>
      </c>
      <c r="I51" s="21" t="str">
        <f>IFERROR(INDEX(category_masterlist[Category Type],MATCH(transaction[[#This Row],[Item]],category_masterlist[Item],0)),"")</f>
        <v>Expenses</v>
      </c>
      <c r="J51" s="23" t="str">
        <f>IF(transaction[[#This Row],[Date]]="","",TEXT(transaction[[#This Row],[Date]],"mmm"))</f>
        <v>Jan</v>
      </c>
    </row>
    <row r="52" spans="1:10" x14ac:dyDescent="0.3">
      <c r="A52" s="11">
        <v>44227</v>
      </c>
      <c r="B52" s="14" t="s">
        <v>47</v>
      </c>
      <c r="C52" s="12" t="s">
        <v>102</v>
      </c>
      <c r="D52" s="13">
        <v>6000</v>
      </c>
      <c r="E52" s="13"/>
      <c r="F52" s="20">
        <f>transaction[[#This Row],[Money In (Income)]]-transaction[[#This Row],[Money Out (Expenses)]]</f>
        <v>-6000</v>
      </c>
      <c r="G52" s="21" t="str">
        <f>IFERROR(INDEX(category_masterlist[Subcategory],MATCH(transaction[[#This Row],[Item]],category_masterlist[Item],0)),"")</f>
        <v>Charity</v>
      </c>
      <c r="H52" s="21" t="str">
        <f>IFERROR(INDEX(category_masterlist[Category],MATCH(transaction[[#This Row],[Item]],category_masterlist[Item],0)),"")</f>
        <v>Wants</v>
      </c>
      <c r="I52" s="21" t="str">
        <f>IFERROR(INDEX(category_masterlist[Category Type],MATCH(transaction[[#This Row],[Item]],category_masterlist[Item],0)),"")</f>
        <v>Expenses</v>
      </c>
      <c r="J52" s="23" t="str">
        <f>IF(transaction[[#This Row],[Date]]="","",TEXT(transaction[[#This Row],[Date]],"mmm"))</f>
        <v>Jan</v>
      </c>
    </row>
    <row r="53" spans="1:10" x14ac:dyDescent="0.3">
      <c r="A53" s="11">
        <v>44227</v>
      </c>
      <c r="B53" s="14" t="s">
        <v>48</v>
      </c>
      <c r="C53" s="12" t="s">
        <v>103</v>
      </c>
      <c r="D53" s="13">
        <v>3000</v>
      </c>
      <c r="E53" s="13"/>
      <c r="F53" s="20">
        <f>transaction[[#This Row],[Money In (Income)]]-transaction[[#This Row],[Money Out (Expenses)]]</f>
        <v>-3000</v>
      </c>
      <c r="G53" s="21" t="str">
        <f>IFERROR(INDEX(category_masterlist[Subcategory],MATCH(transaction[[#This Row],[Item]],category_masterlist[Item],0)),"")</f>
        <v>Other Expenses</v>
      </c>
      <c r="H53" s="21" t="str">
        <f>IFERROR(INDEX(category_masterlist[Category],MATCH(transaction[[#This Row],[Item]],category_masterlist[Item],0)),"")</f>
        <v>Wants</v>
      </c>
      <c r="I53" s="21" t="str">
        <f>IFERROR(INDEX(category_masterlist[Category Type],MATCH(transaction[[#This Row],[Item]],category_masterlist[Item],0)),"")</f>
        <v>Expenses</v>
      </c>
      <c r="J53" s="23" t="str">
        <f>IF(transaction[[#This Row],[Date]]="","",TEXT(transaction[[#This Row],[Date]],"mmm"))</f>
        <v>Jan</v>
      </c>
    </row>
    <row r="54" spans="1:10" x14ac:dyDescent="0.3">
      <c r="A54" s="11">
        <v>44228</v>
      </c>
      <c r="B54" s="14" t="s">
        <v>6</v>
      </c>
      <c r="C54" s="12" t="s">
        <v>69</v>
      </c>
      <c r="D54" s="13"/>
      <c r="E54" s="13">
        <v>60000</v>
      </c>
      <c r="F54" s="20">
        <f>transaction[[#This Row],[Money In (Income)]]-transaction[[#This Row],[Money Out (Expenses)]]</f>
        <v>60000</v>
      </c>
      <c r="G54" s="21" t="str">
        <f>IFERROR(INDEX(category_masterlist[Subcategory],MATCH(transaction[[#This Row],[Item]],category_masterlist[Item],0)),"")</f>
        <v>Salary</v>
      </c>
      <c r="H54" s="21" t="str">
        <f>IFERROR(INDEX(category_masterlist[Category],MATCH(transaction[[#This Row],[Item]],category_masterlist[Item],0)),"")</f>
        <v>Income</v>
      </c>
      <c r="I54" s="21" t="str">
        <f>IFERROR(INDEX(category_masterlist[Category Type],MATCH(transaction[[#This Row],[Item]],category_masterlist[Item],0)),"")</f>
        <v>Income</v>
      </c>
      <c r="J54" s="23" t="str">
        <f>IF(transaction[[#This Row],[Date]]="","",TEXT(transaction[[#This Row],[Date]],"mmm"))</f>
        <v>Feb</v>
      </c>
    </row>
    <row r="55" spans="1:10" x14ac:dyDescent="0.3">
      <c r="A55" s="11">
        <v>44228</v>
      </c>
      <c r="B55" s="14" t="s">
        <v>7</v>
      </c>
      <c r="C55" s="12" t="s">
        <v>70</v>
      </c>
      <c r="D55" s="13"/>
      <c r="E55" s="13">
        <v>6000</v>
      </c>
      <c r="F55" s="20">
        <f>transaction[[#This Row],[Money In (Income)]]-transaction[[#This Row],[Money Out (Expenses)]]</f>
        <v>6000</v>
      </c>
      <c r="G55" s="21" t="str">
        <f>IFERROR(INDEX(category_masterlist[Subcategory],MATCH(transaction[[#This Row],[Item]],category_masterlist[Item],0)),"")</f>
        <v>Business</v>
      </c>
      <c r="H55" s="21" t="str">
        <f>IFERROR(INDEX(category_masterlist[Category],MATCH(transaction[[#This Row],[Item]],category_masterlist[Item],0)),"")</f>
        <v>Income</v>
      </c>
      <c r="I55" s="21" t="str">
        <f>IFERROR(INDEX(category_masterlist[Category Type],MATCH(transaction[[#This Row],[Item]],category_masterlist[Item],0)),"")</f>
        <v>Income</v>
      </c>
      <c r="J55" s="23" t="str">
        <f>IF(transaction[[#This Row],[Date]]="","",TEXT(transaction[[#This Row],[Date]],"mmm"))</f>
        <v>Feb</v>
      </c>
    </row>
    <row r="56" spans="1:10" x14ac:dyDescent="0.3">
      <c r="A56" s="11">
        <v>44228</v>
      </c>
      <c r="B56" s="14" t="s">
        <v>8</v>
      </c>
      <c r="C56" s="12" t="s">
        <v>71</v>
      </c>
      <c r="D56" s="13"/>
      <c r="E56" s="13">
        <v>4000</v>
      </c>
      <c r="F56" s="20">
        <f>transaction[[#This Row],[Money In (Income)]]-transaction[[#This Row],[Money Out (Expenses)]]</f>
        <v>4000</v>
      </c>
      <c r="G56" s="21" t="str">
        <f>IFERROR(INDEX(category_masterlist[Subcategory],MATCH(transaction[[#This Row],[Item]],category_masterlist[Item],0)),"")</f>
        <v>Investment</v>
      </c>
      <c r="H56" s="21" t="str">
        <f>IFERROR(INDEX(category_masterlist[Category],MATCH(transaction[[#This Row],[Item]],category_masterlist[Item],0)),"")</f>
        <v>Income</v>
      </c>
      <c r="I56" s="21" t="str">
        <f>IFERROR(INDEX(category_masterlist[Category Type],MATCH(transaction[[#This Row],[Item]],category_masterlist[Item],0)),"")</f>
        <v>Income</v>
      </c>
      <c r="J56" s="23" t="str">
        <f>IF(transaction[[#This Row],[Date]]="","",TEXT(transaction[[#This Row],[Date]],"mmm"))</f>
        <v>Feb</v>
      </c>
    </row>
    <row r="57" spans="1:10" x14ac:dyDescent="0.3">
      <c r="A57" s="11">
        <v>44228</v>
      </c>
      <c r="B57" s="14" t="s">
        <v>9</v>
      </c>
      <c r="C57" s="12" t="s">
        <v>9</v>
      </c>
      <c r="D57" s="13"/>
      <c r="E57" s="13">
        <v>1000</v>
      </c>
      <c r="F57" s="20">
        <f>transaction[[#This Row],[Money In (Income)]]-transaction[[#This Row],[Money Out (Expenses)]]</f>
        <v>1000</v>
      </c>
      <c r="G57" s="21" t="str">
        <f>IFERROR(INDEX(category_masterlist[Subcategory],MATCH(transaction[[#This Row],[Item]],category_masterlist[Item],0)),"")</f>
        <v>Dividends</v>
      </c>
      <c r="H57" s="21" t="str">
        <f>IFERROR(INDEX(category_masterlist[Category],MATCH(transaction[[#This Row],[Item]],category_masterlist[Item],0)),"")</f>
        <v>Income</v>
      </c>
      <c r="I57" s="21" t="str">
        <f>IFERROR(INDEX(category_masterlist[Category Type],MATCH(transaction[[#This Row],[Item]],category_masterlist[Item],0)),"")</f>
        <v>Income</v>
      </c>
      <c r="J57" s="23" t="str">
        <f>IF(transaction[[#This Row],[Date]]="","",TEXT(transaction[[#This Row],[Date]],"mmm"))</f>
        <v>Feb</v>
      </c>
    </row>
    <row r="58" spans="1:10" x14ac:dyDescent="0.3">
      <c r="A58" s="11">
        <v>44228</v>
      </c>
      <c r="B58" s="14" t="s">
        <v>10</v>
      </c>
      <c r="C58" s="12" t="s">
        <v>72</v>
      </c>
      <c r="D58" s="13"/>
      <c r="E58" s="13">
        <v>2500</v>
      </c>
      <c r="F58" s="20">
        <f>transaction[[#This Row],[Money In (Income)]]-transaction[[#This Row],[Money Out (Expenses)]]</f>
        <v>2500</v>
      </c>
      <c r="G58" s="21" t="str">
        <f>IFERROR(INDEX(category_masterlist[Subcategory],MATCH(transaction[[#This Row],[Item]],category_masterlist[Item],0)),"")</f>
        <v>Other Income</v>
      </c>
      <c r="H58" s="21" t="str">
        <f>IFERROR(INDEX(category_masterlist[Category],MATCH(transaction[[#This Row],[Item]],category_masterlist[Item],0)),"")</f>
        <v>Income</v>
      </c>
      <c r="I58" s="21" t="str">
        <f>IFERROR(INDEX(category_masterlist[Category Type],MATCH(transaction[[#This Row],[Item]],category_masterlist[Item],0)),"")</f>
        <v>Income</v>
      </c>
      <c r="J58" s="23" t="str">
        <f>IF(transaction[[#This Row],[Date]]="","",TEXT(transaction[[#This Row],[Date]],"mmm"))</f>
        <v>Feb</v>
      </c>
    </row>
    <row r="59" spans="1:10" x14ac:dyDescent="0.3">
      <c r="A59" s="11">
        <v>44228</v>
      </c>
      <c r="B59" s="14" t="s">
        <v>11</v>
      </c>
      <c r="C59" s="12" t="s">
        <v>73</v>
      </c>
      <c r="D59" s="13"/>
      <c r="E59" s="13">
        <v>3000</v>
      </c>
      <c r="F59" s="20">
        <f>transaction[[#This Row],[Money In (Income)]]-transaction[[#This Row],[Money Out (Expenses)]]</f>
        <v>3000</v>
      </c>
      <c r="G59" s="21" t="str">
        <f>IFERROR(INDEX(category_masterlist[Subcategory],MATCH(transaction[[#This Row],[Item]],category_masterlist[Item],0)),"")</f>
        <v>Other Income</v>
      </c>
      <c r="H59" s="21" t="str">
        <f>IFERROR(INDEX(category_masterlist[Category],MATCH(transaction[[#This Row],[Item]],category_masterlist[Item],0)),"")</f>
        <v>Income</v>
      </c>
      <c r="I59" s="21" t="str">
        <f>IFERROR(INDEX(category_masterlist[Category Type],MATCH(transaction[[#This Row],[Item]],category_masterlist[Item],0)),"")</f>
        <v>Income</v>
      </c>
      <c r="J59" s="23" t="str">
        <f>IF(transaction[[#This Row],[Date]]="","",TEXT(transaction[[#This Row],[Date]],"mmm"))</f>
        <v>Feb</v>
      </c>
    </row>
    <row r="60" spans="1:10" x14ac:dyDescent="0.3">
      <c r="A60" s="11">
        <v>44620</v>
      </c>
      <c r="B60" s="14" t="s">
        <v>12</v>
      </c>
      <c r="C60" s="12" t="s">
        <v>74</v>
      </c>
      <c r="D60" s="13">
        <v>10000</v>
      </c>
      <c r="E60" s="13"/>
      <c r="F60" s="20">
        <f>transaction[[#This Row],[Money In (Income)]]-transaction[[#This Row],[Money Out (Expenses)]]</f>
        <v>-10000</v>
      </c>
      <c r="G60" s="21" t="str">
        <f>IFERROR(INDEX(category_masterlist[Subcategory],MATCH(transaction[[#This Row],[Item]],category_masterlist[Item],0)),"")</f>
        <v>Housing</v>
      </c>
      <c r="H60" s="21" t="str">
        <f>IFERROR(INDEX(category_masterlist[Category],MATCH(transaction[[#This Row],[Item]],category_masterlist[Item],0)),"")</f>
        <v>Needs</v>
      </c>
      <c r="I60" s="21" t="str">
        <f>IFERROR(INDEX(category_masterlist[Category Type],MATCH(transaction[[#This Row],[Item]],category_masterlist[Item],0)),"")</f>
        <v>Expenses</v>
      </c>
      <c r="J60" s="23" t="str">
        <f>IF(transaction[[#This Row],[Date]]="","",TEXT(transaction[[#This Row],[Date]],"mmm"))</f>
        <v>Feb</v>
      </c>
    </row>
    <row r="61" spans="1:10" x14ac:dyDescent="0.3">
      <c r="A61" s="11">
        <v>44620</v>
      </c>
      <c r="B61" s="14" t="s">
        <v>13</v>
      </c>
      <c r="C61" s="12" t="s">
        <v>13</v>
      </c>
      <c r="D61" s="13">
        <v>2500</v>
      </c>
      <c r="E61" s="13"/>
      <c r="F61" s="20">
        <f>transaction[[#This Row],[Money In (Income)]]-transaction[[#This Row],[Money Out (Expenses)]]</f>
        <v>-2500</v>
      </c>
      <c r="G61" s="21" t="str">
        <f>IFERROR(INDEX(category_masterlist[Subcategory],MATCH(transaction[[#This Row],[Item]],category_masterlist[Item],0)),"")</f>
        <v>Housing</v>
      </c>
      <c r="H61" s="21" t="str">
        <f>IFERROR(INDEX(category_masterlist[Category],MATCH(transaction[[#This Row],[Item]],category_masterlist[Item],0)),"")</f>
        <v>Needs</v>
      </c>
      <c r="I61" s="21" t="str">
        <f>IFERROR(INDEX(category_masterlist[Category Type],MATCH(transaction[[#This Row],[Item]],category_masterlist[Item],0)),"")</f>
        <v>Expenses</v>
      </c>
      <c r="J61" s="23" t="str">
        <f>IF(transaction[[#This Row],[Date]]="","",TEXT(transaction[[#This Row],[Date]],"mmm"))</f>
        <v>Feb</v>
      </c>
    </row>
    <row r="62" spans="1:10" x14ac:dyDescent="0.3">
      <c r="A62" s="11">
        <v>44620</v>
      </c>
      <c r="B62" s="14" t="s">
        <v>14</v>
      </c>
      <c r="C62" s="12" t="s">
        <v>75</v>
      </c>
      <c r="D62" s="13">
        <v>4500</v>
      </c>
      <c r="E62" s="13"/>
      <c r="F62" s="20">
        <f>transaction[[#This Row],[Money In (Income)]]-transaction[[#This Row],[Money Out (Expenses)]]</f>
        <v>-4500</v>
      </c>
      <c r="G62" s="21" t="str">
        <f>IFERROR(INDEX(category_masterlist[Subcategory],MATCH(transaction[[#This Row],[Item]],category_masterlist[Item],0)),"")</f>
        <v>Groceries</v>
      </c>
      <c r="H62" s="21" t="str">
        <f>IFERROR(INDEX(category_masterlist[Category],MATCH(transaction[[#This Row],[Item]],category_masterlist[Item],0)),"")</f>
        <v>Needs</v>
      </c>
      <c r="I62" s="21" t="str">
        <f>IFERROR(INDEX(category_masterlist[Category Type],MATCH(transaction[[#This Row],[Item]],category_masterlist[Item],0)),"")</f>
        <v>Expenses</v>
      </c>
      <c r="J62" s="23" t="str">
        <f>IF(transaction[[#This Row],[Date]]="","",TEXT(transaction[[#This Row],[Date]],"mmm"))</f>
        <v>Feb</v>
      </c>
    </row>
    <row r="63" spans="1:10" x14ac:dyDescent="0.3">
      <c r="A63" s="11">
        <v>44620</v>
      </c>
      <c r="B63" s="14" t="s">
        <v>15</v>
      </c>
      <c r="C63" s="12" t="s">
        <v>76</v>
      </c>
      <c r="D63" s="13">
        <v>2500</v>
      </c>
      <c r="E63" s="13"/>
      <c r="F63" s="20">
        <f>transaction[[#This Row],[Money In (Income)]]-transaction[[#This Row],[Money Out (Expenses)]]</f>
        <v>-2500</v>
      </c>
      <c r="G63" s="21" t="str">
        <f>IFERROR(INDEX(category_masterlist[Subcategory],MATCH(transaction[[#This Row],[Item]],category_masterlist[Item],0)),"")</f>
        <v>Groceries</v>
      </c>
      <c r="H63" s="21" t="str">
        <f>IFERROR(INDEX(category_masterlist[Category],MATCH(transaction[[#This Row],[Item]],category_masterlist[Item],0)),"")</f>
        <v>Needs</v>
      </c>
      <c r="I63" s="21" t="str">
        <f>IFERROR(INDEX(category_masterlist[Category Type],MATCH(transaction[[#This Row],[Item]],category_masterlist[Item],0)),"")</f>
        <v>Expenses</v>
      </c>
      <c r="J63" s="23" t="str">
        <f>IF(transaction[[#This Row],[Date]]="","",TEXT(transaction[[#This Row],[Date]],"mmm"))</f>
        <v>Feb</v>
      </c>
    </row>
    <row r="64" spans="1:10" x14ac:dyDescent="0.3">
      <c r="A64" s="11">
        <v>44620</v>
      </c>
      <c r="B64" s="14" t="s">
        <v>16</v>
      </c>
      <c r="C64" s="12" t="s">
        <v>77</v>
      </c>
      <c r="D64" s="13">
        <v>1400</v>
      </c>
      <c r="E64" s="13"/>
      <c r="F64" s="20">
        <f>transaction[[#This Row],[Money In (Income)]]-transaction[[#This Row],[Money Out (Expenses)]]</f>
        <v>-1400</v>
      </c>
      <c r="G64" s="21" t="str">
        <f>IFERROR(INDEX(category_masterlist[Subcategory],MATCH(transaction[[#This Row],[Item]],category_masterlist[Item],0)),"")</f>
        <v>Bills &amp; Utilities</v>
      </c>
      <c r="H64" s="21" t="str">
        <f>IFERROR(INDEX(category_masterlist[Category],MATCH(transaction[[#This Row],[Item]],category_masterlist[Item],0)),"")</f>
        <v>Needs</v>
      </c>
      <c r="I64" s="21" t="str">
        <f>IFERROR(INDEX(category_masterlist[Category Type],MATCH(transaction[[#This Row],[Item]],category_masterlist[Item],0)),"")</f>
        <v>Expenses</v>
      </c>
      <c r="J64" s="23" t="str">
        <f>IF(transaction[[#This Row],[Date]]="","",TEXT(transaction[[#This Row],[Date]],"mmm"))</f>
        <v>Feb</v>
      </c>
    </row>
    <row r="65" spans="1:10" x14ac:dyDescent="0.3">
      <c r="A65" s="11">
        <v>44620</v>
      </c>
      <c r="B65" s="14" t="s">
        <v>17</v>
      </c>
      <c r="C65" s="12" t="s">
        <v>78</v>
      </c>
      <c r="D65" s="13">
        <v>400</v>
      </c>
      <c r="E65" s="13"/>
      <c r="F65" s="20">
        <f>transaction[[#This Row],[Money In (Income)]]-transaction[[#This Row],[Money Out (Expenses)]]</f>
        <v>-400</v>
      </c>
      <c r="G65" s="21" t="str">
        <f>IFERROR(INDEX(category_masterlist[Subcategory],MATCH(transaction[[#This Row],[Item]],category_masterlist[Item],0)),"")</f>
        <v>Bills &amp; Utilities</v>
      </c>
      <c r="H65" s="21" t="str">
        <f>IFERROR(INDEX(category_masterlist[Category],MATCH(transaction[[#This Row],[Item]],category_masterlist[Item],0)),"")</f>
        <v>Needs</v>
      </c>
      <c r="I65" s="21" t="str">
        <f>IFERROR(INDEX(category_masterlist[Category Type],MATCH(transaction[[#This Row],[Item]],category_masterlist[Item],0)),"")</f>
        <v>Expenses</v>
      </c>
      <c r="J65" s="23" t="str">
        <f>IF(transaction[[#This Row],[Date]]="","",TEXT(transaction[[#This Row],[Date]],"mmm"))</f>
        <v>Feb</v>
      </c>
    </row>
    <row r="66" spans="1:10" x14ac:dyDescent="0.3">
      <c r="A66" s="11">
        <v>44620</v>
      </c>
      <c r="B66" s="14" t="s">
        <v>18</v>
      </c>
      <c r="C66" s="12" t="s">
        <v>79</v>
      </c>
      <c r="D66" s="13">
        <v>880</v>
      </c>
      <c r="E66" s="13"/>
      <c r="F66" s="20">
        <f>transaction[[#This Row],[Money In (Income)]]-transaction[[#This Row],[Money Out (Expenses)]]</f>
        <v>-880</v>
      </c>
      <c r="G66" s="21" t="str">
        <f>IFERROR(INDEX(category_masterlist[Subcategory],MATCH(transaction[[#This Row],[Item]],category_masterlist[Item],0)),"")</f>
        <v>Bills &amp; Utilities</v>
      </c>
      <c r="H66" s="21" t="str">
        <f>IFERROR(INDEX(category_masterlist[Category],MATCH(transaction[[#This Row],[Item]],category_masterlist[Item],0)),"")</f>
        <v>Needs</v>
      </c>
      <c r="I66" s="21" t="str">
        <f>IFERROR(INDEX(category_masterlist[Category Type],MATCH(transaction[[#This Row],[Item]],category_masterlist[Item],0)),"")</f>
        <v>Expenses</v>
      </c>
      <c r="J66" s="23" t="str">
        <f>IF(transaction[[#This Row],[Date]]="","",TEXT(transaction[[#This Row],[Date]],"mmm"))</f>
        <v>Feb</v>
      </c>
    </row>
    <row r="67" spans="1:10" x14ac:dyDescent="0.3">
      <c r="A67" s="11">
        <v>44620</v>
      </c>
      <c r="B67" s="14" t="s">
        <v>19</v>
      </c>
      <c r="C67" s="12" t="s">
        <v>80</v>
      </c>
      <c r="D67" s="13">
        <v>450</v>
      </c>
      <c r="E67" s="13"/>
      <c r="F67" s="20">
        <f>transaction[[#This Row],[Money In (Income)]]-transaction[[#This Row],[Money Out (Expenses)]]</f>
        <v>-450</v>
      </c>
      <c r="G67" s="21" t="str">
        <f>IFERROR(INDEX(category_masterlist[Subcategory],MATCH(transaction[[#This Row],[Item]],category_masterlist[Item],0)),"")</f>
        <v>Bills &amp; Utilities</v>
      </c>
      <c r="H67" s="21" t="str">
        <f>IFERROR(INDEX(category_masterlist[Category],MATCH(transaction[[#This Row],[Item]],category_masterlist[Item],0)),"")</f>
        <v>Needs</v>
      </c>
      <c r="I67" s="21" t="str">
        <f>IFERROR(INDEX(category_masterlist[Category Type],MATCH(transaction[[#This Row],[Item]],category_masterlist[Item],0)),"")</f>
        <v>Expenses</v>
      </c>
      <c r="J67" s="23" t="str">
        <f>IF(transaction[[#This Row],[Date]]="","",TEXT(transaction[[#This Row],[Date]],"mmm"))</f>
        <v>Feb</v>
      </c>
    </row>
    <row r="68" spans="1:10" x14ac:dyDescent="0.3">
      <c r="A68" s="11">
        <v>44620</v>
      </c>
      <c r="B68" s="14" t="s">
        <v>20</v>
      </c>
      <c r="C68" s="12" t="s">
        <v>81</v>
      </c>
      <c r="D68" s="13">
        <v>1500</v>
      </c>
      <c r="E68" s="13"/>
      <c r="F68" s="20">
        <f>transaction[[#This Row],[Money In (Income)]]-transaction[[#This Row],[Money Out (Expenses)]]</f>
        <v>-1500</v>
      </c>
      <c r="G68" s="21" t="str">
        <f>IFERROR(INDEX(category_masterlist[Subcategory],MATCH(transaction[[#This Row],[Item]],category_masterlist[Item],0)),"")</f>
        <v>Bills &amp; Utilities</v>
      </c>
      <c r="H68" s="21" t="str">
        <f>IFERROR(INDEX(category_masterlist[Category],MATCH(transaction[[#This Row],[Item]],category_masterlist[Item],0)),"")</f>
        <v>Needs</v>
      </c>
      <c r="I68" s="21" t="str">
        <f>IFERROR(INDEX(category_masterlist[Category Type],MATCH(transaction[[#This Row],[Item]],category_masterlist[Item],0)),"")</f>
        <v>Expenses</v>
      </c>
      <c r="J68" s="23" t="str">
        <f>IF(transaction[[#This Row],[Date]]="","",TEXT(transaction[[#This Row],[Date]],"mmm"))</f>
        <v>Feb</v>
      </c>
    </row>
    <row r="69" spans="1:10" x14ac:dyDescent="0.3">
      <c r="A69" s="11">
        <v>44620</v>
      </c>
      <c r="B69" s="14" t="s">
        <v>21</v>
      </c>
      <c r="C69" s="12" t="s">
        <v>82</v>
      </c>
      <c r="D69" s="13">
        <v>1600</v>
      </c>
      <c r="E69" s="13"/>
      <c r="F69" s="20">
        <f>transaction[[#This Row],[Money In (Income)]]-transaction[[#This Row],[Money Out (Expenses)]]</f>
        <v>-1600</v>
      </c>
      <c r="G69" s="21" t="str">
        <f>IFERROR(INDEX(category_masterlist[Subcategory],MATCH(transaction[[#This Row],[Item]],category_masterlist[Item],0)),"")</f>
        <v>Transportation</v>
      </c>
      <c r="H69" s="21" t="str">
        <f>IFERROR(INDEX(category_masterlist[Category],MATCH(transaction[[#This Row],[Item]],category_masterlist[Item],0)),"")</f>
        <v>Needs</v>
      </c>
      <c r="I69" s="21" t="str">
        <f>IFERROR(INDEX(category_masterlist[Category Type],MATCH(transaction[[#This Row],[Item]],category_masterlist[Item],0)),"")</f>
        <v>Expenses</v>
      </c>
      <c r="J69" s="23" t="str">
        <f>IF(transaction[[#This Row],[Date]]="","",TEXT(transaction[[#This Row],[Date]],"mmm"))</f>
        <v>Feb</v>
      </c>
    </row>
    <row r="70" spans="1:10" x14ac:dyDescent="0.3">
      <c r="A70" s="11">
        <v>44620</v>
      </c>
      <c r="B70" s="14" t="s">
        <v>22</v>
      </c>
      <c r="C70" s="12" t="s">
        <v>83</v>
      </c>
      <c r="D70" s="13">
        <v>3500</v>
      </c>
      <c r="E70" s="13"/>
      <c r="F70" s="20">
        <f>transaction[[#This Row],[Money In (Income)]]-transaction[[#This Row],[Money Out (Expenses)]]</f>
        <v>-3500</v>
      </c>
      <c r="G70" s="21" t="str">
        <f>IFERROR(INDEX(category_masterlist[Subcategory],MATCH(transaction[[#This Row],[Item]],category_masterlist[Item],0)),"")</f>
        <v>Remittance</v>
      </c>
      <c r="H70" s="21" t="str">
        <f>IFERROR(INDEX(category_masterlist[Category],MATCH(transaction[[#This Row],[Item]],category_masterlist[Item],0)),"")</f>
        <v>Needs</v>
      </c>
      <c r="I70" s="21" t="str">
        <f>IFERROR(INDEX(category_masterlist[Category Type],MATCH(transaction[[#This Row],[Item]],category_masterlist[Item],0)),"")</f>
        <v>Expenses</v>
      </c>
      <c r="J70" s="23" t="str">
        <f>IF(transaction[[#This Row],[Date]]="","",TEXT(transaction[[#This Row],[Date]],"mmm"))</f>
        <v>Feb</v>
      </c>
    </row>
    <row r="71" spans="1:10" x14ac:dyDescent="0.3">
      <c r="A71" s="11">
        <v>44620</v>
      </c>
      <c r="B71" s="14" t="s">
        <v>23</v>
      </c>
      <c r="C71" s="12" t="s">
        <v>84</v>
      </c>
      <c r="D71" s="13">
        <v>3000</v>
      </c>
      <c r="E71" s="13"/>
      <c r="F71" s="20">
        <f>transaction[[#This Row],[Money In (Income)]]-transaction[[#This Row],[Money Out (Expenses)]]</f>
        <v>-3000</v>
      </c>
      <c r="G71" s="21" t="str">
        <f>IFERROR(INDEX(category_masterlist[Subcategory],MATCH(transaction[[#This Row],[Item]],category_masterlist[Item],0)),"")</f>
        <v>Education</v>
      </c>
      <c r="H71" s="21" t="str">
        <f>IFERROR(INDEX(category_masterlist[Category],MATCH(transaction[[#This Row],[Item]],category_masterlist[Item],0)),"")</f>
        <v>Needs</v>
      </c>
      <c r="I71" s="21" t="str">
        <f>IFERROR(INDEX(category_masterlist[Category Type],MATCH(transaction[[#This Row],[Item]],category_masterlist[Item],0)),"")</f>
        <v>Expenses</v>
      </c>
      <c r="J71" s="23" t="str">
        <f>IF(transaction[[#This Row],[Date]]="","",TEXT(transaction[[#This Row],[Date]],"mmm"))</f>
        <v>Feb</v>
      </c>
    </row>
    <row r="72" spans="1:10" x14ac:dyDescent="0.3">
      <c r="A72" s="11">
        <v>44620</v>
      </c>
      <c r="B72" s="14" t="s">
        <v>24</v>
      </c>
      <c r="C72" s="12" t="s">
        <v>85</v>
      </c>
      <c r="D72" s="13">
        <v>3000</v>
      </c>
      <c r="E72" s="13"/>
      <c r="F72" s="20">
        <f>transaction[[#This Row],[Money In (Income)]]-transaction[[#This Row],[Money Out (Expenses)]]</f>
        <v>-3000</v>
      </c>
      <c r="G72" s="21" t="str">
        <f>IFERROR(INDEX(category_masterlist[Subcategory],MATCH(transaction[[#This Row],[Item]],category_masterlist[Item],0)),"")</f>
        <v>Allowance</v>
      </c>
      <c r="H72" s="21" t="str">
        <f>IFERROR(INDEX(category_masterlist[Category],MATCH(transaction[[#This Row],[Item]],category_masterlist[Item],0)),"")</f>
        <v>Needs</v>
      </c>
      <c r="I72" s="21" t="str">
        <f>IFERROR(INDEX(category_masterlist[Category Type],MATCH(transaction[[#This Row],[Item]],category_masterlist[Item],0)),"")</f>
        <v>Expenses</v>
      </c>
      <c r="J72" s="23" t="str">
        <f>IF(transaction[[#This Row],[Date]]="","",TEXT(transaction[[#This Row],[Date]],"mmm"))</f>
        <v>Feb</v>
      </c>
    </row>
    <row r="73" spans="1:10" x14ac:dyDescent="0.3">
      <c r="A73" s="11">
        <v>44620</v>
      </c>
      <c r="B73" s="14" t="s">
        <v>25</v>
      </c>
      <c r="C73" s="12" t="s">
        <v>86</v>
      </c>
      <c r="D73" s="13">
        <v>500</v>
      </c>
      <c r="E73" s="13"/>
      <c r="F73" s="20">
        <f>transaction[[#This Row],[Money In (Income)]]-transaction[[#This Row],[Money Out (Expenses)]]</f>
        <v>-500</v>
      </c>
      <c r="G73" s="21" t="str">
        <f>IFERROR(INDEX(category_masterlist[Subcategory],MATCH(transaction[[#This Row],[Item]],category_masterlist[Item],0)),"")</f>
        <v>Self-development</v>
      </c>
      <c r="H73" s="21" t="str">
        <f>IFERROR(INDEX(category_masterlist[Category],MATCH(transaction[[#This Row],[Item]],category_masterlist[Item],0)),"")</f>
        <v>Financial Priorities</v>
      </c>
      <c r="I73" s="21" t="str">
        <f>IFERROR(INDEX(category_masterlist[Category Type],MATCH(transaction[[#This Row],[Item]],category_masterlist[Item],0)),"")</f>
        <v>Expenses</v>
      </c>
      <c r="J73" s="23" t="str">
        <f>IF(transaction[[#This Row],[Date]]="","",TEXT(transaction[[#This Row],[Date]],"mmm"))</f>
        <v>Feb</v>
      </c>
    </row>
    <row r="74" spans="1:10" x14ac:dyDescent="0.3">
      <c r="A74" s="11">
        <v>44620</v>
      </c>
      <c r="B74" s="14" t="s">
        <v>26</v>
      </c>
      <c r="C74" s="12" t="s">
        <v>87</v>
      </c>
      <c r="D74" s="13">
        <v>450</v>
      </c>
      <c r="E74" s="13"/>
      <c r="F74" s="20">
        <f>transaction[[#This Row],[Money In (Income)]]-transaction[[#This Row],[Money Out (Expenses)]]</f>
        <v>-450</v>
      </c>
      <c r="G74" s="21" t="str">
        <f>IFERROR(INDEX(category_masterlist[Subcategory],MATCH(transaction[[#This Row],[Item]],category_masterlist[Item],0)),"")</f>
        <v>Self-development</v>
      </c>
      <c r="H74" s="21" t="str">
        <f>IFERROR(INDEX(category_masterlist[Category],MATCH(transaction[[#This Row],[Item]],category_masterlist[Item],0)),"")</f>
        <v>Financial Priorities</v>
      </c>
      <c r="I74" s="21" t="str">
        <f>IFERROR(INDEX(category_masterlist[Category Type],MATCH(transaction[[#This Row],[Item]],category_masterlist[Item],0)),"")</f>
        <v>Expenses</v>
      </c>
      <c r="J74" s="23" t="str">
        <f>IF(transaction[[#This Row],[Date]]="","",TEXT(transaction[[#This Row],[Date]],"mmm"))</f>
        <v>Feb</v>
      </c>
    </row>
    <row r="75" spans="1:10" x14ac:dyDescent="0.3">
      <c r="A75" s="11">
        <v>44620</v>
      </c>
      <c r="B75" s="14" t="s">
        <v>27</v>
      </c>
      <c r="C75" s="12" t="s">
        <v>108</v>
      </c>
      <c r="D75" s="13">
        <v>1500</v>
      </c>
      <c r="E75" s="13"/>
      <c r="F75" s="20">
        <f>transaction[[#This Row],[Money In (Income)]]-transaction[[#This Row],[Money Out (Expenses)]]</f>
        <v>-1500</v>
      </c>
      <c r="G75" s="21" t="str">
        <f>IFERROR(INDEX(category_masterlist[Subcategory],MATCH(transaction[[#This Row],[Item]],category_masterlist[Item],0)),"")</f>
        <v>Self-development</v>
      </c>
      <c r="H75" s="21" t="str">
        <f>IFERROR(INDEX(category_masterlist[Category],MATCH(transaction[[#This Row],[Item]],category_masterlist[Item],0)),"")</f>
        <v>Financial Priorities</v>
      </c>
      <c r="I75" s="21" t="str">
        <f>IFERROR(INDEX(category_masterlist[Category Type],MATCH(transaction[[#This Row],[Item]],category_masterlist[Item],0)),"")</f>
        <v>Expenses</v>
      </c>
      <c r="J75" s="23" t="str">
        <f>IF(transaction[[#This Row],[Date]]="","",TEXT(transaction[[#This Row],[Date]],"mmm"))</f>
        <v>Feb</v>
      </c>
    </row>
    <row r="76" spans="1:10" x14ac:dyDescent="0.3">
      <c r="A76" s="11">
        <v>44620</v>
      </c>
      <c r="B76" s="14" t="s">
        <v>28</v>
      </c>
      <c r="C76" s="12" t="s">
        <v>88</v>
      </c>
      <c r="D76" s="13">
        <v>3000</v>
      </c>
      <c r="E76" s="13"/>
      <c r="F76" s="20">
        <f>transaction[[#This Row],[Money In (Income)]]-transaction[[#This Row],[Money Out (Expenses)]]</f>
        <v>-3000</v>
      </c>
      <c r="G76" s="21" t="str">
        <f>IFERROR(INDEX(category_masterlist[Subcategory],MATCH(transaction[[#This Row],[Item]],category_masterlist[Item],0)),"")</f>
        <v>Self-development</v>
      </c>
      <c r="H76" s="21" t="str">
        <f>IFERROR(INDEX(category_masterlist[Category],MATCH(transaction[[#This Row],[Item]],category_masterlist[Item],0)),"")</f>
        <v>Financial Priorities</v>
      </c>
      <c r="I76" s="21" t="str">
        <f>IFERROR(INDEX(category_masterlist[Category Type],MATCH(transaction[[#This Row],[Item]],category_masterlist[Item],0)),"")</f>
        <v>Expenses</v>
      </c>
      <c r="J76" s="23" t="str">
        <f>IF(transaction[[#This Row],[Date]]="","",TEXT(transaction[[#This Row],[Date]],"mmm"))</f>
        <v>Feb</v>
      </c>
    </row>
    <row r="77" spans="1:10" x14ac:dyDescent="0.3">
      <c r="A77" s="11">
        <v>44620</v>
      </c>
      <c r="B77" s="14" t="s">
        <v>29</v>
      </c>
      <c r="C77" s="12" t="s">
        <v>89</v>
      </c>
      <c r="D77" s="13">
        <v>1500</v>
      </c>
      <c r="E77" s="13"/>
      <c r="F77" s="20">
        <f>transaction[[#This Row],[Money In (Income)]]-transaction[[#This Row],[Money Out (Expenses)]]</f>
        <v>-1500</v>
      </c>
      <c r="G77" s="21" t="str">
        <f>IFERROR(INDEX(category_masterlist[Subcategory],MATCH(transaction[[#This Row],[Item]],category_masterlist[Item],0)),"")</f>
        <v>Insurance</v>
      </c>
      <c r="H77" s="21" t="str">
        <f>IFERROR(INDEX(category_masterlist[Category],MATCH(transaction[[#This Row],[Item]],category_masterlist[Item],0)),"")</f>
        <v>Financial Priorities</v>
      </c>
      <c r="I77" s="21" t="str">
        <f>IFERROR(INDEX(category_masterlist[Category Type],MATCH(transaction[[#This Row],[Item]],category_masterlist[Item],0)),"")</f>
        <v>Expenses</v>
      </c>
      <c r="J77" s="23" t="str">
        <f>IF(transaction[[#This Row],[Date]]="","",TEXT(transaction[[#This Row],[Date]],"mmm"))</f>
        <v>Feb</v>
      </c>
    </row>
    <row r="78" spans="1:10" x14ac:dyDescent="0.3">
      <c r="A78" s="11">
        <v>44620</v>
      </c>
      <c r="B78" s="14" t="s">
        <v>30</v>
      </c>
      <c r="C78" s="12" t="s">
        <v>90</v>
      </c>
      <c r="D78" s="13">
        <v>850</v>
      </c>
      <c r="E78" s="13"/>
      <c r="F78" s="20">
        <f>transaction[[#This Row],[Money In (Income)]]-transaction[[#This Row],[Money Out (Expenses)]]</f>
        <v>-850</v>
      </c>
      <c r="G78" s="21" t="str">
        <f>IFERROR(INDEX(category_masterlist[Subcategory],MATCH(transaction[[#This Row],[Item]],category_masterlist[Item],0)),"")</f>
        <v>Insurance</v>
      </c>
      <c r="H78" s="21" t="str">
        <f>IFERROR(INDEX(category_masterlist[Category],MATCH(transaction[[#This Row],[Item]],category_masterlist[Item],0)),"")</f>
        <v>Financial Priorities</v>
      </c>
      <c r="I78" s="21" t="str">
        <f>IFERROR(INDEX(category_masterlist[Category Type],MATCH(transaction[[#This Row],[Item]],category_masterlist[Item],0)),"")</f>
        <v>Expenses</v>
      </c>
      <c r="J78" s="23" t="str">
        <f>IF(transaction[[#This Row],[Date]]="","",TEXT(transaction[[#This Row],[Date]],"mmm"))</f>
        <v>Feb</v>
      </c>
    </row>
    <row r="79" spans="1:10" x14ac:dyDescent="0.3">
      <c r="A79" s="11">
        <v>44620</v>
      </c>
      <c r="B79" s="14" t="s">
        <v>31</v>
      </c>
      <c r="C79" s="12" t="s">
        <v>91</v>
      </c>
      <c r="D79" s="13">
        <v>2000</v>
      </c>
      <c r="E79" s="13"/>
      <c r="F79" s="20">
        <f>transaction[[#This Row],[Money In (Income)]]-transaction[[#This Row],[Money Out (Expenses)]]</f>
        <v>-2000</v>
      </c>
      <c r="G79" s="21" t="str">
        <f>IFERROR(INDEX(category_masterlist[Subcategory],MATCH(transaction[[#This Row],[Item]],category_masterlist[Item],0)),"")</f>
        <v>Health</v>
      </c>
      <c r="H79" s="21" t="str">
        <f>IFERROR(INDEX(category_masterlist[Category],MATCH(transaction[[#This Row],[Item]],category_masterlist[Item],0)),"")</f>
        <v>Financial Priorities</v>
      </c>
      <c r="I79" s="21" t="str">
        <f>IFERROR(INDEX(category_masterlist[Category Type],MATCH(transaction[[#This Row],[Item]],category_masterlist[Item],0)),"")</f>
        <v>Expenses</v>
      </c>
      <c r="J79" s="23" t="str">
        <f>IF(transaction[[#This Row],[Date]]="","",TEXT(transaction[[#This Row],[Date]],"mmm"))</f>
        <v>Feb</v>
      </c>
    </row>
    <row r="80" spans="1:10" x14ac:dyDescent="0.3">
      <c r="A80" s="11">
        <v>44620</v>
      </c>
      <c r="B80" s="14" t="s">
        <v>32</v>
      </c>
      <c r="C80" s="12" t="s">
        <v>92</v>
      </c>
      <c r="D80" s="13">
        <v>1500</v>
      </c>
      <c r="E80" s="13"/>
      <c r="F80" s="20">
        <f>transaction[[#This Row],[Money In (Income)]]-transaction[[#This Row],[Money Out (Expenses)]]</f>
        <v>-1500</v>
      </c>
      <c r="G80" s="21" t="str">
        <f>IFERROR(INDEX(category_masterlist[Subcategory],MATCH(transaction[[#This Row],[Item]],category_masterlist[Item],0)),"")</f>
        <v>Debt Payment</v>
      </c>
      <c r="H80" s="21" t="str">
        <f>IFERROR(INDEX(category_masterlist[Category],MATCH(transaction[[#This Row],[Item]],category_masterlist[Item],0)),"")</f>
        <v>Financial Priorities</v>
      </c>
      <c r="I80" s="21" t="str">
        <f>IFERROR(INDEX(category_masterlist[Category Type],MATCH(transaction[[#This Row],[Item]],category_masterlist[Item],0)),"")</f>
        <v>Expenses</v>
      </c>
      <c r="J80" s="23" t="str">
        <f>IF(transaction[[#This Row],[Date]]="","",TEXT(transaction[[#This Row],[Date]],"mmm"))</f>
        <v>Feb</v>
      </c>
    </row>
    <row r="81" spans="1:10" x14ac:dyDescent="0.3">
      <c r="A81" s="11">
        <v>44620</v>
      </c>
      <c r="B81" s="14" t="s">
        <v>33</v>
      </c>
      <c r="C81" s="12" t="s">
        <v>33</v>
      </c>
      <c r="D81" s="13">
        <v>2500</v>
      </c>
      <c r="E81" s="13"/>
      <c r="F81" s="20">
        <f>transaction[[#This Row],[Money In (Income)]]-transaction[[#This Row],[Money Out (Expenses)]]</f>
        <v>-2500</v>
      </c>
      <c r="G81" s="21" t="str">
        <f>IFERROR(INDEX(category_masterlist[Subcategory],MATCH(transaction[[#This Row],[Item]],category_masterlist[Item],0)),"")</f>
        <v>Investment</v>
      </c>
      <c r="H81" s="21" t="str">
        <f>IFERROR(INDEX(category_masterlist[Category],MATCH(transaction[[#This Row],[Item]],category_masterlist[Item],0)),"")</f>
        <v>Financial Priorities</v>
      </c>
      <c r="I81" s="21" t="str">
        <f>IFERROR(INDEX(category_masterlist[Category Type],MATCH(transaction[[#This Row],[Item]],category_masterlist[Item],0)),"")</f>
        <v>Expenses</v>
      </c>
      <c r="J81" s="23" t="str">
        <f>IF(transaction[[#This Row],[Date]]="","",TEXT(transaction[[#This Row],[Date]],"mmm"))</f>
        <v>Feb</v>
      </c>
    </row>
    <row r="82" spans="1:10" x14ac:dyDescent="0.3">
      <c r="A82" s="11">
        <v>44620</v>
      </c>
      <c r="B82" s="14" t="s">
        <v>34</v>
      </c>
      <c r="C82" s="12" t="s">
        <v>34</v>
      </c>
      <c r="D82" s="13">
        <v>2500</v>
      </c>
      <c r="E82" s="13"/>
      <c r="F82" s="20">
        <f>transaction[[#This Row],[Money In (Income)]]-transaction[[#This Row],[Money Out (Expenses)]]</f>
        <v>-2500</v>
      </c>
      <c r="G82" s="21" t="str">
        <f>IFERROR(INDEX(category_masterlist[Subcategory],MATCH(transaction[[#This Row],[Item]],category_masterlist[Item],0)),"")</f>
        <v>Investment</v>
      </c>
      <c r="H82" s="21" t="str">
        <f>IFERROR(INDEX(category_masterlist[Category],MATCH(transaction[[#This Row],[Item]],category_masterlist[Item],0)),"")</f>
        <v>Financial Priorities</v>
      </c>
      <c r="I82" s="21" t="str">
        <f>IFERROR(INDEX(category_masterlist[Category Type],MATCH(transaction[[#This Row],[Item]],category_masterlist[Item],0)),"")</f>
        <v>Expenses</v>
      </c>
      <c r="J82" s="23" t="str">
        <f>IF(transaction[[#This Row],[Date]]="","",TEXT(transaction[[#This Row],[Date]],"mmm"))</f>
        <v>Feb</v>
      </c>
    </row>
    <row r="83" spans="1:10" x14ac:dyDescent="0.3">
      <c r="A83" s="11">
        <v>44620</v>
      </c>
      <c r="B83" s="14" t="s">
        <v>35</v>
      </c>
      <c r="C83" s="12" t="s">
        <v>35</v>
      </c>
      <c r="D83" s="13">
        <v>500</v>
      </c>
      <c r="E83" s="13"/>
      <c r="F83" s="20">
        <f>transaction[[#This Row],[Money In (Income)]]-transaction[[#This Row],[Money Out (Expenses)]]</f>
        <v>-500</v>
      </c>
      <c r="G83" s="21" t="str">
        <f>IFERROR(INDEX(category_masterlist[Subcategory],MATCH(transaction[[#This Row],[Item]],category_masterlist[Item],0)),"")</f>
        <v>Investment</v>
      </c>
      <c r="H83" s="21" t="str">
        <f>IFERROR(INDEX(category_masterlist[Category],MATCH(transaction[[#This Row],[Item]],category_masterlist[Item],0)),"")</f>
        <v>Financial Priorities</v>
      </c>
      <c r="I83" s="21" t="str">
        <f>IFERROR(INDEX(category_masterlist[Category Type],MATCH(transaction[[#This Row],[Item]],category_masterlist[Item],0)),"")</f>
        <v>Expenses</v>
      </c>
      <c r="J83" s="23" t="str">
        <f>IF(transaction[[#This Row],[Date]]="","",TEXT(transaction[[#This Row],[Date]],"mmm"))</f>
        <v>Feb</v>
      </c>
    </row>
    <row r="84" spans="1:10" x14ac:dyDescent="0.3">
      <c r="A84" s="11">
        <v>44620</v>
      </c>
      <c r="B84" s="14" t="s">
        <v>36</v>
      </c>
      <c r="C84" s="12" t="s">
        <v>36</v>
      </c>
      <c r="D84" s="13">
        <v>600</v>
      </c>
      <c r="E84" s="13"/>
      <c r="F84" s="20">
        <f>transaction[[#This Row],[Money In (Income)]]-transaction[[#This Row],[Money Out (Expenses)]]</f>
        <v>-600</v>
      </c>
      <c r="G84" s="21" t="str">
        <f>IFERROR(INDEX(category_masterlist[Subcategory],MATCH(transaction[[#This Row],[Item]],category_masterlist[Item],0)),"")</f>
        <v>Investment</v>
      </c>
      <c r="H84" s="21" t="str">
        <f>IFERROR(INDEX(category_masterlist[Category],MATCH(transaction[[#This Row],[Item]],category_masterlist[Item],0)),"")</f>
        <v>Financial Priorities</v>
      </c>
      <c r="I84" s="21" t="str">
        <f>IFERROR(INDEX(category_masterlist[Category Type],MATCH(transaction[[#This Row],[Item]],category_masterlist[Item],0)),"")</f>
        <v>Expenses</v>
      </c>
      <c r="J84" s="23" t="str">
        <f>IF(transaction[[#This Row],[Date]]="","",TEXT(transaction[[#This Row],[Date]],"mmm"))</f>
        <v>Feb</v>
      </c>
    </row>
    <row r="85" spans="1:10" x14ac:dyDescent="0.3">
      <c r="A85" s="11">
        <v>44620</v>
      </c>
      <c r="B85" s="14" t="s">
        <v>38</v>
      </c>
      <c r="C85" s="12" t="s">
        <v>93</v>
      </c>
      <c r="D85" s="13">
        <v>2000</v>
      </c>
      <c r="E85" s="13"/>
      <c r="F85" s="20">
        <f>transaction[[#This Row],[Money In (Income)]]-transaction[[#This Row],[Money Out (Expenses)]]</f>
        <v>-2000</v>
      </c>
      <c r="G85" s="21" t="str">
        <f>IFERROR(INDEX(category_masterlist[Subcategory],MATCH(transaction[[#This Row],[Item]],category_masterlist[Item],0)),"")</f>
        <v>Savings</v>
      </c>
      <c r="H85" s="21" t="str">
        <f>IFERROR(INDEX(category_masterlist[Category],MATCH(transaction[[#This Row],[Item]],category_masterlist[Item],0)),"")</f>
        <v>Financial Priorities</v>
      </c>
      <c r="I85" s="21" t="str">
        <f>IFERROR(INDEX(category_masterlist[Category Type],MATCH(transaction[[#This Row],[Item]],category_masterlist[Item],0)),"")</f>
        <v>Expenses</v>
      </c>
      <c r="J85" s="23" t="str">
        <f>IF(transaction[[#This Row],[Date]]="","",TEXT(transaction[[#This Row],[Date]],"mmm"))</f>
        <v>Feb</v>
      </c>
    </row>
    <row r="86" spans="1:10" x14ac:dyDescent="0.3">
      <c r="A86" s="11">
        <v>44620</v>
      </c>
      <c r="B86" s="14" t="s">
        <v>39</v>
      </c>
      <c r="C86" s="12" t="s">
        <v>94</v>
      </c>
      <c r="D86" s="13">
        <v>1000</v>
      </c>
      <c r="E86" s="13"/>
      <c r="F86" s="20">
        <f>transaction[[#This Row],[Money In (Income)]]-transaction[[#This Row],[Money Out (Expenses)]]</f>
        <v>-1000</v>
      </c>
      <c r="G86" s="21" t="str">
        <f>IFERROR(INDEX(category_masterlist[Subcategory],MATCH(transaction[[#This Row],[Item]],category_masterlist[Item],0)),"")</f>
        <v>Savings</v>
      </c>
      <c r="H86" s="21" t="str">
        <f>IFERROR(INDEX(category_masterlist[Category],MATCH(transaction[[#This Row],[Item]],category_masterlist[Item],0)),"")</f>
        <v>Financial Priorities</v>
      </c>
      <c r="I86" s="21" t="str">
        <f>IFERROR(INDEX(category_masterlist[Category Type],MATCH(transaction[[#This Row],[Item]],category_masterlist[Item],0)),"")</f>
        <v>Expenses</v>
      </c>
      <c r="J86" s="23" t="str">
        <f>IF(transaction[[#This Row],[Date]]="","",TEXT(transaction[[#This Row],[Date]],"mmm"))</f>
        <v>Feb</v>
      </c>
    </row>
    <row r="87" spans="1:10" x14ac:dyDescent="0.3">
      <c r="A87" s="11">
        <v>44620</v>
      </c>
      <c r="B87" s="14" t="s">
        <v>40</v>
      </c>
      <c r="C87" s="12" t="s">
        <v>95</v>
      </c>
      <c r="D87" s="13">
        <v>1500</v>
      </c>
      <c r="E87" s="13"/>
      <c r="F87" s="20">
        <f>transaction[[#This Row],[Money In (Income)]]-transaction[[#This Row],[Money Out (Expenses)]]</f>
        <v>-1500</v>
      </c>
      <c r="G87" s="21" t="str">
        <f>IFERROR(INDEX(category_masterlist[Subcategory],MATCH(transaction[[#This Row],[Item]],category_masterlist[Item],0)),"")</f>
        <v>Savings</v>
      </c>
      <c r="H87" s="21" t="str">
        <f>IFERROR(INDEX(category_masterlist[Category],MATCH(transaction[[#This Row],[Item]],category_masterlist[Item],0)),"")</f>
        <v>Financial Priorities</v>
      </c>
      <c r="I87" s="21" t="str">
        <f>IFERROR(INDEX(category_masterlist[Category Type],MATCH(transaction[[#This Row],[Item]],category_masterlist[Item],0)),"")</f>
        <v>Expenses</v>
      </c>
      <c r="J87" s="23" t="str">
        <f>IF(transaction[[#This Row],[Date]]="","",TEXT(transaction[[#This Row],[Date]],"mmm"))</f>
        <v>Feb</v>
      </c>
    </row>
    <row r="88" spans="1:10" x14ac:dyDescent="0.3">
      <c r="A88" s="11">
        <v>44620</v>
      </c>
      <c r="B88" s="14" t="s">
        <v>41</v>
      </c>
      <c r="C88" s="12" t="s">
        <v>96</v>
      </c>
      <c r="D88" s="13">
        <v>1000</v>
      </c>
      <c r="E88" s="13"/>
      <c r="F88" s="20">
        <f>transaction[[#This Row],[Money In (Income)]]-transaction[[#This Row],[Money Out (Expenses)]]</f>
        <v>-1000</v>
      </c>
      <c r="G88" s="21" t="str">
        <f>IFERROR(INDEX(category_masterlist[Subcategory],MATCH(transaction[[#This Row],[Item]],category_masterlist[Item],0)),"")</f>
        <v>Savings</v>
      </c>
      <c r="H88" s="21" t="str">
        <f>IFERROR(INDEX(category_masterlist[Category],MATCH(transaction[[#This Row],[Item]],category_masterlist[Item],0)),"")</f>
        <v>Financial Priorities</v>
      </c>
      <c r="I88" s="21" t="str">
        <f>IFERROR(INDEX(category_masterlist[Category Type],MATCH(transaction[[#This Row],[Item]],category_masterlist[Item],0)),"")</f>
        <v>Expenses</v>
      </c>
      <c r="J88" s="23" t="str">
        <f>IF(transaction[[#This Row],[Date]]="","",TEXT(transaction[[#This Row],[Date]],"mmm"))</f>
        <v>Feb</v>
      </c>
    </row>
    <row r="89" spans="1:10" x14ac:dyDescent="0.3">
      <c r="A89" s="11">
        <v>44620</v>
      </c>
      <c r="B89" s="14" t="s">
        <v>42</v>
      </c>
      <c r="C89" s="12" t="s">
        <v>97</v>
      </c>
      <c r="D89" s="13">
        <v>500</v>
      </c>
      <c r="E89" s="13"/>
      <c r="F89" s="20">
        <f>transaction[[#This Row],[Money In (Income)]]-transaction[[#This Row],[Money Out (Expenses)]]</f>
        <v>-500</v>
      </c>
      <c r="G89" s="21" t="str">
        <f>IFERROR(INDEX(category_masterlist[Subcategory],MATCH(transaction[[#This Row],[Item]],category_masterlist[Item],0)),"")</f>
        <v>Entertainment</v>
      </c>
      <c r="H89" s="21" t="str">
        <f>IFERROR(INDEX(category_masterlist[Category],MATCH(transaction[[#This Row],[Item]],category_masterlist[Item],0)),"")</f>
        <v>Wants</v>
      </c>
      <c r="I89" s="21" t="str">
        <f>IFERROR(INDEX(category_masterlist[Category Type],MATCH(transaction[[#This Row],[Item]],category_masterlist[Item],0)),"")</f>
        <v>Expenses</v>
      </c>
      <c r="J89" s="23" t="str">
        <f>IF(transaction[[#This Row],[Date]]="","",TEXT(transaction[[#This Row],[Date]],"mmm"))</f>
        <v>Feb</v>
      </c>
    </row>
    <row r="90" spans="1:10" x14ac:dyDescent="0.3">
      <c r="A90" s="11">
        <v>44620</v>
      </c>
      <c r="B90" s="14" t="s">
        <v>43</v>
      </c>
      <c r="C90" s="12" t="s">
        <v>98</v>
      </c>
      <c r="D90" s="13">
        <v>600</v>
      </c>
      <c r="E90" s="13"/>
      <c r="F90" s="20">
        <f>transaction[[#This Row],[Money In (Income)]]-transaction[[#This Row],[Money Out (Expenses)]]</f>
        <v>-600</v>
      </c>
      <c r="G90" s="21" t="str">
        <f>IFERROR(INDEX(category_masterlist[Subcategory],MATCH(transaction[[#This Row],[Item]],category_masterlist[Item],0)),"")</f>
        <v>Entertainment</v>
      </c>
      <c r="H90" s="21" t="str">
        <f>IFERROR(INDEX(category_masterlist[Category],MATCH(transaction[[#This Row],[Item]],category_masterlist[Item],0)),"")</f>
        <v>Wants</v>
      </c>
      <c r="I90" s="21" t="str">
        <f>IFERROR(INDEX(category_masterlist[Category Type],MATCH(transaction[[#This Row],[Item]],category_masterlist[Item],0)),"")</f>
        <v>Expenses</v>
      </c>
      <c r="J90" s="23" t="str">
        <f>IF(transaction[[#This Row],[Date]]="","",TEXT(transaction[[#This Row],[Date]],"mmm"))</f>
        <v>Feb</v>
      </c>
    </row>
    <row r="91" spans="1:10" x14ac:dyDescent="0.3">
      <c r="A91" s="11">
        <v>44620</v>
      </c>
      <c r="B91" s="14" t="s">
        <v>44</v>
      </c>
      <c r="C91" s="12" t="s">
        <v>99</v>
      </c>
      <c r="D91" s="13">
        <v>500</v>
      </c>
      <c r="E91" s="13"/>
      <c r="F91" s="20">
        <f>transaction[[#This Row],[Money In (Income)]]-transaction[[#This Row],[Money Out (Expenses)]]</f>
        <v>-500</v>
      </c>
      <c r="G91" s="21" t="str">
        <f>IFERROR(INDEX(category_masterlist[Subcategory],MATCH(transaction[[#This Row],[Item]],category_masterlist[Item],0)),"")</f>
        <v>Entertainment</v>
      </c>
      <c r="H91" s="21" t="str">
        <f>IFERROR(INDEX(category_masterlist[Category],MATCH(transaction[[#This Row],[Item]],category_masterlist[Item],0)),"")</f>
        <v>Wants</v>
      </c>
      <c r="I91" s="21" t="str">
        <f>IFERROR(INDEX(category_masterlist[Category Type],MATCH(transaction[[#This Row],[Item]],category_masterlist[Item],0)),"")</f>
        <v>Expenses</v>
      </c>
      <c r="J91" s="23" t="str">
        <f>IF(transaction[[#This Row],[Date]]="","",TEXT(transaction[[#This Row],[Date]],"mmm"))</f>
        <v>Feb</v>
      </c>
    </row>
    <row r="92" spans="1:10" x14ac:dyDescent="0.3">
      <c r="A92" s="11">
        <v>44620</v>
      </c>
      <c r="B92" s="14" t="s">
        <v>45</v>
      </c>
      <c r="C92" s="12" t="s">
        <v>100</v>
      </c>
      <c r="D92" s="13">
        <v>1200</v>
      </c>
      <c r="E92" s="13"/>
      <c r="F92" s="20">
        <f>transaction[[#This Row],[Money In (Income)]]-transaction[[#This Row],[Money Out (Expenses)]]</f>
        <v>-1200</v>
      </c>
      <c r="G92" s="21" t="str">
        <f>IFERROR(INDEX(category_masterlist[Subcategory],MATCH(transaction[[#This Row],[Item]],category_masterlist[Item],0)),"")</f>
        <v>Clothing</v>
      </c>
      <c r="H92" s="21" t="str">
        <f>IFERROR(INDEX(category_masterlist[Category],MATCH(transaction[[#This Row],[Item]],category_masterlist[Item],0)),"")</f>
        <v>Wants</v>
      </c>
      <c r="I92" s="21" t="str">
        <f>IFERROR(INDEX(category_masterlist[Category Type],MATCH(transaction[[#This Row],[Item]],category_masterlist[Item],0)),"")</f>
        <v>Expenses</v>
      </c>
      <c r="J92" s="23" t="str">
        <f>IF(transaction[[#This Row],[Date]]="","",TEXT(transaction[[#This Row],[Date]],"mmm"))</f>
        <v>Feb</v>
      </c>
    </row>
    <row r="93" spans="1:10" x14ac:dyDescent="0.3">
      <c r="A93" s="11">
        <v>44620</v>
      </c>
      <c r="B93" s="14" t="s">
        <v>46</v>
      </c>
      <c r="C93" s="12" t="s">
        <v>101</v>
      </c>
      <c r="D93" s="13">
        <v>1900</v>
      </c>
      <c r="E93" s="13"/>
      <c r="F93" s="20">
        <f>transaction[[#This Row],[Money In (Income)]]-transaction[[#This Row],[Money Out (Expenses)]]</f>
        <v>-1900</v>
      </c>
      <c r="G93" s="21" t="str">
        <f>IFERROR(INDEX(category_masterlist[Subcategory],MATCH(transaction[[#This Row],[Item]],category_masterlist[Item],0)),"")</f>
        <v>Dining Out</v>
      </c>
      <c r="H93" s="21" t="str">
        <f>IFERROR(INDEX(category_masterlist[Category],MATCH(transaction[[#This Row],[Item]],category_masterlist[Item],0)),"")</f>
        <v>Wants</v>
      </c>
      <c r="I93" s="21" t="str">
        <f>IFERROR(INDEX(category_masterlist[Category Type],MATCH(transaction[[#This Row],[Item]],category_masterlist[Item],0)),"")</f>
        <v>Expenses</v>
      </c>
      <c r="J93" s="23" t="str">
        <f>IF(transaction[[#This Row],[Date]]="","",TEXT(transaction[[#This Row],[Date]],"mmm"))</f>
        <v>Feb</v>
      </c>
    </row>
    <row r="94" spans="1:10" x14ac:dyDescent="0.3">
      <c r="A94" s="11">
        <v>44620</v>
      </c>
      <c r="B94" s="14" t="s">
        <v>47</v>
      </c>
      <c r="C94" s="12" t="s">
        <v>102</v>
      </c>
      <c r="D94" s="13">
        <v>6000</v>
      </c>
      <c r="E94" s="13"/>
      <c r="F94" s="20">
        <f>transaction[[#This Row],[Money In (Income)]]-transaction[[#This Row],[Money Out (Expenses)]]</f>
        <v>-6000</v>
      </c>
      <c r="G94" s="21" t="str">
        <f>IFERROR(INDEX(category_masterlist[Subcategory],MATCH(transaction[[#This Row],[Item]],category_masterlist[Item],0)),"")</f>
        <v>Charity</v>
      </c>
      <c r="H94" s="21" t="str">
        <f>IFERROR(INDEX(category_masterlist[Category],MATCH(transaction[[#This Row],[Item]],category_masterlist[Item],0)),"")</f>
        <v>Wants</v>
      </c>
      <c r="I94" s="21" t="str">
        <f>IFERROR(INDEX(category_masterlist[Category Type],MATCH(transaction[[#This Row],[Item]],category_masterlist[Item],0)),"")</f>
        <v>Expenses</v>
      </c>
      <c r="J94" s="23" t="str">
        <f>IF(transaction[[#This Row],[Date]]="","",TEXT(transaction[[#This Row],[Date]],"mmm"))</f>
        <v>Feb</v>
      </c>
    </row>
    <row r="95" spans="1:10" x14ac:dyDescent="0.3">
      <c r="A95" s="11">
        <v>44620</v>
      </c>
      <c r="B95" s="14" t="s">
        <v>48</v>
      </c>
      <c r="C95" s="12" t="s">
        <v>103</v>
      </c>
      <c r="D95" s="13">
        <v>3000</v>
      </c>
      <c r="E95" s="13"/>
      <c r="F95" s="20">
        <f>transaction[[#This Row],[Money In (Income)]]-transaction[[#This Row],[Money Out (Expenses)]]</f>
        <v>-3000</v>
      </c>
      <c r="G95" s="21" t="str">
        <f>IFERROR(INDEX(category_masterlist[Subcategory],MATCH(transaction[[#This Row],[Item]],category_masterlist[Item],0)),"")</f>
        <v>Other Expenses</v>
      </c>
      <c r="H95" s="21" t="str">
        <f>IFERROR(INDEX(category_masterlist[Category],MATCH(transaction[[#This Row],[Item]],category_masterlist[Item],0)),"")</f>
        <v>Wants</v>
      </c>
      <c r="I95" s="21" t="str">
        <f>IFERROR(INDEX(category_masterlist[Category Type],MATCH(transaction[[#This Row],[Item]],category_masterlist[Item],0)),"")</f>
        <v>Expenses</v>
      </c>
      <c r="J95" s="23" t="str">
        <f>IF(transaction[[#This Row],[Date]]="","",TEXT(transaction[[#This Row],[Date]],"mmm"))</f>
        <v>Feb</v>
      </c>
    </row>
    <row r="96" spans="1:10" x14ac:dyDescent="0.3">
      <c r="A96" s="11">
        <v>44256</v>
      </c>
      <c r="B96" s="14" t="s">
        <v>6</v>
      </c>
      <c r="C96" s="12" t="s">
        <v>69</v>
      </c>
      <c r="D96" s="13"/>
      <c r="E96" s="13">
        <v>60000</v>
      </c>
      <c r="F96" s="20">
        <f>transaction[[#This Row],[Money In (Income)]]-transaction[[#This Row],[Money Out (Expenses)]]</f>
        <v>60000</v>
      </c>
      <c r="G96" s="21" t="str">
        <f>IFERROR(INDEX(category_masterlist[Subcategory],MATCH(transaction[[#This Row],[Item]],category_masterlist[Item],0)),"")</f>
        <v>Salary</v>
      </c>
      <c r="H96" s="21" t="str">
        <f>IFERROR(INDEX(category_masterlist[Category],MATCH(transaction[[#This Row],[Item]],category_masterlist[Item],0)),"")</f>
        <v>Income</v>
      </c>
      <c r="I96" s="21" t="str">
        <f>IFERROR(INDEX(category_masterlist[Category Type],MATCH(transaction[[#This Row],[Item]],category_masterlist[Item],0)),"")</f>
        <v>Income</v>
      </c>
      <c r="J96" s="23" t="str">
        <f>IF(transaction[[#This Row],[Date]]="","",TEXT(transaction[[#This Row],[Date]],"mmm"))</f>
        <v>Mar</v>
      </c>
    </row>
    <row r="97" spans="1:10" x14ac:dyDescent="0.3">
      <c r="A97" s="11">
        <v>44256</v>
      </c>
      <c r="B97" s="14" t="s">
        <v>7</v>
      </c>
      <c r="C97" s="12" t="s">
        <v>70</v>
      </c>
      <c r="D97" s="13"/>
      <c r="E97" s="13">
        <v>2000</v>
      </c>
      <c r="F97" s="20">
        <f>transaction[[#This Row],[Money In (Income)]]-transaction[[#This Row],[Money Out (Expenses)]]</f>
        <v>2000</v>
      </c>
      <c r="G97" s="21" t="str">
        <f>IFERROR(INDEX(category_masterlist[Subcategory],MATCH(transaction[[#This Row],[Item]],category_masterlist[Item],0)),"")</f>
        <v>Business</v>
      </c>
      <c r="H97" s="21" t="str">
        <f>IFERROR(INDEX(category_masterlist[Category],MATCH(transaction[[#This Row],[Item]],category_masterlist[Item],0)),"")</f>
        <v>Income</v>
      </c>
      <c r="I97" s="21" t="str">
        <f>IFERROR(INDEX(category_masterlist[Category Type],MATCH(transaction[[#This Row],[Item]],category_masterlist[Item],0)),"")</f>
        <v>Income</v>
      </c>
      <c r="J97" s="23" t="str">
        <f>IF(transaction[[#This Row],[Date]]="","",TEXT(transaction[[#This Row],[Date]],"mmm"))</f>
        <v>Mar</v>
      </c>
    </row>
    <row r="98" spans="1:10" x14ac:dyDescent="0.3">
      <c r="A98" s="11">
        <v>44256</v>
      </c>
      <c r="B98" s="14" t="s">
        <v>8</v>
      </c>
      <c r="C98" s="12" t="s">
        <v>71</v>
      </c>
      <c r="D98" s="13"/>
      <c r="E98" s="13">
        <v>5000</v>
      </c>
      <c r="F98" s="20">
        <f>transaction[[#This Row],[Money In (Income)]]-transaction[[#This Row],[Money Out (Expenses)]]</f>
        <v>5000</v>
      </c>
      <c r="G98" s="21" t="str">
        <f>IFERROR(INDEX(category_masterlist[Subcategory],MATCH(transaction[[#This Row],[Item]],category_masterlist[Item],0)),"")</f>
        <v>Investment</v>
      </c>
      <c r="H98" s="21" t="str">
        <f>IFERROR(INDEX(category_masterlist[Category],MATCH(transaction[[#This Row],[Item]],category_masterlist[Item],0)),"")</f>
        <v>Income</v>
      </c>
      <c r="I98" s="21" t="str">
        <f>IFERROR(INDEX(category_masterlist[Category Type],MATCH(transaction[[#This Row],[Item]],category_masterlist[Item],0)),"")</f>
        <v>Income</v>
      </c>
      <c r="J98" s="23" t="str">
        <f>IF(transaction[[#This Row],[Date]]="","",TEXT(transaction[[#This Row],[Date]],"mmm"))</f>
        <v>Mar</v>
      </c>
    </row>
    <row r="99" spans="1:10" x14ac:dyDescent="0.3">
      <c r="A99" s="11">
        <v>44256</v>
      </c>
      <c r="B99" s="14" t="s">
        <v>9</v>
      </c>
      <c r="C99" s="12" t="s">
        <v>9</v>
      </c>
      <c r="D99" s="13"/>
      <c r="E99" s="13">
        <v>1500</v>
      </c>
      <c r="F99" s="20">
        <f>transaction[[#This Row],[Money In (Income)]]-transaction[[#This Row],[Money Out (Expenses)]]</f>
        <v>1500</v>
      </c>
      <c r="G99" s="21" t="str">
        <f>IFERROR(INDEX(category_masterlist[Subcategory],MATCH(transaction[[#This Row],[Item]],category_masterlist[Item],0)),"")</f>
        <v>Dividends</v>
      </c>
      <c r="H99" s="21" t="str">
        <f>IFERROR(INDEX(category_masterlist[Category],MATCH(transaction[[#This Row],[Item]],category_masterlist[Item],0)),"")</f>
        <v>Income</v>
      </c>
      <c r="I99" s="21" t="str">
        <f>IFERROR(INDEX(category_masterlist[Category Type],MATCH(transaction[[#This Row],[Item]],category_masterlist[Item],0)),"")</f>
        <v>Income</v>
      </c>
      <c r="J99" s="23" t="str">
        <f>IF(transaction[[#This Row],[Date]]="","",TEXT(transaction[[#This Row],[Date]],"mmm"))</f>
        <v>Mar</v>
      </c>
    </row>
    <row r="100" spans="1:10" x14ac:dyDescent="0.3">
      <c r="A100" s="11">
        <v>44256</v>
      </c>
      <c r="B100" s="14" t="s">
        <v>10</v>
      </c>
      <c r="C100" s="12" t="s">
        <v>72</v>
      </c>
      <c r="D100" s="13"/>
      <c r="E100" s="13">
        <v>500</v>
      </c>
      <c r="F100" s="20">
        <f>transaction[[#This Row],[Money In (Income)]]-transaction[[#This Row],[Money Out (Expenses)]]</f>
        <v>500</v>
      </c>
      <c r="G100" s="21" t="str">
        <f>IFERROR(INDEX(category_masterlist[Subcategory],MATCH(transaction[[#This Row],[Item]],category_masterlist[Item],0)),"")</f>
        <v>Other Income</v>
      </c>
      <c r="H100" s="21" t="str">
        <f>IFERROR(INDEX(category_masterlist[Category],MATCH(transaction[[#This Row],[Item]],category_masterlist[Item],0)),"")</f>
        <v>Income</v>
      </c>
      <c r="I100" s="21" t="str">
        <f>IFERROR(INDEX(category_masterlist[Category Type],MATCH(transaction[[#This Row],[Item]],category_masterlist[Item],0)),"")</f>
        <v>Income</v>
      </c>
      <c r="J100" s="23" t="str">
        <f>IF(transaction[[#This Row],[Date]]="","",TEXT(transaction[[#This Row],[Date]],"mmm"))</f>
        <v>Mar</v>
      </c>
    </row>
    <row r="101" spans="1:10" x14ac:dyDescent="0.3">
      <c r="A101" s="11">
        <v>44256</v>
      </c>
      <c r="B101" s="14" t="s">
        <v>11</v>
      </c>
      <c r="C101" s="12" t="s">
        <v>73</v>
      </c>
      <c r="D101" s="13"/>
      <c r="E101" s="13">
        <v>2500</v>
      </c>
      <c r="F101" s="20">
        <f>transaction[[#This Row],[Money In (Income)]]-transaction[[#This Row],[Money Out (Expenses)]]</f>
        <v>2500</v>
      </c>
      <c r="G101" s="21" t="str">
        <f>IFERROR(INDEX(category_masterlist[Subcategory],MATCH(transaction[[#This Row],[Item]],category_masterlist[Item],0)),"")</f>
        <v>Other Income</v>
      </c>
      <c r="H101" s="21" t="str">
        <f>IFERROR(INDEX(category_masterlist[Category],MATCH(transaction[[#This Row],[Item]],category_masterlist[Item],0)),"")</f>
        <v>Income</v>
      </c>
      <c r="I101" s="21" t="str">
        <f>IFERROR(INDEX(category_masterlist[Category Type],MATCH(transaction[[#This Row],[Item]],category_masterlist[Item],0)),"")</f>
        <v>Income</v>
      </c>
      <c r="J101" s="23" t="str">
        <f>IF(transaction[[#This Row],[Date]]="","",TEXT(transaction[[#This Row],[Date]],"mmm"))</f>
        <v>Mar</v>
      </c>
    </row>
    <row r="102" spans="1:10" x14ac:dyDescent="0.3">
      <c r="A102" s="11">
        <v>44286</v>
      </c>
      <c r="B102" s="14" t="s">
        <v>12</v>
      </c>
      <c r="C102" s="12" t="s">
        <v>74</v>
      </c>
      <c r="D102" s="13">
        <v>10000</v>
      </c>
      <c r="E102" s="13"/>
      <c r="F102" s="20">
        <f>transaction[[#This Row],[Money In (Income)]]-transaction[[#This Row],[Money Out (Expenses)]]</f>
        <v>-10000</v>
      </c>
      <c r="G102" s="21" t="str">
        <f>IFERROR(INDEX(category_masterlist[Subcategory],MATCH(transaction[[#This Row],[Item]],category_masterlist[Item],0)),"")</f>
        <v>Housing</v>
      </c>
      <c r="H102" s="21" t="str">
        <f>IFERROR(INDEX(category_masterlist[Category],MATCH(transaction[[#This Row],[Item]],category_masterlist[Item],0)),"")</f>
        <v>Needs</v>
      </c>
      <c r="I102" s="21" t="str">
        <f>IFERROR(INDEX(category_masterlist[Category Type],MATCH(transaction[[#This Row],[Item]],category_masterlist[Item],0)),"")</f>
        <v>Expenses</v>
      </c>
      <c r="J102" s="23" t="str">
        <f>IF(transaction[[#This Row],[Date]]="","",TEXT(transaction[[#This Row],[Date]],"mmm"))</f>
        <v>Mar</v>
      </c>
    </row>
    <row r="103" spans="1:10" x14ac:dyDescent="0.3">
      <c r="A103" s="11">
        <v>44286</v>
      </c>
      <c r="B103" s="14" t="s">
        <v>13</v>
      </c>
      <c r="C103" s="12" t="s">
        <v>13</v>
      </c>
      <c r="D103" s="13">
        <v>1000</v>
      </c>
      <c r="E103" s="13"/>
      <c r="F103" s="20">
        <f>transaction[[#This Row],[Money In (Income)]]-transaction[[#This Row],[Money Out (Expenses)]]</f>
        <v>-1000</v>
      </c>
      <c r="G103" s="21" t="str">
        <f>IFERROR(INDEX(category_masterlist[Subcategory],MATCH(transaction[[#This Row],[Item]],category_masterlist[Item],0)),"")</f>
        <v>Housing</v>
      </c>
      <c r="H103" s="21" t="str">
        <f>IFERROR(INDEX(category_masterlist[Category],MATCH(transaction[[#This Row],[Item]],category_masterlist[Item],0)),"")</f>
        <v>Needs</v>
      </c>
      <c r="I103" s="21" t="str">
        <f>IFERROR(INDEX(category_masterlist[Category Type],MATCH(transaction[[#This Row],[Item]],category_masterlist[Item],0)),"")</f>
        <v>Expenses</v>
      </c>
      <c r="J103" s="23" t="str">
        <f>IF(transaction[[#This Row],[Date]]="","",TEXT(transaction[[#This Row],[Date]],"mmm"))</f>
        <v>Mar</v>
      </c>
    </row>
    <row r="104" spans="1:10" x14ac:dyDescent="0.3">
      <c r="A104" s="11">
        <v>44286</v>
      </c>
      <c r="B104" s="14" t="s">
        <v>14</v>
      </c>
      <c r="C104" s="12" t="s">
        <v>75</v>
      </c>
      <c r="D104" s="13">
        <v>5500</v>
      </c>
      <c r="E104" s="13"/>
      <c r="F104" s="20">
        <f>transaction[[#This Row],[Money In (Income)]]-transaction[[#This Row],[Money Out (Expenses)]]</f>
        <v>-5500</v>
      </c>
      <c r="G104" s="21" t="str">
        <f>IFERROR(INDEX(category_masterlist[Subcategory],MATCH(transaction[[#This Row],[Item]],category_masterlist[Item],0)),"")</f>
        <v>Groceries</v>
      </c>
      <c r="H104" s="21" t="str">
        <f>IFERROR(INDEX(category_masterlist[Category],MATCH(transaction[[#This Row],[Item]],category_masterlist[Item],0)),"")</f>
        <v>Needs</v>
      </c>
      <c r="I104" s="21" t="str">
        <f>IFERROR(INDEX(category_masterlist[Category Type],MATCH(transaction[[#This Row],[Item]],category_masterlist[Item],0)),"")</f>
        <v>Expenses</v>
      </c>
      <c r="J104" s="23" t="str">
        <f>IF(transaction[[#This Row],[Date]]="","",TEXT(transaction[[#This Row],[Date]],"mmm"))</f>
        <v>Mar</v>
      </c>
    </row>
    <row r="105" spans="1:10" x14ac:dyDescent="0.3">
      <c r="A105" s="11">
        <v>44286</v>
      </c>
      <c r="B105" s="14" t="s">
        <v>15</v>
      </c>
      <c r="C105" s="12" t="s">
        <v>76</v>
      </c>
      <c r="D105" s="13">
        <v>2500</v>
      </c>
      <c r="E105" s="13"/>
      <c r="F105" s="20">
        <f>transaction[[#This Row],[Money In (Income)]]-transaction[[#This Row],[Money Out (Expenses)]]</f>
        <v>-2500</v>
      </c>
      <c r="G105" s="21" t="str">
        <f>IFERROR(INDEX(category_masterlist[Subcategory],MATCH(transaction[[#This Row],[Item]],category_masterlist[Item],0)),"")</f>
        <v>Groceries</v>
      </c>
      <c r="H105" s="21" t="str">
        <f>IFERROR(INDEX(category_masterlist[Category],MATCH(transaction[[#This Row],[Item]],category_masterlist[Item],0)),"")</f>
        <v>Needs</v>
      </c>
      <c r="I105" s="21" t="str">
        <f>IFERROR(INDEX(category_masterlist[Category Type],MATCH(transaction[[#This Row],[Item]],category_masterlist[Item],0)),"")</f>
        <v>Expenses</v>
      </c>
      <c r="J105" s="23" t="str">
        <f>IF(transaction[[#This Row],[Date]]="","",TEXT(transaction[[#This Row],[Date]],"mmm"))</f>
        <v>Mar</v>
      </c>
    </row>
    <row r="106" spans="1:10" x14ac:dyDescent="0.3">
      <c r="A106" s="11">
        <v>44286</v>
      </c>
      <c r="B106" s="14" t="s">
        <v>16</v>
      </c>
      <c r="C106" s="12" t="s">
        <v>77</v>
      </c>
      <c r="D106" s="13">
        <v>1800</v>
      </c>
      <c r="E106" s="13"/>
      <c r="F106" s="20">
        <f>transaction[[#This Row],[Money In (Income)]]-transaction[[#This Row],[Money Out (Expenses)]]</f>
        <v>-1800</v>
      </c>
      <c r="G106" s="21" t="str">
        <f>IFERROR(INDEX(category_masterlist[Subcategory],MATCH(transaction[[#This Row],[Item]],category_masterlist[Item],0)),"")</f>
        <v>Bills &amp; Utilities</v>
      </c>
      <c r="H106" s="21" t="str">
        <f>IFERROR(INDEX(category_masterlist[Category],MATCH(transaction[[#This Row],[Item]],category_masterlist[Item],0)),"")</f>
        <v>Needs</v>
      </c>
      <c r="I106" s="21" t="str">
        <f>IFERROR(INDEX(category_masterlist[Category Type],MATCH(transaction[[#This Row],[Item]],category_masterlist[Item],0)),"")</f>
        <v>Expenses</v>
      </c>
      <c r="J106" s="23" t="str">
        <f>IF(transaction[[#This Row],[Date]]="","",TEXT(transaction[[#This Row],[Date]],"mmm"))</f>
        <v>Mar</v>
      </c>
    </row>
    <row r="107" spans="1:10" x14ac:dyDescent="0.3">
      <c r="A107" s="11">
        <v>44286</v>
      </c>
      <c r="B107" s="14" t="s">
        <v>17</v>
      </c>
      <c r="C107" s="12" t="s">
        <v>78</v>
      </c>
      <c r="D107" s="13">
        <v>450</v>
      </c>
      <c r="E107" s="13"/>
      <c r="F107" s="20">
        <f>transaction[[#This Row],[Money In (Income)]]-transaction[[#This Row],[Money Out (Expenses)]]</f>
        <v>-450</v>
      </c>
      <c r="G107" s="21" t="str">
        <f>IFERROR(INDEX(category_masterlist[Subcategory],MATCH(transaction[[#This Row],[Item]],category_masterlist[Item],0)),"")</f>
        <v>Bills &amp; Utilities</v>
      </c>
      <c r="H107" s="21" t="str">
        <f>IFERROR(INDEX(category_masterlist[Category],MATCH(transaction[[#This Row],[Item]],category_masterlist[Item],0)),"")</f>
        <v>Needs</v>
      </c>
      <c r="I107" s="21" t="str">
        <f>IFERROR(INDEX(category_masterlist[Category Type],MATCH(transaction[[#This Row],[Item]],category_masterlist[Item],0)),"")</f>
        <v>Expenses</v>
      </c>
      <c r="J107" s="23" t="str">
        <f>IF(transaction[[#This Row],[Date]]="","",TEXT(transaction[[#This Row],[Date]],"mmm"))</f>
        <v>Mar</v>
      </c>
    </row>
    <row r="108" spans="1:10" x14ac:dyDescent="0.3">
      <c r="A108" s="11">
        <v>44286</v>
      </c>
      <c r="B108" s="14" t="s">
        <v>18</v>
      </c>
      <c r="C108" s="12" t="s">
        <v>79</v>
      </c>
      <c r="D108" s="13">
        <v>850</v>
      </c>
      <c r="E108" s="13"/>
      <c r="F108" s="20">
        <f>transaction[[#This Row],[Money In (Income)]]-transaction[[#This Row],[Money Out (Expenses)]]</f>
        <v>-850</v>
      </c>
      <c r="G108" s="21" t="str">
        <f>IFERROR(INDEX(category_masterlist[Subcategory],MATCH(transaction[[#This Row],[Item]],category_masterlist[Item],0)),"")</f>
        <v>Bills &amp; Utilities</v>
      </c>
      <c r="H108" s="21" t="str">
        <f>IFERROR(INDEX(category_masterlist[Category],MATCH(transaction[[#This Row],[Item]],category_masterlist[Item],0)),"")</f>
        <v>Needs</v>
      </c>
      <c r="I108" s="21" t="str">
        <f>IFERROR(INDEX(category_masterlist[Category Type],MATCH(transaction[[#This Row],[Item]],category_masterlist[Item],0)),"")</f>
        <v>Expenses</v>
      </c>
      <c r="J108" s="23" t="str">
        <f>IF(transaction[[#This Row],[Date]]="","",TEXT(transaction[[#This Row],[Date]],"mmm"))</f>
        <v>Mar</v>
      </c>
    </row>
    <row r="109" spans="1:10" x14ac:dyDescent="0.3">
      <c r="A109" s="11">
        <v>44286</v>
      </c>
      <c r="B109" s="14" t="s">
        <v>19</v>
      </c>
      <c r="C109" s="12" t="s">
        <v>80</v>
      </c>
      <c r="D109" s="13">
        <v>450</v>
      </c>
      <c r="E109" s="13"/>
      <c r="F109" s="20">
        <f>transaction[[#This Row],[Money In (Income)]]-transaction[[#This Row],[Money Out (Expenses)]]</f>
        <v>-450</v>
      </c>
      <c r="G109" s="21" t="str">
        <f>IFERROR(INDEX(category_masterlist[Subcategory],MATCH(transaction[[#This Row],[Item]],category_masterlist[Item],0)),"")</f>
        <v>Bills &amp; Utilities</v>
      </c>
      <c r="H109" s="21" t="str">
        <f>IFERROR(INDEX(category_masterlist[Category],MATCH(transaction[[#This Row],[Item]],category_masterlist[Item],0)),"")</f>
        <v>Needs</v>
      </c>
      <c r="I109" s="21" t="str">
        <f>IFERROR(INDEX(category_masterlist[Category Type],MATCH(transaction[[#This Row],[Item]],category_masterlist[Item],0)),"")</f>
        <v>Expenses</v>
      </c>
      <c r="J109" s="23" t="str">
        <f>IF(transaction[[#This Row],[Date]]="","",TEXT(transaction[[#This Row],[Date]],"mmm"))</f>
        <v>Mar</v>
      </c>
    </row>
    <row r="110" spans="1:10" x14ac:dyDescent="0.3">
      <c r="A110" s="11">
        <v>44286</v>
      </c>
      <c r="B110" s="14" t="s">
        <v>20</v>
      </c>
      <c r="C110" s="12" t="s">
        <v>81</v>
      </c>
      <c r="D110" s="13">
        <v>1500</v>
      </c>
      <c r="E110" s="13"/>
      <c r="F110" s="20">
        <f>transaction[[#This Row],[Money In (Income)]]-transaction[[#This Row],[Money Out (Expenses)]]</f>
        <v>-1500</v>
      </c>
      <c r="G110" s="21" t="str">
        <f>IFERROR(INDEX(category_masterlist[Subcategory],MATCH(transaction[[#This Row],[Item]],category_masterlist[Item],0)),"")</f>
        <v>Bills &amp; Utilities</v>
      </c>
      <c r="H110" s="21" t="str">
        <f>IFERROR(INDEX(category_masterlist[Category],MATCH(transaction[[#This Row],[Item]],category_masterlist[Item],0)),"")</f>
        <v>Needs</v>
      </c>
      <c r="I110" s="21" t="str">
        <f>IFERROR(INDEX(category_masterlist[Category Type],MATCH(transaction[[#This Row],[Item]],category_masterlist[Item],0)),"")</f>
        <v>Expenses</v>
      </c>
      <c r="J110" s="23" t="str">
        <f>IF(transaction[[#This Row],[Date]]="","",TEXT(transaction[[#This Row],[Date]],"mmm"))</f>
        <v>Mar</v>
      </c>
    </row>
    <row r="111" spans="1:10" x14ac:dyDescent="0.3">
      <c r="A111" s="11">
        <v>44286</v>
      </c>
      <c r="B111" s="14" t="s">
        <v>21</v>
      </c>
      <c r="C111" s="12" t="s">
        <v>82</v>
      </c>
      <c r="D111" s="13">
        <v>1500</v>
      </c>
      <c r="E111" s="13"/>
      <c r="F111" s="20">
        <f>transaction[[#This Row],[Money In (Income)]]-transaction[[#This Row],[Money Out (Expenses)]]</f>
        <v>-1500</v>
      </c>
      <c r="G111" s="21" t="str">
        <f>IFERROR(INDEX(category_masterlist[Subcategory],MATCH(transaction[[#This Row],[Item]],category_masterlist[Item],0)),"")</f>
        <v>Transportation</v>
      </c>
      <c r="H111" s="21" t="str">
        <f>IFERROR(INDEX(category_masterlist[Category],MATCH(transaction[[#This Row],[Item]],category_masterlist[Item],0)),"")</f>
        <v>Needs</v>
      </c>
      <c r="I111" s="21" t="str">
        <f>IFERROR(INDEX(category_masterlist[Category Type],MATCH(transaction[[#This Row],[Item]],category_masterlist[Item],0)),"")</f>
        <v>Expenses</v>
      </c>
      <c r="J111" s="23" t="str">
        <f>IF(transaction[[#This Row],[Date]]="","",TEXT(transaction[[#This Row],[Date]],"mmm"))</f>
        <v>Mar</v>
      </c>
    </row>
    <row r="112" spans="1:10" x14ac:dyDescent="0.3">
      <c r="A112" s="11">
        <v>44286</v>
      </c>
      <c r="B112" s="14" t="s">
        <v>22</v>
      </c>
      <c r="C112" s="12" t="s">
        <v>83</v>
      </c>
      <c r="D112" s="13">
        <v>300</v>
      </c>
      <c r="E112" s="13"/>
      <c r="F112" s="20">
        <f>transaction[[#This Row],[Money In (Income)]]-transaction[[#This Row],[Money Out (Expenses)]]</f>
        <v>-300</v>
      </c>
      <c r="G112" s="21" t="str">
        <f>IFERROR(INDEX(category_masterlist[Subcategory],MATCH(transaction[[#This Row],[Item]],category_masterlist[Item],0)),"")</f>
        <v>Remittance</v>
      </c>
      <c r="H112" s="21" t="str">
        <f>IFERROR(INDEX(category_masterlist[Category],MATCH(transaction[[#This Row],[Item]],category_masterlist[Item],0)),"")</f>
        <v>Needs</v>
      </c>
      <c r="I112" s="21" t="str">
        <f>IFERROR(INDEX(category_masterlist[Category Type],MATCH(transaction[[#This Row],[Item]],category_masterlist[Item],0)),"")</f>
        <v>Expenses</v>
      </c>
      <c r="J112" s="23" t="str">
        <f>IF(transaction[[#This Row],[Date]]="","",TEXT(transaction[[#This Row],[Date]],"mmm"))</f>
        <v>Mar</v>
      </c>
    </row>
    <row r="113" spans="1:10" x14ac:dyDescent="0.3">
      <c r="A113" s="11">
        <v>44286</v>
      </c>
      <c r="B113" s="14" t="s">
        <v>23</v>
      </c>
      <c r="C113" s="12" t="s">
        <v>84</v>
      </c>
      <c r="D113" s="13">
        <v>3000</v>
      </c>
      <c r="E113" s="13"/>
      <c r="F113" s="20">
        <f>transaction[[#This Row],[Money In (Income)]]-transaction[[#This Row],[Money Out (Expenses)]]</f>
        <v>-3000</v>
      </c>
      <c r="G113" s="21" t="str">
        <f>IFERROR(INDEX(category_masterlist[Subcategory],MATCH(transaction[[#This Row],[Item]],category_masterlist[Item],0)),"")</f>
        <v>Education</v>
      </c>
      <c r="H113" s="21" t="str">
        <f>IFERROR(INDEX(category_masterlist[Category],MATCH(transaction[[#This Row],[Item]],category_masterlist[Item],0)),"")</f>
        <v>Needs</v>
      </c>
      <c r="I113" s="21" t="str">
        <f>IFERROR(INDEX(category_masterlist[Category Type],MATCH(transaction[[#This Row],[Item]],category_masterlist[Item],0)),"")</f>
        <v>Expenses</v>
      </c>
      <c r="J113" s="23" t="str">
        <f>IF(transaction[[#This Row],[Date]]="","",TEXT(transaction[[#This Row],[Date]],"mmm"))</f>
        <v>Mar</v>
      </c>
    </row>
    <row r="114" spans="1:10" x14ac:dyDescent="0.3">
      <c r="A114" s="11">
        <v>44286</v>
      </c>
      <c r="B114" s="14" t="s">
        <v>24</v>
      </c>
      <c r="C114" s="12" t="s">
        <v>85</v>
      </c>
      <c r="D114" s="13">
        <v>3000</v>
      </c>
      <c r="E114" s="13"/>
      <c r="F114" s="20">
        <f>transaction[[#This Row],[Money In (Income)]]-transaction[[#This Row],[Money Out (Expenses)]]</f>
        <v>-3000</v>
      </c>
      <c r="G114" s="21" t="str">
        <f>IFERROR(INDEX(category_masterlist[Subcategory],MATCH(transaction[[#This Row],[Item]],category_masterlist[Item],0)),"")</f>
        <v>Allowance</v>
      </c>
      <c r="H114" s="21" t="str">
        <f>IFERROR(INDEX(category_masterlist[Category],MATCH(transaction[[#This Row],[Item]],category_masterlist[Item],0)),"")</f>
        <v>Needs</v>
      </c>
      <c r="I114" s="21" t="str">
        <f>IFERROR(INDEX(category_masterlist[Category Type],MATCH(transaction[[#This Row],[Item]],category_masterlist[Item],0)),"")</f>
        <v>Expenses</v>
      </c>
      <c r="J114" s="23" t="str">
        <f>IF(transaction[[#This Row],[Date]]="","",TEXT(transaction[[#This Row],[Date]],"mmm"))</f>
        <v>Mar</v>
      </c>
    </row>
    <row r="115" spans="1:10" x14ac:dyDescent="0.3">
      <c r="A115" s="11">
        <v>44286</v>
      </c>
      <c r="B115" s="14" t="s">
        <v>29</v>
      </c>
      <c r="C115" s="12" t="s">
        <v>89</v>
      </c>
      <c r="D115" s="13">
        <v>1500</v>
      </c>
      <c r="E115" s="13"/>
      <c r="F115" s="20">
        <f>transaction[[#This Row],[Money In (Income)]]-transaction[[#This Row],[Money Out (Expenses)]]</f>
        <v>-1500</v>
      </c>
      <c r="G115" s="21" t="str">
        <f>IFERROR(INDEX(category_masterlist[Subcategory],MATCH(transaction[[#This Row],[Item]],category_masterlist[Item],0)),"")</f>
        <v>Insurance</v>
      </c>
      <c r="H115" s="21" t="str">
        <f>IFERROR(INDEX(category_masterlist[Category],MATCH(transaction[[#This Row],[Item]],category_masterlist[Item],0)),"")</f>
        <v>Financial Priorities</v>
      </c>
      <c r="I115" s="21" t="str">
        <f>IFERROR(INDEX(category_masterlist[Category Type],MATCH(transaction[[#This Row],[Item]],category_masterlist[Item],0)),"")</f>
        <v>Expenses</v>
      </c>
      <c r="J115" s="23" t="str">
        <f>IF(transaction[[#This Row],[Date]]="","",TEXT(transaction[[#This Row],[Date]],"mmm"))</f>
        <v>Mar</v>
      </c>
    </row>
    <row r="116" spans="1:10" x14ac:dyDescent="0.3">
      <c r="A116" s="11">
        <v>44286</v>
      </c>
      <c r="B116" s="14" t="s">
        <v>30</v>
      </c>
      <c r="C116" s="12" t="s">
        <v>90</v>
      </c>
      <c r="D116" s="13">
        <v>850</v>
      </c>
      <c r="E116" s="13"/>
      <c r="F116" s="20">
        <f>transaction[[#This Row],[Money In (Income)]]-transaction[[#This Row],[Money Out (Expenses)]]</f>
        <v>-850</v>
      </c>
      <c r="G116" s="21" t="str">
        <f>IFERROR(INDEX(category_masterlist[Subcategory],MATCH(transaction[[#This Row],[Item]],category_masterlist[Item],0)),"")</f>
        <v>Insurance</v>
      </c>
      <c r="H116" s="21" t="str">
        <f>IFERROR(INDEX(category_masterlist[Category],MATCH(transaction[[#This Row],[Item]],category_masterlist[Item],0)),"")</f>
        <v>Financial Priorities</v>
      </c>
      <c r="I116" s="21" t="str">
        <f>IFERROR(INDEX(category_masterlist[Category Type],MATCH(transaction[[#This Row],[Item]],category_masterlist[Item],0)),"")</f>
        <v>Expenses</v>
      </c>
      <c r="J116" s="23" t="str">
        <f>IF(transaction[[#This Row],[Date]]="","",TEXT(transaction[[#This Row],[Date]],"mmm"))</f>
        <v>Mar</v>
      </c>
    </row>
    <row r="117" spans="1:10" x14ac:dyDescent="0.3">
      <c r="A117" s="11">
        <v>44286</v>
      </c>
      <c r="B117" s="14" t="s">
        <v>32</v>
      </c>
      <c r="C117" s="12" t="s">
        <v>92</v>
      </c>
      <c r="D117" s="13">
        <v>1500</v>
      </c>
      <c r="E117" s="13"/>
      <c r="F117" s="20">
        <f>transaction[[#This Row],[Money In (Income)]]-transaction[[#This Row],[Money Out (Expenses)]]</f>
        <v>-1500</v>
      </c>
      <c r="G117" s="21" t="str">
        <f>IFERROR(INDEX(category_masterlist[Subcategory],MATCH(transaction[[#This Row],[Item]],category_masterlist[Item],0)),"")</f>
        <v>Debt Payment</v>
      </c>
      <c r="H117" s="21" t="str">
        <f>IFERROR(INDEX(category_masterlist[Category],MATCH(transaction[[#This Row],[Item]],category_masterlist[Item],0)),"")</f>
        <v>Financial Priorities</v>
      </c>
      <c r="I117" s="21" t="str">
        <f>IFERROR(INDEX(category_masterlist[Category Type],MATCH(transaction[[#This Row],[Item]],category_masterlist[Item],0)),"")</f>
        <v>Expenses</v>
      </c>
      <c r="J117" s="23" t="str">
        <f>IF(transaction[[#This Row],[Date]]="","",TEXT(transaction[[#This Row],[Date]],"mmm"))</f>
        <v>Mar</v>
      </c>
    </row>
    <row r="118" spans="1:10" x14ac:dyDescent="0.3">
      <c r="A118" s="11">
        <v>44286</v>
      </c>
      <c r="B118" s="14" t="s">
        <v>33</v>
      </c>
      <c r="C118" s="12" t="s">
        <v>33</v>
      </c>
      <c r="D118" s="13">
        <v>2500</v>
      </c>
      <c r="E118" s="13"/>
      <c r="F118" s="20">
        <f>transaction[[#This Row],[Money In (Income)]]-transaction[[#This Row],[Money Out (Expenses)]]</f>
        <v>-2500</v>
      </c>
      <c r="G118" s="21" t="str">
        <f>IFERROR(INDEX(category_masterlist[Subcategory],MATCH(transaction[[#This Row],[Item]],category_masterlist[Item],0)),"")</f>
        <v>Investment</v>
      </c>
      <c r="H118" s="21" t="str">
        <f>IFERROR(INDEX(category_masterlist[Category],MATCH(transaction[[#This Row],[Item]],category_masterlist[Item],0)),"")</f>
        <v>Financial Priorities</v>
      </c>
      <c r="I118" s="21" t="str">
        <f>IFERROR(INDEX(category_masterlist[Category Type],MATCH(transaction[[#This Row],[Item]],category_masterlist[Item],0)),"")</f>
        <v>Expenses</v>
      </c>
      <c r="J118" s="23" t="str">
        <f>IF(transaction[[#This Row],[Date]]="","",TEXT(transaction[[#This Row],[Date]],"mmm"))</f>
        <v>Mar</v>
      </c>
    </row>
    <row r="119" spans="1:10" x14ac:dyDescent="0.3">
      <c r="A119" s="11">
        <v>44286</v>
      </c>
      <c r="B119" s="14" t="s">
        <v>34</v>
      </c>
      <c r="C119" s="12" t="s">
        <v>34</v>
      </c>
      <c r="D119" s="13">
        <v>2500</v>
      </c>
      <c r="E119" s="13"/>
      <c r="F119" s="20">
        <f>transaction[[#This Row],[Money In (Income)]]-transaction[[#This Row],[Money Out (Expenses)]]</f>
        <v>-2500</v>
      </c>
      <c r="G119" s="21" t="str">
        <f>IFERROR(INDEX(category_masterlist[Subcategory],MATCH(transaction[[#This Row],[Item]],category_masterlist[Item],0)),"")</f>
        <v>Investment</v>
      </c>
      <c r="H119" s="21" t="str">
        <f>IFERROR(INDEX(category_masterlist[Category],MATCH(transaction[[#This Row],[Item]],category_masterlist[Item],0)),"")</f>
        <v>Financial Priorities</v>
      </c>
      <c r="I119" s="21" t="str">
        <f>IFERROR(INDEX(category_masterlist[Category Type],MATCH(transaction[[#This Row],[Item]],category_masterlist[Item],0)),"")</f>
        <v>Expenses</v>
      </c>
      <c r="J119" s="23" t="str">
        <f>IF(transaction[[#This Row],[Date]]="","",TEXT(transaction[[#This Row],[Date]],"mmm"))</f>
        <v>Mar</v>
      </c>
    </row>
    <row r="120" spans="1:10" x14ac:dyDescent="0.3">
      <c r="A120" s="11">
        <v>44286</v>
      </c>
      <c r="B120" s="14" t="s">
        <v>35</v>
      </c>
      <c r="C120" s="12" t="s">
        <v>35</v>
      </c>
      <c r="D120" s="13">
        <v>500</v>
      </c>
      <c r="E120" s="13"/>
      <c r="F120" s="20">
        <f>transaction[[#This Row],[Money In (Income)]]-transaction[[#This Row],[Money Out (Expenses)]]</f>
        <v>-500</v>
      </c>
      <c r="G120" s="21" t="str">
        <f>IFERROR(INDEX(category_masterlist[Subcategory],MATCH(transaction[[#This Row],[Item]],category_masterlist[Item],0)),"")</f>
        <v>Investment</v>
      </c>
      <c r="H120" s="21" t="str">
        <f>IFERROR(INDEX(category_masterlist[Category],MATCH(transaction[[#This Row],[Item]],category_masterlist[Item],0)),"")</f>
        <v>Financial Priorities</v>
      </c>
      <c r="I120" s="21" t="str">
        <f>IFERROR(INDEX(category_masterlist[Category Type],MATCH(transaction[[#This Row],[Item]],category_masterlist[Item],0)),"")</f>
        <v>Expenses</v>
      </c>
      <c r="J120" s="23" t="str">
        <f>IF(transaction[[#This Row],[Date]]="","",TEXT(transaction[[#This Row],[Date]],"mmm"))</f>
        <v>Mar</v>
      </c>
    </row>
    <row r="121" spans="1:10" x14ac:dyDescent="0.3">
      <c r="A121" s="11">
        <v>44286</v>
      </c>
      <c r="B121" s="14" t="s">
        <v>36</v>
      </c>
      <c r="C121" s="12" t="s">
        <v>36</v>
      </c>
      <c r="D121" s="13">
        <v>600</v>
      </c>
      <c r="E121" s="13"/>
      <c r="F121" s="20">
        <f>transaction[[#This Row],[Money In (Income)]]-transaction[[#This Row],[Money Out (Expenses)]]</f>
        <v>-600</v>
      </c>
      <c r="G121" s="21" t="str">
        <f>IFERROR(INDEX(category_masterlist[Subcategory],MATCH(transaction[[#This Row],[Item]],category_masterlist[Item],0)),"")</f>
        <v>Investment</v>
      </c>
      <c r="H121" s="21" t="str">
        <f>IFERROR(INDEX(category_masterlist[Category],MATCH(transaction[[#This Row],[Item]],category_masterlist[Item],0)),"")</f>
        <v>Financial Priorities</v>
      </c>
      <c r="I121" s="21" t="str">
        <f>IFERROR(INDEX(category_masterlist[Category Type],MATCH(transaction[[#This Row],[Item]],category_masterlist[Item],0)),"")</f>
        <v>Expenses</v>
      </c>
      <c r="J121" s="23" t="str">
        <f>IF(transaction[[#This Row],[Date]]="","",TEXT(transaction[[#This Row],[Date]],"mmm"))</f>
        <v>Mar</v>
      </c>
    </row>
    <row r="122" spans="1:10" x14ac:dyDescent="0.3">
      <c r="A122" s="11">
        <v>44286</v>
      </c>
      <c r="B122" s="14" t="s">
        <v>38</v>
      </c>
      <c r="C122" s="12" t="s">
        <v>93</v>
      </c>
      <c r="D122" s="13">
        <v>2000</v>
      </c>
      <c r="E122" s="13"/>
      <c r="F122" s="20">
        <f>transaction[[#This Row],[Money In (Income)]]-transaction[[#This Row],[Money Out (Expenses)]]</f>
        <v>-2000</v>
      </c>
      <c r="G122" s="21" t="str">
        <f>IFERROR(INDEX(category_masterlist[Subcategory],MATCH(transaction[[#This Row],[Item]],category_masterlist[Item],0)),"")</f>
        <v>Savings</v>
      </c>
      <c r="H122" s="21" t="str">
        <f>IFERROR(INDEX(category_masterlist[Category],MATCH(transaction[[#This Row],[Item]],category_masterlist[Item],0)),"")</f>
        <v>Financial Priorities</v>
      </c>
      <c r="I122" s="21" t="str">
        <f>IFERROR(INDEX(category_masterlist[Category Type],MATCH(transaction[[#This Row],[Item]],category_masterlist[Item],0)),"")</f>
        <v>Expenses</v>
      </c>
      <c r="J122" s="23" t="str">
        <f>IF(transaction[[#This Row],[Date]]="","",TEXT(transaction[[#This Row],[Date]],"mmm"))</f>
        <v>Mar</v>
      </c>
    </row>
    <row r="123" spans="1:10" x14ac:dyDescent="0.3">
      <c r="A123" s="11">
        <v>44286</v>
      </c>
      <c r="B123" s="14" t="s">
        <v>39</v>
      </c>
      <c r="C123" s="12" t="s">
        <v>94</v>
      </c>
      <c r="D123" s="13">
        <v>1000</v>
      </c>
      <c r="E123" s="13"/>
      <c r="F123" s="20">
        <f>transaction[[#This Row],[Money In (Income)]]-transaction[[#This Row],[Money Out (Expenses)]]</f>
        <v>-1000</v>
      </c>
      <c r="G123" s="21" t="str">
        <f>IFERROR(INDEX(category_masterlist[Subcategory],MATCH(transaction[[#This Row],[Item]],category_masterlist[Item],0)),"")</f>
        <v>Savings</v>
      </c>
      <c r="H123" s="21" t="str">
        <f>IFERROR(INDEX(category_masterlist[Category],MATCH(transaction[[#This Row],[Item]],category_masterlist[Item],0)),"")</f>
        <v>Financial Priorities</v>
      </c>
      <c r="I123" s="21" t="str">
        <f>IFERROR(INDEX(category_masterlist[Category Type],MATCH(transaction[[#This Row],[Item]],category_masterlist[Item],0)),"")</f>
        <v>Expenses</v>
      </c>
      <c r="J123" s="23" t="str">
        <f>IF(transaction[[#This Row],[Date]]="","",TEXT(transaction[[#This Row],[Date]],"mmm"))</f>
        <v>Mar</v>
      </c>
    </row>
    <row r="124" spans="1:10" x14ac:dyDescent="0.3">
      <c r="A124" s="11">
        <v>44286</v>
      </c>
      <c r="B124" s="14" t="s">
        <v>40</v>
      </c>
      <c r="C124" s="12" t="s">
        <v>95</v>
      </c>
      <c r="D124" s="13">
        <v>1500</v>
      </c>
      <c r="E124" s="13"/>
      <c r="F124" s="20">
        <f>transaction[[#This Row],[Money In (Income)]]-transaction[[#This Row],[Money Out (Expenses)]]</f>
        <v>-1500</v>
      </c>
      <c r="G124" s="21" t="str">
        <f>IFERROR(INDEX(category_masterlist[Subcategory],MATCH(transaction[[#This Row],[Item]],category_masterlist[Item],0)),"")</f>
        <v>Savings</v>
      </c>
      <c r="H124" s="21" t="str">
        <f>IFERROR(INDEX(category_masterlist[Category],MATCH(transaction[[#This Row],[Item]],category_masterlist[Item],0)),"")</f>
        <v>Financial Priorities</v>
      </c>
      <c r="I124" s="21" t="str">
        <f>IFERROR(INDEX(category_masterlist[Category Type],MATCH(transaction[[#This Row],[Item]],category_masterlist[Item],0)),"")</f>
        <v>Expenses</v>
      </c>
      <c r="J124" s="23" t="str">
        <f>IF(transaction[[#This Row],[Date]]="","",TEXT(transaction[[#This Row],[Date]],"mmm"))</f>
        <v>Mar</v>
      </c>
    </row>
    <row r="125" spans="1:10" x14ac:dyDescent="0.3">
      <c r="A125" s="11">
        <v>44286</v>
      </c>
      <c r="B125" s="14" t="s">
        <v>41</v>
      </c>
      <c r="C125" s="12" t="s">
        <v>96</v>
      </c>
      <c r="D125" s="13">
        <v>1000</v>
      </c>
      <c r="E125" s="13"/>
      <c r="F125" s="20">
        <f>transaction[[#This Row],[Money In (Income)]]-transaction[[#This Row],[Money Out (Expenses)]]</f>
        <v>-1000</v>
      </c>
      <c r="G125" s="21" t="str">
        <f>IFERROR(INDEX(category_masterlist[Subcategory],MATCH(transaction[[#This Row],[Item]],category_masterlist[Item],0)),"")</f>
        <v>Savings</v>
      </c>
      <c r="H125" s="21" t="str">
        <f>IFERROR(INDEX(category_masterlist[Category],MATCH(transaction[[#This Row],[Item]],category_masterlist[Item],0)),"")</f>
        <v>Financial Priorities</v>
      </c>
      <c r="I125" s="21" t="str">
        <f>IFERROR(INDEX(category_masterlist[Category Type],MATCH(transaction[[#This Row],[Item]],category_masterlist[Item],0)),"")</f>
        <v>Expenses</v>
      </c>
      <c r="J125" s="23" t="str">
        <f>IF(transaction[[#This Row],[Date]]="","",TEXT(transaction[[#This Row],[Date]],"mmm"))</f>
        <v>Mar</v>
      </c>
    </row>
    <row r="126" spans="1:10" x14ac:dyDescent="0.3">
      <c r="A126" s="11">
        <v>44286</v>
      </c>
      <c r="B126" s="14" t="s">
        <v>42</v>
      </c>
      <c r="C126" s="12" t="s">
        <v>97</v>
      </c>
      <c r="D126" s="13">
        <v>500</v>
      </c>
      <c r="E126" s="13"/>
      <c r="F126" s="20">
        <f>transaction[[#This Row],[Money In (Income)]]-transaction[[#This Row],[Money Out (Expenses)]]</f>
        <v>-500</v>
      </c>
      <c r="G126" s="21" t="str">
        <f>IFERROR(INDEX(category_masterlist[Subcategory],MATCH(transaction[[#This Row],[Item]],category_masterlist[Item],0)),"")</f>
        <v>Entertainment</v>
      </c>
      <c r="H126" s="21" t="str">
        <f>IFERROR(INDEX(category_masterlist[Category],MATCH(transaction[[#This Row],[Item]],category_masterlist[Item],0)),"")</f>
        <v>Wants</v>
      </c>
      <c r="I126" s="21" t="str">
        <f>IFERROR(INDEX(category_masterlist[Category Type],MATCH(transaction[[#This Row],[Item]],category_masterlist[Item],0)),"")</f>
        <v>Expenses</v>
      </c>
      <c r="J126" s="23" t="str">
        <f>IF(transaction[[#This Row],[Date]]="","",TEXT(transaction[[#This Row],[Date]],"mmm"))</f>
        <v>Mar</v>
      </c>
    </row>
    <row r="127" spans="1:10" x14ac:dyDescent="0.3">
      <c r="A127" s="11">
        <v>44286</v>
      </c>
      <c r="B127" s="14" t="s">
        <v>43</v>
      </c>
      <c r="C127" s="12" t="s">
        <v>98</v>
      </c>
      <c r="D127" s="13">
        <v>600</v>
      </c>
      <c r="E127" s="13"/>
      <c r="F127" s="20">
        <f>transaction[[#This Row],[Money In (Income)]]-transaction[[#This Row],[Money Out (Expenses)]]</f>
        <v>-600</v>
      </c>
      <c r="G127" s="21" t="str">
        <f>IFERROR(INDEX(category_masterlist[Subcategory],MATCH(transaction[[#This Row],[Item]],category_masterlist[Item],0)),"")</f>
        <v>Entertainment</v>
      </c>
      <c r="H127" s="21" t="str">
        <f>IFERROR(INDEX(category_masterlist[Category],MATCH(transaction[[#This Row],[Item]],category_masterlist[Item],0)),"")</f>
        <v>Wants</v>
      </c>
      <c r="I127" s="21" t="str">
        <f>IFERROR(INDEX(category_masterlist[Category Type],MATCH(transaction[[#This Row],[Item]],category_masterlist[Item],0)),"")</f>
        <v>Expenses</v>
      </c>
      <c r="J127" s="23" t="str">
        <f>IF(transaction[[#This Row],[Date]]="","",TEXT(transaction[[#This Row],[Date]],"mmm"))</f>
        <v>Mar</v>
      </c>
    </row>
    <row r="128" spans="1:10" x14ac:dyDescent="0.3">
      <c r="A128" s="11">
        <v>44286</v>
      </c>
      <c r="B128" s="14" t="s">
        <v>44</v>
      </c>
      <c r="C128" s="12" t="s">
        <v>99</v>
      </c>
      <c r="D128" s="13">
        <v>500</v>
      </c>
      <c r="E128" s="13"/>
      <c r="F128" s="20">
        <f>transaction[[#This Row],[Money In (Income)]]-transaction[[#This Row],[Money Out (Expenses)]]</f>
        <v>-500</v>
      </c>
      <c r="G128" s="21" t="str">
        <f>IFERROR(INDEX(category_masterlist[Subcategory],MATCH(transaction[[#This Row],[Item]],category_masterlist[Item],0)),"")</f>
        <v>Entertainment</v>
      </c>
      <c r="H128" s="21" t="str">
        <f>IFERROR(INDEX(category_masterlist[Category],MATCH(transaction[[#This Row],[Item]],category_masterlist[Item],0)),"")</f>
        <v>Wants</v>
      </c>
      <c r="I128" s="21" t="str">
        <f>IFERROR(INDEX(category_masterlist[Category Type],MATCH(transaction[[#This Row],[Item]],category_masterlist[Item],0)),"")</f>
        <v>Expenses</v>
      </c>
      <c r="J128" s="23" t="str">
        <f>IF(transaction[[#This Row],[Date]]="","",TEXT(transaction[[#This Row],[Date]],"mmm"))</f>
        <v>Mar</v>
      </c>
    </row>
    <row r="129" spans="1:10" x14ac:dyDescent="0.3">
      <c r="A129" s="11">
        <v>44286</v>
      </c>
      <c r="B129" s="14" t="s">
        <v>45</v>
      </c>
      <c r="C129" s="12" t="s">
        <v>100</v>
      </c>
      <c r="D129" s="13">
        <v>1200</v>
      </c>
      <c r="E129" s="13"/>
      <c r="F129" s="20">
        <f>transaction[[#This Row],[Money In (Income)]]-transaction[[#This Row],[Money Out (Expenses)]]</f>
        <v>-1200</v>
      </c>
      <c r="G129" s="21" t="str">
        <f>IFERROR(INDEX(category_masterlist[Subcategory],MATCH(transaction[[#This Row],[Item]],category_masterlist[Item],0)),"")</f>
        <v>Clothing</v>
      </c>
      <c r="H129" s="21" t="str">
        <f>IFERROR(INDEX(category_masterlist[Category],MATCH(transaction[[#This Row],[Item]],category_masterlist[Item],0)),"")</f>
        <v>Wants</v>
      </c>
      <c r="I129" s="21" t="str">
        <f>IFERROR(INDEX(category_masterlist[Category Type],MATCH(transaction[[#This Row],[Item]],category_masterlist[Item],0)),"")</f>
        <v>Expenses</v>
      </c>
      <c r="J129" s="23" t="str">
        <f>IF(transaction[[#This Row],[Date]]="","",TEXT(transaction[[#This Row],[Date]],"mmm"))</f>
        <v>Mar</v>
      </c>
    </row>
    <row r="130" spans="1:10" x14ac:dyDescent="0.3">
      <c r="A130" s="11">
        <v>44286</v>
      </c>
      <c r="B130" s="14" t="s">
        <v>46</v>
      </c>
      <c r="C130" s="12" t="s">
        <v>101</v>
      </c>
      <c r="D130" s="13">
        <v>1900</v>
      </c>
      <c r="E130" s="13"/>
      <c r="F130" s="20">
        <f>transaction[[#This Row],[Money In (Income)]]-transaction[[#This Row],[Money Out (Expenses)]]</f>
        <v>-1900</v>
      </c>
      <c r="G130" s="21" t="str">
        <f>IFERROR(INDEX(category_masterlist[Subcategory],MATCH(transaction[[#This Row],[Item]],category_masterlist[Item],0)),"")</f>
        <v>Dining Out</v>
      </c>
      <c r="H130" s="21" t="str">
        <f>IFERROR(INDEX(category_masterlist[Category],MATCH(transaction[[#This Row],[Item]],category_masterlist[Item],0)),"")</f>
        <v>Wants</v>
      </c>
      <c r="I130" s="21" t="str">
        <f>IFERROR(INDEX(category_masterlist[Category Type],MATCH(transaction[[#This Row],[Item]],category_masterlist[Item],0)),"")</f>
        <v>Expenses</v>
      </c>
      <c r="J130" s="23" t="str">
        <f>IF(transaction[[#This Row],[Date]]="","",TEXT(transaction[[#This Row],[Date]],"mmm"))</f>
        <v>Mar</v>
      </c>
    </row>
    <row r="131" spans="1:10" x14ac:dyDescent="0.3">
      <c r="A131" s="11">
        <v>44286</v>
      </c>
      <c r="B131" s="14" t="s">
        <v>47</v>
      </c>
      <c r="C131" s="12" t="s">
        <v>102</v>
      </c>
      <c r="D131" s="13">
        <v>6000</v>
      </c>
      <c r="E131" s="13"/>
      <c r="F131" s="20">
        <f>transaction[[#This Row],[Money In (Income)]]-transaction[[#This Row],[Money Out (Expenses)]]</f>
        <v>-6000</v>
      </c>
      <c r="G131" s="21" t="str">
        <f>IFERROR(INDEX(category_masterlist[Subcategory],MATCH(transaction[[#This Row],[Item]],category_masterlist[Item],0)),"")</f>
        <v>Charity</v>
      </c>
      <c r="H131" s="21" t="str">
        <f>IFERROR(INDEX(category_masterlist[Category],MATCH(transaction[[#This Row],[Item]],category_masterlist[Item],0)),"")</f>
        <v>Wants</v>
      </c>
      <c r="I131" s="21" t="str">
        <f>IFERROR(INDEX(category_masterlist[Category Type],MATCH(transaction[[#This Row],[Item]],category_masterlist[Item],0)),"")</f>
        <v>Expenses</v>
      </c>
      <c r="J131" s="23" t="str">
        <f>IF(transaction[[#This Row],[Date]]="","",TEXT(transaction[[#This Row],[Date]],"mmm"))</f>
        <v>Mar</v>
      </c>
    </row>
    <row r="132" spans="1:10" x14ac:dyDescent="0.3">
      <c r="A132" s="11">
        <v>44286</v>
      </c>
      <c r="B132" s="14" t="s">
        <v>48</v>
      </c>
      <c r="C132" s="12" t="s">
        <v>103</v>
      </c>
      <c r="D132" s="13">
        <v>3000</v>
      </c>
      <c r="E132" s="13"/>
      <c r="F132" s="20">
        <f>transaction[[#This Row],[Money In (Income)]]-transaction[[#This Row],[Money Out (Expenses)]]</f>
        <v>-3000</v>
      </c>
      <c r="G132" s="21" t="str">
        <f>IFERROR(INDEX(category_masterlist[Subcategory],MATCH(transaction[[#This Row],[Item]],category_masterlist[Item],0)),"")</f>
        <v>Other Expenses</v>
      </c>
      <c r="H132" s="21" t="str">
        <f>IFERROR(INDEX(category_masterlist[Category],MATCH(transaction[[#This Row],[Item]],category_masterlist[Item],0)),"")</f>
        <v>Wants</v>
      </c>
      <c r="I132" s="21" t="str">
        <f>IFERROR(INDEX(category_masterlist[Category Type],MATCH(transaction[[#This Row],[Item]],category_masterlist[Item],0)),"")</f>
        <v>Expenses</v>
      </c>
      <c r="J132" s="23" t="str">
        <f>IF(transaction[[#This Row],[Date]]="","",TEXT(transaction[[#This Row],[Date]],"mmm"))</f>
        <v>Mar</v>
      </c>
    </row>
    <row r="133" spans="1:10" x14ac:dyDescent="0.3">
      <c r="A133" s="11">
        <v>44652</v>
      </c>
      <c r="B133" s="14" t="s">
        <v>6</v>
      </c>
      <c r="C133" s="12" t="s">
        <v>69</v>
      </c>
      <c r="D133" s="13"/>
      <c r="E133" s="13">
        <v>60000</v>
      </c>
      <c r="F133" s="20">
        <f>transaction[[#This Row],[Money In (Income)]]-transaction[[#This Row],[Money Out (Expenses)]]</f>
        <v>60000</v>
      </c>
      <c r="G133" s="21" t="str">
        <f>IFERROR(INDEX(category_masterlist[Subcategory],MATCH(transaction[[#This Row],[Item]],category_masterlist[Item],0)),"")</f>
        <v>Salary</v>
      </c>
      <c r="H133" s="21" t="str">
        <f>IFERROR(INDEX(category_masterlist[Category],MATCH(transaction[[#This Row],[Item]],category_masterlist[Item],0)),"")</f>
        <v>Income</v>
      </c>
      <c r="I133" s="21" t="str">
        <f>IFERROR(INDEX(category_masterlist[Category Type],MATCH(transaction[[#This Row],[Item]],category_masterlist[Item],0)),"")</f>
        <v>Income</v>
      </c>
      <c r="J133" s="23" t="str">
        <f>IF(transaction[[#This Row],[Date]]="","",TEXT(transaction[[#This Row],[Date]],"mmm"))</f>
        <v>Apr</v>
      </c>
    </row>
    <row r="134" spans="1:10" x14ac:dyDescent="0.3">
      <c r="A134" s="11">
        <v>44652</v>
      </c>
      <c r="B134" s="14" t="s">
        <v>7</v>
      </c>
      <c r="C134" s="12" t="s">
        <v>70</v>
      </c>
      <c r="D134" s="13"/>
      <c r="E134" s="13">
        <v>2500</v>
      </c>
      <c r="F134" s="20">
        <f>transaction[[#This Row],[Money In (Income)]]-transaction[[#This Row],[Money Out (Expenses)]]</f>
        <v>2500</v>
      </c>
      <c r="G134" s="21" t="str">
        <f>IFERROR(INDEX(category_masterlist[Subcategory],MATCH(transaction[[#This Row],[Item]],category_masterlist[Item],0)),"")</f>
        <v>Business</v>
      </c>
      <c r="H134" s="21" t="str">
        <f>IFERROR(INDEX(category_masterlist[Category],MATCH(transaction[[#This Row],[Item]],category_masterlist[Item],0)),"")</f>
        <v>Income</v>
      </c>
      <c r="I134" s="21" t="str">
        <f>IFERROR(INDEX(category_masterlist[Category Type],MATCH(transaction[[#This Row],[Item]],category_masterlist[Item],0)),"")</f>
        <v>Income</v>
      </c>
      <c r="J134" s="23" t="str">
        <f>IF(transaction[[#This Row],[Date]]="","",TEXT(transaction[[#This Row],[Date]],"mmm"))</f>
        <v>Apr</v>
      </c>
    </row>
    <row r="135" spans="1:10" x14ac:dyDescent="0.3">
      <c r="A135" s="11">
        <v>44652</v>
      </c>
      <c r="B135" s="14" t="s">
        <v>8</v>
      </c>
      <c r="C135" s="12" t="s">
        <v>71</v>
      </c>
      <c r="D135" s="13"/>
      <c r="E135" s="13">
        <v>2000</v>
      </c>
      <c r="F135" s="20">
        <f>transaction[[#This Row],[Money In (Income)]]-transaction[[#This Row],[Money Out (Expenses)]]</f>
        <v>2000</v>
      </c>
      <c r="G135" s="21" t="str">
        <f>IFERROR(INDEX(category_masterlist[Subcategory],MATCH(transaction[[#This Row],[Item]],category_masterlist[Item],0)),"")</f>
        <v>Investment</v>
      </c>
      <c r="H135" s="21" t="str">
        <f>IFERROR(INDEX(category_masterlist[Category],MATCH(transaction[[#This Row],[Item]],category_masterlist[Item],0)),"")</f>
        <v>Income</v>
      </c>
      <c r="I135" s="21" t="str">
        <f>IFERROR(INDEX(category_masterlist[Category Type],MATCH(transaction[[#This Row],[Item]],category_masterlist[Item],0)),"")</f>
        <v>Income</v>
      </c>
      <c r="J135" s="23" t="str">
        <f>IF(transaction[[#This Row],[Date]]="","",TEXT(transaction[[#This Row],[Date]],"mmm"))</f>
        <v>Apr</v>
      </c>
    </row>
    <row r="136" spans="1:10" x14ac:dyDescent="0.3">
      <c r="A136" s="11">
        <v>44652</v>
      </c>
      <c r="B136" s="14" t="s">
        <v>9</v>
      </c>
      <c r="C136" s="12" t="s">
        <v>9</v>
      </c>
      <c r="D136" s="13"/>
      <c r="E136" s="13">
        <v>2000</v>
      </c>
      <c r="F136" s="20">
        <f>transaction[[#This Row],[Money In (Income)]]-transaction[[#This Row],[Money Out (Expenses)]]</f>
        <v>2000</v>
      </c>
      <c r="G136" s="21" t="str">
        <f>IFERROR(INDEX(category_masterlist[Subcategory],MATCH(transaction[[#This Row],[Item]],category_masterlist[Item],0)),"")</f>
        <v>Dividends</v>
      </c>
      <c r="H136" s="21" t="str">
        <f>IFERROR(INDEX(category_masterlist[Category],MATCH(transaction[[#This Row],[Item]],category_masterlist[Item],0)),"")</f>
        <v>Income</v>
      </c>
      <c r="I136" s="21" t="str">
        <f>IFERROR(INDEX(category_masterlist[Category Type],MATCH(transaction[[#This Row],[Item]],category_masterlist[Item],0)),"")</f>
        <v>Income</v>
      </c>
      <c r="J136" s="23" t="str">
        <f>IF(transaction[[#This Row],[Date]]="","",TEXT(transaction[[#This Row],[Date]],"mmm"))</f>
        <v>Apr</v>
      </c>
    </row>
    <row r="137" spans="1:10" x14ac:dyDescent="0.3">
      <c r="A137" s="11">
        <v>44652</v>
      </c>
      <c r="B137" s="14" t="s">
        <v>10</v>
      </c>
      <c r="C137" s="12" t="s">
        <v>72</v>
      </c>
      <c r="D137" s="13"/>
      <c r="E137" s="13">
        <v>1000</v>
      </c>
      <c r="F137" s="20">
        <f>transaction[[#This Row],[Money In (Income)]]-transaction[[#This Row],[Money Out (Expenses)]]</f>
        <v>1000</v>
      </c>
      <c r="G137" s="21" t="str">
        <f>IFERROR(INDEX(category_masterlist[Subcategory],MATCH(transaction[[#This Row],[Item]],category_masterlist[Item],0)),"")</f>
        <v>Other Income</v>
      </c>
      <c r="H137" s="21" t="str">
        <f>IFERROR(INDEX(category_masterlist[Category],MATCH(transaction[[#This Row],[Item]],category_masterlist[Item],0)),"")</f>
        <v>Income</v>
      </c>
      <c r="I137" s="21" t="str">
        <f>IFERROR(INDEX(category_masterlist[Category Type],MATCH(transaction[[#This Row],[Item]],category_masterlist[Item],0)),"")</f>
        <v>Income</v>
      </c>
      <c r="J137" s="23" t="str">
        <f>IF(transaction[[#This Row],[Date]]="","",TEXT(transaction[[#This Row],[Date]],"mmm"))</f>
        <v>Apr</v>
      </c>
    </row>
    <row r="138" spans="1:10" x14ac:dyDescent="0.3">
      <c r="A138" s="11">
        <v>44652</v>
      </c>
      <c r="B138" s="14" t="s">
        <v>11</v>
      </c>
      <c r="C138" s="12" t="s">
        <v>73</v>
      </c>
      <c r="D138" s="13"/>
      <c r="E138" s="13">
        <v>1440</v>
      </c>
      <c r="F138" s="20">
        <f>transaction[[#This Row],[Money In (Income)]]-transaction[[#This Row],[Money Out (Expenses)]]</f>
        <v>1440</v>
      </c>
      <c r="G138" s="21" t="str">
        <f>IFERROR(INDEX(category_masterlist[Subcategory],MATCH(transaction[[#This Row],[Item]],category_masterlist[Item],0)),"")</f>
        <v>Other Income</v>
      </c>
      <c r="H138" s="21" t="str">
        <f>IFERROR(INDEX(category_masterlist[Category],MATCH(transaction[[#This Row],[Item]],category_masterlist[Item],0)),"")</f>
        <v>Income</v>
      </c>
      <c r="I138" s="21" t="str">
        <f>IFERROR(INDEX(category_masterlist[Category Type],MATCH(transaction[[#This Row],[Item]],category_masterlist[Item],0)),"")</f>
        <v>Income</v>
      </c>
      <c r="J138" s="23" t="str">
        <f>IF(transaction[[#This Row],[Date]]="","",TEXT(transaction[[#This Row],[Date]],"mmm"))</f>
        <v>Apr</v>
      </c>
    </row>
    <row r="139" spans="1:10" x14ac:dyDescent="0.3">
      <c r="A139" s="11">
        <v>44681</v>
      </c>
      <c r="B139" s="14" t="s">
        <v>12</v>
      </c>
      <c r="C139" s="12" t="s">
        <v>74</v>
      </c>
      <c r="D139" s="13">
        <v>10000</v>
      </c>
      <c r="E139" s="13"/>
      <c r="F139" s="20">
        <f>transaction[[#This Row],[Money In (Income)]]-transaction[[#This Row],[Money Out (Expenses)]]</f>
        <v>-10000</v>
      </c>
      <c r="G139" s="21" t="str">
        <f>IFERROR(INDEX(category_masterlist[Subcategory],MATCH(transaction[[#This Row],[Item]],category_masterlist[Item],0)),"")</f>
        <v>Housing</v>
      </c>
      <c r="H139" s="21" t="str">
        <f>IFERROR(INDEX(category_masterlist[Category],MATCH(transaction[[#This Row],[Item]],category_masterlist[Item],0)),"")</f>
        <v>Needs</v>
      </c>
      <c r="I139" s="21" t="str">
        <f>IFERROR(INDEX(category_masterlist[Category Type],MATCH(transaction[[#This Row],[Item]],category_masterlist[Item],0)),"")</f>
        <v>Expenses</v>
      </c>
      <c r="J139" s="23" t="str">
        <f>IF(transaction[[#This Row],[Date]]="","",TEXT(transaction[[#This Row],[Date]],"mmm"))</f>
        <v>Apr</v>
      </c>
    </row>
    <row r="140" spans="1:10" x14ac:dyDescent="0.3">
      <c r="A140" s="11">
        <v>44681</v>
      </c>
      <c r="B140" s="14" t="s">
        <v>13</v>
      </c>
      <c r="C140" s="12" t="s">
        <v>13</v>
      </c>
      <c r="D140" s="13">
        <v>2000</v>
      </c>
      <c r="E140" s="13"/>
      <c r="F140" s="20">
        <f>transaction[[#This Row],[Money In (Income)]]-transaction[[#This Row],[Money Out (Expenses)]]</f>
        <v>-2000</v>
      </c>
      <c r="G140" s="21" t="str">
        <f>IFERROR(INDEX(category_masterlist[Subcategory],MATCH(transaction[[#This Row],[Item]],category_masterlist[Item],0)),"")</f>
        <v>Housing</v>
      </c>
      <c r="H140" s="21" t="str">
        <f>IFERROR(INDEX(category_masterlist[Category],MATCH(transaction[[#This Row],[Item]],category_masterlist[Item],0)),"")</f>
        <v>Needs</v>
      </c>
      <c r="I140" s="21" t="str">
        <f>IFERROR(INDEX(category_masterlist[Category Type],MATCH(transaction[[#This Row],[Item]],category_masterlist[Item],0)),"")</f>
        <v>Expenses</v>
      </c>
      <c r="J140" s="23" t="str">
        <f>IF(transaction[[#This Row],[Date]]="","",TEXT(transaction[[#This Row],[Date]],"mmm"))</f>
        <v>Apr</v>
      </c>
    </row>
    <row r="141" spans="1:10" x14ac:dyDescent="0.3">
      <c r="A141" s="11">
        <v>44681</v>
      </c>
      <c r="B141" s="14" t="s">
        <v>14</v>
      </c>
      <c r="C141" s="12" t="s">
        <v>75</v>
      </c>
      <c r="D141" s="13">
        <v>5000</v>
      </c>
      <c r="E141" s="13"/>
      <c r="F141" s="20">
        <f>transaction[[#This Row],[Money In (Income)]]-transaction[[#This Row],[Money Out (Expenses)]]</f>
        <v>-5000</v>
      </c>
      <c r="G141" s="21" t="str">
        <f>IFERROR(INDEX(category_masterlist[Subcategory],MATCH(transaction[[#This Row],[Item]],category_masterlist[Item],0)),"")</f>
        <v>Groceries</v>
      </c>
      <c r="H141" s="21" t="str">
        <f>IFERROR(INDEX(category_masterlist[Category],MATCH(transaction[[#This Row],[Item]],category_masterlist[Item],0)),"")</f>
        <v>Needs</v>
      </c>
      <c r="I141" s="21" t="str">
        <f>IFERROR(INDEX(category_masterlist[Category Type],MATCH(transaction[[#This Row],[Item]],category_masterlist[Item],0)),"")</f>
        <v>Expenses</v>
      </c>
      <c r="J141" s="23" t="str">
        <f>IF(transaction[[#This Row],[Date]]="","",TEXT(transaction[[#This Row],[Date]],"mmm"))</f>
        <v>Apr</v>
      </c>
    </row>
    <row r="142" spans="1:10" x14ac:dyDescent="0.3">
      <c r="A142" s="11">
        <v>44681</v>
      </c>
      <c r="B142" s="14" t="s">
        <v>15</v>
      </c>
      <c r="C142" s="12" t="s">
        <v>76</v>
      </c>
      <c r="D142" s="13">
        <v>3000</v>
      </c>
      <c r="E142" s="13"/>
      <c r="F142" s="20">
        <f>transaction[[#This Row],[Money In (Income)]]-transaction[[#This Row],[Money Out (Expenses)]]</f>
        <v>-3000</v>
      </c>
      <c r="G142" s="21" t="str">
        <f>IFERROR(INDEX(category_masterlist[Subcategory],MATCH(transaction[[#This Row],[Item]],category_masterlist[Item],0)),"")</f>
        <v>Groceries</v>
      </c>
      <c r="H142" s="21" t="str">
        <f>IFERROR(INDEX(category_masterlist[Category],MATCH(transaction[[#This Row],[Item]],category_masterlist[Item],0)),"")</f>
        <v>Needs</v>
      </c>
      <c r="I142" s="21" t="str">
        <f>IFERROR(INDEX(category_masterlist[Category Type],MATCH(transaction[[#This Row],[Item]],category_masterlist[Item],0)),"")</f>
        <v>Expenses</v>
      </c>
      <c r="J142" s="23" t="str">
        <f>IF(transaction[[#This Row],[Date]]="","",TEXT(transaction[[#This Row],[Date]],"mmm"))</f>
        <v>Apr</v>
      </c>
    </row>
    <row r="143" spans="1:10" x14ac:dyDescent="0.3">
      <c r="A143" s="11">
        <v>44681</v>
      </c>
      <c r="B143" s="14" t="s">
        <v>16</v>
      </c>
      <c r="C143" s="12" t="s">
        <v>77</v>
      </c>
      <c r="D143" s="13">
        <v>1500</v>
      </c>
      <c r="E143" s="13"/>
      <c r="F143" s="20">
        <f>transaction[[#This Row],[Money In (Income)]]-transaction[[#This Row],[Money Out (Expenses)]]</f>
        <v>-1500</v>
      </c>
      <c r="G143" s="21" t="str">
        <f>IFERROR(INDEX(category_masterlist[Subcategory],MATCH(transaction[[#This Row],[Item]],category_masterlist[Item],0)),"")</f>
        <v>Bills &amp; Utilities</v>
      </c>
      <c r="H143" s="21" t="str">
        <f>IFERROR(INDEX(category_masterlist[Category],MATCH(transaction[[#This Row],[Item]],category_masterlist[Item],0)),"")</f>
        <v>Needs</v>
      </c>
      <c r="I143" s="21" t="str">
        <f>IFERROR(INDEX(category_masterlist[Category Type],MATCH(transaction[[#This Row],[Item]],category_masterlist[Item],0)),"")</f>
        <v>Expenses</v>
      </c>
      <c r="J143" s="23" t="str">
        <f>IF(transaction[[#This Row],[Date]]="","",TEXT(transaction[[#This Row],[Date]],"mmm"))</f>
        <v>Apr</v>
      </c>
    </row>
    <row r="144" spans="1:10" x14ac:dyDescent="0.3">
      <c r="A144" s="11">
        <v>44681</v>
      </c>
      <c r="B144" s="14" t="s">
        <v>17</v>
      </c>
      <c r="C144" s="12" t="s">
        <v>78</v>
      </c>
      <c r="D144" s="13">
        <v>350</v>
      </c>
      <c r="E144" s="13"/>
      <c r="F144" s="20">
        <f>transaction[[#This Row],[Money In (Income)]]-transaction[[#This Row],[Money Out (Expenses)]]</f>
        <v>-350</v>
      </c>
      <c r="G144" s="21" t="str">
        <f>IFERROR(INDEX(category_masterlist[Subcategory],MATCH(transaction[[#This Row],[Item]],category_masterlist[Item],0)),"")</f>
        <v>Bills &amp; Utilities</v>
      </c>
      <c r="H144" s="21" t="str">
        <f>IFERROR(INDEX(category_masterlist[Category],MATCH(transaction[[#This Row],[Item]],category_masterlist[Item],0)),"")</f>
        <v>Needs</v>
      </c>
      <c r="I144" s="21" t="str">
        <f>IFERROR(INDEX(category_masterlist[Category Type],MATCH(transaction[[#This Row],[Item]],category_masterlist[Item],0)),"")</f>
        <v>Expenses</v>
      </c>
      <c r="J144" s="23" t="str">
        <f>IF(transaction[[#This Row],[Date]]="","",TEXT(transaction[[#This Row],[Date]],"mmm"))</f>
        <v>Apr</v>
      </c>
    </row>
    <row r="145" spans="1:10" x14ac:dyDescent="0.3">
      <c r="A145" s="11">
        <v>44681</v>
      </c>
      <c r="B145" s="14" t="s">
        <v>18</v>
      </c>
      <c r="C145" s="12" t="s">
        <v>79</v>
      </c>
      <c r="D145" s="13">
        <v>850</v>
      </c>
      <c r="E145" s="13"/>
      <c r="F145" s="20">
        <f>transaction[[#This Row],[Money In (Income)]]-transaction[[#This Row],[Money Out (Expenses)]]</f>
        <v>-850</v>
      </c>
      <c r="G145" s="21" t="str">
        <f>IFERROR(INDEX(category_masterlist[Subcategory],MATCH(transaction[[#This Row],[Item]],category_masterlist[Item],0)),"")</f>
        <v>Bills &amp; Utilities</v>
      </c>
      <c r="H145" s="21" t="str">
        <f>IFERROR(INDEX(category_masterlist[Category],MATCH(transaction[[#This Row],[Item]],category_masterlist[Item],0)),"")</f>
        <v>Needs</v>
      </c>
      <c r="I145" s="21" t="str">
        <f>IFERROR(INDEX(category_masterlist[Category Type],MATCH(transaction[[#This Row],[Item]],category_masterlist[Item],0)),"")</f>
        <v>Expenses</v>
      </c>
      <c r="J145" s="23" t="str">
        <f>IF(transaction[[#This Row],[Date]]="","",TEXT(transaction[[#This Row],[Date]],"mmm"))</f>
        <v>Apr</v>
      </c>
    </row>
    <row r="146" spans="1:10" x14ac:dyDescent="0.3">
      <c r="A146" s="11">
        <v>44681</v>
      </c>
      <c r="B146" s="14" t="s">
        <v>19</v>
      </c>
      <c r="C146" s="12" t="s">
        <v>80</v>
      </c>
      <c r="D146" s="13">
        <v>500</v>
      </c>
      <c r="E146" s="13"/>
      <c r="F146" s="20">
        <f>transaction[[#This Row],[Money In (Income)]]-transaction[[#This Row],[Money Out (Expenses)]]</f>
        <v>-500</v>
      </c>
      <c r="G146" s="21" t="str">
        <f>IFERROR(INDEX(category_masterlist[Subcategory],MATCH(transaction[[#This Row],[Item]],category_masterlist[Item],0)),"")</f>
        <v>Bills &amp; Utilities</v>
      </c>
      <c r="H146" s="21" t="str">
        <f>IFERROR(INDEX(category_masterlist[Category],MATCH(transaction[[#This Row],[Item]],category_masterlist[Item],0)),"")</f>
        <v>Needs</v>
      </c>
      <c r="I146" s="21" t="str">
        <f>IFERROR(INDEX(category_masterlist[Category Type],MATCH(transaction[[#This Row],[Item]],category_masterlist[Item],0)),"")</f>
        <v>Expenses</v>
      </c>
      <c r="J146" s="23" t="str">
        <f>IF(transaction[[#This Row],[Date]]="","",TEXT(transaction[[#This Row],[Date]],"mmm"))</f>
        <v>Apr</v>
      </c>
    </row>
    <row r="147" spans="1:10" x14ac:dyDescent="0.3">
      <c r="A147" s="11">
        <v>44681</v>
      </c>
      <c r="B147" s="14" t="s">
        <v>20</v>
      </c>
      <c r="C147" s="12" t="s">
        <v>81</v>
      </c>
      <c r="D147" s="13">
        <v>1500</v>
      </c>
      <c r="E147" s="13"/>
      <c r="F147" s="20">
        <f>transaction[[#This Row],[Money In (Income)]]-transaction[[#This Row],[Money Out (Expenses)]]</f>
        <v>-1500</v>
      </c>
      <c r="G147" s="21" t="str">
        <f>IFERROR(INDEX(category_masterlist[Subcategory],MATCH(transaction[[#This Row],[Item]],category_masterlist[Item],0)),"")</f>
        <v>Bills &amp; Utilities</v>
      </c>
      <c r="H147" s="21" t="str">
        <f>IFERROR(INDEX(category_masterlist[Category],MATCH(transaction[[#This Row],[Item]],category_masterlist[Item],0)),"")</f>
        <v>Needs</v>
      </c>
      <c r="I147" s="21" t="str">
        <f>IFERROR(INDEX(category_masterlist[Category Type],MATCH(transaction[[#This Row],[Item]],category_masterlist[Item],0)),"")</f>
        <v>Expenses</v>
      </c>
      <c r="J147" s="23" t="str">
        <f>IF(transaction[[#This Row],[Date]]="","",TEXT(transaction[[#This Row],[Date]],"mmm"))</f>
        <v>Apr</v>
      </c>
    </row>
    <row r="148" spans="1:10" x14ac:dyDescent="0.3">
      <c r="A148" s="11">
        <v>44681</v>
      </c>
      <c r="B148" s="14" t="s">
        <v>21</v>
      </c>
      <c r="C148" s="12" t="s">
        <v>82</v>
      </c>
      <c r="D148" s="13">
        <v>1500</v>
      </c>
      <c r="E148" s="13"/>
      <c r="F148" s="20">
        <f>transaction[[#This Row],[Money In (Income)]]-transaction[[#This Row],[Money Out (Expenses)]]</f>
        <v>-1500</v>
      </c>
      <c r="G148" s="21" t="str">
        <f>IFERROR(INDEX(category_masterlist[Subcategory],MATCH(transaction[[#This Row],[Item]],category_masterlist[Item],0)),"")</f>
        <v>Transportation</v>
      </c>
      <c r="H148" s="21" t="str">
        <f>IFERROR(INDEX(category_masterlist[Category],MATCH(transaction[[#This Row],[Item]],category_masterlist[Item],0)),"")</f>
        <v>Needs</v>
      </c>
      <c r="I148" s="21" t="str">
        <f>IFERROR(INDEX(category_masterlist[Category Type],MATCH(transaction[[#This Row],[Item]],category_masterlist[Item],0)),"")</f>
        <v>Expenses</v>
      </c>
      <c r="J148" s="23" t="str">
        <f>IF(transaction[[#This Row],[Date]]="","",TEXT(transaction[[#This Row],[Date]],"mmm"))</f>
        <v>Apr</v>
      </c>
    </row>
    <row r="149" spans="1:10" x14ac:dyDescent="0.3">
      <c r="A149" s="11">
        <v>44681</v>
      </c>
      <c r="B149" s="14" t="s">
        <v>22</v>
      </c>
      <c r="C149" s="12" t="s">
        <v>83</v>
      </c>
      <c r="D149" s="13">
        <v>4000</v>
      </c>
      <c r="E149" s="13"/>
      <c r="F149" s="20">
        <f>transaction[[#This Row],[Money In (Income)]]-transaction[[#This Row],[Money Out (Expenses)]]</f>
        <v>-4000</v>
      </c>
      <c r="G149" s="21" t="str">
        <f>IFERROR(INDEX(category_masterlist[Subcategory],MATCH(transaction[[#This Row],[Item]],category_masterlist[Item],0)),"")</f>
        <v>Remittance</v>
      </c>
      <c r="H149" s="21" t="str">
        <f>IFERROR(INDEX(category_masterlist[Category],MATCH(transaction[[#This Row],[Item]],category_masterlist[Item],0)),"")</f>
        <v>Needs</v>
      </c>
      <c r="I149" s="21" t="str">
        <f>IFERROR(INDEX(category_masterlist[Category Type],MATCH(transaction[[#This Row],[Item]],category_masterlist[Item],0)),"")</f>
        <v>Expenses</v>
      </c>
      <c r="J149" s="23" t="str">
        <f>IF(transaction[[#This Row],[Date]]="","",TEXT(transaction[[#This Row],[Date]],"mmm"))</f>
        <v>Apr</v>
      </c>
    </row>
    <row r="150" spans="1:10" x14ac:dyDescent="0.3">
      <c r="A150" s="11">
        <v>44681</v>
      </c>
      <c r="B150" s="14" t="s">
        <v>23</v>
      </c>
      <c r="C150" s="12" t="s">
        <v>84</v>
      </c>
      <c r="D150" s="13">
        <v>3000</v>
      </c>
      <c r="E150" s="13"/>
      <c r="F150" s="20">
        <f>transaction[[#This Row],[Money In (Income)]]-transaction[[#This Row],[Money Out (Expenses)]]</f>
        <v>-3000</v>
      </c>
      <c r="G150" s="21" t="str">
        <f>IFERROR(INDEX(category_masterlist[Subcategory],MATCH(transaction[[#This Row],[Item]],category_masterlist[Item],0)),"")</f>
        <v>Education</v>
      </c>
      <c r="H150" s="21" t="str">
        <f>IFERROR(INDEX(category_masterlist[Category],MATCH(transaction[[#This Row],[Item]],category_masterlist[Item],0)),"")</f>
        <v>Needs</v>
      </c>
      <c r="I150" s="21" t="str">
        <f>IFERROR(INDEX(category_masterlist[Category Type],MATCH(transaction[[#This Row],[Item]],category_masterlist[Item],0)),"")</f>
        <v>Expenses</v>
      </c>
      <c r="J150" s="23" t="str">
        <f>IF(transaction[[#This Row],[Date]]="","",TEXT(transaction[[#This Row],[Date]],"mmm"))</f>
        <v>Apr</v>
      </c>
    </row>
    <row r="151" spans="1:10" x14ac:dyDescent="0.3">
      <c r="A151" s="11">
        <v>44681</v>
      </c>
      <c r="B151" s="14" t="s">
        <v>24</v>
      </c>
      <c r="C151" s="12" t="s">
        <v>85</v>
      </c>
      <c r="D151" s="13">
        <v>3000</v>
      </c>
      <c r="E151" s="13"/>
      <c r="F151" s="20">
        <f>transaction[[#This Row],[Money In (Income)]]-transaction[[#This Row],[Money Out (Expenses)]]</f>
        <v>-3000</v>
      </c>
      <c r="G151" s="21" t="str">
        <f>IFERROR(INDEX(category_masterlist[Subcategory],MATCH(transaction[[#This Row],[Item]],category_masterlist[Item],0)),"")</f>
        <v>Allowance</v>
      </c>
      <c r="H151" s="21" t="str">
        <f>IFERROR(INDEX(category_masterlist[Category],MATCH(transaction[[#This Row],[Item]],category_masterlist[Item],0)),"")</f>
        <v>Needs</v>
      </c>
      <c r="I151" s="21" t="str">
        <f>IFERROR(INDEX(category_masterlist[Category Type],MATCH(transaction[[#This Row],[Item]],category_masterlist[Item],0)),"")</f>
        <v>Expenses</v>
      </c>
      <c r="J151" s="23" t="str">
        <f>IF(transaction[[#This Row],[Date]]="","",TEXT(transaction[[#This Row],[Date]],"mmm"))</f>
        <v>Apr</v>
      </c>
    </row>
    <row r="152" spans="1:10" x14ac:dyDescent="0.3">
      <c r="A152" s="11">
        <v>44681</v>
      </c>
      <c r="B152" s="14" t="s">
        <v>25</v>
      </c>
      <c r="C152" s="12" t="s">
        <v>86</v>
      </c>
      <c r="D152" s="13">
        <v>500</v>
      </c>
      <c r="E152" s="13"/>
      <c r="F152" s="20">
        <f>transaction[[#This Row],[Money In (Income)]]-transaction[[#This Row],[Money Out (Expenses)]]</f>
        <v>-500</v>
      </c>
      <c r="G152" s="21" t="str">
        <f>IFERROR(INDEX(category_masterlist[Subcategory],MATCH(transaction[[#This Row],[Item]],category_masterlist[Item],0)),"")</f>
        <v>Self-development</v>
      </c>
      <c r="H152" s="21" t="str">
        <f>IFERROR(INDEX(category_masterlist[Category],MATCH(transaction[[#This Row],[Item]],category_masterlist[Item],0)),"")</f>
        <v>Financial Priorities</v>
      </c>
      <c r="I152" s="21" t="str">
        <f>IFERROR(INDEX(category_masterlist[Category Type],MATCH(transaction[[#This Row],[Item]],category_masterlist[Item],0)),"")</f>
        <v>Expenses</v>
      </c>
      <c r="J152" s="23" t="str">
        <f>IF(transaction[[#This Row],[Date]]="","",TEXT(transaction[[#This Row],[Date]],"mmm"))</f>
        <v>Apr</v>
      </c>
    </row>
    <row r="153" spans="1:10" x14ac:dyDescent="0.3">
      <c r="A153" s="11">
        <v>44681</v>
      </c>
      <c r="B153" s="14" t="s">
        <v>26</v>
      </c>
      <c r="C153" s="12" t="s">
        <v>87</v>
      </c>
      <c r="D153" s="13">
        <v>450</v>
      </c>
      <c r="E153" s="13"/>
      <c r="F153" s="20">
        <f>transaction[[#This Row],[Money In (Income)]]-transaction[[#This Row],[Money Out (Expenses)]]</f>
        <v>-450</v>
      </c>
      <c r="G153" s="21" t="str">
        <f>IFERROR(INDEX(category_masterlist[Subcategory],MATCH(transaction[[#This Row],[Item]],category_masterlist[Item],0)),"")</f>
        <v>Self-development</v>
      </c>
      <c r="H153" s="21" t="str">
        <f>IFERROR(INDEX(category_masterlist[Category],MATCH(transaction[[#This Row],[Item]],category_masterlist[Item],0)),"")</f>
        <v>Financial Priorities</v>
      </c>
      <c r="I153" s="21" t="str">
        <f>IFERROR(INDEX(category_masterlist[Category Type],MATCH(transaction[[#This Row],[Item]],category_masterlist[Item],0)),"")</f>
        <v>Expenses</v>
      </c>
      <c r="J153" s="23" t="str">
        <f>IF(transaction[[#This Row],[Date]]="","",TEXT(transaction[[#This Row],[Date]],"mmm"))</f>
        <v>Apr</v>
      </c>
    </row>
    <row r="154" spans="1:10" x14ac:dyDescent="0.3">
      <c r="A154" s="11">
        <v>44681</v>
      </c>
      <c r="B154" s="14" t="s">
        <v>27</v>
      </c>
      <c r="C154" s="12" t="s">
        <v>108</v>
      </c>
      <c r="D154" s="13">
        <v>1500</v>
      </c>
      <c r="E154" s="13"/>
      <c r="F154" s="20">
        <f>transaction[[#This Row],[Money In (Income)]]-transaction[[#This Row],[Money Out (Expenses)]]</f>
        <v>-1500</v>
      </c>
      <c r="G154" s="21" t="str">
        <f>IFERROR(INDEX(category_masterlist[Subcategory],MATCH(transaction[[#This Row],[Item]],category_masterlist[Item],0)),"")</f>
        <v>Self-development</v>
      </c>
      <c r="H154" s="21" t="str">
        <f>IFERROR(INDEX(category_masterlist[Category],MATCH(transaction[[#This Row],[Item]],category_masterlist[Item],0)),"")</f>
        <v>Financial Priorities</v>
      </c>
      <c r="I154" s="21" t="str">
        <f>IFERROR(INDEX(category_masterlist[Category Type],MATCH(transaction[[#This Row],[Item]],category_masterlist[Item],0)),"")</f>
        <v>Expenses</v>
      </c>
      <c r="J154" s="23" t="str">
        <f>IF(transaction[[#This Row],[Date]]="","",TEXT(transaction[[#This Row],[Date]],"mmm"))</f>
        <v>Apr</v>
      </c>
    </row>
    <row r="155" spans="1:10" x14ac:dyDescent="0.3">
      <c r="A155" s="11">
        <v>44681</v>
      </c>
      <c r="B155" s="14" t="s">
        <v>28</v>
      </c>
      <c r="C155" s="12" t="s">
        <v>88</v>
      </c>
      <c r="D155" s="13">
        <v>3000</v>
      </c>
      <c r="E155" s="13"/>
      <c r="F155" s="20">
        <f>transaction[[#This Row],[Money In (Income)]]-transaction[[#This Row],[Money Out (Expenses)]]</f>
        <v>-3000</v>
      </c>
      <c r="G155" s="21" t="str">
        <f>IFERROR(INDEX(category_masterlist[Subcategory],MATCH(transaction[[#This Row],[Item]],category_masterlist[Item],0)),"")</f>
        <v>Self-development</v>
      </c>
      <c r="H155" s="21" t="str">
        <f>IFERROR(INDEX(category_masterlist[Category],MATCH(transaction[[#This Row],[Item]],category_masterlist[Item],0)),"")</f>
        <v>Financial Priorities</v>
      </c>
      <c r="I155" s="21" t="str">
        <f>IFERROR(INDEX(category_masterlist[Category Type],MATCH(transaction[[#This Row],[Item]],category_masterlist[Item],0)),"")</f>
        <v>Expenses</v>
      </c>
      <c r="J155" s="23" t="str">
        <f>IF(transaction[[#This Row],[Date]]="","",TEXT(transaction[[#This Row],[Date]],"mmm"))</f>
        <v>Apr</v>
      </c>
    </row>
    <row r="156" spans="1:10" x14ac:dyDescent="0.3">
      <c r="A156" s="11">
        <v>44681</v>
      </c>
      <c r="B156" s="14" t="s">
        <v>29</v>
      </c>
      <c r="C156" s="12" t="s">
        <v>89</v>
      </c>
      <c r="D156" s="13">
        <v>1500</v>
      </c>
      <c r="E156" s="13"/>
      <c r="F156" s="20">
        <f>transaction[[#This Row],[Money In (Income)]]-transaction[[#This Row],[Money Out (Expenses)]]</f>
        <v>-1500</v>
      </c>
      <c r="G156" s="21" t="str">
        <f>IFERROR(INDEX(category_masterlist[Subcategory],MATCH(transaction[[#This Row],[Item]],category_masterlist[Item],0)),"")</f>
        <v>Insurance</v>
      </c>
      <c r="H156" s="21" t="str">
        <f>IFERROR(INDEX(category_masterlist[Category],MATCH(transaction[[#This Row],[Item]],category_masterlist[Item],0)),"")</f>
        <v>Financial Priorities</v>
      </c>
      <c r="I156" s="21" t="str">
        <f>IFERROR(INDEX(category_masterlist[Category Type],MATCH(transaction[[#This Row],[Item]],category_masterlist[Item],0)),"")</f>
        <v>Expenses</v>
      </c>
      <c r="J156" s="23" t="str">
        <f>IF(transaction[[#This Row],[Date]]="","",TEXT(transaction[[#This Row],[Date]],"mmm"))</f>
        <v>Apr</v>
      </c>
    </row>
    <row r="157" spans="1:10" x14ac:dyDescent="0.3">
      <c r="A157" s="11">
        <v>44681</v>
      </c>
      <c r="B157" s="14" t="s">
        <v>30</v>
      </c>
      <c r="C157" s="12" t="s">
        <v>90</v>
      </c>
      <c r="D157" s="13">
        <v>850</v>
      </c>
      <c r="E157" s="13"/>
      <c r="F157" s="20">
        <f>transaction[[#This Row],[Money In (Income)]]-transaction[[#This Row],[Money Out (Expenses)]]</f>
        <v>-850</v>
      </c>
      <c r="G157" s="21" t="str">
        <f>IFERROR(INDEX(category_masterlist[Subcategory],MATCH(transaction[[#This Row],[Item]],category_masterlist[Item],0)),"")</f>
        <v>Insurance</v>
      </c>
      <c r="H157" s="21" t="str">
        <f>IFERROR(INDEX(category_masterlist[Category],MATCH(transaction[[#This Row],[Item]],category_masterlist[Item],0)),"")</f>
        <v>Financial Priorities</v>
      </c>
      <c r="I157" s="21" t="str">
        <f>IFERROR(INDEX(category_masterlist[Category Type],MATCH(transaction[[#This Row],[Item]],category_masterlist[Item],0)),"")</f>
        <v>Expenses</v>
      </c>
      <c r="J157" s="23" t="str">
        <f>IF(transaction[[#This Row],[Date]]="","",TEXT(transaction[[#This Row],[Date]],"mmm"))</f>
        <v>Apr</v>
      </c>
    </row>
    <row r="158" spans="1:10" x14ac:dyDescent="0.3">
      <c r="A158" s="11">
        <v>44681</v>
      </c>
      <c r="B158" s="14" t="s">
        <v>32</v>
      </c>
      <c r="C158" s="12" t="s">
        <v>92</v>
      </c>
      <c r="D158" s="13">
        <v>1500</v>
      </c>
      <c r="E158" s="13"/>
      <c r="F158" s="20">
        <f>transaction[[#This Row],[Money In (Income)]]-transaction[[#This Row],[Money Out (Expenses)]]</f>
        <v>-1500</v>
      </c>
      <c r="G158" s="21" t="str">
        <f>IFERROR(INDEX(category_masterlist[Subcategory],MATCH(transaction[[#This Row],[Item]],category_masterlist[Item],0)),"")</f>
        <v>Debt Payment</v>
      </c>
      <c r="H158" s="21" t="str">
        <f>IFERROR(INDEX(category_masterlist[Category],MATCH(transaction[[#This Row],[Item]],category_masterlist[Item],0)),"")</f>
        <v>Financial Priorities</v>
      </c>
      <c r="I158" s="21" t="str">
        <f>IFERROR(INDEX(category_masterlist[Category Type],MATCH(transaction[[#This Row],[Item]],category_masterlist[Item],0)),"")</f>
        <v>Expenses</v>
      </c>
      <c r="J158" s="23" t="str">
        <f>IF(transaction[[#This Row],[Date]]="","",TEXT(transaction[[#This Row],[Date]],"mmm"))</f>
        <v>Apr</v>
      </c>
    </row>
    <row r="159" spans="1:10" x14ac:dyDescent="0.3">
      <c r="A159" s="11">
        <v>44681</v>
      </c>
      <c r="B159" s="14" t="s">
        <v>33</v>
      </c>
      <c r="C159" s="12" t="s">
        <v>33</v>
      </c>
      <c r="D159" s="13">
        <v>2500</v>
      </c>
      <c r="E159" s="13"/>
      <c r="F159" s="20">
        <f>transaction[[#This Row],[Money In (Income)]]-transaction[[#This Row],[Money Out (Expenses)]]</f>
        <v>-2500</v>
      </c>
      <c r="G159" s="21" t="str">
        <f>IFERROR(INDEX(category_masterlist[Subcategory],MATCH(transaction[[#This Row],[Item]],category_masterlist[Item],0)),"")</f>
        <v>Investment</v>
      </c>
      <c r="H159" s="21" t="str">
        <f>IFERROR(INDEX(category_masterlist[Category],MATCH(transaction[[#This Row],[Item]],category_masterlist[Item],0)),"")</f>
        <v>Financial Priorities</v>
      </c>
      <c r="I159" s="21" t="str">
        <f>IFERROR(INDEX(category_masterlist[Category Type],MATCH(transaction[[#This Row],[Item]],category_masterlist[Item],0)),"")</f>
        <v>Expenses</v>
      </c>
      <c r="J159" s="23" t="str">
        <f>IF(transaction[[#This Row],[Date]]="","",TEXT(transaction[[#This Row],[Date]],"mmm"))</f>
        <v>Apr</v>
      </c>
    </row>
    <row r="160" spans="1:10" x14ac:dyDescent="0.3">
      <c r="A160" s="11">
        <v>44681</v>
      </c>
      <c r="B160" s="14" t="s">
        <v>34</v>
      </c>
      <c r="C160" s="12" t="s">
        <v>34</v>
      </c>
      <c r="D160" s="13">
        <v>2500</v>
      </c>
      <c r="E160" s="13"/>
      <c r="F160" s="20">
        <f>transaction[[#This Row],[Money In (Income)]]-transaction[[#This Row],[Money Out (Expenses)]]</f>
        <v>-2500</v>
      </c>
      <c r="G160" s="21" t="str">
        <f>IFERROR(INDEX(category_masterlist[Subcategory],MATCH(transaction[[#This Row],[Item]],category_masterlist[Item],0)),"")</f>
        <v>Investment</v>
      </c>
      <c r="H160" s="21" t="str">
        <f>IFERROR(INDEX(category_masterlist[Category],MATCH(transaction[[#This Row],[Item]],category_masterlist[Item],0)),"")</f>
        <v>Financial Priorities</v>
      </c>
      <c r="I160" s="21" t="str">
        <f>IFERROR(INDEX(category_masterlist[Category Type],MATCH(transaction[[#This Row],[Item]],category_masterlist[Item],0)),"")</f>
        <v>Expenses</v>
      </c>
      <c r="J160" s="23" t="str">
        <f>IF(transaction[[#This Row],[Date]]="","",TEXT(transaction[[#This Row],[Date]],"mmm"))</f>
        <v>Apr</v>
      </c>
    </row>
    <row r="161" spans="1:10" x14ac:dyDescent="0.3">
      <c r="A161" s="11">
        <v>44681</v>
      </c>
      <c r="B161" s="14" t="s">
        <v>35</v>
      </c>
      <c r="C161" s="12" t="s">
        <v>35</v>
      </c>
      <c r="D161" s="13">
        <v>500</v>
      </c>
      <c r="E161" s="13"/>
      <c r="F161" s="20">
        <f>transaction[[#This Row],[Money In (Income)]]-transaction[[#This Row],[Money Out (Expenses)]]</f>
        <v>-500</v>
      </c>
      <c r="G161" s="21" t="str">
        <f>IFERROR(INDEX(category_masterlist[Subcategory],MATCH(transaction[[#This Row],[Item]],category_masterlist[Item],0)),"")</f>
        <v>Investment</v>
      </c>
      <c r="H161" s="21" t="str">
        <f>IFERROR(INDEX(category_masterlist[Category],MATCH(transaction[[#This Row],[Item]],category_masterlist[Item],0)),"")</f>
        <v>Financial Priorities</v>
      </c>
      <c r="I161" s="21" t="str">
        <f>IFERROR(INDEX(category_masterlist[Category Type],MATCH(transaction[[#This Row],[Item]],category_masterlist[Item],0)),"")</f>
        <v>Expenses</v>
      </c>
      <c r="J161" s="23" t="str">
        <f>IF(transaction[[#This Row],[Date]]="","",TEXT(transaction[[#This Row],[Date]],"mmm"))</f>
        <v>Apr</v>
      </c>
    </row>
    <row r="162" spans="1:10" x14ac:dyDescent="0.3">
      <c r="A162" s="11">
        <v>44681</v>
      </c>
      <c r="B162" s="14" t="s">
        <v>36</v>
      </c>
      <c r="C162" s="12" t="s">
        <v>36</v>
      </c>
      <c r="D162" s="13">
        <v>600</v>
      </c>
      <c r="E162" s="13"/>
      <c r="F162" s="20">
        <f>transaction[[#This Row],[Money In (Income)]]-transaction[[#This Row],[Money Out (Expenses)]]</f>
        <v>-600</v>
      </c>
      <c r="G162" s="21" t="str">
        <f>IFERROR(INDEX(category_masterlist[Subcategory],MATCH(transaction[[#This Row],[Item]],category_masterlist[Item],0)),"")</f>
        <v>Investment</v>
      </c>
      <c r="H162" s="21" t="str">
        <f>IFERROR(INDEX(category_masterlist[Category],MATCH(transaction[[#This Row],[Item]],category_masterlist[Item],0)),"")</f>
        <v>Financial Priorities</v>
      </c>
      <c r="I162" s="21" t="str">
        <f>IFERROR(INDEX(category_masterlist[Category Type],MATCH(transaction[[#This Row],[Item]],category_masterlist[Item],0)),"")</f>
        <v>Expenses</v>
      </c>
      <c r="J162" s="23" t="str">
        <f>IF(transaction[[#This Row],[Date]]="","",TEXT(transaction[[#This Row],[Date]],"mmm"))</f>
        <v>Apr</v>
      </c>
    </row>
    <row r="163" spans="1:10" x14ac:dyDescent="0.3">
      <c r="A163" s="11">
        <v>44681</v>
      </c>
      <c r="B163" s="14" t="s">
        <v>39</v>
      </c>
      <c r="C163" s="12" t="s">
        <v>94</v>
      </c>
      <c r="D163" s="13">
        <v>1000</v>
      </c>
      <c r="E163" s="13"/>
      <c r="F163" s="20">
        <f>transaction[[#This Row],[Money In (Income)]]-transaction[[#This Row],[Money Out (Expenses)]]</f>
        <v>-1000</v>
      </c>
      <c r="G163" s="21" t="str">
        <f>IFERROR(INDEX(category_masterlist[Subcategory],MATCH(transaction[[#This Row],[Item]],category_masterlist[Item],0)),"")</f>
        <v>Savings</v>
      </c>
      <c r="H163" s="21" t="str">
        <f>IFERROR(INDEX(category_masterlist[Category],MATCH(transaction[[#This Row],[Item]],category_masterlist[Item],0)),"")</f>
        <v>Financial Priorities</v>
      </c>
      <c r="I163" s="21" t="str">
        <f>IFERROR(INDEX(category_masterlist[Category Type],MATCH(transaction[[#This Row],[Item]],category_masterlist[Item],0)),"")</f>
        <v>Expenses</v>
      </c>
      <c r="J163" s="23" t="str">
        <f>IF(transaction[[#This Row],[Date]]="","",TEXT(transaction[[#This Row],[Date]],"mmm"))</f>
        <v>Apr</v>
      </c>
    </row>
    <row r="164" spans="1:10" x14ac:dyDescent="0.3">
      <c r="A164" s="11">
        <v>44681</v>
      </c>
      <c r="B164" s="14" t="s">
        <v>40</v>
      </c>
      <c r="C164" s="12" t="s">
        <v>95</v>
      </c>
      <c r="D164" s="13">
        <v>1500</v>
      </c>
      <c r="E164" s="13"/>
      <c r="F164" s="20">
        <f>transaction[[#This Row],[Money In (Income)]]-transaction[[#This Row],[Money Out (Expenses)]]</f>
        <v>-1500</v>
      </c>
      <c r="G164" s="21" t="str">
        <f>IFERROR(INDEX(category_masterlist[Subcategory],MATCH(transaction[[#This Row],[Item]],category_masterlist[Item],0)),"")</f>
        <v>Savings</v>
      </c>
      <c r="H164" s="21" t="str">
        <f>IFERROR(INDEX(category_masterlist[Category],MATCH(transaction[[#This Row],[Item]],category_masterlist[Item],0)),"")</f>
        <v>Financial Priorities</v>
      </c>
      <c r="I164" s="21" t="str">
        <f>IFERROR(INDEX(category_masterlist[Category Type],MATCH(transaction[[#This Row],[Item]],category_masterlist[Item],0)),"")</f>
        <v>Expenses</v>
      </c>
      <c r="J164" s="23" t="str">
        <f>IF(transaction[[#This Row],[Date]]="","",TEXT(transaction[[#This Row],[Date]],"mmm"))</f>
        <v>Apr</v>
      </c>
    </row>
    <row r="165" spans="1:10" x14ac:dyDescent="0.3">
      <c r="A165" s="11">
        <v>44681</v>
      </c>
      <c r="B165" s="14" t="s">
        <v>41</v>
      </c>
      <c r="C165" s="12" t="s">
        <v>96</v>
      </c>
      <c r="D165" s="13">
        <v>1000</v>
      </c>
      <c r="E165" s="13"/>
      <c r="F165" s="20">
        <f>transaction[[#This Row],[Money In (Income)]]-transaction[[#This Row],[Money Out (Expenses)]]</f>
        <v>-1000</v>
      </c>
      <c r="G165" s="21" t="str">
        <f>IFERROR(INDEX(category_masterlist[Subcategory],MATCH(transaction[[#This Row],[Item]],category_masterlist[Item],0)),"")</f>
        <v>Savings</v>
      </c>
      <c r="H165" s="21" t="str">
        <f>IFERROR(INDEX(category_masterlist[Category],MATCH(transaction[[#This Row],[Item]],category_masterlist[Item],0)),"")</f>
        <v>Financial Priorities</v>
      </c>
      <c r="I165" s="21" t="str">
        <f>IFERROR(INDEX(category_masterlist[Category Type],MATCH(transaction[[#This Row],[Item]],category_masterlist[Item],0)),"")</f>
        <v>Expenses</v>
      </c>
      <c r="J165" s="23" t="str">
        <f>IF(transaction[[#This Row],[Date]]="","",TEXT(transaction[[#This Row],[Date]],"mmm"))</f>
        <v>Apr</v>
      </c>
    </row>
    <row r="166" spans="1:10" x14ac:dyDescent="0.3">
      <c r="A166" s="11">
        <v>44681</v>
      </c>
      <c r="B166" s="14" t="s">
        <v>42</v>
      </c>
      <c r="C166" s="12" t="s">
        <v>97</v>
      </c>
      <c r="D166" s="13">
        <v>500</v>
      </c>
      <c r="E166" s="13"/>
      <c r="F166" s="20">
        <f>transaction[[#This Row],[Money In (Income)]]-transaction[[#This Row],[Money Out (Expenses)]]</f>
        <v>-500</v>
      </c>
      <c r="G166" s="21" t="str">
        <f>IFERROR(INDEX(category_masterlist[Subcategory],MATCH(transaction[[#This Row],[Item]],category_masterlist[Item],0)),"")</f>
        <v>Entertainment</v>
      </c>
      <c r="H166" s="21" t="str">
        <f>IFERROR(INDEX(category_masterlist[Category],MATCH(transaction[[#This Row],[Item]],category_masterlist[Item],0)),"")</f>
        <v>Wants</v>
      </c>
      <c r="I166" s="21" t="str">
        <f>IFERROR(INDEX(category_masterlist[Category Type],MATCH(transaction[[#This Row],[Item]],category_masterlist[Item],0)),"")</f>
        <v>Expenses</v>
      </c>
      <c r="J166" s="23" t="str">
        <f>IF(transaction[[#This Row],[Date]]="","",TEXT(transaction[[#This Row],[Date]],"mmm"))</f>
        <v>Apr</v>
      </c>
    </row>
    <row r="167" spans="1:10" x14ac:dyDescent="0.3">
      <c r="A167" s="11">
        <v>44681</v>
      </c>
      <c r="B167" s="14" t="s">
        <v>43</v>
      </c>
      <c r="C167" s="12" t="s">
        <v>98</v>
      </c>
      <c r="D167" s="13">
        <v>600</v>
      </c>
      <c r="E167" s="13"/>
      <c r="F167" s="20">
        <f>transaction[[#This Row],[Money In (Income)]]-transaction[[#This Row],[Money Out (Expenses)]]</f>
        <v>-600</v>
      </c>
      <c r="G167" s="21" t="str">
        <f>IFERROR(INDEX(category_masterlist[Subcategory],MATCH(transaction[[#This Row],[Item]],category_masterlist[Item],0)),"")</f>
        <v>Entertainment</v>
      </c>
      <c r="H167" s="21" t="str">
        <f>IFERROR(INDEX(category_masterlist[Category],MATCH(transaction[[#This Row],[Item]],category_masterlist[Item],0)),"")</f>
        <v>Wants</v>
      </c>
      <c r="I167" s="21" t="str">
        <f>IFERROR(INDEX(category_masterlist[Category Type],MATCH(transaction[[#This Row],[Item]],category_masterlist[Item],0)),"")</f>
        <v>Expenses</v>
      </c>
      <c r="J167" s="23" t="str">
        <f>IF(transaction[[#This Row],[Date]]="","",TEXT(transaction[[#This Row],[Date]],"mmm"))</f>
        <v>Apr</v>
      </c>
    </row>
    <row r="168" spans="1:10" x14ac:dyDescent="0.3">
      <c r="A168" s="11">
        <v>44681</v>
      </c>
      <c r="B168" s="14" t="s">
        <v>44</v>
      </c>
      <c r="C168" s="12" t="s">
        <v>99</v>
      </c>
      <c r="D168" s="13">
        <v>500</v>
      </c>
      <c r="E168" s="13"/>
      <c r="F168" s="20">
        <f>transaction[[#This Row],[Money In (Income)]]-transaction[[#This Row],[Money Out (Expenses)]]</f>
        <v>-500</v>
      </c>
      <c r="G168" s="21" t="str">
        <f>IFERROR(INDEX(category_masterlist[Subcategory],MATCH(transaction[[#This Row],[Item]],category_masterlist[Item],0)),"")</f>
        <v>Entertainment</v>
      </c>
      <c r="H168" s="21" t="str">
        <f>IFERROR(INDEX(category_masterlist[Category],MATCH(transaction[[#This Row],[Item]],category_masterlist[Item],0)),"")</f>
        <v>Wants</v>
      </c>
      <c r="I168" s="21" t="str">
        <f>IFERROR(INDEX(category_masterlist[Category Type],MATCH(transaction[[#This Row],[Item]],category_masterlist[Item],0)),"")</f>
        <v>Expenses</v>
      </c>
      <c r="J168" s="23" t="str">
        <f>IF(transaction[[#This Row],[Date]]="","",TEXT(transaction[[#This Row],[Date]],"mmm"))</f>
        <v>Apr</v>
      </c>
    </row>
    <row r="169" spans="1:10" x14ac:dyDescent="0.3">
      <c r="A169" s="11">
        <v>44681</v>
      </c>
      <c r="B169" s="14" t="s">
        <v>45</v>
      </c>
      <c r="C169" s="12" t="s">
        <v>100</v>
      </c>
      <c r="D169" s="13">
        <v>1200</v>
      </c>
      <c r="E169" s="13"/>
      <c r="F169" s="20">
        <f>transaction[[#This Row],[Money In (Income)]]-transaction[[#This Row],[Money Out (Expenses)]]</f>
        <v>-1200</v>
      </c>
      <c r="G169" s="21" t="str">
        <f>IFERROR(INDEX(category_masterlist[Subcategory],MATCH(transaction[[#This Row],[Item]],category_masterlist[Item],0)),"")</f>
        <v>Clothing</v>
      </c>
      <c r="H169" s="21" t="str">
        <f>IFERROR(INDEX(category_masterlist[Category],MATCH(transaction[[#This Row],[Item]],category_masterlist[Item],0)),"")</f>
        <v>Wants</v>
      </c>
      <c r="I169" s="21" t="str">
        <f>IFERROR(INDEX(category_masterlist[Category Type],MATCH(transaction[[#This Row],[Item]],category_masterlist[Item],0)),"")</f>
        <v>Expenses</v>
      </c>
      <c r="J169" s="23" t="str">
        <f>IF(transaction[[#This Row],[Date]]="","",TEXT(transaction[[#This Row],[Date]],"mmm"))</f>
        <v>Apr</v>
      </c>
    </row>
    <row r="170" spans="1:10" x14ac:dyDescent="0.3">
      <c r="A170" s="11">
        <v>44681</v>
      </c>
      <c r="B170" s="14" t="s">
        <v>46</v>
      </c>
      <c r="C170" s="12" t="s">
        <v>101</v>
      </c>
      <c r="D170" s="13">
        <v>1900</v>
      </c>
      <c r="E170" s="13"/>
      <c r="F170" s="20">
        <f>transaction[[#This Row],[Money In (Income)]]-transaction[[#This Row],[Money Out (Expenses)]]</f>
        <v>-1900</v>
      </c>
      <c r="G170" s="21" t="str">
        <f>IFERROR(INDEX(category_masterlist[Subcategory],MATCH(transaction[[#This Row],[Item]],category_masterlist[Item],0)),"")</f>
        <v>Dining Out</v>
      </c>
      <c r="H170" s="21" t="str">
        <f>IFERROR(INDEX(category_masterlist[Category],MATCH(transaction[[#This Row],[Item]],category_masterlist[Item],0)),"")</f>
        <v>Wants</v>
      </c>
      <c r="I170" s="21" t="str">
        <f>IFERROR(INDEX(category_masterlist[Category Type],MATCH(transaction[[#This Row],[Item]],category_masterlist[Item],0)),"")</f>
        <v>Expenses</v>
      </c>
      <c r="J170" s="23" t="str">
        <f>IF(transaction[[#This Row],[Date]]="","",TEXT(transaction[[#This Row],[Date]],"mmm"))</f>
        <v>Apr</v>
      </c>
    </row>
    <row r="171" spans="1:10" x14ac:dyDescent="0.3">
      <c r="A171" s="11">
        <v>44681</v>
      </c>
      <c r="B171" s="14" t="s">
        <v>47</v>
      </c>
      <c r="C171" s="12" t="s">
        <v>102</v>
      </c>
      <c r="D171" s="13">
        <v>6000</v>
      </c>
      <c r="E171" s="13"/>
      <c r="F171" s="20">
        <f>transaction[[#This Row],[Money In (Income)]]-transaction[[#This Row],[Money Out (Expenses)]]</f>
        <v>-6000</v>
      </c>
      <c r="G171" s="21" t="str">
        <f>IFERROR(INDEX(category_masterlist[Subcategory],MATCH(transaction[[#This Row],[Item]],category_masterlist[Item],0)),"")</f>
        <v>Charity</v>
      </c>
      <c r="H171" s="21" t="str">
        <f>IFERROR(INDEX(category_masterlist[Category],MATCH(transaction[[#This Row],[Item]],category_masterlist[Item],0)),"")</f>
        <v>Wants</v>
      </c>
      <c r="I171" s="21" t="str">
        <f>IFERROR(INDEX(category_masterlist[Category Type],MATCH(transaction[[#This Row],[Item]],category_masterlist[Item],0)),"")</f>
        <v>Expenses</v>
      </c>
      <c r="J171" s="23" t="str">
        <f>IF(transaction[[#This Row],[Date]]="","",TEXT(transaction[[#This Row],[Date]],"mmm"))</f>
        <v>Apr</v>
      </c>
    </row>
    <row r="172" spans="1:10" x14ac:dyDescent="0.3">
      <c r="A172" s="11">
        <v>44681</v>
      </c>
      <c r="B172" s="14" t="s">
        <v>48</v>
      </c>
      <c r="C172" s="12" t="s">
        <v>103</v>
      </c>
      <c r="D172" s="13">
        <v>3000</v>
      </c>
      <c r="E172" s="13"/>
      <c r="F172" s="20">
        <f>transaction[[#This Row],[Money In (Income)]]-transaction[[#This Row],[Money Out (Expenses)]]</f>
        <v>-3000</v>
      </c>
      <c r="G172" s="21" t="str">
        <f>IFERROR(INDEX(category_masterlist[Subcategory],MATCH(transaction[[#This Row],[Item]],category_masterlist[Item],0)),"")</f>
        <v>Other Expenses</v>
      </c>
      <c r="H172" s="21" t="str">
        <f>IFERROR(INDEX(category_masterlist[Category],MATCH(transaction[[#This Row],[Item]],category_masterlist[Item],0)),"")</f>
        <v>Wants</v>
      </c>
      <c r="I172" s="21" t="str">
        <f>IFERROR(INDEX(category_masterlist[Category Type],MATCH(transaction[[#This Row],[Item]],category_masterlist[Item],0)),"")</f>
        <v>Expenses</v>
      </c>
      <c r="J172" s="23" t="str">
        <f>IF(transaction[[#This Row],[Date]]="","",TEXT(transaction[[#This Row],[Date]],"mmm"))</f>
        <v>Apr</v>
      </c>
    </row>
    <row r="173" spans="1:10" x14ac:dyDescent="0.3">
      <c r="A173" s="11">
        <v>44317</v>
      </c>
      <c r="B173" s="14" t="s">
        <v>6</v>
      </c>
      <c r="C173" s="12" t="s">
        <v>69</v>
      </c>
      <c r="D173" s="13"/>
      <c r="E173" s="13">
        <v>60000</v>
      </c>
      <c r="F173" s="20">
        <f>transaction[[#This Row],[Money In (Income)]]-transaction[[#This Row],[Money Out (Expenses)]]</f>
        <v>60000</v>
      </c>
      <c r="G173" s="21" t="str">
        <f>IFERROR(INDEX(category_masterlist[Subcategory],MATCH(transaction[[#This Row],[Item]],category_masterlist[Item],0)),"")</f>
        <v>Salary</v>
      </c>
      <c r="H173" s="21" t="str">
        <f>IFERROR(INDEX(category_masterlist[Category],MATCH(transaction[[#This Row],[Item]],category_masterlist[Item],0)),"")</f>
        <v>Income</v>
      </c>
      <c r="I173" s="21" t="str">
        <f>IFERROR(INDEX(category_masterlist[Category Type],MATCH(transaction[[#This Row],[Item]],category_masterlist[Item],0)),"")</f>
        <v>Income</v>
      </c>
      <c r="J173" s="23" t="str">
        <f>IF(transaction[[#This Row],[Date]]="","",TEXT(transaction[[#This Row],[Date]],"mmm"))</f>
        <v>May</v>
      </c>
    </row>
    <row r="174" spans="1:10" x14ac:dyDescent="0.3">
      <c r="A174" s="11">
        <v>44317</v>
      </c>
      <c r="B174" s="14" t="s">
        <v>7</v>
      </c>
      <c r="C174" s="12" t="s">
        <v>70</v>
      </c>
      <c r="D174" s="13"/>
      <c r="E174" s="13">
        <v>3000</v>
      </c>
      <c r="F174" s="20">
        <f>transaction[[#This Row],[Money In (Income)]]-transaction[[#This Row],[Money Out (Expenses)]]</f>
        <v>3000</v>
      </c>
      <c r="G174" s="21" t="str">
        <f>IFERROR(INDEX(category_masterlist[Subcategory],MATCH(transaction[[#This Row],[Item]],category_masterlist[Item],0)),"")</f>
        <v>Business</v>
      </c>
      <c r="H174" s="21" t="str">
        <f>IFERROR(INDEX(category_masterlist[Category],MATCH(transaction[[#This Row],[Item]],category_masterlist[Item],0)),"")</f>
        <v>Income</v>
      </c>
      <c r="I174" s="21" t="str">
        <f>IFERROR(INDEX(category_masterlist[Category Type],MATCH(transaction[[#This Row],[Item]],category_masterlist[Item],0)),"")</f>
        <v>Income</v>
      </c>
      <c r="J174" s="23" t="str">
        <f>IF(transaction[[#This Row],[Date]]="","",TEXT(transaction[[#This Row],[Date]],"mmm"))</f>
        <v>May</v>
      </c>
    </row>
    <row r="175" spans="1:10" x14ac:dyDescent="0.3">
      <c r="A175" s="11">
        <v>44317</v>
      </c>
      <c r="B175" s="14" t="s">
        <v>8</v>
      </c>
      <c r="C175" s="12" t="s">
        <v>71</v>
      </c>
      <c r="D175" s="13"/>
      <c r="E175" s="13">
        <v>4500</v>
      </c>
      <c r="F175" s="20">
        <f>transaction[[#This Row],[Money In (Income)]]-transaction[[#This Row],[Money Out (Expenses)]]</f>
        <v>4500</v>
      </c>
      <c r="G175" s="21" t="str">
        <f>IFERROR(INDEX(category_masterlist[Subcategory],MATCH(transaction[[#This Row],[Item]],category_masterlist[Item],0)),"")</f>
        <v>Investment</v>
      </c>
      <c r="H175" s="21" t="str">
        <f>IFERROR(INDEX(category_masterlist[Category],MATCH(transaction[[#This Row],[Item]],category_masterlist[Item],0)),"")</f>
        <v>Income</v>
      </c>
      <c r="I175" s="21" t="str">
        <f>IFERROR(INDEX(category_masterlist[Category Type],MATCH(transaction[[#This Row],[Item]],category_masterlist[Item],0)),"")</f>
        <v>Income</v>
      </c>
      <c r="J175" s="23" t="str">
        <f>IF(transaction[[#This Row],[Date]]="","",TEXT(transaction[[#This Row],[Date]],"mmm"))</f>
        <v>May</v>
      </c>
    </row>
    <row r="176" spans="1:10" x14ac:dyDescent="0.3">
      <c r="A176" s="11">
        <v>44317</v>
      </c>
      <c r="B176" s="14" t="s">
        <v>9</v>
      </c>
      <c r="C176" s="12" t="s">
        <v>9</v>
      </c>
      <c r="D176" s="13"/>
      <c r="E176" s="13">
        <v>2000</v>
      </c>
      <c r="F176" s="20">
        <f>transaction[[#This Row],[Money In (Income)]]-transaction[[#This Row],[Money Out (Expenses)]]</f>
        <v>2000</v>
      </c>
      <c r="G176" s="21" t="str">
        <f>IFERROR(INDEX(category_masterlist[Subcategory],MATCH(transaction[[#This Row],[Item]],category_masterlist[Item],0)),"")</f>
        <v>Dividends</v>
      </c>
      <c r="H176" s="21" t="str">
        <f>IFERROR(INDEX(category_masterlist[Category],MATCH(transaction[[#This Row],[Item]],category_masterlist[Item],0)),"")</f>
        <v>Income</v>
      </c>
      <c r="I176" s="21" t="str">
        <f>IFERROR(INDEX(category_masterlist[Category Type],MATCH(transaction[[#This Row],[Item]],category_masterlist[Item],0)),"")</f>
        <v>Income</v>
      </c>
      <c r="J176" s="23" t="str">
        <f>IF(transaction[[#This Row],[Date]]="","",TEXT(transaction[[#This Row],[Date]],"mmm"))</f>
        <v>May</v>
      </c>
    </row>
    <row r="177" spans="1:10" x14ac:dyDescent="0.3">
      <c r="A177" s="11">
        <v>44317</v>
      </c>
      <c r="B177" s="14" t="s">
        <v>10</v>
      </c>
      <c r="C177" s="12" t="s">
        <v>72</v>
      </c>
      <c r="D177" s="13"/>
      <c r="E177" s="13">
        <v>1000</v>
      </c>
      <c r="F177" s="20">
        <f>transaction[[#This Row],[Money In (Income)]]-transaction[[#This Row],[Money Out (Expenses)]]</f>
        <v>1000</v>
      </c>
      <c r="G177" s="21" t="str">
        <f>IFERROR(INDEX(category_masterlist[Subcategory],MATCH(transaction[[#This Row],[Item]],category_masterlist[Item],0)),"")</f>
        <v>Other Income</v>
      </c>
      <c r="H177" s="21" t="str">
        <f>IFERROR(INDEX(category_masterlist[Category],MATCH(transaction[[#This Row],[Item]],category_masterlist[Item],0)),"")</f>
        <v>Income</v>
      </c>
      <c r="I177" s="21" t="str">
        <f>IFERROR(INDEX(category_masterlist[Category Type],MATCH(transaction[[#This Row],[Item]],category_masterlist[Item],0)),"")</f>
        <v>Income</v>
      </c>
      <c r="J177" s="23" t="str">
        <f>IF(transaction[[#This Row],[Date]]="","",TEXT(transaction[[#This Row],[Date]],"mmm"))</f>
        <v>May</v>
      </c>
    </row>
    <row r="178" spans="1:10" x14ac:dyDescent="0.3">
      <c r="A178" s="11">
        <v>44317</v>
      </c>
      <c r="B178" s="14" t="s">
        <v>11</v>
      </c>
      <c r="C178" s="12" t="s">
        <v>73</v>
      </c>
      <c r="D178" s="13"/>
      <c r="E178" s="13">
        <v>3000</v>
      </c>
      <c r="F178" s="20">
        <f>transaction[[#This Row],[Money In (Income)]]-transaction[[#This Row],[Money Out (Expenses)]]</f>
        <v>3000</v>
      </c>
      <c r="G178" s="21" t="str">
        <f>IFERROR(INDEX(category_masterlist[Subcategory],MATCH(transaction[[#This Row],[Item]],category_masterlist[Item],0)),"")</f>
        <v>Other Income</v>
      </c>
      <c r="H178" s="21" t="str">
        <f>IFERROR(INDEX(category_masterlist[Category],MATCH(transaction[[#This Row],[Item]],category_masterlist[Item],0)),"")</f>
        <v>Income</v>
      </c>
      <c r="I178" s="21" t="str">
        <f>IFERROR(INDEX(category_masterlist[Category Type],MATCH(transaction[[#This Row],[Item]],category_masterlist[Item],0)),"")</f>
        <v>Income</v>
      </c>
      <c r="J178" s="23" t="str">
        <f>IF(transaction[[#This Row],[Date]]="","",TEXT(transaction[[#This Row],[Date]],"mmm"))</f>
        <v>May</v>
      </c>
    </row>
    <row r="179" spans="1:10" x14ac:dyDescent="0.3">
      <c r="A179" s="11">
        <v>44347</v>
      </c>
      <c r="B179" s="14" t="s">
        <v>12</v>
      </c>
      <c r="C179" s="12" t="s">
        <v>74</v>
      </c>
      <c r="D179" s="13">
        <v>10000</v>
      </c>
      <c r="E179" s="13"/>
      <c r="F179" s="20">
        <f>transaction[[#This Row],[Money In (Income)]]-transaction[[#This Row],[Money Out (Expenses)]]</f>
        <v>-10000</v>
      </c>
      <c r="G179" s="21" t="str">
        <f>IFERROR(INDEX(category_masterlist[Subcategory],MATCH(transaction[[#This Row],[Item]],category_masterlist[Item],0)),"")</f>
        <v>Housing</v>
      </c>
      <c r="H179" s="21" t="str">
        <f>IFERROR(INDEX(category_masterlist[Category],MATCH(transaction[[#This Row],[Item]],category_masterlist[Item],0)),"")</f>
        <v>Needs</v>
      </c>
      <c r="I179" s="21" t="str">
        <f>IFERROR(INDEX(category_masterlist[Category Type],MATCH(transaction[[#This Row],[Item]],category_masterlist[Item],0)),"")</f>
        <v>Expenses</v>
      </c>
      <c r="J179" s="23" t="str">
        <f>IF(transaction[[#This Row],[Date]]="","",TEXT(transaction[[#This Row],[Date]],"mmm"))</f>
        <v>May</v>
      </c>
    </row>
    <row r="180" spans="1:10" x14ac:dyDescent="0.3">
      <c r="A180" s="11">
        <v>44347</v>
      </c>
      <c r="B180" s="14" t="s">
        <v>13</v>
      </c>
      <c r="C180" s="12" t="s">
        <v>13</v>
      </c>
      <c r="D180" s="13">
        <v>1000</v>
      </c>
      <c r="E180" s="13"/>
      <c r="F180" s="20">
        <f>transaction[[#This Row],[Money In (Income)]]-transaction[[#This Row],[Money Out (Expenses)]]</f>
        <v>-1000</v>
      </c>
      <c r="G180" s="21" t="str">
        <f>IFERROR(INDEX(category_masterlist[Subcategory],MATCH(transaction[[#This Row],[Item]],category_masterlist[Item],0)),"")</f>
        <v>Housing</v>
      </c>
      <c r="H180" s="21" t="str">
        <f>IFERROR(INDEX(category_masterlist[Category],MATCH(transaction[[#This Row],[Item]],category_masterlist[Item],0)),"")</f>
        <v>Needs</v>
      </c>
      <c r="I180" s="21" t="str">
        <f>IFERROR(INDEX(category_masterlist[Category Type],MATCH(transaction[[#This Row],[Item]],category_masterlist[Item],0)),"")</f>
        <v>Expenses</v>
      </c>
      <c r="J180" s="23" t="str">
        <f>IF(transaction[[#This Row],[Date]]="","",TEXT(transaction[[#This Row],[Date]],"mmm"))</f>
        <v>May</v>
      </c>
    </row>
    <row r="181" spans="1:10" x14ac:dyDescent="0.3">
      <c r="A181" s="11">
        <v>44347</v>
      </c>
      <c r="B181" s="14" t="s">
        <v>14</v>
      </c>
      <c r="C181" s="12" t="s">
        <v>75</v>
      </c>
      <c r="D181" s="13">
        <v>5500</v>
      </c>
      <c r="E181" s="13"/>
      <c r="F181" s="20">
        <f>transaction[[#This Row],[Money In (Income)]]-transaction[[#This Row],[Money Out (Expenses)]]</f>
        <v>-5500</v>
      </c>
      <c r="G181" s="21" t="str">
        <f>IFERROR(INDEX(category_masterlist[Subcategory],MATCH(transaction[[#This Row],[Item]],category_masterlist[Item],0)),"")</f>
        <v>Groceries</v>
      </c>
      <c r="H181" s="21" t="str">
        <f>IFERROR(INDEX(category_masterlist[Category],MATCH(transaction[[#This Row],[Item]],category_masterlist[Item],0)),"")</f>
        <v>Needs</v>
      </c>
      <c r="I181" s="21" t="str">
        <f>IFERROR(INDEX(category_masterlist[Category Type],MATCH(transaction[[#This Row],[Item]],category_masterlist[Item],0)),"")</f>
        <v>Expenses</v>
      </c>
      <c r="J181" s="23" t="str">
        <f>IF(transaction[[#This Row],[Date]]="","",TEXT(transaction[[#This Row],[Date]],"mmm"))</f>
        <v>May</v>
      </c>
    </row>
    <row r="182" spans="1:10" x14ac:dyDescent="0.3">
      <c r="A182" s="11">
        <v>44347</v>
      </c>
      <c r="B182" s="14" t="s">
        <v>15</v>
      </c>
      <c r="C182" s="12" t="s">
        <v>76</v>
      </c>
      <c r="D182" s="13">
        <v>2500</v>
      </c>
      <c r="E182" s="13"/>
      <c r="F182" s="20">
        <f>transaction[[#This Row],[Money In (Income)]]-transaction[[#This Row],[Money Out (Expenses)]]</f>
        <v>-2500</v>
      </c>
      <c r="G182" s="21" t="str">
        <f>IFERROR(INDEX(category_masterlist[Subcategory],MATCH(transaction[[#This Row],[Item]],category_masterlist[Item],0)),"")</f>
        <v>Groceries</v>
      </c>
      <c r="H182" s="21" t="str">
        <f>IFERROR(INDEX(category_masterlist[Category],MATCH(transaction[[#This Row],[Item]],category_masterlist[Item],0)),"")</f>
        <v>Needs</v>
      </c>
      <c r="I182" s="21" t="str">
        <f>IFERROR(INDEX(category_masterlist[Category Type],MATCH(transaction[[#This Row],[Item]],category_masterlist[Item],0)),"")</f>
        <v>Expenses</v>
      </c>
      <c r="J182" s="23" t="str">
        <f>IF(transaction[[#This Row],[Date]]="","",TEXT(transaction[[#This Row],[Date]],"mmm"))</f>
        <v>May</v>
      </c>
    </row>
    <row r="183" spans="1:10" x14ac:dyDescent="0.3">
      <c r="A183" s="11">
        <v>44347</v>
      </c>
      <c r="B183" s="14" t="s">
        <v>16</v>
      </c>
      <c r="C183" s="12" t="s">
        <v>77</v>
      </c>
      <c r="D183" s="13">
        <v>1800</v>
      </c>
      <c r="E183" s="13"/>
      <c r="F183" s="20">
        <f>transaction[[#This Row],[Money In (Income)]]-transaction[[#This Row],[Money Out (Expenses)]]</f>
        <v>-1800</v>
      </c>
      <c r="G183" s="21" t="str">
        <f>IFERROR(INDEX(category_masterlist[Subcategory],MATCH(transaction[[#This Row],[Item]],category_masterlist[Item],0)),"")</f>
        <v>Bills &amp; Utilities</v>
      </c>
      <c r="H183" s="21" t="str">
        <f>IFERROR(INDEX(category_masterlist[Category],MATCH(transaction[[#This Row],[Item]],category_masterlist[Item],0)),"")</f>
        <v>Needs</v>
      </c>
      <c r="I183" s="21" t="str">
        <f>IFERROR(INDEX(category_masterlist[Category Type],MATCH(transaction[[#This Row],[Item]],category_masterlist[Item],0)),"")</f>
        <v>Expenses</v>
      </c>
      <c r="J183" s="23" t="str">
        <f>IF(transaction[[#This Row],[Date]]="","",TEXT(transaction[[#This Row],[Date]],"mmm"))</f>
        <v>May</v>
      </c>
    </row>
    <row r="184" spans="1:10" x14ac:dyDescent="0.3">
      <c r="A184" s="11">
        <v>44347</v>
      </c>
      <c r="B184" s="14" t="s">
        <v>17</v>
      </c>
      <c r="C184" s="12" t="s">
        <v>78</v>
      </c>
      <c r="D184" s="13">
        <v>450</v>
      </c>
      <c r="E184" s="13"/>
      <c r="F184" s="20">
        <f>transaction[[#This Row],[Money In (Income)]]-transaction[[#This Row],[Money Out (Expenses)]]</f>
        <v>-450</v>
      </c>
      <c r="G184" s="21" t="str">
        <f>IFERROR(INDEX(category_masterlist[Subcategory],MATCH(transaction[[#This Row],[Item]],category_masterlist[Item],0)),"")</f>
        <v>Bills &amp; Utilities</v>
      </c>
      <c r="H184" s="21" t="str">
        <f>IFERROR(INDEX(category_masterlist[Category],MATCH(transaction[[#This Row],[Item]],category_masterlist[Item],0)),"")</f>
        <v>Needs</v>
      </c>
      <c r="I184" s="21" t="str">
        <f>IFERROR(INDEX(category_masterlist[Category Type],MATCH(transaction[[#This Row],[Item]],category_masterlist[Item],0)),"")</f>
        <v>Expenses</v>
      </c>
      <c r="J184" s="23" t="str">
        <f>IF(transaction[[#This Row],[Date]]="","",TEXT(transaction[[#This Row],[Date]],"mmm"))</f>
        <v>May</v>
      </c>
    </row>
    <row r="185" spans="1:10" x14ac:dyDescent="0.3">
      <c r="A185" s="11">
        <v>44347</v>
      </c>
      <c r="B185" s="14" t="s">
        <v>18</v>
      </c>
      <c r="C185" s="12" t="s">
        <v>79</v>
      </c>
      <c r="D185" s="13">
        <v>850</v>
      </c>
      <c r="E185" s="13"/>
      <c r="F185" s="20">
        <f>transaction[[#This Row],[Money In (Income)]]-transaction[[#This Row],[Money Out (Expenses)]]</f>
        <v>-850</v>
      </c>
      <c r="G185" s="21" t="str">
        <f>IFERROR(INDEX(category_masterlist[Subcategory],MATCH(transaction[[#This Row],[Item]],category_masterlist[Item],0)),"")</f>
        <v>Bills &amp; Utilities</v>
      </c>
      <c r="H185" s="21" t="str">
        <f>IFERROR(INDEX(category_masterlist[Category],MATCH(transaction[[#This Row],[Item]],category_masterlist[Item],0)),"")</f>
        <v>Needs</v>
      </c>
      <c r="I185" s="21" t="str">
        <f>IFERROR(INDEX(category_masterlist[Category Type],MATCH(transaction[[#This Row],[Item]],category_masterlist[Item],0)),"")</f>
        <v>Expenses</v>
      </c>
      <c r="J185" s="23" t="str">
        <f>IF(transaction[[#This Row],[Date]]="","",TEXT(transaction[[#This Row],[Date]],"mmm"))</f>
        <v>May</v>
      </c>
    </row>
    <row r="186" spans="1:10" x14ac:dyDescent="0.3">
      <c r="A186" s="11">
        <v>44347</v>
      </c>
      <c r="B186" s="14" t="s">
        <v>19</v>
      </c>
      <c r="C186" s="12" t="s">
        <v>80</v>
      </c>
      <c r="D186" s="13">
        <v>450</v>
      </c>
      <c r="E186" s="13"/>
      <c r="F186" s="20">
        <f>transaction[[#This Row],[Money In (Income)]]-transaction[[#This Row],[Money Out (Expenses)]]</f>
        <v>-450</v>
      </c>
      <c r="G186" s="21" t="str">
        <f>IFERROR(INDEX(category_masterlist[Subcategory],MATCH(transaction[[#This Row],[Item]],category_masterlist[Item],0)),"")</f>
        <v>Bills &amp; Utilities</v>
      </c>
      <c r="H186" s="21" t="str">
        <f>IFERROR(INDEX(category_masterlist[Category],MATCH(transaction[[#This Row],[Item]],category_masterlist[Item],0)),"")</f>
        <v>Needs</v>
      </c>
      <c r="I186" s="21" t="str">
        <f>IFERROR(INDEX(category_masterlist[Category Type],MATCH(transaction[[#This Row],[Item]],category_masterlist[Item],0)),"")</f>
        <v>Expenses</v>
      </c>
      <c r="J186" s="23" t="str">
        <f>IF(transaction[[#This Row],[Date]]="","",TEXT(transaction[[#This Row],[Date]],"mmm"))</f>
        <v>May</v>
      </c>
    </row>
    <row r="187" spans="1:10" x14ac:dyDescent="0.3">
      <c r="A187" s="11">
        <v>44347</v>
      </c>
      <c r="B187" s="14" t="s">
        <v>20</v>
      </c>
      <c r="C187" s="12" t="s">
        <v>81</v>
      </c>
      <c r="D187" s="13">
        <v>1500</v>
      </c>
      <c r="E187" s="13"/>
      <c r="F187" s="20">
        <f>transaction[[#This Row],[Money In (Income)]]-transaction[[#This Row],[Money Out (Expenses)]]</f>
        <v>-1500</v>
      </c>
      <c r="G187" s="21" t="str">
        <f>IFERROR(INDEX(category_masterlist[Subcategory],MATCH(transaction[[#This Row],[Item]],category_masterlist[Item],0)),"")</f>
        <v>Bills &amp; Utilities</v>
      </c>
      <c r="H187" s="21" t="str">
        <f>IFERROR(INDEX(category_masterlist[Category],MATCH(transaction[[#This Row],[Item]],category_masterlist[Item],0)),"")</f>
        <v>Needs</v>
      </c>
      <c r="I187" s="21" t="str">
        <f>IFERROR(INDEX(category_masterlist[Category Type],MATCH(transaction[[#This Row],[Item]],category_masterlist[Item],0)),"")</f>
        <v>Expenses</v>
      </c>
      <c r="J187" s="23" t="str">
        <f>IF(transaction[[#This Row],[Date]]="","",TEXT(transaction[[#This Row],[Date]],"mmm"))</f>
        <v>May</v>
      </c>
    </row>
    <row r="188" spans="1:10" x14ac:dyDescent="0.3">
      <c r="A188" s="11">
        <v>44347</v>
      </c>
      <c r="B188" s="14" t="s">
        <v>21</v>
      </c>
      <c r="C188" s="12" t="s">
        <v>82</v>
      </c>
      <c r="D188" s="13">
        <v>1500</v>
      </c>
      <c r="E188" s="13"/>
      <c r="F188" s="20">
        <f>transaction[[#This Row],[Money In (Income)]]-transaction[[#This Row],[Money Out (Expenses)]]</f>
        <v>-1500</v>
      </c>
      <c r="G188" s="21" t="str">
        <f>IFERROR(INDEX(category_masterlist[Subcategory],MATCH(transaction[[#This Row],[Item]],category_masterlist[Item],0)),"")</f>
        <v>Transportation</v>
      </c>
      <c r="H188" s="21" t="str">
        <f>IFERROR(INDEX(category_masterlist[Category],MATCH(transaction[[#This Row],[Item]],category_masterlist[Item],0)),"")</f>
        <v>Needs</v>
      </c>
      <c r="I188" s="21" t="str">
        <f>IFERROR(INDEX(category_masterlist[Category Type],MATCH(transaction[[#This Row],[Item]],category_masterlist[Item],0)),"")</f>
        <v>Expenses</v>
      </c>
      <c r="J188" s="23" t="str">
        <f>IF(transaction[[#This Row],[Date]]="","",TEXT(transaction[[#This Row],[Date]],"mmm"))</f>
        <v>May</v>
      </c>
    </row>
    <row r="189" spans="1:10" x14ac:dyDescent="0.3">
      <c r="A189" s="11">
        <v>44347</v>
      </c>
      <c r="B189" s="14" t="s">
        <v>22</v>
      </c>
      <c r="C189" s="12" t="s">
        <v>83</v>
      </c>
      <c r="D189" s="13">
        <v>300</v>
      </c>
      <c r="E189" s="13"/>
      <c r="F189" s="20">
        <f>transaction[[#This Row],[Money In (Income)]]-transaction[[#This Row],[Money Out (Expenses)]]</f>
        <v>-300</v>
      </c>
      <c r="G189" s="21" t="str">
        <f>IFERROR(INDEX(category_masterlist[Subcategory],MATCH(transaction[[#This Row],[Item]],category_masterlist[Item],0)),"")</f>
        <v>Remittance</v>
      </c>
      <c r="H189" s="21" t="str">
        <f>IFERROR(INDEX(category_masterlist[Category],MATCH(transaction[[#This Row],[Item]],category_masterlist[Item],0)),"")</f>
        <v>Needs</v>
      </c>
      <c r="I189" s="21" t="str">
        <f>IFERROR(INDEX(category_masterlist[Category Type],MATCH(transaction[[#This Row],[Item]],category_masterlist[Item],0)),"")</f>
        <v>Expenses</v>
      </c>
      <c r="J189" s="23" t="str">
        <f>IF(transaction[[#This Row],[Date]]="","",TEXT(transaction[[#This Row],[Date]],"mmm"))</f>
        <v>May</v>
      </c>
    </row>
    <row r="190" spans="1:10" x14ac:dyDescent="0.3">
      <c r="A190" s="11">
        <v>44347</v>
      </c>
      <c r="B190" s="14" t="s">
        <v>23</v>
      </c>
      <c r="C190" s="12" t="s">
        <v>84</v>
      </c>
      <c r="D190" s="13">
        <v>3000</v>
      </c>
      <c r="E190" s="13"/>
      <c r="F190" s="20">
        <f>transaction[[#This Row],[Money In (Income)]]-transaction[[#This Row],[Money Out (Expenses)]]</f>
        <v>-3000</v>
      </c>
      <c r="G190" s="21" t="str">
        <f>IFERROR(INDEX(category_masterlist[Subcategory],MATCH(transaction[[#This Row],[Item]],category_masterlist[Item],0)),"")</f>
        <v>Education</v>
      </c>
      <c r="H190" s="21" t="str">
        <f>IFERROR(INDEX(category_masterlist[Category],MATCH(transaction[[#This Row],[Item]],category_masterlist[Item],0)),"")</f>
        <v>Needs</v>
      </c>
      <c r="I190" s="21" t="str">
        <f>IFERROR(INDEX(category_masterlist[Category Type],MATCH(transaction[[#This Row],[Item]],category_masterlist[Item],0)),"")</f>
        <v>Expenses</v>
      </c>
      <c r="J190" s="23" t="str">
        <f>IF(transaction[[#This Row],[Date]]="","",TEXT(transaction[[#This Row],[Date]],"mmm"))</f>
        <v>May</v>
      </c>
    </row>
    <row r="191" spans="1:10" x14ac:dyDescent="0.3">
      <c r="A191" s="11">
        <v>44347</v>
      </c>
      <c r="B191" s="14" t="s">
        <v>24</v>
      </c>
      <c r="C191" s="12" t="s">
        <v>85</v>
      </c>
      <c r="D191" s="13">
        <v>3000</v>
      </c>
      <c r="E191" s="13"/>
      <c r="F191" s="20">
        <f>transaction[[#This Row],[Money In (Income)]]-transaction[[#This Row],[Money Out (Expenses)]]</f>
        <v>-3000</v>
      </c>
      <c r="G191" s="21" t="str">
        <f>IFERROR(INDEX(category_masterlist[Subcategory],MATCH(transaction[[#This Row],[Item]],category_masterlist[Item],0)),"")</f>
        <v>Allowance</v>
      </c>
      <c r="H191" s="21" t="str">
        <f>IFERROR(INDEX(category_masterlist[Category],MATCH(transaction[[#This Row],[Item]],category_masterlist[Item],0)),"")</f>
        <v>Needs</v>
      </c>
      <c r="I191" s="21" t="str">
        <f>IFERROR(INDEX(category_masterlist[Category Type],MATCH(transaction[[#This Row],[Item]],category_masterlist[Item],0)),"")</f>
        <v>Expenses</v>
      </c>
      <c r="J191" s="23" t="str">
        <f>IF(transaction[[#This Row],[Date]]="","",TEXT(transaction[[#This Row],[Date]],"mmm"))</f>
        <v>May</v>
      </c>
    </row>
    <row r="192" spans="1:10" x14ac:dyDescent="0.3">
      <c r="A192" s="11">
        <v>44347</v>
      </c>
      <c r="B192" s="14" t="s">
        <v>29</v>
      </c>
      <c r="C192" s="12" t="s">
        <v>89</v>
      </c>
      <c r="D192" s="13">
        <v>1500</v>
      </c>
      <c r="E192" s="13"/>
      <c r="F192" s="20">
        <f>transaction[[#This Row],[Money In (Income)]]-transaction[[#This Row],[Money Out (Expenses)]]</f>
        <v>-1500</v>
      </c>
      <c r="G192" s="21" t="str">
        <f>IFERROR(INDEX(category_masterlist[Subcategory],MATCH(transaction[[#This Row],[Item]],category_masterlist[Item],0)),"")</f>
        <v>Insurance</v>
      </c>
      <c r="H192" s="21" t="str">
        <f>IFERROR(INDEX(category_masterlist[Category],MATCH(transaction[[#This Row],[Item]],category_masterlist[Item],0)),"")</f>
        <v>Financial Priorities</v>
      </c>
      <c r="I192" s="21" t="str">
        <f>IFERROR(INDEX(category_masterlist[Category Type],MATCH(transaction[[#This Row],[Item]],category_masterlist[Item],0)),"")</f>
        <v>Expenses</v>
      </c>
      <c r="J192" s="23" t="str">
        <f>IF(transaction[[#This Row],[Date]]="","",TEXT(transaction[[#This Row],[Date]],"mmm"))</f>
        <v>May</v>
      </c>
    </row>
    <row r="193" spans="1:10" x14ac:dyDescent="0.3">
      <c r="A193" s="11">
        <v>44347</v>
      </c>
      <c r="B193" s="14" t="s">
        <v>30</v>
      </c>
      <c r="C193" s="12" t="s">
        <v>90</v>
      </c>
      <c r="D193" s="13">
        <v>850</v>
      </c>
      <c r="E193" s="13"/>
      <c r="F193" s="20">
        <f>transaction[[#This Row],[Money In (Income)]]-transaction[[#This Row],[Money Out (Expenses)]]</f>
        <v>-850</v>
      </c>
      <c r="G193" s="21" t="str">
        <f>IFERROR(INDEX(category_masterlist[Subcategory],MATCH(transaction[[#This Row],[Item]],category_masterlist[Item],0)),"")</f>
        <v>Insurance</v>
      </c>
      <c r="H193" s="21" t="str">
        <f>IFERROR(INDEX(category_masterlist[Category],MATCH(transaction[[#This Row],[Item]],category_masterlist[Item],0)),"")</f>
        <v>Financial Priorities</v>
      </c>
      <c r="I193" s="21" t="str">
        <f>IFERROR(INDEX(category_masterlist[Category Type],MATCH(transaction[[#This Row],[Item]],category_masterlist[Item],0)),"")</f>
        <v>Expenses</v>
      </c>
      <c r="J193" s="23" t="str">
        <f>IF(transaction[[#This Row],[Date]]="","",TEXT(transaction[[#This Row],[Date]],"mmm"))</f>
        <v>May</v>
      </c>
    </row>
    <row r="194" spans="1:10" x14ac:dyDescent="0.3">
      <c r="A194" s="11">
        <v>44347</v>
      </c>
      <c r="B194" s="14" t="s">
        <v>32</v>
      </c>
      <c r="C194" s="12" t="s">
        <v>92</v>
      </c>
      <c r="D194" s="13">
        <v>1500</v>
      </c>
      <c r="E194" s="13"/>
      <c r="F194" s="20">
        <f>transaction[[#This Row],[Money In (Income)]]-transaction[[#This Row],[Money Out (Expenses)]]</f>
        <v>-1500</v>
      </c>
      <c r="G194" s="21" t="str">
        <f>IFERROR(INDEX(category_masterlist[Subcategory],MATCH(transaction[[#This Row],[Item]],category_masterlist[Item],0)),"")</f>
        <v>Debt Payment</v>
      </c>
      <c r="H194" s="21" t="str">
        <f>IFERROR(INDEX(category_masterlist[Category],MATCH(transaction[[#This Row],[Item]],category_masterlist[Item],0)),"")</f>
        <v>Financial Priorities</v>
      </c>
      <c r="I194" s="21" t="str">
        <f>IFERROR(INDEX(category_masterlist[Category Type],MATCH(transaction[[#This Row],[Item]],category_masterlist[Item],0)),"")</f>
        <v>Expenses</v>
      </c>
      <c r="J194" s="23" t="str">
        <f>IF(transaction[[#This Row],[Date]]="","",TEXT(transaction[[#This Row],[Date]],"mmm"))</f>
        <v>May</v>
      </c>
    </row>
    <row r="195" spans="1:10" x14ac:dyDescent="0.3">
      <c r="A195" s="11">
        <v>44347</v>
      </c>
      <c r="B195" s="14" t="s">
        <v>33</v>
      </c>
      <c r="C195" s="12" t="s">
        <v>33</v>
      </c>
      <c r="D195" s="13">
        <v>2500</v>
      </c>
      <c r="E195" s="13"/>
      <c r="F195" s="20">
        <f>transaction[[#This Row],[Money In (Income)]]-transaction[[#This Row],[Money Out (Expenses)]]</f>
        <v>-2500</v>
      </c>
      <c r="G195" s="21" t="str">
        <f>IFERROR(INDEX(category_masterlist[Subcategory],MATCH(transaction[[#This Row],[Item]],category_masterlist[Item],0)),"")</f>
        <v>Investment</v>
      </c>
      <c r="H195" s="21" t="str">
        <f>IFERROR(INDEX(category_masterlist[Category],MATCH(transaction[[#This Row],[Item]],category_masterlist[Item],0)),"")</f>
        <v>Financial Priorities</v>
      </c>
      <c r="I195" s="21" t="str">
        <f>IFERROR(INDEX(category_masterlist[Category Type],MATCH(transaction[[#This Row],[Item]],category_masterlist[Item],0)),"")</f>
        <v>Expenses</v>
      </c>
      <c r="J195" s="23" t="str">
        <f>IF(transaction[[#This Row],[Date]]="","",TEXT(transaction[[#This Row],[Date]],"mmm"))</f>
        <v>May</v>
      </c>
    </row>
    <row r="196" spans="1:10" x14ac:dyDescent="0.3">
      <c r="A196" s="11">
        <v>44347</v>
      </c>
      <c r="B196" s="14" t="s">
        <v>34</v>
      </c>
      <c r="C196" s="12" t="s">
        <v>34</v>
      </c>
      <c r="D196" s="13">
        <v>2500</v>
      </c>
      <c r="E196" s="13"/>
      <c r="F196" s="20">
        <f>transaction[[#This Row],[Money In (Income)]]-transaction[[#This Row],[Money Out (Expenses)]]</f>
        <v>-2500</v>
      </c>
      <c r="G196" s="21" t="str">
        <f>IFERROR(INDEX(category_masterlist[Subcategory],MATCH(transaction[[#This Row],[Item]],category_masterlist[Item],0)),"")</f>
        <v>Investment</v>
      </c>
      <c r="H196" s="21" t="str">
        <f>IFERROR(INDEX(category_masterlist[Category],MATCH(transaction[[#This Row],[Item]],category_masterlist[Item],0)),"")</f>
        <v>Financial Priorities</v>
      </c>
      <c r="I196" s="21" t="str">
        <f>IFERROR(INDEX(category_masterlist[Category Type],MATCH(transaction[[#This Row],[Item]],category_masterlist[Item],0)),"")</f>
        <v>Expenses</v>
      </c>
      <c r="J196" s="23" t="str">
        <f>IF(transaction[[#This Row],[Date]]="","",TEXT(transaction[[#This Row],[Date]],"mmm"))</f>
        <v>May</v>
      </c>
    </row>
    <row r="197" spans="1:10" x14ac:dyDescent="0.3">
      <c r="A197" s="11">
        <v>44347</v>
      </c>
      <c r="B197" s="14" t="s">
        <v>35</v>
      </c>
      <c r="C197" s="12" t="s">
        <v>35</v>
      </c>
      <c r="D197" s="13">
        <v>500</v>
      </c>
      <c r="E197" s="13"/>
      <c r="F197" s="20">
        <f>transaction[[#This Row],[Money In (Income)]]-transaction[[#This Row],[Money Out (Expenses)]]</f>
        <v>-500</v>
      </c>
      <c r="G197" s="21" t="str">
        <f>IFERROR(INDEX(category_masterlist[Subcategory],MATCH(transaction[[#This Row],[Item]],category_masterlist[Item],0)),"")</f>
        <v>Investment</v>
      </c>
      <c r="H197" s="21" t="str">
        <f>IFERROR(INDEX(category_masterlist[Category],MATCH(transaction[[#This Row],[Item]],category_masterlist[Item],0)),"")</f>
        <v>Financial Priorities</v>
      </c>
      <c r="I197" s="21" t="str">
        <f>IFERROR(INDEX(category_masterlist[Category Type],MATCH(transaction[[#This Row],[Item]],category_masterlist[Item],0)),"")</f>
        <v>Expenses</v>
      </c>
      <c r="J197" s="23" t="str">
        <f>IF(transaction[[#This Row],[Date]]="","",TEXT(transaction[[#This Row],[Date]],"mmm"))</f>
        <v>May</v>
      </c>
    </row>
    <row r="198" spans="1:10" x14ac:dyDescent="0.3">
      <c r="A198" s="11">
        <v>44347</v>
      </c>
      <c r="B198" s="14" t="s">
        <v>36</v>
      </c>
      <c r="C198" s="12" t="s">
        <v>36</v>
      </c>
      <c r="D198" s="13">
        <v>600</v>
      </c>
      <c r="E198" s="13"/>
      <c r="F198" s="20">
        <f>transaction[[#This Row],[Money In (Income)]]-transaction[[#This Row],[Money Out (Expenses)]]</f>
        <v>-600</v>
      </c>
      <c r="G198" s="21" t="str">
        <f>IFERROR(INDEX(category_masterlist[Subcategory],MATCH(transaction[[#This Row],[Item]],category_masterlist[Item],0)),"")</f>
        <v>Investment</v>
      </c>
      <c r="H198" s="21" t="str">
        <f>IFERROR(INDEX(category_masterlist[Category],MATCH(transaction[[#This Row],[Item]],category_masterlist[Item],0)),"")</f>
        <v>Financial Priorities</v>
      </c>
      <c r="I198" s="21" t="str">
        <f>IFERROR(INDEX(category_masterlist[Category Type],MATCH(transaction[[#This Row],[Item]],category_masterlist[Item],0)),"")</f>
        <v>Expenses</v>
      </c>
      <c r="J198" s="23" t="str">
        <f>IF(transaction[[#This Row],[Date]]="","",TEXT(transaction[[#This Row],[Date]],"mmm"))</f>
        <v>May</v>
      </c>
    </row>
    <row r="199" spans="1:10" x14ac:dyDescent="0.3">
      <c r="A199" s="11">
        <v>44347</v>
      </c>
      <c r="B199" s="14" t="s">
        <v>38</v>
      </c>
      <c r="C199" s="12" t="s">
        <v>93</v>
      </c>
      <c r="D199" s="13">
        <v>2000</v>
      </c>
      <c r="E199" s="13"/>
      <c r="F199" s="20">
        <f>transaction[[#This Row],[Money In (Income)]]-transaction[[#This Row],[Money Out (Expenses)]]</f>
        <v>-2000</v>
      </c>
      <c r="G199" s="21" t="str">
        <f>IFERROR(INDEX(category_masterlist[Subcategory],MATCH(transaction[[#This Row],[Item]],category_masterlist[Item],0)),"")</f>
        <v>Savings</v>
      </c>
      <c r="H199" s="21" t="str">
        <f>IFERROR(INDEX(category_masterlist[Category],MATCH(transaction[[#This Row],[Item]],category_masterlist[Item],0)),"")</f>
        <v>Financial Priorities</v>
      </c>
      <c r="I199" s="21" t="str">
        <f>IFERROR(INDEX(category_masterlist[Category Type],MATCH(transaction[[#This Row],[Item]],category_masterlist[Item],0)),"")</f>
        <v>Expenses</v>
      </c>
      <c r="J199" s="23" t="str">
        <f>IF(transaction[[#This Row],[Date]]="","",TEXT(transaction[[#This Row],[Date]],"mmm"))</f>
        <v>May</v>
      </c>
    </row>
    <row r="200" spans="1:10" x14ac:dyDescent="0.3">
      <c r="A200" s="11">
        <v>44347</v>
      </c>
      <c r="B200" s="14" t="s">
        <v>39</v>
      </c>
      <c r="C200" s="12" t="s">
        <v>94</v>
      </c>
      <c r="D200" s="13">
        <v>1000</v>
      </c>
      <c r="E200" s="13"/>
      <c r="F200" s="20">
        <f>transaction[[#This Row],[Money In (Income)]]-transaction[[#This Row],[Money Out (Expenses)]]</f>
        <v>-1000</v>
      </c>
      <c r="G200" s="21" t="str">
        <f>IFERROR(INDEX(category_masterlist[Subcategory],MATCH(transaction[[#This Row],[Item]],category_masterlist[Item],0)),"")</f>
        <v>Savings</v>
      </c>
      <c r="H200" s="21" t="str">
        <f>IFERROR(INDEX(category_masterlist[Category],MATCH(transaction[[#This Row],[Item]],category_masterlist[Item],0)),"")</f>
        <v>Financial Priorities</v>
      </c>
      <c r="I200" s="21" t="str">
        <f>IFERROR(INDEX(category_masterlist[Category Type],MATCH(transaction[[#This Row],[Item]],category_masterlist[Item],0)),"")</f>
        <v>Expenses</v>
      </c>
      <c r="J200" s="23" t="str">
        <f>IF(transaction[[#This Row],[Date]]="","",TEXT(transaction[[#This Row],[Date]],"mmm"))</f>
        <v>May</v>
      </c>
    </row>
    <row r="201" spans="1:10" x14ac:dyDescent="0.3">
      <c r="A201" s="11">
        <v>44347</v>
      </c>
      <c r="B201" s="14" t="s">
        <v>40</v>
      </c>
      <c r="C201" s="12" t="s">
        <v>95</v>
      </c>
      <c r="D201" s="13">
        <v>1500</v>
      </c>
      <c r="E201" s="13"/>
      <c r="F201" s="20">
        <f>transaction[[#This Row],[Money In (Income)]]-transaction[[#This Row],[Money Out (Expenses)]]</f>
        <v>-1500</v>
      </c>
      <c r="G201" s="21" t="str">
        <f>IFERROR(INDEX(category_masterlist[Subcategory],MATCH(transaction[[#This Row],[Item]],category_masterlist[Item],0)),"")</f>
        <v>Savings</v>
      </c>
      <c r="H201" s="21" t="str">
        <f>IFERROR(INDEX(category_masterlist[Category],MATCH(transaction[[#This Row],[Item]],category_masterlist[Item],0)),"")</f>
        <v>Financial Priorities</v>
      </c>
      <c r="I201" s="21" t="str">
        <f>IFERROR(INDEX(category_masterlist[Category Type],MATCH(transaction[[#This Row],[Item]],category_masterlist[Item],0)),"")</f>
        <v>Expenses</v>
      </c>
      <c r="J201" s="23" t="str">
        <f>IF(transaction[[#This Row],[Date]]="","",TEXT(transaction[[#This Row],[Date]],"mmm"))</f>
        <v>May</v>
      </c>
    </row>
    <row r="202" spans="1:10" x14ac:dyDescent="0.3">
      <c r="A202" s="11">
        <v>44347</v>
      </c>
      <c r="B202" s="14" t="s">
        <v>41</v>
      </c>
      <c r="C202" s="12" t="s">
        <v>96</v>
      </c>
      <c r="D202" s="13">
        <v>1000</v>
      </c>
      <c r="E202" s="13"/>
      <c r="F202" s="20">
        <f>transaction[[#This Row],[Money In (Income)]]-transaction[[#This Row],[Money Out (Expenses)]]</f>
        <v>-1000</v>
      </c>
      <c r="G202" s="21" t="str">
        <f>IFERROR(INDEX(category_masterlist[Subcategory],MATCH(transaction[[#This Row],[Item]],category_masterlist[Item],0)),"")</f>
        <v>Savings</v>
      </c>
      <c r="H202" s="21" t="str">
        <f>IFERROR(INDEX(category_masterlist[Category],MATCH(transaction[[#This Row],[Item]],category_masterlist[Item],0)),"")</f>
        <v>Financial Priorities</v>
      </c>
      <c r="I202" s="21" t="str">
        <f>IFERROR(INDEX(category_masterlist[Category Type],MATCH(transaction[[#This Row],[Item]],category_masterlist[Item],0)),"")</f>
        <v>Expenses</v>
      </c>
      <c r="J202" s="23" t="str">
        <f>IF(transaction[[#This Row],[Date]]="","",TEXT(transaction[[#This Row],[Date]],"mmm"))</f>
        <v>May</v>
      </c>
    </row>
    <row r="203" spans="1:10" x14ac:dyDescent="0.3">
      <c r="A203" s="11">
        <v>44347</v>
      </c>
      <c r="B203" s="14" t="s">
        <v>44</v>
      </c>
      <c r="C203" s="12" t="s">
        <v>99</v>
      </c>
      <c r="D203" s="13">
        <v>500</v>
      </c>
      <c r="E203" s="13"/>
      <c r="F203" s="20">
        <f>transaction[[#This Row],[Money In (Income)]]-transaction[[#This Row],[Money Out (Expenses)]]</f>
        <v>-500</v>
      </c>
      <c r="G203" s="21" t="str">
        <f>IFERROR(INDEX(category_masterlist[Subcategory],MATCH(transaction[[#This Row],[Item]],category_masterlist[Item],0)),"")</f>
        <v>Entertainment</v>
      </c>
      <c r="H203" s="21" t="str">
        <f>IFERROR(INDEX(category_masterlist[Category],MATCH(transaction[[#This Row],[Item]],category_masterlist[Item],0)),"")</f>
        <v>Wants</v>
      </c>
      <c r="I203" s="21" t="str">
        <f>IFERROR(INDEX(category_masterlist[Category Type],MATCH(transaction[[#This Row],[Item]],category_masterlist[Item],0)),"")</f>
        <v>Expenses</v>
      </c>
      <c r="J203" s="23" t="str">
        <f>IF(transaction[[#This Row],[Date]]="","",TEXT(transaction[[#This Row],[Date]],"mmm"))</f>
        <v>May</v>
      </c>
    </row>
    <row r="204" spans="1:10" x14ac:dyDescent="0.3">
      <c r="A204" s="11">
        <v>44347</v>
      </c>
      <c r="B204" s="14" t="s">
        <v>46</v>
      </c>
      <c r="C204" s="12" t="s">
        <v>101</v>
      </c>
      <c r="D204" s="13">
        <v>1900</v>
      </c>
      <c r="E204" s="13"/>
      <c r="F204" s="20">
        <f>transaction[[#This Row],[Money In (Income)]]-transaction[[#This Row],[Money Out (Expenses)]]</f>
        <v>-1900</v>
      </c>
      <c r="G204" s="21" t="str">
        <f>IFERROR(INDEX(category_masterlist[Subcategory],MATCH(transaction[[#This Row],[Item]],category_masterlist[Item],0)),"")</f>
        <v>Dining Out</v>
      </c>
      <c r="H204" s="21" t="str">
        <f>IFERROR(INDEX(category_masterlist[Category],MATCH(transaction[[#This Row],[Item]],category_masterlist[Item],0)),"")</f>
        <v>Wants</v>
      </c>
      <c r="I204" s="21" t="str">
        <f>IFERROR(INDEX(category_masterlist[Category Type],MATCH(transaction[[#This Row],[Item]],category_masterlist[Item],0)),"")</f>
        <v>Expenses</v>
      </c>
      <c r="J204" s="23" t="str">
        <f>IF(transaction[[#This Row],[Date]]="","",TEXT(transaction[[#This Row],[Date]],"mmm"))</f>
        <v>May</v>
      </c>
    </row>
    <row r="205" spans="1:10" x14ac:dyDescent="0.3">
      <c r="A205" s="11">
        <v>44347</v>
      </c>
      <c r="B205" s="14" t="s">
        <v>47</v>
      </c>
      <c r="C205" s="12" t="s">
        <v>102</v>
      </c>
      <c r="D205" s="13">
        <v>6000</v>
      </c>
      <c r="E205" s="13"/>
      <c r="F205" s="20">
        <f>transaction[[#This Row],[Money In (Income)]]-transaction[[#This Row],[Money Out (Expenses)]]</f>
        <v>-6000</v>
      </c>
      <c r="G205" s="21" t="str">
        <f>IFERROR(INDEX(category_masterlist[Subcategory],MATCH(transaction[[#This Row],[Item]],category_masterlist[Item],0)),"")</f>
        <v>Charity</v>
      </c>
      <c r="H205" s="21" t="str">
        <f>IFERROR(INDEX(category_masterlist[Category],MATCH(transaction[[#This Row],[Item]],category_masterlist[Item],0)),"")</f>
        <v>Wants</v>
      </c>
      <c r="I205" s="21" t="str">
        <f>IFERROR(INDEX(category_masterlist[Category Type],MATCH(transaction[[#This Row],[Item]],category_masterlist[Item],0)),"")</f>
        <v>Expenses</v>
      </c>
      <c r="J205" s="23" t="str">
        <f>IF(transaction[[#This Row],[Date]]="","",TEXT(transaction[[#This Row],[Date]],"mmm"))</f>
        <v>May</v>
      </c>
    </row>
    <row r="206" spans="1:10" x14ac:dyDescent="0.3">
      <c r="A206" s="11">
        <v>44347</v>
      </c>
      <c r="B206" s="14" t="s">
        <v>48</v>
      </c>
      <c r="C206" s="12" t="s">
        <v>103</v>
      </c>
      <c r="D206" s="13">
        <v>3000</v>
      </c>
      <c r="E206" s="13"/>
      <c r="F206" s="20">
        <f>transaction[[#This Row],[Money In (Income)]]-transaction[[#This Row],[Money Out (Expenses)]]</f>
        <v>-3000</v>
      </c>
      <c r="G206" s="21" t="str">
        <f>IFERROR(INDEX(category_masterlist[Subcategory],MATCH(transaction[[#This Row],[Item]],category_masterlist[Item],0)),"")</f>
        <v>Other Expenses</v>
      </c>
      <c r="H206" s="21" t="str">
        <f>IFERROR(INDEX(category_masterlist[Category],MATCH(transaction[[#This Row],[Item]],category_masterlist[Item],0)),"")</f>
        <v>Wants</v>
      </c>
      <c r="I206" s="21" t="str">
        <f>IFERROR(INDEX(category_masterlist[Category Type],MATCH(transaction[[#This Row],[Item]],category_masterlist[Item],0)),"")</f>
        <v>Expenses</v>
      </c>
      <c r="J206" s="23" t="str">
        <f>IF(transaction[[#This Row],[Date]]="","",TEXT(transaction[[#This Row],[Date]],"mmm"))</f>
        <v>May</v>
      </c>
    </row>
    <row r="207" spans="1:10" x14ac:dyDescent="0.3">
      <c r="A207" s="11">
        <v>44348</v>
      </c>
      <c r="B207" s="14" t="s">
        <v>6</v>
      </c>
      <c r="C207" s="12" t="s">
        <v>69</v>
      </c>
      <c r="D207" s="13"/>
      <c r="E207" s="13">
        <v>60000</v>
      </c>
      <c r="F207" s="20">
        <f>transaction[[#This Row],[Money In (Income)]]-transaction[[#This Row],[Money Out (Expenses)]]</f>
        <v>60000</v>
      </c>
      <c r="G207" s="21" t="str">
        <f>IFERROR(INDEX(category_masterlist[Subcategory],MATCH(transaction[[#This Row],[Item]],category_masterlist[Item],0)),"")</f>
        <v>Salary</v>
      </c>
      <c r="H207" s="21" t="str">
        <f>IFERROR(INDEX(category_masterlist[Category],MATCH(transaction[[#This Row],[Item]],category_masterlist[Item],0)),"")</f>
        <v>Income</v>
      </c>
      <c r="I207" s="21" t="str">
        <f>IFERROR(INDEX(category_masterlist[Category Type],MATCH(transaction[[#This Row],[Item]],category_masterlist[Item],0)),"")</f>
        <v>Income</v>
      </c>
      <c r="J207" s="23" t="str">
        <f>IF(transaction[[#This Row],[Date]]="","",TEXT(transaction[[#This Row],[Date]],"mmm"))</f>
        <v>Jun</v>
      </c>
    </row>
    <row r="208" spans="1:10" x14ac:dyDescent="0.3">
      <c r="A208" s="11">
        <v>44348</v>
      </c>
      <c r="B208" s="14" t="s">
        <v>7</v>
      </c>
      <c r="C208" s="12" t="s">
        <v>70</v>
      </c>
      <c r="D208" s="13"/>
      <c r="E208" s="13">
        <v>5000</v>
      </c>
      <c r="F208" s="20">
        <f>transaction[[#This Row],[Money In (Income)]]-transaction[[#This Row],[Money Out (Expenses)]]</f>
        <v>5000</v>
      </c>
      <c r="G208" s="21" t="str">
        <f>IFERROR(INDEX(category_masterlist[Subcategory],MATCH(transaction[[#This Row],[Item]],category_masterlist[Item],0)),"")</f>
        <v>Business</v>
      </c>
      <c r="H208" s="21" t="str">
        <f>IFERROR(INDEX(category_masterlist[Category],MATCH(transaction[[#This Row],[Item]],category_masterlist[Item],0)),"")</f>
        <v>Income</v>
      </c>
      <c r="I208" s="21" t="str">
        <f>IFERROR(INDEX(category_masterlist[Category Type],MATCH(transaction[[#This Row],[Item]],category_masterlist[Item],0)),"")</f>
        <v>Income</v>
      </c>
      <c r="J208" s="23" t="str">
        <f>IF(transaction[[#This Row],[Date]]="","",TEXT(transaction[[#This Row],[Date]],"mmm"))</f>
        <v>Jun</v>
      </c>
    </row>
    <row r="209" spans="1:10" x14ac:dyDescent="0.3">
      <c r="A209" s="11">
        <v>44348</v>
      </c>
      <c r="B209" s="14" t="s">
        <v>8</v>
      </c>
      <c r="C209" s="12" t="s">
        <v>71</v>
      </c>
      <c r="D209" s="13"/>
      <c r="E209" s="13">
        <v>3000</v>
      </c>
      <c r="F209" s="20">
        <f>transaction[[#This Row],[Money In (Income)]]-transaction[[#This Row],[Money Out (Expenses)]]</f>
        <v>3000</v>
      </c>
      <c r="G209" s="21" t="str">
        <f>IFERROR(INDEX(category_masterlist[Subcategory],MATCH(transaction[[#This Row],[Item]],category_masterlist[Item],0)),"")</f>
        <v>Investment</v>
      </c>
      <c r="H209" s="21" t="str">
        <f>IFERROR(INDEX(category_masterlist[Category],MATCH(transaction[[#This Row],[Item]],category_masterlist[Item],0)),"")</f>
        <v>Income</v>
      </c>
      <c r="I209" s="21" t="str">
        <f>IFERROR(INDEX(category_masterlist[Category Type],MATCH(transaction[[#This Row],[Item]],category_masterlist[Item],0)),"")</f>
        <v>Income</v>
      </c>
      <c r="J209" s="23" t="str">
        <f>IF(transaction[[#This Row],[Date]]="","",TEXT(transaction[[#This Row],[Date]],"mmm"))</f>
        <v>Jun</v>
      </c>
    </row>
    <row r="210" spans="1:10" x14ac:dyDescent="0.3">
      <c r="A210" s="11">
        <v>44348</v>
      </c>
      <c r="B210" s="14" t="s">
        <v>9</v>
      </c>
      <c r="C210" s="12" t="s">
        <v>9</v>
      </c>
      <c r="D210" s="13"/>
      <c r="E210" s="13">
        <v>1000</v>
      </c>
      <c r="F210" s="20">
        <f>transaction[[#This Row],[Money In (Income)]]-transaction[[#This Row],[Money Out (Expenses)]]</f>
        <v>1000</v>
      </c>
      <c r="G210" s="21" t="str">
        <f>IFERROR(INDEX(category_masterlist[Subcategory],MATCH(transaction[[#This Row],[Item]],category_masterlist[Item],0)),"")</f>
        <v>Dividends</v>
      </c>
      <c r="H210" s="21" t="str">
        <f>IFERROR(INDEX(category_masterlist[Category],MATCH(transaction[[#This Row],[Item]],category_masterlist[Item],0)),"")</f>
        <v>Income</v>
      </c>
      <c r="I210" s="21" t="str">
        <f>IFERROR(INDEX(category_masterlist[Category Type],MATCH(transaction[[#This Row],[Item]],category_masterlist[Item],0)),"")</f>
        <v>Income</v>
      </c>
      <c r="J210" s="23" t="str">
        <f>IF(transaction[[#This Row],[Date]]="","",TEXT(transaction[[#This Row],[Date]],"mmm"))</f>
        <v>Jun</v>
      </c>
    </row>
    <row r="211" spans="1:10" x14ac:dyDescent="0.3">
      <c r="A211" s="11">
        <v>44348</v>
      </c>
      <c r="B211" s="14" t="s">
        <v>10</v>
      </c>
      <c r="C211" s="12" t="s">
        <v>72</v>
      </c>
      <c r="D211" s="13"/>
      <c r="E211" s="13">
        <v>3000</v>
      </c>
      <c r="F211" s="20">
        <f>transaction[[#This Row],[Money In (Income)]]-transaction[[#This Row],[Money Out (Expenses)]]</f>
        <v>3000</v>
      </c>
      <c r="G211" s="21" t="str">
        <f>IFERROR(INDEX(category_masterlist[Subcategory],MATCH(transaction[[#This Row],[Item]],category_masterlist[Item],0)),"")</f>
        <v>Other Income</v>
      </c>
      <c r="H211" s="21" t="str">
        <f>IFERROR(INDEX(category_masterlist[Category],MATCH(transaction[[#This Row],[Item]],category_masterlist[Item],0)),"")</f>
        <v>Income</v>
      </c>
      <c r="I211" s="21" t="str">
        <f>IFERROR(INDEX(category_masterlist[Category Type],MATCH(transaction[[#This Row],[Item]],category_masterlist[Item],0)),"")</f>
        <v>Income</v>
      </c>
      <c r="J211" s="23" t="str">
        <f>IF(transaction[[#This Row],[Date]]="","",TEXT(transaction[[#This Row],[Date]],"mmm"))</f>
        <v>Jun</v>
      </c>
    </row>
    <row r="212" spans="1:10" x14ac:dyDescent="0.3">
      <c r="A212" s="11">
        <v>44348</v>
      </c>
      <c r="B212" s="14" t="s">
        <v>11</v>
      </c>
      <c r="C212" s="12" t="s">
        <v>73</v>
      </c>
      <c r="D212" s="13"/>
      <c r="E212" s="13">
        <v>2500</v>
      </c>
      <c r="F212" s="20">
        <f>transaction[[#This Row],[Money In (Income)]]-transaction[[#This Row],[Money Out (Expenses)]]</f>
        <v>2500</v>
      </c>
      <c r="G212" s="21" t="str">
        <f>IFERROR(INDEX(category_masterlist[Subcategory],MATCH(transaction[[#This Row],[Item]],category_masterlist[Item],0)),"")</f>
        <v>Other Income</v>
      </c>
      <c r="H212" s="21" t="str">
        <f>IFERROR(INDEX(category_masterlist[Category],MATCH(transaction[[#This Row],[Item]],category_masterlist[Item],0)),"")</f>
        <v>Income</v>
      </c>
      <c r="I212" s="21" t="str">
        <f>IFERROR(INDEX(category_masterlist[Category Type],MATCH(transaction[[#This Row],[Item]],category_masterlist[Item],0)),"")</f>
        <v>Income</v>
      </c>
      <c r="J212" s="23" t="str">
        <f>IF(transaction[[#This Row],[Date]]="","",TEXT(transaction[[#This Row],[Date]],"mmm"))</f>
        <v>Jun</v>
      </c>
    </row>
    <row r="213" spans="1:10" x14ac:dyDescent="0.3">
      <c r="A213" s="11">
        <v>44377</v>
      </c>
      <c r="B213" s="14" t="s">
        <v>12</v>
      </c>
      <c r="C213" s="12" t="s">
        <v>74</v>
      </c>
      <c r="D213" s="13">
        <v>10000</v>
      </c>
      <c r="E213" s="13"/>
      <c r="F213" s="20">
        <f>transaction[[#This Row],[Money In (Income)]]-transaction[[#This Row],[Money Out (Expenses)]]</f>
        <v>-10000</v>
      </c>
      <c r="G213" s="21" t="str">
        <f>IFERROR(INDEX(category_masterlist[Subcategory],MATCH(transaction[[#This Row],[Item]],category_masterlist[Item],0)),"")</f>
        <v>Housing</v>
      </c>
      <c r="H213" s="21" t="str">
        <f>IFERROR(INDEX(category_masterlist[Category],MATCH(transaction[[#This Row],[Item]],category_masterlist[Item],0)),"")</f>
        <v>Needs</v>
      </c>
      <c r="I213" s="21" t="str">
        <f>IFERROR(INDEX(category_masterlist[Category Type],MATCH(transaction[[#This Row],[Item]],category_masterlist[Item],0)),"")</f>
        <v>Expenses</v>
      </c>
      <c r="J213" s="23" t="str">
        <f>IF(transaction[[#This Row],[Date]]="","",TEXT(transaction[[#This Row],[Date]],"mmm"))</f>
        <v>Jun</v>
      </c>
    </row>
    <row r="214" spans="1:10" x14ac:dyDescent="0.3">
      <c r="A214" s="11">
        <v>44377</v>
      </c>
      <c r="B214" s="14" t="s">
        <v>13</v>
      </c>
      <c r="C214" s="12" t="s">
        <v>13</v>
      </c>
      <c r="D214" s="13">
        <v>2500</v>
      </c>
      <c r="E214" s="13"/>
      <c r="F214" s="20">
        <f>transaction[[#This Row],[Money In (Income)]]-transaction[[#This Row],[Money Out (Expenses)]]</f>
        <v>-2500</v>
      </c>
      <c r="G214" s="21" t="str">
        <f>IFERROR(INDEX(category_masterlist[Subcategory],MATCH(transaction[[#This Row],[Item]],category_masterlist[Item],0)),"")</f>
        <v>Housing</v>
      </c>
      <c r="H214" s="21" t="str">
        <f>IFERROR(INDEX(category_masterlist[Category],MATCH(transaction[[#This Row],[Item]],category_masterlist[Item],0)),"")</f>
        <v>Needs</v>
      </c>
      <c r="I214" s="21" t="str">
        <f>IFERROR(INDEX(category_masterlist[Category Type],MATCH(transaction[[#This Row],[Item]],category_masterlist[Item],0)),"")</f>
        <v>Expenses</v>
      </c>
      <c r="J214" s="23" t="str">
        <f>IF(transaction[[#This Row],[Date]]="","",TEXT(transaction[[#This Row],[Date]],"mmm"))</f>
        <v>Jun</v>
      </c>
    </row>
    <row r="215" spans="1:10" x14ac:dyDescent="0.3">
      <c r="A215" s="11">
        <v>44377</v>
      </c>
      <c r="B215" s="14" t="s">
        <v>14</v>
      </c>
      <c r="C215" s="12" t="s">
        <v>75</v>
      </c>
      <c r="D215" s="13">
        <v>4500</v>
      </c>
      <c r="E215" s="13"/>
      <c r="F215" s="20">
        <f>transaction[[#This Row],[Money In (Income)]]-transaction[[#This Row],[Money Out (Expenses)]]</f>
        <v>-4500</v>
      </c>
      <c r="G215" s="21" t="str">
        <f>IFERROR(INDEX(category_masterlist[Subcategory],MATCH(transaction[[#This Row],[Item]],category_masterlist[Item],0)),"")</f>
        <v>Groceries</v>
      </c>
      <c r="H215" s="21" t="str">
        <f>IFERROR(INDEX(category_masterlist[Category],MATCH(transaction[[#This Row],[Item]],category_masterlist[Item],0)),"")</f>
        <v>Needs</v>
      </c>
      <c r="I215" s="21" t="str">
        <f>IFERROR(INDEX(category_masterlist[Category Type],MATCH(transaction[[#This Row],[Item]],category_masterlist[Item],0)),"")</f>
        <v>Expenses</v>
      </c>
      <c r="J215" s="23" t="str">
        <f>IF(transaction[[#This Row],[Date]]="","",TEXT(transaction[[#This Row],[Date]],"mmm"))</f>
        <v>Jun</v>
      </c>
    </row>
    <row r="216" spans="1:10" x14ac:dyDescent="0.3">
      <c r="A216" s="11">
        <v>44377</v>
      </c>
      <c r="B216" s="14" t="s">
        <v>15</v>
      </c>
      <c r="C216" s="12" t="s">
        <v>76</v>
      </c>
      <c r="D216" s="13">
        <v>2500</v>
      </c>
      <c r="E216" s="13"/>
      <c r="F216" s="20">
        <f>transaction[[#This Row],[Money In (Income)]]-transaction[[#This Row],[Money Out (Expenses)]]</f>
        <v>-2500</v>
      </c>
      <c r="G216" s="21" t="str">
        <f>IFERROR(INDEX(category_masterlist[Subcategory],MATCH(transaction[[#This Row],[Item]],category_masterlist[Item],0)),"")</f>
        <v>Groceries</v>
      </c>
      <c r="H216" s="21" t="str">
        <f>IFERROR(INDEX(category_masterlist[Category],MATCH(transaction[[#This Row],[Item]],category_masterlist[Item],0)),"")</f>
        <v>Needs</v>
      </c>
      <c r="I216" s="21" t="str">
        <f>IFERROR(INDEX(category_masterlist[Category Type],MATCH(transaction[[#This Row],[Item]],category_masterlist[Item],0)),"")</f>
        <v>Expenses</v>
      </c>
      <c r="J216" s="23" t="str">
        <f>IF(transaction[[#This Row],[Date]]="","",TEXT(transaction[[#This Row],[Date]],"mmm"))</f>
        <v>Jun</v>
      </c>
    </row>
    <row r="217" spans="1:10" x14ac:dyDescent="0.3">
      <c r="A217" s="11">
        <v>44377</v>
      </c>
      <c r="B217" s="14" t="s">
        <v>16</v>
      </c>
      <c r="C217" s="12" t="s">
        <v>77</v>
      </c>
      <c r="D217" s="13">
        <v>1400</v>
      </c>
      <c r="E217" s="13"/>
      <c r="F217" s="20">
        <f>transaction[[#This Row],[Money In (Income)]]-transaction[[#This Row],[Money Out (Expenses)]]</f>
        <v>-1400</v>
      </c>
      <c r="G217" s="21" t="str">
        <f>IFERROR(INDEX(category_masterlist[Subcategory],MATCH(transaction[[#This Row],[Item]],category_masterlist[Item],0)),"")</f>
        <v>Bills &amp; Utilities</v>
      </c>
      <c r="H217" s="21" t="str">
        <f>IFERROR(INDEX(category_masterlist[Category],MATCH(transaction[[#This Row],[Item]],category_masterlist[Item],0)),"")</f>
        <v>Needs</v>
      </c>
      <c r="I217" s="21" t="str">
        <f>IFERROR(INDEX(category_masterlist[Category Type],MATCH(transaction[[#This Row],[Item]],category_masterlist[Item],0)),"")</f>
        <v>Expenses</v>
      </c>
      <c r="J217" s="23" t="str">
        <f>IF(transaction[[#This Row],[Date]]="","",TEXT(transaction[[#This Row],[Date]],"mmm"))</f>
        <v>Jun</v>
      </c>
    </row>
    <row r="218" spans="1:10" x14ac:dyDescent="0.3">
      <c r="A218" s="11">
        <v>44377</v>
      </c>
      <c r="B218" s="14" t="s">
        <v>17</v>
      </c>
      <c r="C218" s="12" t="s">
        <v>78</v>
      </c>
      <c r="D218" s="13">
        <v>400</v>
      </c>
      <c r="E218" s="13"/>
      <c r="F218" s="20">
        <f>transaction[[#This Row],[Money In (Income)]]-transaction[[#This Row],[Money Out (Expenses)]]</f>
        <v>-400</v>
      </c>
      <c r="G218" s="21" t="str">
        <f>IFERROR(INDEX(category_masterlist[Subcategory],MATCH(transaction[[#This Row],[Item]],category_masterlist[Item],0)),"")</f>
        <v>Bills &amp; Utilities</v>
      </c>
      <c r="H218" s="21" t="str">
        <f>IFERROR(INDEX(category_masterlist[Category],MATCH(transaction[[#This Row],[Item]],category_masterlist[Item],0)),"")</f>
        <v>Needs</v>
      </c>
      <c r="I218" s="21" t="str">
        <f>IFERROR(INDEX(category_masterlist[Category Type],MATCH(transaction[[#This Row],[Item]],category_masterlist[Item],0)),"")</f>
        <v>Expenses</v>
      </c>
      <c r="J218" s="23" t="str">
        <f>IF(transaction[[#This Row],[Date]]="","",TEXT(transaction[[#This Row],[Date]],"mmm"))</f>
        <v>Jun</v>
      </c>
    </row>
    <row r="219" spans="1:10" x14ac:dyDescent="0.3">
      <c r="A219" s="11">
        <v>44377</v>
      </c>
      <c r="B219" s="14" t="s">
        <v>18</v>
      </c>
      <c r="C219" s="12" t="s">
        <v>79</v>
      </c>
      <c r="D219" s="13">
        <v>880</v>
      </c>
      <c r="E219" s="13"/>
      <c r="F219" s="20">
        <f>transaction[[#This Row],[Money In (Income)]]-transaction[[#This Row],[Money Out (Expenses)]]</f>
        <v>-880</v>
      </c>
      <c r="G219" s="21" t="str">
        <f>IFERROR(INDEX(category_masterlist[Subcategory],MATCH(transaction[[#This Row],[Item]],category_masterlist[Item],0)),"")</f>
        <v>Bills &amp; Utilities</v>
      </c>
      <c r="H219" s="21" t="str">
        <f>IFERROR(INDEX(category_masterlist[Category],MATCH(transaction[[#This Row],[Item]],category_masterlist[Item],0)),"")</f>
        <v>Needs</v>
      </c>
      <c r="I219" s="21" t="str">
        <f>IFERROR(INDEX(category_masterlist[Category Type],MATCH(transaction[[#This Row],[Item]],category_masterlist[Item],0)),"")</f>
        <v>Expenses</v>
      </c>
      <c r="J219" s="23" t="str">
        <f>IF(transaction[[#This Row],[Date]]="","",TEXT(transaction[[#This Row],[Date]],"mmm"))</f>
        <v>Jun</v>
      </c>
    </row>
    <row r="220" spans="1:10" x14ac:dyDescent="0.3">
      <c r="A220" s="11">
        <v>44377</v>
      </c>
      <c r="B220" s="14" t="s">
        <v>19</v>
      </c>
      <c r="C220" s="12" t="s">
        <v>80</v>
      </c>
      <c r="D220" s="13">
        <v>450</v>
      </c>
      <c r="E220" s="13"/>
      <c r="F220" s="20">
        <f>transaction[[#This Row],[Money In (Income)]]-transaction[[#This Row],[Money Out (Expenses)]]</f>
        <v>-450</v>
      </c>
      <c r="G220" s="21" t="str">
        <f>IFERROR(INDEX(category_masterlist[Subcategory],MATCH(transaction[[#This Row],[Item]],category_masterlist[Item],0)),"")</f>
        <v>Bills &amp; Utilities</v>
      </c>
      <c r="H220" s="21" t="str">
        <f>IFERROR(INDEX(category_masterlist[Category],MATCH(transaction[[#This Row],[Item]],category_masterlist[Item],0)),"")</f>
        <v>Needs</v>
      </c>
      <c r="I220" s="21" t="str">
        <f>IFERROR(INDEX(category_masterlist[Category Type],MATCH(transaction[[#This Row],[Item]],category_masterlist[Item],0)),"")</f>
        <v>Expenses</v>
      </c>
      <c r="J220" s="23" t="str">
        <f>IF(transaction[[#This Row],[Date]]="","",TEXT(transaction[[#This Row],[Date]],"mmm"))</f>
        <v>Jun</v>
      </c>
    </row>
    <row r="221" spans="1:10" x14ac:dyDescent="0.3">
      <c r="A221" s="11">
        <v>44377</v>
      </c>
      <c r="B221" s="14" t="s">
        <v>20</v>
      </c>
      <c r="C221" s="12" t="s">
        <v>81</v>
      </c>
      <c r="D221" s="13">
        <v>1500</v>
      </c>
      <c r="E221" s="13"/>
      <c r="F221" s="20">
        <f>transaction[[#This Row],[Money In (Income)]]-transaction[[#This Row],[Money Out (Expenses)]]</f>
        <v>-1500</v>
      </c>
      <c r="G221" s="21" t="str">
        <f>IFERROR(INDEX(category_masterlist[Subcategory],MATCH(transaction[[#This Row],[Item]],category_masterlist[Item],0)),"")</f>
        <v>Bills &amp; Utilities</v>
      </c>
      <c r="H221" s="21" t="str">
        <f>IFERROR(INDEX(category_masterlist[Category],MATCH(transaction[[#This Row],[Item]],category_masterlist[Item],0)),"")</f>
        <v>Needs</v>
      </c>
      <c r="I221" s="21" t="str">
        <f>IFERROR(INDEX(category_masterlist[Category Type],MATCH(transaction[[#This Row],[Item]],category_masterlist[Item],0)),"")</f>
        <v>Expenses</v>
      </c>
      <c r="J221" s="23" t="str">
        <f>IF(transaction[[#This Row],[Date]]="","",TEXT(transaction[[#This Row],[Date]],"mmm"))</f>
        <v>Jun</v>
      </c>
    </row>
    <row r="222" spans="1:10" x14ac:dyDescent="0.3">
      <c r="A222" s="11">
        <v>44377</v>
      </c>
      <c r="B222" s="14" t="s">
        <v>21</v>
      </c>
      <c r="C222" s="12" t="s">
        <v>82</v>
      </c>
      <c r="D222" s="13">
        <v>1600</v>
      </c>
      <c r="E222" s="13"/>
      <c r="F222" s="20">
        <f>transaction[[#This Row],[Money In (Income)]]-transaction[[#This Row],[Money Out (Expenses)]]</f>
        <v>-1600</v>
      </c>
      <c r="G222" s="21" t="str">
        <f>IFERROR(INDEX(category_masterlist[Subcategory],MATCH(transaction[[#This Row],[Item]],category_masterlist[Item],0)),"")</f>
        <v>Transportation</v>
      </c>
      <c r="H222" s="21" t="str">
        <f>IFERROR(INDEX(category_masterlist[Category],MATCH(transaction[[#This Row],[Item]],category_masterlist[Item],0)),"")</f>
        <v>Needs</v>
      </c>
      <c r="I222" s="21" t="str">
        <f>IFERROR(INDEX(category_masterlist[Category Type],MATCH(transaction[[#This Row],[Item]],category_masterlist[Item],0)),"")</f>
        <v>Expenses</v>
      </c>
      <c r="J222" s="23" t="str">
        <f>IF(transaction[[#This Row],[Date]]="","",TEXT(transaction[[#This Row],[Date]],"mmm"))</f>
        <v>Jun</v>
      </c>
    </row>
    <row r="223" spans="1:10" x14ac:dyDescent="0.3">
      <c r="A223" s="11">
        <v>44377</v>
      </c>
      <c r="B223" s="14" t="s">
        <v>22</v>
      </c>
      <c r="C223" s="12" t="s">
        <v>83</v>
      </c>
      <c r="D223" s="13">
        <v>3500</v>
      </c>
      <c r="E223" s="13"/>
      <c r="F223" s="20">
        <f>transaction[[#This Row],[Money In (Income)]]-transaction[[#This Row],[Money Out (Expenses)]]</f>
        <v>-3500</v>
      </c>
      <c r="G223" s="21" t="str">
        <f>IFERROR(INDEX(category_masterlist[Subcategory],MATCH(transaction[[#This Row],[Item]],category_masterlist[Item],0)),"")</f>
        <v>Remittance</v>
      </c>
      <c r="H223" s="21" t="str">
        <f>IFERROR(INDEX(category_masterlist[Category],MATCH(transaction[[#This Row],[Item]],category_masterlist[Item],0)),"")</f>
        <v>Needs</v>
      </c>
      <c r="I223" s="21" t="str">
        <f>IFERROR(INDEX(category_masterlist[Category Type],MATCH(transaction[[#This Row],[Item]],category_masterlist[Item],0)),"")</f>
        <v>Expenses</v>
      </c>
      <c r="J223" s="23" t="str">
        <f>IF(transaction[[#This Row],[Date]]="","",TEXT(transaction[[#This Row],[Date]],"mmm"))</f>
        <v>Jun</v>
      </c>
    </row>
    <row r="224" spans="1:10" x14ac:dyDescent="0.3">
      <c r="A224" s="11">
        <v>44377</v>
      </c>
      <c r="B224" s="14" t="s">
        <v>23</v>
      </c>
      <c r="C224" s="12" t="s">
        <v>84</v>
      </c>
      <c r="D224" s="13">
        <v>3000</v>
      </c>
      <c r="E224" s="13"/>
      <c r="F224" s="20">
        <f>transaction[[#This Row],[Money In (Income)]]-transaction[[#This Row],[Money Out (Expenses)]]</f>
        <v>-3000</v>
      </c>
      <c r="G224" s="21" t="str">
        <f>IFERROR(INDEX(category_masterlist[Subcategory],MATCH(transaction[[#This Row],[Item]],category_masterlist[Item],0)),"")</f>
        <v>Education</v>
      </c>
      <c r="H224" s="21" t="str">
        <f>IFERROR(INDEX(category_masterlist[Category],MATCH(transaction[[#This Row],[Item]],category_masterlist[Item],0)),"")</f>
        <v>Needs</v>
      </c>
      <c r="I224" s="21" t="str">
        <f>IFERROR(INDEX(category_masterlist[Category Type],MATCH(transaction[[#This Row],[Item]],category_masterlist[Item],0)),"")</f>
        <v>Expenses</v>
      </c>
      <c r="J224" s="23" t="str">
        <f>IF(transaction[[#This Row],[Date]]="","",TEXT(transaction[[#This Row],[Date]],"mmm"))</f>
        <v>Jun</v>
      </c>
    </row>
    <row r="225" spans="1:10" x14ac:dyDescent="0.3">
      <c r="A225" s="11">
        <v>44377</v>
      </c>
      <c r="B225" s="14" t="s">
        <v>24</v>
      </c>
      <c r="C225" s="12" t="s">
        <v>85</v>
      </c>
      <c r="D225" s="13">
        <v>3000</v>
      </c>
      <c r="E225" s="13"/>
      <c r="F225" s="20">
        <f>transaction[[#This Row],[Money In (Income)]]-transaction[[#This Row],[Money Out (Expenses)]]</f>
        <v>-3000</v>
      </c>
      <c r="G225" s="21" t="str">
        <f>IFERROR(INDEX(category_masterlist[Subcategory],MATCH(transaction[[#This Row],[Item]],category_masterlist[Item],0)),"")</f>
        <v>Allowance</v>
      </c>
      <c r="H225" s="21" t="str">
        <f>IFERROR(INDEX(category_masterlist[Category],MATCH(transaction[[#This Row],[Item]],category_masterlist[Item],0)),"")</f>
        <v>Needs</v>
      </c>
      <c r="I225" s="21" t="str">
        <f>IFERROR(INDEX(category_masterlist[Category Type],MATCH(transaction[[#This Row],[Item]],category_masterlist[Item],0)),"")</f>
        <v>Expenses</v>
      </c>
      <c r="J225" s="23" t="str">
        <f>IF(transaction[[#This Row],[Date]]="","",TEXT(transaction[[#This Row],[Date]],"mmm"))</f>
        <v>Jun</v>
      </c>
    </row>
    <row r="226" spans="1:10" x14ac:dyDescent="0.3">
      <c r="A226" s="11">
        <v>44377</v>
      </c>
      <c r="B226" s="14" t="s">
        <v>25</v>
      </c>
      <c r="C226" s="12" t="s">
        <v>86</v>
      </c>
      <c r="D226" s="13">
        <v>500</v>
      </c>
      <c r="E226" s="13"/>
      <c r="F226" s="20">
        <f>transaction[[#This Row],[Money In (Income)]]-transaction[[#This Row],[Money Out (Expenses)]]</f>
        <v>-500</v>
      </c>
      <c r="G226" s="21" t="str">
        <f>IFERROR(INDEX(category_masterlist[Subcategory],MATCH(transaction[[#This Row],[Item]],category_masterlist[Item],0)),"")</f>
        <v>Self-development</v>
      </c>
      <c r="H226" s="21" t="str">
        <f>IFERROR(INDEX(category_masterlist[Category],MATCH(transaction[[#This Row],[Item]],category_masterlist[Item],0)),"")</f>
        <v>Financial Priorities</v>
      </c>
      <c r="I226" s="21" t="str">
        <f>IFERROR(INDEX(category_masterlist[Category Type],MATCH(transaction[[#This Row],[Item]],category_masterlist[Item],0)),"")</f>
        <v>Expenses</v>
      </c>
      <c r="J226" s="23" t="str">
        <f>IF(transaction[[#This Row],[Date]]="","",TEXT(transaction[[#This Row],[Date]],"mmm"))</f>
        <v>Jun</v>
      </c>
    </row>
    <row r="227" spans="1:10" x14ac:dyDescent="0.3">
      <c r="A227" s="11">
        <v>44377</v>
      </c>
      <c r="B227" s="14" t="s">
        <v>26</v>
      </c>
      <c r="C227" s="12" t="s">
        <v>87</v>
      </c>
      <c r="D227" s="13">
        <v>450</v>
      </c>
      <c r="E227" s="13"/>
      <c r="F227" s="20">
        <f>transaction[[#This Row],[Money In (Income)]]-transaction[[#This Row],[Money Out (Expenses)]]</f>
        <v>-450</v>
      </c>
      <c r="G227" s="21" t="str">
        <f>IFERROR(INDEX(category_masterlist[Subcategory],MATCH(transaction[[#This Row],[Item]],category_masterlist[Item],0)),"")</f>
        <v>Self-development</v>
      </c>
      <c r="H227" s="21" t="str">
        <f>IFERROR(INDEX(category_masterlist[Category],MATCH(transaction[[#This Row],[Item]],category_masterlist[Item],0)),"")</f>
        <v>Financial Priorities</v>
      </c>
      <c r="I227" s="21" t="str">
        <f>IFERROR(INDEX(category_masterlist[Category Type],MATCH(transaction[[#This Row],[Item]],category_masterlist[Item],0)),"")</f>
        <v>Expenses</v>
      </c>
      <c r="J227" s="23" t="str">
        <f>IF(transaction[[#This Row],[Date]]="","",TEXT(transaction[[#This Row],[Date]],"mmm"))</f>
        <v>Jun</v>
      </c>
    </row>
    <row r="228" spans="1:10" x14ac:dyDescent="0.3">
      <c r="A228" s="11">
        <v>44377</v>
      </c>
      <c r="B228" s="14" t="s">
        <v>27</v>
      </c>
      <c r="C228" s="12" t="s">
        <v>108</v>
      </c>
      <c r="D228" s="13">
        <v>1500</v>
      </c>
      <c r="E228" s="13"/>
      <c r="F228" s="20">
        <f>transaction[[#This Row],[Money In (Income)]]-transaction[[#This Row],[Money Out (Expenses)]]</f>
        <v>-1500</v>
      </c>
      <c r="G228" s="21" t="str">
        <f>IFERROR(INDEX(category_masterlist[Subcategory],MATCH(transaction[[#This Row],[Item]],category_masterlist[Item],0)),"")</f>
        <v>Self-development</v>
      </c>
      <c r="H228" s="21" t="str">
        <f>IFERROR(INDEX(category_masterlist[Category],MATCH(transaction[[#This Row],[Item]],category_masterlist[Item],0)),"")</f>
        <v>Financial Priorities</v>
      </c>
      <c r="I228" s="21" t="str">
        <f>IFERROR(INDEX(category_masterlist[Category Type],MATCH(transaction[[#This Row],[Item]],category_masterlist[Item],0)),"")</f>
        <v>Expenses</v>
      </c>
      <c r="J228" s="23" t="str">
        <f>IF(transaction[[#This Row],[Date]]="","",TEXT(transaction[[#This Row],[Date]],"mmm"))</f>
        <v>Jun</v>
      </c>
    </row>
    <row r="229" spans="1:10" x14ac:dyDescent="0.3">
      <c r="A229" s="11">
        <v>44377</v>
      </c>
      <c r="B229" s="14" t="s">
        <v>28</v>
      </c>
      <c r="C229" s="12" t="s">
        <v>88</v>
      </c>
      <c r="D229" s="13">
        <v>3000</v>
      </c>
      <c r="E229" s="13"/>
      <c r="F229" s="20">
        <f>transaction[[#This Row],[Money In (Income)]]-transaction[[#This Row],[Money Out (Expenses)]]</f>
        <v>-3000</v>
      </c>
      <c r="G229" s="21" t="str">
        <f>IFERROR(INDEX(category_masterlist[Subcategory],MATCH(transaction[[#This Row],[Item]],category_masterlist[Item],0)),"")</f>
        <v>Self-development</v>
      </c>
      <c r="H229" s="21" t="str">
        <f>IFERROR(INDEX(category_masterlist[Category],MATCH(transaction[[#This Row],[Item]],category_masterlist[Item],0)),"")</f>
        <v>Financial Priorities</v>
      </c>
      <c r="I229" s="21" t="str">
        <f>IFERROR(INDEX(category_masterlist[Category Type],MATCH(transaction[[#This Row],[Item]],category_masterlist[Item],0)),"")</f>
        <v>Expenses</v>
      </c>
      <c r="J229" s="23" t="str">
        <f>IF(transaction[[#This Row],[Date]]="","",TEXT(transaction[[#This Row],[Date]],"mmm"))</f>
        <v>Jun</v>
      </c>
    </row>
    <row r="230" spans="1:10" x14ac:dyDescent="0.3">
      <c r="A230" s="11">
        <v>44377</v>
      </c>
      <c r="B230" s="14" t="s">
        <v>29</v>
      </c>
      <c r="C230" s="12" t="s">
        <v>89</v>
      </c>
      <c r="D230" s="13">
        <v>1500</v>
      </c>
      <c r="E230" s="13"/>
      <c r="F230" s="20">
        <f>transaction[[#This Row],[Money In (Income)]]-transaction[[#This Row],[Money Out (Expenses)]]</f>
        <v>-1500</v>
      </c>
      <c r="G230" s="21" t="str">
        <f>IFERROR(INDEX(category_masterlist[Subcategory],MATCH(transaction[[#This Row],[Item]],category_masterlist[Item],0)),"")</f>
        <v>Insurance</v>
      </c>
      <c r="H230" s="21" t="str">
        <f>IFERROR(INDEX(category_masterlist[Category],MATCH(transaction[[#This Row],[Item]],category_masterlist[Item],0)),"")</f>
        <v>Financial Priorities</v>
      </c>
      <c r="I230" s="21" t="str">
        <f>IFERROR(INDEX(category_masterlist[Category Type],MATCH(transaction[[#This Row],[Item]],category_masterlist[Item],0)),"")</f>
        <v>Expenses</v>
      </c>
      <c r="J230" s="23" t="str">
        <f>IF(transaction[[#This Row],[Date]]="","",TEXT(transaction[[#This Row],[Date]],"mmm"))</f>
        <v>Jun</v>
      </c>
    </row>
    <row r="231" spans="1:10" x14ac:dyDescent="0.3">
      <c r="A231" s="11">
        <v>44377</v>
      </c>
      <c r="B231" s="14" t="s">
        <v>30</v>
      </c>
      <c r="C231" s="12" t="s">
        <v>90</v>
      </c>
      <c r="D231" s="13">
        <v>850</v>
      </c>
      <c r="E231" s="13"/>
      <c r="F231" s="20">
        <f>transaction[[#This Row],[Money In (Income)]]-transaction[[#This Row],[Money Out (Expenses)]]</f>
        <v>-850</v>
      </c>
      <c r="G231" s="21" t="str">
        <f>IFERROR(INDEX(category_masterlist[Subcategory],MATCH(transaction[[#This Row],[Item]],category_masterlist[Item],0)),"")</f>
        <v>Insurance</v>
      </c>
      <c r="H231" s="21" t="str">
        <f>IFERROR(INDEX(category_masterlist[Category],MATCH(transaction[[#This Row],[Item]],category_masterlist[Item],0)),"")</f>
        <v>Financial Priorities</v>
      </c>
      <c r="I231" s="21" t="str">
        <f>IFERROR(INDEX(category_masterlist[Category Type],MATCH(transaction[[#This Row],[Item]],category_masterlist[Item],0)),"")</f>
        <v>Expenses</v>
      </c>
      <c r="J231" s="23" t="str">
        <f>IF(transaction[[#This Row],[Date]]="","",TEXT(transaction[[#This Row],[Date]],"mmm"))</f>
        <v>Jun</v>
      </c>
    </row>
    <row r="232" spans="1:10" x14ac:dyDescent="0.3">
      <c r="A232" s="11">
        <v>44377</v>
      </c>
      <c r="B232" s="14" t="s">
        <v>31</v>
      </c>
      <c r="C232" s="12" t="s">
        <v>91</v>
      </c>
      <c r="D232" s="13">
        <v>2000</v>
      </c>
      <c r="E232" s="13"/>
      <c r="F232" s="20">
        <f>transaction[[#This Row],[Money In (Income)]]-transaction[[#This Row],[Money Out (Expenses)]]</f>
        <v>-2000</v>
      </c>
      <c r="G232" s="21" t="str">
        <f>IFERROR(INDEX(category_masterlist[Subcategory],MATCH(transaction[[#This Row],[Item]],category_masterlist[Item],0)),"")</f>
        <v>Health</v>
      </c>
      <c r="H232" s="21" t="str">
        <f>IFERROR(INDEX(category_masterlist[Category],MATCH(transaction[[#This Row],[Item]],category_masterlist[Item],0)),"")</f>
        <v>Financial Priorities</v>
      </c>
      <c r="I232" s="21" t="str">
        <f>IFERROR(INDEX(category_masterlist[Category Type],MATCH(transaction[[#This Row],[Item]],category_masterlist[Item],0)),"")</f>
        <v>Expenses</v>
      </c>
      <c r="J232" s="23" t="str">
        <f>IF(transaction[[#This Row],[Date]]="","",TEXT(transaction[[#This Row],[Date]],"mmm"))</f>
        <v>Jun</v>
      </c>
    </row>
    <row r="233" spans="1:10" x14ac:dyDescent="0.3">
      <c r="A233" s="11">
        <v>44377</v>
      </c>
      <c r="B233" s="14" t="s">
        <v>32</v>
      </c>
      <c r="C233" s="12" t="s">
        <v>92</v>
      </c>
      <c r="D233" s="13">
        <v>1500</v>
      </c>
      <c r="E233" s="13"/>
      <c r="F233" s="20">
        <f>transaction[[#This Row],[Money In (Income)]]-transaction[[#This Row],[Money Out (Expenses)]]</f>
        <v>-1500</v>
      </c>
      <c r="G233" s="21" t="str">
        <f>IFERROR(INDEX(category_masterlist[Subcategory],MATCH(transaction[[#This Row],[Item]],category_masterlist[Item],0)),"")</f>
        <v>Debt Payment</v>
      </c>
      <c r="H233" s="21" t="str">
        <f>IFERROR(INDEX(category_masterlist[Category],MATCH(transaction[[#This Row],[Item]],category_masterlist[Item],0)),"")</f>
        <v>Financial Priorities</v>
      </c>
      <c r="I233" s="21" t="str">
        <f>IFERROR(INDEX(category_masterlist[Category Type],MATCH(transaction[[#This Row],[Item]],category_masterlist[Item],0)),"")</f>
        <v>Expenses</v>
      </c>
      <c r="J233" s="23" t="str">
        <f>IF(transaction[[#This Row],[Date]]="","",TEXT(transaction[[#This Row],[Date]],"mmm"))</f>
        <v>Jun</v>
      </c>
    </row>
    <row r="234" spans="1:10" x14ac:dyDescent="0.3">
      <c r="A234" s="11">
        <v>44377</v>
      </c>
      <c r="B234" s="14" t="s">
        <v>33</v>
      </c>
      <c r="C234" s="12" t="s">
        <v>33</v>
      </c>
      <c r="D234" s="13">
        <v>2500</v>
      </c>
      <c r="E234" s="13"/>
      <c r="F234" s="20">
        <f>transaction[[#This Row],[Money In (Income)]]-transaction[[#This Row],[Money Out (Expenses)]]</f>
        <v>-2500</v>
      </c>
      <c r="G234" s="21" t="str">
        <f>IFERROR(INDEX(category_masterlist[Subcategory],MATCH(transaction[[#This Row],[Item]],category_masterlist[Item],0)),"")</f>
        <v>Investment</v>
      </c>
      <c r="H234" s="21" t="str">
        <f>IFERROR(INDEX(category_masterlist[Category],MATCH(transaction[[#This Row],[Item]],category_masterlist[Item],0)),"")</f>
        <v>Financial Priorities</v>
      </c>
      <c r="I234" s="21" t="str">
        <f>IFERROR(INDEX(category_masterlist[Category Type],MATCH(transaction[[#This Row],[Item]],category_masterlist[Item],0)),"")</f>
        <v>Expenses</v>
      </c>
      <c r="J234" s="23" t="str">
        <f>IF(transaction[[#This Row],[Date]]="","",TEXT(transaction[[#This Row],[Date]],"mmm"))</f>
        <v>Jun</v>
      </c>
    </row>
    <row r="235" spans="1:10" x14ac:dyDescent="0.3">
      <c r="A235" s="11">
        <v>44377</v>
      </c>
      <c r="B235" s="14" t="s">
        <v>34</v>
      </c>
      <c r="C235" s="12" t="s">
        <v>34</v>
      </c>
      <c r="D235" s="13">
        <v>2500</v>
      </c>
      <c r="E235" s="13"/>
      <c r="F235" s="20">
        <f>transaction[[#This Row],[Money In (Income)]]-transaction[[#This Row],[Money Out (Expenses)]]</f>
        <v>-2500</v>
      </c>
      <c r="G235" s="21" t="str">
        <f>IFERROR(INDEX(category_masterlist[Subcategory],MATCH(transaction[[#This Row],[Item]],category_masterlist[Item],0)),"")</f>
        <v>Investment</v>
      </c>
      <c r="H235" s="21" t="str">
        <f>IFERROR(INDEX(category_masterlist[Category],MATCH(transaction[[#This Row],[Item]],category_masterlist[Item],0)),"")</f>
        <v>Financial Priorities</v>
      </c>
      <c r="I235" s="21" t="str">
        <f>IFERROR(INDEX(category_masterlist[Category Type],MATCH(transaction[[#This Row],[Item]],category_masterlist[Item],0)),"")</f>
        <v>Expenses</v>
      </c>
      <c r="J235" s="23" t="str">
        <f>IF(transaction[[#This Row],[Date]]="","",TEXT(transaction[[#This Row],[Date]],"mmm"))</f>
        <v>Jun</v>
      </c>
    </row>
    <row r="236" spans="1:10" x14ac:dyDescent="0.3">
      <c r="A236" s="11">
        <v>44377</v>
      </c>
      <c r="B236" s="14" t="s">
        <v>35</v>
      </c>
      <c r="C236" s="12" t="s">
        <v>35</v>
      </c>
      <c r="D236" s="13">
        <v>500</v>
      </c>
      <c r="E236" s="13"/>
      <c r="F236" s="20">
        <f>transaction[[#This Row],[Money In (Income)]]-transaction[[#This Row],[Money Out (Expenses)]]</f>
        <v>-500</v>
      </c>
      <c r="G236" s="21" t="str">
        <f>IFERROR(INDEX(category_masterlist[Subcategory],MATCH(transaction[[#This Row],[Item]],category_masterlist[Item],0)),"")</f>
        <v>Investment</v>
      </c>
      <c r="H236" s="21" t="str">
        <f>IFERROR(INDEX(category_masterlist[Category],MATCH(transaction[[#This Row],[Item]],category_masterlist[Item],0)),"")</f>
        <v>Financial Priorities</v>
      </c>
      <c r="I236" s="21" t="str">
        <f>IFERROR(INDEX(category_masterlist[Category Type],MATCH(transaction[[#This Row],[Item]],category_masterlist[Item],0)),"")</f>
        <v>Expenses</v>
      </c>
      <c r="J236" s="23" t="str">
        <f>IF(transaction[[#This Row],[Date]]="","",TEXT(transaction[[#This Row],[Date]],"mmm"))</f>
        <v>Jun</v>
      </c>
    </row>
    <row r="237" spans="1:10" x14ac:dyDescent="0.3">
      <c r="A237" s="11">
        <v>44377</v>
      </c>
      <c r="B237" s="14" t="s">
        <v>36</v>
      </c>
      <c r="C237" s="12" t="s">
        <v>36</v>
      </c>
      <c r="D237" s="13">
        <v>600</v>
      </c>
      <c r="E237" s="13"/>
      <c r="F237" s="20">
        <f>transaction[[#This Row],[Money In (Income)]]-transaction[[#This Row],[Money Out (Expenses)]]</f>
        <v>-600</v>
      </c>
      <c r="G237" s="21" t="str">
        <f>IFERROR(INDEX(category_masterlist[Subcategory],MATCH(transaction[[#This Row],[Item]],category_masterlist[Item],0)),"")</f>
        <v>Investment</v>
      </c>
      <c r="H237" s="21" t="str">
        <f>IFERROR(INDEX(category_masterlist[Category],MATCH(transaction[[#This Row],[Item]],category_masterlist[Item],0)),"")</f>
        <v>Financial Priorities</v>
      </c>
      <c r="I237" s="21" t="str">
        <f>IFERROR(INDEX(category_masterlist[Category Type],MATCH(transaction[[#This Row],[Item]],category_masterlist[Item],0)),"")</f>
        <v>Expenses</v>
      </c>
      <c r="J237" s="23" t="str">
        <f>IF(transaction[[#This Row],[Date]]="","",TEXT(transaction[[#This Row],[Date]],"mmm"))</f>
        <v>Jun</v>
      </c>
    </row>
    <row r="238" spans="1:10" x14ac:dyDescent="0.3">
      <c r="A238" s="11">
        <v>44377</v>
      </c>
      <c r="B238" s="14" t="s">
        <v>38</v>
      </c>
      <c r="C238" s="12" t="s">
        <v>93</v>
      </c>
      <c r="D238" s="13">
        <v>2000</v>
      </c>
      <c r="E238" s="13"/>
      <c r="F238" s="20">
        <f>transaction[[#This Row],[Money In (Income)]]-transaction[[#This Row],[Money Out (Expenses)]]</f>
        <v>-2000</v>
      </c>
      <c r="G238" s="21" t="str">
        <f>IFERROR(INDEX(category_masterlist[Subcategory],MATCH(transaction[[#This Row],[Item]],category_masterlist[Item],0)),"")</f>
        <v>Savings</v>
      </c>
      <c r="H238" s="21" t="str">
        <f>IFERROR(INDEX(category_masterlist[Category],MATCH(transaction[[#This Row],[Item]],category_masterlist[Item],0)),"")</f>
        <v>Financial Priorities</v>
      </c>
      <c r="I238" s="21" t="str">
        <f>IFERROR(INDEX(category_masterlist[Category Type],MATCH(transaction[[#This Row],[Item]],category_masterlist[Item],0)),"")</f>
        <v>Expenses</v>
      </c>
      <c r="J238" s="23" t="str">
        <f>IF(transaction[[#This Row],[Date]]="","",TEXT(transaction[[#This Row],[Date]],"mmm"))</f>
        <v>Jun</v>
      </c>
    </row>
    <row r="239" spans="1:10" x14ac:dyDescent="0.3">
      <c r="A239" s="11">
        <v>44377</v>
      </c>
      <c r="B239" s="14" t="s">
        <v>39</v>
      </c>
      <c r="C239" s="12" t="s">
        <v>94</v>
      </c>
      <c r="D239" s="13">
        <v>1000</v>
      </c>
      <c r="E239" s="13"/>
      <c r="F239" s="20">
        <f>transaction[[#This Row],[Money In (Income)]]-transaction[[#This Row],[Money Out (Expenses)]]</f>
        <v>-1000</v>
      </c>
      <c r="G239" s="21" t="str">
        <f>IFERROR(INDEX(category_masterlist[Subcategory],MATCH(transaction[[#This Row],[Item]],category_masterlist[Item],0)),"")</f>
        <v>Savings</v>
      </c>
      <c r="H239" s="21" t="str">
        <f>IFERROR(INDEX(category_masterlist[Category],MATCH(transaction[[#This Row],[Item]],category_masterlist[Item],0)),"")</f>
        <v>Financial Priorities</v>
      </c>
      <c r="I239" s="21" t="str">
        <f>IFERROR(INDEX(category_masterlist[Category Type],MATCH(transaction[[#This Row],[Item]],category_masterlist[Item],0)),"")</f>
        <v>Expenses</v>
      </c>
      <c r="J239" s="23" t="str">
        <f>IF(transaction[[#This Row],[Date]]="","",TEXT(transaction[[#This Row],[Date]],"mmm"))</f>
        <v>Jun</v>
      </c>
    </row>
    <row r="240" spans="1:10" x14ac:dyDescent="0.3">
      <c r="A240" s="11">
        <v>44377</v>
      </c>
      <c r="B240" s="14" t="s">
        <v>40</v>
      </c>
      <c r="C240" s="12" t="s">
        <v>95</v>
      </c>
      <c r="D240" s="13">
        <v>1500</v>
      </c>
      <c r="E240" s="13"/>
      <c r="F240" s="20">
        <f>transaction[[#This Row],[Money In (Income)]]-transaction[[#This Row],[Money Out (Expenses)]]</f>
        <v>-1500</v>
      </c>
      <c r="G240" s="21" t="str">
        <f>IFERROR(INDEX(category_masterlist[Subcategory],MATCH(transaction[[#This Row],[Item]],category_masterlist[Item],0)),"")</f>
        <v>Savings</v>
      </c>
      <c r="H240" s="21" t="str">
        <f>IFERROR(INDEX(category_masterlist[Category],MATCH(transaction[[#This Row],[Item]],category_masterlist[Item],0)),"")</f>
        <v>Financial Priorities</v>
      </c>
      <c r="I240" s="21" t="str">
        <f>IFERROR(INDEX(category_masterlist[Category Type],MATCH(transaction[[#This Row],[Item]],category_masterlist[Item],0)),"")</f>
        <v>Expenses</v>
      </c>
      <c r="J240" s="23" t="str">
        <f>IF(transaction[[#This Row],[Date]]="","",TEXT(transaction[[#This Row],[Date]],"mmm"))</f>
        <v>Jun</v>
      </c>
    </row>
    <row r="241" spans="1:10" x14ac:dyDescent="0.3">
      <c r="A241" s="11">
        <v>44377</v>
      </c>
      <c r="B241" s="14" t="s">
        <v>41</v>
      </c>
      <c r="C241" s="12" t="s">
        <v>96</v>
      </c>
      <c r="D241" s="13">
        <v>1000</v>
      </c>
      <c r="E241" s="13"/>
      <c r="F241" s="20">
        <f>transaction[[#This Row],[Money In (Income)]]-transaction[[#This Row],[Money Out (Expenses)]]</f>
        <v>-1000</v>
      </c>
      <c r="G241" s="21" t="str">
        <f>IFERROR(INDEX(category_masterlist[Subcategory],MATCH(transaction[[#This Row],[Item]],category_masterlist[Item],0)),"")</f>
        <v>Savings</v>
      </c>
      <c r="H241" s="21" t="str">
        <f>IFERROR(INDEX(category_masterlist[Category],MATCH(transaction[[#This Row],[Item]],category_masterlist[Item],0)),"")</f>
        <v>Financial Priorities</v>
      </c>
      <c r="I241" s="21" t="str">
        <f>IFERROR(INDEX(category_masterlist[Category Type],MATCH(transaction[[#This Row],[Item]],category_masterlist[Item],0)),"")</f>
        <v>Expenses</v>
      </c>
      <c r="J241" s="23" t="str">
        <f>IF(transaction[[#This Row],[Date]]="","",TEXT(transaction[[#This Row],[Date]],"mmm"))</f>
        <v>Jun</v>
      </c>
    </row>
    <row r="242" spans="1:10" x14ac:dyDescent="0.3">
      <c r="A242" s="11">
        <v>44377</v>
      </c>
      <c r="B242" s="14" t="s">
        <v>44</v>
      </c>
      <c r="C242" s="12" t="s">
        <v>99</v>
      </c>
      <c r="D242" s="13">
        <v>500</v>
      </c>
      <c r="E242" s="13"/>
      <c r="F242" s="20">
        <f>transaction[[#This Row],[Money In (Income)]]-transaction[[#This Row],[Money Out (Expenses)]]</f>
        <v>-500</v>
      </c>
      <c r="G242" s="21" t="str">
        <f>IFERROR(INDEX(category_masterlist[Subcategory],MATCH(transaction[[#This Row],[Item]],category_masterlist[Item],0)),"")</f>
        <v>Entertainment</v>
      </c>
      <c r="H242" s="21" t="str">
        <f>IFERROR(INDEX(category_masterlist[Category],MATCH(transaction[[#This Row],[Item]],category_masterlist[Item],0)),"")</f>
        <v>Wants</v>
      </c>
      <c r="I242" s="21" t="str">
        <f>IFERROR(INDEX(category_masterlist[Category Type],MATCH(transaction[[#This Row],[Item]],category_masterlist[Item],0)),"")</f>
        <v>Expenses</v>
      </c>
      <c r="J242" s="23" t="str">
        <f>IF(transaction[[#This Row],[Date]]="","",TEXT(transaction[[#This Row],[Date]],"mmm"))</f>
        <v>Jun</v>
      </c>
    </row>
    <row r="243" spans="1:10" x14ac:dyDescent="0.3">
      <c r="A243" s="11">
        <v>44377</v>
      </c>
      <c r="B243" s="14" t="s">
        <v>46</v>
      </c>
      <c r="C243" s="12" t="s">
        <v>101</v>
      </c>
      <c r="D243" s="13">
        <v>1900</v>
      </c>
      <c r="E243" s="13"/>
      <c r="F243" s="20">
        <f>transaction[[#This Row],[Money In (Income)]]-transaction[[#This Row],[Money Out (Expenses)]]</f>
        <v>-1900</v>
      </c>
      <c r="G243" s="21" t="str">
        <f>IFERROR(INDEX(category_masterlist[Subcategory],MATCH(transaction[[#This Row],[Item]],category_masterlist[Item],0)),"")</f>
        <v>Dining Out</v>
      </c>
      <c r="H243" s="21" t="str">
        <f>IFERROR(INDEX(category_masterlist[Category],MATCH(transaction[[#This Row],[Item]],category_masterlist[Item],0)),"")</f>
        <v>Wants</v>
      </c>
      <c r="I243" s="21" t="str">
        <f>IFERROR(INDEX(category_masterlist[Category Type],MATCH(transaction[[#This Row],[Item]],category_masterlist[Item],0)),"")</f>
        <v>Expenses</v>
      </c>
      <c r="J243" s="23" t="str">
        <f>IF(transaction[[#This Row],[Date]]="","",TEXT(transaction[[#This Row],[Date]],"mmm"))</f>
        <v>Jun</v>
      </c>
    </row>
    <row r="244" spans="1:10" x14ac:dyDescent="0.3">
      <c r="A244" s="11">
        <v>44377</v>
      </c>
      <c r="B244" s="14" t="s">
        <v>47</v>
      </c>
      <c r="C244" s="12" t="s">
        <v>102</v>
      </c>
      <c r="D244" s="13">
        <v>6000</v>
      </c>
      <c r="E244" s="13"/>
      <c r="F244" s="20">
        <f>transaction[[#This Row],[Money In (Income)]]-transaction[[#This Row],[Money Out (Expenses)]]</f>
        <v>-6000</v>
      </c>
      <c r="G244" s="21" t="str">
        <f>IFERROR(INDEX(category_masterlist[Subcategory],MATCH(transaction[[#This Row],[Item]],category_masterlist[Item],0)),"")</f>
        <v>Charity</v>
      </c>
      <c r="H244" s="21" t="str">
        <f>IFERROR(INDEX(category_masterlist[Category],MATCH(transaction[[#This Row],[Item]],category_masterlist[Item],0)),"")</f>
        <v>Wants</v>
      </c>
      <c r="I244" s="21" t="str">
        <f>IFERROR(INDEX(category_masterlist[Category Type],MATCH(transaction[[#This Row],[Item]],category_masterlist[Item],0)),"")</f>
        <v>Expenses</v>
      </c>
      <c r="J244" s="23" t="str">
        <f>IF(transaction[[#This Row],[Date]]="","",TEXT(transaction[[#This Row],[Date]],"mmm"))</f>
        <v>Jun</v>
      </c>
    </row>
    <row r="245" spans="1:10" x14ac:dyDescent="0.3">
      <c r="A245" s="11">
        <v>44377</v>
      </c>
      <c r="B245" s="14" t="s">
        <v>48</v>
      </c>
      <c r="C245" s="12" t="s">
        <v>103</v>
      </c>
      <c r="D245" s="13">
        <v>3000</v>
      </c>
      <c r="E245" s="13"/>
      <c r="F245" s="20">
        <f>transaction[[#This Row],[Money In (Income)]]-transaction[[#This Row],[Money Out (Expenses)]]</f>
        <v>-3000</v>
      </c>
      <c r="G245" s="21" t="str">
        <f>IFERROR(INDEX(category_masterlist[Subcategory],MATCH(transaction[[#This Row],[Item]],category_masterlist[Item],0)),"")</f>
        <v>Other Expenses</v>
      </c>
      <c r="H245" s="21" t="str">
        <f>IFERROR(INDEX(category_masterlist[Category],MATCH(transaction[[#This Row],[Item]],category_masterlist[Item],0)),"")</f>
        <v>Wants</v>
      </c>
      <c r="I245" s="21" t="str">
        <f>IFERROR(INDEX(category_masterlist[Category Type],MATCH(transaction[[#This Row],[Item]],category_masterlist[Item],0)),"")</f>
        <v>Expenses</v>
      </c>
      <c r="J245" s="23" t="str">
        <f>IF(transaction[[#This Row],[Date]]="","",TEXT(transaction[[#This Row],[Date]],"mmm"))</f>
        <v>Jun</v>
      </c>
    </row>
    <row r="246" spans="1:10" x14ac:dyDescent="0.3">
      <c r="A246" s="11">
        <v>44378</v>
      </c>
      <c r="B246" s="14" t="s">
        <v>6</v>
      </c>
      <c r="C246" s="12" t="s">
        <v>69</v>
      </c>
      <c r="D246" s="13"/>
      <c r="E246" s="13">
        <v>60000</v>
      </c>
      <c r="F246" s="20">
        <f>transaction[[#This Row],[Money In (Income)]]-transaction[[#This Row],[Money Out (Expenses)]]</f>
        <v>60000</v>
      </c>
      <c r="G246" s="21" t="str">
        <f>IFERROR(INDEX(category_masterlist[Subcategory],MATCH(transaction[[#This Row],[Item]],category_masterlist[Item],0)),"")</f>
        <v>Salary</v>
      </c>
      <c r="H246" s="21" t="str">
        <f>IFERROR(INDEX(category_masterlist[Category],MATCH(transaction[[#This Row],[Item]],category_masterlist[Item],0)),"")</f>
        <v>Income</v>
      </c>
      <c r="I246" s="21" t="str">
        <f>IFERROR(INDEX(category_masterlist[Category Type],MATCH(transaction[[#This Row],[Item]],category_masterlist[Item],0)),"")</f>
        <v>Income</v>
      </c>
      <c r="J246" s="23" t="str">
        <f>IF(transaction[[#This Row],[Date]]="","",TEXT(transaction[[#This Row],[Date]],"mmm"))</f>
        <v>Jul</v>
      </c>
    </row>
    <row r="247" spans="1:10" x14ac:dyDescent="0.3">
      <c r="A247" s="11">
        <v>44378</v>
      </c>
      <c r="B247" s="14" t="s">
        <v>7</v>
      </c>
      <c r="C247" s="12" t="s">
        <v>70</v>
      </c>
      <c r="D247" s="13"/>
      <c r="E247" s="13">
        <v>3200</v>
      </c>
      <c r="F247" s="20">
        <f>transaction[[#This Row],[Money In (Income)]]-transaction[[#This Row],[Money Out (Expenses)]]</f>
        <v>3200</v>
      </c>
      <c r="G247" s="21" t="str">
        <f>IFERROR(INDEX(category_masterlist[Subcategory],MATCH(transaction[[#This Row],[Item]],category_masterlist[Item],0)),"")</f>
        <v>Business</v>
      </c>
      <c r="H247" s="21" t="str">
        <f>IFERROR(INDEX(category_masterlist[Category],MATCH(transaction[[#This Row],[Item]],category_masterlist[Item],0)),"")</f>
        <v>Income</v>
      </c>
      <c r="I247" s="21" t="str">
        <f>IFERROR(INDEX(category_masterlist[Category Type],MATCH(transaction[[#This Row],[Item]],category_masterlist[Item],0)),"")</f>
        <v>Income</v>
      </c>
      <c r="J247" s="23" t="str">
        <f>IF(transaction[[#This Row],[Date]]="","",TEXT(transaction[[#This Row],[Date]],"mmm"))</f>
        <v>Jul</v>
      </c>
    </row>
    <row r="248" spans="1:10" x14ac:dyDescent="0.3">
      <c r="A248" s="11">
        <v>44378</v>
      </c>
      <c r="B248" s="14" t="s">
        <v>8</v>
      </c>
      <c r="C248" s="12" t="s">
        <v>71</v>
      </c>
      <c r="D248" s="13"/>
      <c r="E248" s="13">
        <v>2500</v>
      </c>
      <c r="F248" s="20">
        <f>transaction[[#This Row],[Money In (Income)]]-transaction[[#This Row],[Money Out (Expenses)]]</f>
        <v>2500</v>
      </c>
      <c r="G248" s="21" t="str">
        <f>IFERROR(INDEX(category_masterlist[Subcategory],MATCH(transaction[[#This Row],[Item]],category_masterlist[Item],0)),"")</f>
        <v>Investment</v>
      </c>
      <c r="H248" s="21" t="str">
        <f>IFERROR(INDEX(category_masterlist[Category],MATCH(transaction[[#This Row],[Item]],category_masterlist[Item],0)),"")</f>
        <v>Income</v>
      </c>
      <c r="I248" s="21" t="str">
        <f>IFERROR(INDEX(category_masterlist[Category Type],MATCH(transaction[[#This Row],[Item]],category_masterlist[Item],0)),"")</f>
        <v>Income</v>
      </c>
      <c r="J248" s="23" t="str">
        <f>IF(transaction[[#This Row],[Date]]="","",TEXT(transaction[[#This Row],[Date]],"mmm"))</f>
        <v>Jul</v>
      </c>
    </row>
    <row r="249" spans="1:10" x14ac:dyDescent="0.3">
      <c r="A249" s="11">
        <v>44378</v>
      </c>
      <c r="B249" s="14" t="s">
        <v>9</v>
      </c>
      <c r="C249" s="12" t="s">
        <v>9</v>
      </c>
      <c r="D249" s="13"/>
      <c r="E249" s="13">
        <v>1000</v>
      </c>
      <c r="F249" s="20">
        <f>transaction[[#This Row],[Money In (Income)]]-transaction[[#This Row],[Money Out (Expenses)]]</f>
        <v>1000</v>
      </c>
      <c r="G249" s="21" t="str">
        <f>IFERROR(INDEX(category_masterlist[Subcategory],MATCH(transaction[[#This Row],[Item]],category_masterlist[Item],0)),"")</f>
        <v>Dividends</v>
      </c>
      <c r="H249" s="21" t="str">
        <f>IFERROR(INDEX(category_masterlist[Category],MATCH(transaction[[#This Row],[Item]],category_masterlist[Item],0)),"")</f>
        <v>Income</v>
      </c>
      <c r="I249" s="21" t="str">
        <f>IFERROR(INDEX(category_masterlist[Category Type],MATCH(transaction[[#This Row],[Item]],category_masterlist[Item],0)),"")</f>
        <v>Income</v>
      </c>
      <c r="J249" s="23" t="str">
        <f>IF(transaction[[#This Row],[Date]]="","",TEXT(transaction[[#This Row],[Date]],"mmm"))</f>
        <v>Jul</v>
      </c>
    </row>
    <row r="250" spans="1:10" x14ac:dyDescent="0.3">
      <c r="A250" s="11">
        <v>44378</v>
      </c>
      <c r="B250" s="14" t="s">
        <v>10</v>
      </c>
      <c r="C250" s="12" t="s">
        <v>72</v>
      </c>
      <c r="D250" s="13"/>
      <c r="E250" s="13">
        <v>2500</v>
      </c>
      <c r="F250" s="20">
        <f>transaction[[#This Row],[Money In (Income)]]-transaction[[#This Row],[Money Out (Expenses)]]</f>
        <v>2500</v>
      </c>
      <c r="G250" s="21" t="str">
        <f>IFERROR(INDEX(category_masterlist[Subcategory],MATCH(transaction[[#This Row],[Item]],category_masterlist[Item],0)),"")</f>
        <v>Other Income</v>
      </c>
      <c r="H250" s="21" t="str">
        <f>IFERROR(INDEX(category_masterlist[Category],MATCH(transaction[[#This Row],[Item]],category_masterlist[Item],0)),"")</f>
        <v>Income</v>
      </c>
      <c r="I250" s="21" t="str">
        <f>IFERROR(INDEX(category_masterlist[Category Type],MATCH(transaction[[#This Row],[Item]],category_masterlist[Item],0)),"")</f>
        <v>Income</v>
      </c>
      <c r="J250" s="23" t="str">
        <f>IF(transaction[[#This Row],[Date]]="","",TEXT(transaction[[#This Row],[Date]],"mmm"))</f>
        <v>Jul</v>
      </c>
    </row>
    <row r="251" spans="1:10" x14ac:dyDescent="0.3">
      <c r="A251" s="11">
        <v>44408</v>
      </c>
      <c r="B251" s="14" t="s">
        <v>11</v>
      </c>
      <c r="C251" s="12" t="s">
        <v>73</v>
      </c>
      <c r="D251" s="13"/>
      <c r="E251" s="13">
        <v>2500</v>
      </c>
      <c r="F251" s="20">
        <f>transaction[[#This Row],[Money In (Income)]]-transaction[[#This Row],[Money Out (Expenses)]]</f>
        <v>2500</v>
      </c>
      <c r="G251" s="21" t="str">
        <f>IFERROR(INDEX(category_masterlist[Subcategory],MATCH(transaction[[#This Row],[Item]],category_masterlist[Item],0)),"")</f>
        <v>Other Income</v>
      </c>
      <c r="H251" s="21" t="str">
        <f>IFERROR(INDEX(category_masterlist[Category],MATCH(transaction[[#This Row],[Item]],category_masterlist[Item],0)),"")</f>
        <v>Income</v>
      </c>
      <c r="I251" s="21" t="str">
        <f>IFERROR(INDEX(category_masterlist[Category Type],MATCH(transaction[[#This Row],[Item]],category_masterlist[Item],0)),"")</f>
        <v>Income</v>
      </c>
      <c r="J251" s="23" t="str">
        <f>IF(transaction[[#This Row],[Date]]="","",TEXT(transaction[[#This Row],[Date]],"mmm"))</f>
        <v>Jul</v>
      </c>
    </row>
    <row r="252" spans="1:10" x14ac:dyDescent="0.3">
      <c r="A252" s="11">
        <v>44408</v>
      </c>
      <c r="B252" s="14" t="s">
        <v>12</v>
      </c>
      <c r="C252" s="12" t="s">
        <v>74</v>
      </c>
      <c r="D252" s="13">
        <v>10000</v>
      </c>
      <c r="E252" s="13"/>
      <c r="F252" s="20">
        <f>transaction[[#This Row],[Money In (Income)]]-transaction[[#This Row],[Money Out (Expenses)]]</f>
        <v>-10000</v>
      </c>
      <c r="G252" s="21" t="str">
        <f>IFERROR(INDEX(category_masterlist[Subcategory],MATCH(transaction[[#This Row],[Item]],category_masterlist[Item],0)),"")</f>
        <v>Housing</v>
      </c>
      <c r="H252" s="21" t="str">
        <f>IFERROR(INDEX(category_masterlist[Category],MATCH(transaction[[#This Row],[Item]],category_masterlist[Item],0)),"")</f>
        <v>Needs</v>
      </c>
      <c r="I252" s="21" t="str">
        <f>IFERROR(INDEX(category_masterlist[Category Type],MATCH(transaction[[#This Row],[Item]],category_masterlist[Item],0)),"")</f>
        <v>Expenses</v>
      </c>
      <c r="J252" s="23" t="str">
        <f>IF(transaction[[#This Row],[Date]]="","",TEXT(transaction[[#This Row],[Date]],"mmm"))</f>
        <v>Jul</v>
      </c>
    </row>
    <row r="253" spans="1:10" x14ac:dyDescent="0.3">
      <c r="A253" s="11">
        <v>44408</v>
      </c>
      <c r="B253" s="14" t="s">
        <v>13</v>
      </c>
      <c r="C253" s="12" t="s">
        <v>13</v>
      </c>
      <c r="D253" s="13">
        <v>2000</v>
      </c>
      <c r="E253" s="13"/>
      <c r="F253" s="20">
        <f>transaction[[#This Row],[Money In (Income)]]-transaction[[#This Row],[Money Out (Expenses)]]</f>
        <v>-2000</v>
      </c>
      <c r="G253" s="21" t="str">
        <f>IFERROR(INDEX(category_masterlist[Subcategory],MATCH(transaction[[#This Row],[Item]],category_masterlist[Item],0)),"")</f>
        <v>Housing</v>
      </c>
      <c r="H253" s="21" t="str">
        <f>IFERROR(INDEX(category_masterlist[Category],MATCH(transaction[[#This Row],[Item]],category_masterlist[Item],0)),"")</f>
        <v>Needs</v>
      </c>
      <c r="I253" s="21" t="str">
        <f>IFERROR(INDEX(category_masterlist[Category Type],MATCH(transaction[[#This Row],[Item]],category_masterlist[Item],0)),"")</f>
        <v>Expenses</v>
      </c>
      <c r="J253" s="23" t="str">
        <f>IF(transaction[[#This Row],[Date]]="","",TEXT(transaction[[#This Row],[Date]],"mmm"))</f>
        <v>Jul</v>
      </c>
    </row>
    <row r="254" spans="1:10" x14ac:dyDescent="0.3">
      <c r="A254" s="11">
        <v>44408</v>
      </c>
      <c r="B254" s="14" t="s">
        <v>14</v>
      </c>
      <c r="C254" s="12" t="s">
        <v>75</v>
      </c>
      <c r="D254" s="13">
        <v>5000</v>
      </c>
      <c r="E254" s="13"/>
      <c r="F254" s="20">
        <f>transaction[[#This Row],[Money In (Income)]]-transaction[[#This Row],[Money Out (Expenses)]]</f>
        <v>-5000</v>
      </c>
      <c r="G254" s="21" t="str">
        <f>IFERROR(INDEX(category_masterlist[Subcategory],MATCH(transaction[[#This Row],[Item]],category_masterlist[Item],0)),"")</f>
        <v>Groceries</v>
      </c>
      <c r="H254" s="21" t="str">
        <f>IFERROR(INDEX(category_masterlist[Category],MATCH(transaction[[#This Row],[Item]],category_masterlist[Item],0)),"")</f>
        <v>Needs</v>
      </c>
      <c r="I254" s="21" t="str">
        <f>IFERROR(INDEX(category_masterlist[Category Type],MATCH(transaction[[#This Row],[Item]],category_masterlist[Item],0)),"")</f>
        <v>Expenses</v>
      </c>
      <c r="J254" s="23" t="str">
        <f>IF(transaction[[#This Row],[Date]]="","",TEXT(transaction[[#This Row],[Date]],"mmm"))</f>
        <v>Jul</v>
      </c>
    </row>
    <row r="255" spans="1:10" x14ac:dyDescent="0.3">
      <c r="A255" s="11">
        <v>44408</v>
      </c>
      <c r="B255" s="14" t="s">
        <v>15</v>
      </c>
      <c r="C255" s="12" t="s">
        <v>76</v>
      </c>
      <c r="D255" s="13">
        <v>3000</v>
      </c>
      <c r="E255" s="13"/>
      <c r="F255" s="20">
        <f>transaction[[#This Row],[Money In (Income)]]-transaction[[#This Row],[Money Out (Expenses)]]</f>
        <v>-3000</v>
      </c>
      <c r="G255" s="21" t="str">
        <f>IFERROR(INDEX(category_masterlist[Subcategory],MATCH(transaction[[#This Row],[Item]],category_masterlist[Item],0)),"")</f>
        <v>Groceries</v>
      </c>
      <c r="H255" s="21" t="str">
        <f>IFERROR(INDEX(category_masterlist[Category],MATCH(transaction[[#This Row],[Item]],category_masterlist[Item],0)),"")</f>
        <v>Needs</v>
      </c>
      <c r="I255" s="21" t="str">
        <f>IFERROR(INDEX(category_masterlist[Category Type],MATCH(transaction[[#This Row],[Item]],category_masterlist[Item],0)),"")</f>
        <v>Expenses</v>
      </c>
      <c r="J255" s="23" t="str">
        <f>IF(transaction[[#This Row],[Date]]="","",TEXT(transaction[[#This Row],[Date]],"mmm"))</f>
        <v>Jul</v>
      </c>
    </row>
    <row r="256" spans="1:10" x14ac:dyDescent="0.3">
      <c r="A256" s="11">
        <v>44408</v>
      </c>
      <c r="B256" s="14" t="s">
        <v>16</v>
      </c>
      <c r="C256" s="12" t="s">
        <v>77</v>
      </c>
      <c r="D256" s="13">
        <v>1500</v>
      </c>
      <c r="E256" s="13"/>
      <c r="F256" s="20">
        <f>transaction[[#This Row],[Money In (Income)]]-transaction[[#This Row],[Money Out (Expenses)]]</f>
        <v>-1500</v>
      </c>
      <c r="G256" s="21" t="str">
        <f>IFERROR(INDEX(category_masterlist[Subcategory],MATCH(transaction[[#This Row],[Item]],category_masterlist[Item],0)),"")</f>
        <v>Bills &amp; Utilities</v>
      </c>
      <c r="H256" s="21" t="str">
        <f>IFERROR(INDEX(category_masterlist[Category],MATCH(transaction[[#This Row],[Item]],category_masterlist[Item],0)),"")</f>
        <v>Needs</v>
      </c>
      <c r="I256" s="21" t="str">
        <f>IFERROR(INDEX(category_masterlist[Category Type],MATCH(transaction[[#This Row],[Item]],category_masterlist[Item],0)),"")</f>
        <v>Expenses</v>
      </c>
      <c r="J256" s="23" t="str">
        <f>IF(transaction[[#This Row],[Date]]="","",TEXT(transaction[[#This Row],[Date]],"mmm"))</f>
        <v>Jul</v>
      </c>
    </row>
    <row r="257" spans="1:10" x14ac:dyDescent="0.3">
      <c r="A257" s="11">
        <v>44408</v>
      </c>
      <c r="B257" s="14" t="s">
        <v>17</v>
      </c>
      <c r="C257" s="12" t="s">
        <v>78</v>
      </c>
      <c r="D257" s="13">
        <v>350</v>
      </c>
      <c r="E257" s="13"/>
      <c r="F257" s="20">
        <f>transaction[[#This Row],[Money In (Income)]]-transaction[[#This Row],[Money Out (Expenses)]]</f>
        <v>-350</v>
      </c>
      <c r="G257" s="21" t="str">
        <f>IFERROR(INDEX(category_masterlist[Subcategory],MATCH(transaction[[#This Row],[Item]],category_masterlist[Item],0)),"")</f>
        <v>Bills &amp; Utilities</v>
      </c>
      <c r="H257" s="21" t="str">
        <f>IFERROR(INDEX(category_masterlist[Category],MATCH(transaction[[#This Row],[Item]],category_masterlist[Item],0)),"")</f>
        <v>Needs</v>
      </c>
      <c r="I257" s="21" t="str">
        <f>IFERROR(INDEX(category_masterlist[Category Type],MATCH(transaction[[#This Row],[Item]],category_masterlist[Item],0)),"")</f>
        <v>Expenses</v>
      </c>
      <c r="J257" s="23" t="str">
        <f>IF(transaction[[#This Row],[Date]]="","",TEXT(transaction[[#This Row],[Date]],"mmm"))</f>
        <v>Jul</v>
      </c>
    </row>
    <row r="258" spans="1:10" x14ac:dyDescent="0.3">
      <c r="A258" s="11">
        <v>44408</v>
      </c>
      <c r="B258" s="14" t="s">
        <v>18</v>
      </c>
      <c r="C258" s="12" t="s">
        <v>79</v>
      </c>
      <c r="D258" s="13">
        <v>850</v>
      </c>
      <c r="E258" s="13"/>
      <c r="F258" s="20">
        <f>transaction[[#This Row],[Money In (Income)]]-transaction[[#This Row],[Money Out (Expenses)]]</f>
        <v>-850</v>
      </c>
      <c r="G258" s="21" t="str">
        <f>IFERROR(INDEX(category_masterlist[Subcategory],MATCH(transaction[[#This Row],[Item]],category_masterlist[Item],0)),"")</f>
        <v>Bills &amp; Utilities</v>
      </c>
      <c r="H258" s="21" t="str">
        <f>IFERROR(INDEX(category_masterlist[Category],MATCH(transaction[[#This Row],[Item]],category_masterlist[Item],0)),"")</f>
        <v>Needs</v>
      </c>
      <c r="I258" s="21" t="str">
        <f>IFERROR(INDEX(category_masterlist[Category Type],MATCH(transaction[[#This Row],[Item]],category_masterlist[Item],0)),"")</f>
        <v>Expenses</v>
      </c>
      <c r="J258" s="23" t="str">
        <f>IF(transaction[[#This Row],[Date]]="","",TEXT(transaction[[#This Row],[Date]],"mmm"))</f>
        <v>Jul</v>
      </c>
    </row>
    <row r="259" spans="1:10" x14ac:dyDescent="0.3">
      <c r="A259" s="11">
        <v>44408</v>
      </c>
      <c r="B259" s="14" t="s">
        <v>19</v>
      </c>
      <c r="C259" s="12" t="s">
        <v>80</v>
      </c>
      <c r="D259" s="13">
        <v>500</v>
      </c>
      <c r="E259" s="13"/>
      <c r="F259" s="20">
        <f>transaction[[#This Row],[Money In (Income)]]-transaction[[#This Row],[Money Out (Expenses)]]</f>
        <v>-500</v>
      </c>
      <c r="G259" s="21" t="str">
        <f>IFERROR(INDEX(category_masterlist[Subcategory],MATCH(transaction[[#This Row],[Item]],category_masterlist[Item],0)),"")</f>
        <v>Bills &amp; Utilities</v>
      </c>
      <c r="H259" s="21" t="str">
        <f>IFERROR(INDEX(category_masterlist[Category],MATCH(transaction[[#This Row],[Item]],category_masterlist[Item],0)),"")</f>
        <v>Needs</v>
      </c>
      <c r="I259" s="21" t="str">
        <f>IFERROR(INDEX(category_masterlist[Category Type],MATCH(transaction[[#This Row],[Item]],category_masterlist[Item],0)),"")</f>
        <v>Expenses</v>
      </c>
      <c r="J259" s="23" t="str">
        <f>IF(transaction[[#This Row],[Date]]="","",TEXT(transaction[[#This Row],[Date]],"mmm"))</f>
        <v>Jul</v>
      </c>
    </row>
    <row r="260" spans="1:10" x14ac:dyDescent="0.3">
      <c r="A260" s="11">
        <v>44408</v>
      </c>
      <c r="B260" s="14" t="s">
        <v>20</v>
      </c>
      <c r="C260" s="12" t="s">
        <v>81</v>
      </c>
      <c r="D260" s="13">
        <v>1500</v>
      </c>
      <c r="E260" s="13"/>
      <c r="F260" s="20">
        <f>transaction[[#This Row],[Money In (Income)]]-transaction[[#This Row],[Money Out (Expenses)]]</f>
        <v>-1500</v>
      </c>
      <c r="G260" s="21" t="str">
        <f>IFERROR(INDEX(category_masterlist[Subcategory],MATCH(transaction[[#This Row],[Item]],category_masterlist[Item],0)),"")</f>
        <v>Bills &amp; Utilities</v>
      </c>
      <c r="H260" s="21" t="str">
        <f>IFERROR(INDEX(category_masterlist[Category],MATCH(transaction[[#This Row],[Item]],category_masterlist[Item],0)),"")</f>
        <v>Needs</v>
      </c>
      <c r="I260" s="21" t="str">
        <f>IFERROR(INDEX(category_masterlist[Category Type],MATCH(transaction[[#This Row],[Item]],category_masterlist[Item],0)),"")</f>
        <v>Expenses</v>
      </c>
      <c r="J260" s="23" t="str">
        <f>IF(transaction[[#This Row],[Date]]="","",TEXT(transaction[[#This Row],[Date]],"mmm"))</f>
        <v>Jul</v>
      </c>
    </row>
    <row r="261" spans="1:10" x14ac:dyDescent="0.3">
      <c r="A261" s="11">
        <v>44408</v>
      </c>
      <c r="B261" s="14" t="s">
        <v>21</v>
      </c>
      <c r="C261" s="12" t="s">
        <v>82</v>
      </c>
      <c r="D261" s="13">
        <v>1500</v>
      </c>
      <c r="E261" s="13"/>
      <c r="F261" s="20">
        <f>transaction[[#This Row],[Money In (Income)]]-transaction[[#This Row],[Money Out (Expenses)]]</f>
        <v>-1500</v>
      </c>
      <c r="G261" s="21" t="str">
        <f>IFERROR(INDEX(category_masterlist[Subcategory],MATCH(transaction[[#This Row],[Item]],category_masterlist[Item],0)),"")</f>
        <v>Transportation</v>
      </c>
      <c r="H261" s="21" t="str">
        <f>IFERROR(INDEX(category_masterlist[Category],MATCH(transaction[[#This Row],[Item]],category_masterlist[Item],0)),"")</f>
        <v>Needs</v>
      </c>
      <c r="I261" s="21" t="str">
        <f>IFERROR(INDEX(category_masterlist[Category Type],MATCH(transaction[[#This Row],[Item]],category_masterlist[Item],0)),"")</f>
        <v>Expenses</v>
      </c>
      <c r="J261" s="23" t="str">
        <f>IF(transaction[[#This Row],[Date]]="","",TEXT(transaction[[#This Row],[Date]],"mmm"))</f>
        <v>Jul</v>
      </c>
    </row>
    <row r="262" spans="1:10" x14ac:dyDescent="0.3">
      <c r="A262" s="11">
        <v>44408</v>
      </c>
      <c r="B262" s="14" t="s">
        <v>22</v>
      </c>
      <c r="C262" s="12" t="s">
        <v>83</v>
      </c>
      <c r="D262" s="13">
        <v>4000</v>
      </c>
      <c r="E262" s="13"/>
      <c r="F262" s="20">
        <f>transaction[[#This Row],[Money In (Income)]]-transaction[[#This Row],[Money Out (Expenses)]]</f>
        <v>-4000</v>
      </c>
      <c r="G262" s="21" t="str">
        <f>IFERROR(INDEX(category_masterlist[Subcategory],MATCH(transaction[[#This Row],[Item]],category_masterlist[Item],0)),"")</f>
        <v>Remittance</v>
      </c>
      <c r="H262" s="21" t="str">
        <f>IFERROR(INDEX(category_masterlist[Category],MATCH(transaction[[#This Row],[Item]],category_masterlist[Item],0)),"")</f>
        <v>Needs</v>
      </c>
      <c r="I262" s="21" t="str">
        <f>IFERROR(INDEX(category_masterlist[Category Type],MATCH(transaction[[#This Row],[Item]],category_masterlist[Item],0)),"")</f>
        <v>Expenses</v>
      </c>
      <c r="J262" s="23" t="str">
        <f>IF(transaction[[#This Row],[Date]]="","",TEXT(transaction[[#This Row],[Date]],"mmm"))</f>
        <v>Jul</v>
      </c>
    </row>
    <row r="263" spans="1:10" x14ac:dyDescent="0.3">
      <c r="A263" s="11">
        <v>44408</v>
      </c>
      <c r="B263" s="14" t="s">
        <v>23</v>
      </c>
      <c r="C263" s="12" t="s">
        <v>84</v>
      </c>
      <c r="D263" s="13">
        <v>3000</v>
      </c>
      <c r="E263" s="13"/>
      <c r="F263" s="20">
        <f>transaction[[#This Row],[Money In (Income)]]-transaction[[#This Row],[Money Out (Expenses)]]</f>
        <v>-3000</v>
      </c>
      <c r="G263" s="21" t="str">
        <f>IFERROR(INDEX(category_masterlist[Subcategory],MATCH(transaction[[#This Row],[Item]],category_masterlist[Item],0)),"")</f>
        <v>Education</v>
      </c>
      <c r="H263" s="21" t="str">
        <f>IFERROR(INDEX(category_masterlist[Category],MATCH(transaction[[#This Row],[Item]],category_masterlist[Item],0)),"")</f>
        <v>Needs</v>
      </c>
      <c r="I263" s="21" t="str">
        <f>IFERROR(INDEX(category_masterlist[Category Type],MATCH(transaction[[#This Row],[Item]],category_masterlist[Item],0)),"")</f>
        <v>Expenses</v>
      </c>
      <c r="J263" s="23" t="str">
        <f>IF(transaction[[#This Row],[Date]]="","",TEXT(transaction[[#This Row],[Date]],"mmm"))</f>
        <v>Jul</v>
      </c>
    </row>
    <row r="264" spans="1:10" x14ac:dyDescent="0.3">
      <c r="A264" s="11">
        <v>44408</v>
      </c>
      <c r="B264" s="14" t="s">
        <v>24</v>
      </c>
      <c r="C264" s="12" t="s">
        <v>85</v>
      </c>
      <c r="D264" s="13">
        <v>3000</v>
      </c>
      <c r="E264" s="13"/>
      <c r="F264" s="20">
        <f>transaction[[#This Row],[Money In (Income)]]-transaction[[#This Row],[Money Out (Expenses)]]</f>
        <v>-3000</v>
      </c>
      <c r="G264" s="21" t="str">
        <f>IFERROR(INDEX(category_masterlist[Subcategory],MATCH(transaction[[#This Row],[Item]],category_masterlist[Item],0)),"")</f>
        <v>Allowance</v>
      </c>
      <c r="H264" s="21" t="str">
        <f>IFERROR(INDEX(category_masterlist[Category],MATCH(transaction[[#This Row],[Item]],category_masterlist[Item],0)),"")</f>
        <v>Needs</v>
      </c>
      <c r="I264" s="21" t="str">
        <f>IFERROR(INDEX(category_masterlist[Category Type],MATCH(transaction[[#This Row],[Item]],category_masterlist[Item],0)),"")</f>
        <v>Expenses</v>
      </c>
      <c r="J264" s="23" t="str">
        <f>IF(transaction[[#This Row],[Date]]="","",TEXT(transaction[[#This Row],[Date]],"mmm"))</f>
        <v>Jul</v>
      </c>
    </row>
    <row r="265" spans="1:10" x14ac:dyDescent="0.3">
      <c r="A265" s="11">
        <v>44408</v>
      </c>
      <c r="B265" s="14" t="s">
        <v>25</v>
      </c>
      <c r="C265" s="12" t="s">
        <v>86</v>
      </c>
      <c r="D265" s="13">
        <v>500</v>
      </c>
      <c r="E265" s="13"/>
      <c r="F265" s="20">
        <f>transaction[[#This Row],[Money In (Income)]]-transaction[[#This Row],[Money Out (Expenses)]]</f>
        <v>-500</v>
      </c>
      <c r="G265" s="21" t="str">
        <f>IFERROR(INDEX(category_masterlist[Subcategory],MATCH(transaction[[#This Row],[Item]],category_masterlist[Item],0)),"")</f>
        <v>Self-development</v>
      </c>
      <c r="H265" s="21" t="str">
        <f>IFERROR(INDEX(category_masterlist[Category],MATCH(transaction[[#This Row],[Item]],category_masterlist[Item],0)),"")</f>
        <v>Financial Priorities</v>
      </c>
      <c r="I265" s="21" t="str">
        <f>IFERROR(INDEX(category_masterlist[Category Type],MATCH(transaction[[#This Row],[Item]],category_masterlist[Item],0)),"")</f>
        <v>Expenses</v>
      </c>
      <c r="J265" s="23" t="str">
        <f>IF(transaction[[#This Row],[Date]]="","",TEXT(transaction[[#This Row],[Date]],"mmm"))</f>
        <v>Jul</v>
      </c>
    </row>
    <row r="266" spans="1:10" x14ac:dyDescent="0.3">
      <c r="A266" s="11">
        <v>44408</v>
      </c>
      <c r="B266" s="14" t="s">
        <v>26</v>
      </c>
      <c r="C266" s="12" t="s">
        <v>87</v>
      </c>
      <c r="D266" s="13">
        <v>450</v>
      </c>
      <c r="E266" s="13"/>
      <c r="F266" s="20">
        <f>transaction[[#This Row],[Money In (Income)]]-transaction[[#This Row],[Money Out (Expenses)]]</f>
        <v>-450</v>
      </c>
      <c r="G266" s="21" t="str">
        <f>IFERROR(INDEX(category_masterlist[Subcategory],MATCH(transaction[[#This Row],[Item]],category_masterlist[Item],0)),"")</f>
        <v>Self-development</v>
      </c>
      <c r="H266" s="21" t="str">
        <f>IFERROR(INDEX(category_masterlist[Category],MATCH(transaction[[#This Row],[Item]],category_masterlist[Item],0)),"")</f>
        <v>Financial Priorities</v>
      </c>
      <c r="I266" s="21" t="str">
        <f>IFERROR(INDEX(category_masterlist[Category Type],MATCH(transaction[[#This Row],[Item]],category_masterlist[Item],0)),"")</f>
        <v>Expenses</v>
      </c>
      <c r="J266" s="23" t="str">
        <f>IF(transaction[[#This Row],[Date]]="","",TEXT(transaction[[#This Row],[Date]],"mmm"))</f>
        <v>Jul</v>
      </c>
    </row>
    <row r="267" spans="1:10" x14ac:dyDescent="0.3">
      <c r="A267" s="11">
        <v>44408</v>
      </c>
      <c r="B267" s="14" t="s">
        <v>27</v>
      </c>
      <c r="C267" s="12" t="s">
        <v>108</v>
      </c>
      <c r="D267" s="13">
        <v>1500</v>
      </c>
      <c r="E267" s="13"/>
      <c r="F267" s="20">
        <f>transaction[[#This Row],[Money In (Income)]]-transaction[[#This Row],[Money Out (Expenses)]]</f>
        <v>-1500</v>
      </c>
      <c r="G267" s="21" t="str">
        <f>IFERROR(INDEX(category_masterlist[Subcategory],MATCH(transaction[[#This Row],[Item]],category_masterlist[Item],0)),"")</f>
        <v>Self-development</v>
      </c>
      <c r="H267" s="21" t="str">
        <f>IFERROR(INDEX(category_masterlist[Category],MATCH(transaction[[#This Row],[Item]],category_masterlist[Item],0)),"")</f>
        <v>Financial Priorities</v>
      </c>
      <c r="I267" s="21" t="str">
        <f>IFERROR(INDEX(category_masterlist[Category Type],MATCH(transaction[[#This Row],[Item]],category_masterlist[Item],0)),"")</f>
        <v>Expenses</v>
      </c>
      <c r="J267" s="23" t="str">
        <f>IF(transaction[[#This Row],[Date]]="","",TEXT(transaction[[#This Row],[Date]],"mmm"))</f>
        <v>Jul</v>
      </c>
    </row>
    <row r="268" spans="1:10" x14ac:dyDescent="0.3">
      <c r="A268" s="11">
        <v>44408</v>
      </c>
      <c r="B268" s="14" t="s">
        <v>28</v>
      </c>
      <c r="C268" s="12" t="s">
        <v>88</v>
      </c>
      <c r="D268" s="13">
        <v>3000</v>
      </c>
      <c r="E268" s="13"/>
      <c r="F268" s="20">
        <f>transaction[[#This Row],[Money In (Income)]]-transaction[[#This Row],[Money Out (Expenses)]]</f>
        <v>-3000</v>
      </c>
      <c r="G268" s="21" t="str">
        <f>IFERROR(INDEX(category_masterlist[Subcategory],MATCH(transaction[[#This Row],[Item]],category_masterlist[Item],0)),"")</f>
        <v>Self-development</v>
      </c>
      <c r="H268" s="21" t="str">
        <f>IFERROR(INDEX(category_masterlist[Category],MATCH(transaction[[#This Row],[Item]],category_masterlist[Item],0)),"")</f>
        <v>Financial Priorities</v>
      </c>
      <c r="I268" s="21" t="str">
        <f>IFERROR(INDEX(category_masterlist[Category Type],MATCH(transaction[[#This Row],[Item]],category_masterlist[Item],0)),"")</f>
        <v>Expenses</v>
      </c>
      <c r="J268" s="23" t="str">
        <f>IF(transaction[[#This Row],[Date]]="","",TEXT(transaction[[#This Row],[Date]],"mmm"))</f>
        <v>Jul</v>
      </c>
    </row>
    <row r="269" spans="1:10" x14ac:dyDescent="0.3">
      <c r="A269" s="11">
        <v>44408</v>
      </c>
      <c r="B269" s="14" t="s">
        <v>29</v>
      </c>
      <c r="C269" s="12" t="s">
        <v>89</v>
      </c>
      <c r="D269" s="13">
        <v>1500</v>
      </c>
      <c r="E269" s="13"/>
      <c r="F269" s="20">
        <f>transaction[[#This Row],[Money In (Income)]]-transaction[[#This Row],[Money Out (Expenses)]]</f>
        <v>-1500</v>
      </c>
      <c r="G269" s="21" t="str">
        <f>IFERROR(INDEX(category_masterlist[Subcategory],MATCH(transaction[[#This Row],[Item]],category_masterlist[Item],0)),"")</f>
        <v>Insurance</v>
      </c>
      <c r="H269" s="21" t="str">
        <f>IFERROR(INDEX(category_masterlist[Category],MATCH(transaction[[#This Row],[Item]],category_masterlist[Item],0)),"")</f>
        <v>Financial Priorities</v>
      </c>
      <c r="I269" s="21" t="str">
        <f>IFERROR(INDEX(category_masterlist[Category Type],MATCH(transaction[[#This Row],[Item]],category_masterlist[Item],0)),"")</f>
        <v>Expenses</v>
      </c>
      <c r="J269" s="23" t="str">
        <f>IF(transaction[[#This Row],[Date]]="","",TEXT(transaction[[#This Row],[Date]],"mmm"))</f>
        <v>Jul</v>
      </c>
    </row>
    <row r="270" spans="1:10" x14ac:dyDescent="0.3">
      <c r="A270" s="11">
        <v>44408</v>
      </c>
      <c r="B270" s="14" t="s">
        <v>30</v>
      </c>
      <c r="C270" s="12" t="s">
        <v>90</v>
      </c>
      <c r="D270" s="13">
        <v>850</v>
      </c>
      <c r="E270" s="13"/>
      <c r="F270" s="20">
        <f>transaction[[#This Row],[Money In (Income)]]-transaction[[#This Row],[Money Out (Expenses)]]</f>
        <v>-850</v>
      </c>
      <c r="G270" s="21" t="str">
        <f>IFERROR(INDEX(category_masterlist[Subcategory],MATCH(transaction[[#This Row],[Item]],category_masterlist[Item],0)),"")</f>
        <v>Insurance</v>
      </c>
      <c r="H270" s="21" t="str">
        <f>IFERROR(INDEX(category_masterlist[Category],MATCH(transaction[[#This Row],[Item]],category_masterlist[Item],0)),"")</f>
        <v>Financial Priorities</v>
      </c>
      <c r="I270" s="21" t="str">
        <f>IFERROR(INDEX(category_masterlist[Category Type],MATCH(transaction[[#This Row],[Item]],category_masterlist[Item],0)),"")</f>
        <v>Expenses</v>
      </c>
      <c r="J270" s="23" t="str">
        <f>IF(transaction[[#This Row],[Date]]="","",TEXT(transaction[[#This Row],[Date]],"mmm"))</f>
        <v>Jul</v>
      </c>
    </row>
    <row r="271" spans="1:10" x14ac:dyDescent="0.3">
      <c r="A271" s="11">
        <v>44408</v>
      </c>
      <c r="B271" s="14" t="s">
        <v>31</v>
      </c>
      <c r="C271" s="12" t="s">
        <v>91</v>
      </c>
      <c r="D271" s="13">
        <v>2000</v>
      </c>
      <c r="E271" s="13"/>
      <c r="F271" s="20">
        <f>transaction[[#This Row],[Money In (Income)]]-transaction[[#This Row],[Money Out (Expenses)]]</f>
        <v>-2000</v>
      </c>
      <c r="G271" s="21" t="str">
        <f>IFERROR(INDEX(category_masterlist[Subcategory],MATCH(transaction[[#This Row],[Item]],category_masterlist[Item],0)),"")</f>
        <v>Health</v>
      </c>
      <c r="H271" s="21" t="str">
        <f>IFERROR(INDEX(category_masterlist[Category],MATCH(transaction[[#This Row],[Item]],category_masterlist[Item],0)),"")</f>
        <v>Financial Priorities</v>
      </c>
      <c r="I271" s="21" t="str">
        <f>IFERROR(INDEX(category_masterlist[Category Type],MATCH(transaction[[#This Row],[Item]],category_masterlist[Item],0)),"")</f>
        <v>Expenses</v>
      </c>
      <c r="J271" s="23" t="str">
        <f>IF(transaction[[#This Row],[Date]]="","",TEXT(transaction[[#This Row],[Date]],"mmm"))</f>
        <v>Jul</v>
      </c>
    </row>
    <row r="272" spans="1:10" x14ac:dyDescent="0.3">
      <c r="A272" s="11">
        <v>44408</v>
      </c>
      <c r="B272" s="14" t="s">
        <v>32</v>
      </c>
      <c r="C272" s="12" t="s">
        <v>92</v>
      </c>
      <c r="D272" s="13">
        <v>1500</v>
      </c>
      <c r="E272" s="13"/>
      <c r="F272" s="20">
        <f>transaction[[#This Row],[Money In (Income)]]-transaction[[#This Row],[Money Out (Expenses)]]</f>
        <v>-1500</v>
      </c>
      <c r="G272" s="21" t="str">
        <f>IFERROR(INDEX(category_masterlist[Subcategory],MATCH(transaction[[#This Row],[Item]],category_masterlist[Item],0)),"")</f>
        <v>Debt Payment</v>
      </c>
      <c r="H272" s="21" t="str">
        <f>IFERROR(INDEX(category_masterlist[Category],MATCH(transaction[[#This Row],[Item]],category_masterlist[Item],0)),"")</f>
        <v>Financial Priorities</v>
      </c>
      <c r="I272" s="21" t="str">
        <f>IFERROR(INDEX(category_masterlist[Category Type],MATCH(transaction[[#This Row],[Item]],category_masterlist[Item],0)),"")</f>
        <v>Expenses</v>
      </c>
      <c r="J272" s="23" t="str">
        <f>IF(transaction[[#This Row],[Date]]="","",TEXT(transaction[[#This Row],[Date]],"mmm"))</f>
        <v>Jul</v>
      </c>
    </row>
    <row r="273" spans="1:10" x14ac:dyDescent="0.3">
      <c r="A273" s="11">
        <v>44408</v>
      </c>
      <c r="B273" s="14" t="s">
        <v>33</v>
      </c>
      <c r="C273" s="12" t="s">
        <v>33</v>
      </c>
      <c r="D273" s="13">
        <v>2500</v>
      </c>
      <c r="E273" s="13"/>
      <c r="F273" s="20">
        <f>transaction[[#This Row],[Money In (Income)]]-transaction[[#This Row],[Money Out (Expenses)]]</f>
        <v>-2500</v>
      </c>
      <c r="G273" s="21" t="str">
        <f>IFERROR(INDEX(category_masterlist[Subcategory],MATCH(transaction[[#This Row],[Item]],category_masterlist[Item],0)),"")</f>
        <v>Investment</v>
      </c>
      <c r="H273" s="21" t="str">
        <f>IFERROR(INDEX(category_masterlist[Category],MATCH(transaction[[#This Row],[Item]],category_masterlist[Item],0)),"")</f>
        <v>Financial Priorities</v>
      </c>
      <c r="I273" s="21" t="str">
        <f>IFERROR(INDEX(category_masterlist[Category Type],MATCH(transaction[[#This Row],[Item]],category_masterlist[Item],0)),"")</f>
        <v>Expenses</v>
      </c>
      <c r="J273" s="23" t="str">
        <f>IF(transaction[[#This Row],[Date]]="","",TEXT(transaction[[#This Row],[Date]],"mmm"))</f>
        <v>Jul</v>
      </c>
    </row>
    <row r="274" spans="1:10" x14ac:dyDescent="0.3">
      <c r="A274" s="11">
        <v>44408</v>
      </c>
      <c r="B274" s="14" t="s">
        <v>34</v>
      </c>
      <c r="C274" s="12" t="s">
        <v>34</v>
      </c>
      <c r="D274" s="13">
        <v>2500</v>
      </c>
      <c r="E274" s="13"/>
      <c r="F274" s="20">
        <f>transaction[[#This Row],[Money In (Income)]]-transaction[[#This Row],[Money Out (Expenses)]]</f>
        <v>-2500</v>
      </c>
      <c r="G274" s="21" t="str">
        <f>IFERROR(INDEX(category_masterlist[Subcategory],MATCH(transaction[[#This Row],[Item]],category_masterlist[Item],0)),"")</f>
        <v>Investment</v>
      </c>
      <c r="H274" s="21" t="str">
        <f>IFERROR(INDEX(category_masterlist[Category],MATCH(transaction[[#This Row],[Item]],category_masterlist[Item],0)),"")</f>
        <v>Financial Priorities</v>
      </c>
      <c r="I274" s="21" t="str">
        <f>IFERROR(INDEX(category_masterlist[Category Type],MATCH(transaction[[#This Row],[Item]],category_masterlist[Item],0)),"")</f>
        <v>Expenses</v>
      </c>
      <c r="J274" s="23" t="str">
        <f>IF(transaction[[#This Row],[Date]]="","",TEXT(transaction[[#This Row],[Date]],"mmm"))</f>
        <v>Jul</v>
      </c>
    </row>
    <row r="275" spans="1:10" x14ac:dyDescent="0.3">
      <c r="A275" s="11">
        <v>44408</v>
      </c>
      <c r="B275" s="14" t="s">
        <v>35</v>
      </c>
      <c r="C275" s="12" t="s">
        <v>35</v>
      </c>
      <c r="D275" s="13">
        <v>500</v>
      </c>
      <c r="E275" s="13"/>
      <c r="F275" s="20">
        <f>transaction[[#This Row],[Money In (Income)]]-transaction[[#This Row],[Money Out (Expenses)]]</f>
        <v>-500</v>
      </c>
      <c r="G275" s="21" t="str">
        <f>IFERROR(INDEX(category_masterlist[Subcategory],MATCH(transaction[[#This Row],[Item]],category_masterlist[Item],0)),"")</f>
        <v>Investment</v>
      </c>
      <c r="H275" s="21" t="str">
        <f>IFERROR(INDEX(category_masterlist[Category],MATCH(transaction[[#This Row],[Item]],category_masterlist[Item],0)),"")</f>
        <v>Financial Priorities</v>
      </c>
      <c r="I275" s="21" t="str">
        <f>IFERROR(INDEX(category_masterlist[Category Type],MATCH(transaction[[#This Row],[Item]],category_masterlist[Item],0)),"")</f>
        <v>Expenses</v>
      </c>
      <c r="J275" s="23" t="str">
        <f>IF(transaction[[#This Row],[Date]]="","",TEXT(transaction[[#This Row],[Date]],"mmm"))</f>
        <v>Jul</v>
      </c>
    </row>
    <row r="276" spans="1:10" x14ac:dyDescent="0.3">
      <c r="A276" s="11">
        <v>44408</v>
      </c>
      <c r="B276" s="14" t="s">
        <v>36</v>
      </c>
      <c r="C276" s="12" t="s">
        <v>36</v>
      </c>
      <c r="D276" s="13">
        <v>600</v>
      </c>
      <c r="E276" s="13"/>
      <c r="F276" s="20">
        <f>transaction[[#This Row],[Money In (Income)]]-transaction[[#This Row],[Money Out (Expenses)]]</f>
        <v>-600</v>
      </c>
      <c r="G276" s="21" t="str">
        <f>IFERROR(INDEX(category_masterlist[Subcategory],MATCH(transaction[[#This Row],[Item]],category_masterlist[Item],0)),"")</f>
        <v>Investment</v>
      </c>
      <c r="H276" s="21" t="str">
        <f>IFERROR(INDEX(category_masterlist[Category],MATCH(transaction[[#This Row],[Item]],category_masterlist[Item],0)),"")</f>
        <v>Financial Priorities</v>
      </c>
      <c r="I276" s="21" t="str">
        <f>IFERROR(INDEX(category_masterlist[Category Type],MATCH(transaction[[#This Row],[Item]],category_masterlist[Item],0)),"")</f>
        <v>Expenses</v>
      </c>
      <c r="J276" s="23" t="str">
        <f>IF(transaction[[#This Row],[Date]]="","",TEXT(transaction[[#This Row],[Date]],"mmm"))</f>
        <v>Jul</v>
      </c>
    </row>
    <row r="277" spans="1:10" x14ac:dyDescent="0.3">
      <c r="A277" s="11">
        <v>44408</v>
      </c>
      <c r="B277" s="14" t="s">
        <v>38</v>
      </c>
      <c r="C277" s="12" t="s">
        <v>93</v>
      </c>
      <c r="D277" s="13">
        <v>2000</v>
      </c>
      <c r="E277" s="13"/>
      <c r="F277" s="20">
        <f>transaction[[#This Row],[Money In (Income)]]-transaction[[#This Row],[Money Out (Expenses)]]</f>
        <v>-2000</v>
      </c>
      <c r="G277" s="21" t="str">
        <f>IFERROR(INDEX(category_masterlist[Subcategory],MATCH(transaction[[#This Row],[Item]],category_masterlist[Item],0)),"")</f>
        <v>Savings</v>
      </c>
      <c r="H277" s="21" t="str">
        <f>IFERROR(INDEX(category_masterlist[Category],MATCH(transaction[[#This Row],[Item]],category_masterlist[Item],0)),"")</f>
        <v>Financial Priorities</v>
      </c>
      <c r="I277" s="21" t="str">
        <f>IFERROR(INDEX(category_masterlist[Category Type],MATCH(transaction[[#This Row],[Item]],category_masterlist[Item],0)),"")</f>
        <v>Expenses</v>
      </c>
      <c r="J277" s="23" t="str">
        <f>IF(transaction[[#This Row],[Date]]="","",TEXT(transaction[[#This Row],[Date]],"mmm"))</f>
        <v>Jul</v>
      </c>
    </row>
    <row r="278" spans="1:10" x14ac:dyDescent="0.3">
      <c r="A278" s="11">
        <v>44408</v>
      </c>
      <c r="B278" s="14" t="s">
        <v>39</v>
      </c>
      <c r="C278" s="12" t="s">
        <v>94</v>
      </c>
      <c r="D278" s="13">
        <v>1000</v>
      </c>
      <c r="E278" s="13"/>
      <c r="F278" s="20">
        <f>transaction[[#This Row],[Money In (Income)]]-transaction[[#This Row],[Money Out (Expenses)]]</f>
        <v>-1000</v>
      </c>
      <c r="G278" s="21" t="str">
        <f>IFERROR(INDEX(category_masterlist[Subcategory],MATCH(transaction[[#This Row],[Item]],category_masterlist[Item],0)),"")</f>
        <v>Savings</v>
      </c>
      <c r="H278" s="21" t="str">
        <f>IFERROR(INDEX(category_masterlist[Category],MATCH(transaction[[#This Row],[Item]],category_masterlist[Item],0)),"")</f>
        <v>Financial Priorities</v>
      </c>
      <c r="I278" s="21" t="str">
        <f>IFERROR(INDEX(category_masterlist[Category Type],MATCH(transaction[[#This Row],[Item]],category_masterlist[Item],0)),"")</f>
        <v>Expenses</v>
      </c>
      <c r="J278" s="23" t="str">
        <f>IF(transaction[[#This Row],[Date]]="","",TEXT(transaction[[#This Row],[Date]],"mmm"))</f>
        <v>Jul</v>
      </c>
    </row>
    <row r="279" spans="1:10" x14ac:dyDescent="0.3">
      <c r="A279" s="11">
        <v>44408</v>
      </c>
      <c r="B279" s="14" t="s">
        <v>40</v>
      </c>
      <c r="C279" s="12" t="s">
        <v>95</v>
      </c>
      <c r="D279" s="13">
        <v>1500</v>
      </c>
      <c r="E279" s="13"/>
      <c r="F279" s="20">
        <f>transaction[[#This Row],[Money In (Income)]]-transaction[[#This Row],[Money Out (Expenses)]]</f>
        <v>-1500</v>
      </c>
      <c r="G279" s="21" t="str">
        <f>IFERROR(INDEX(category_masterlist[Subcategory],MATCH(transaction[[#This Row],[Item]],category_masterlist[Item],0)),"")</f>
        <v>Savings</v>
      </c>
      <c r="H279" s="21" t="str">
        <f>IFERROR(INDEX(category_masterlist[Category],MATCH(transaction[[#This Row],[Item]],category_masterlist[Item],0)),"")</f>
        <v>Financial Priorities</v>
      </c>
      <c r="I279" s="21" t="str">
        <f>IFERROR(INDEX(category_masterlist[Category Type],MATCH(transaction[[#This Row],[Item]],category_masterlist[Item],0)),"")</f>
        <v>Expenses</v>
      </c>
      <c r="J279" s="23" t="str">
        <f>IF(transaction[[#This Row],[Date]]="","",TEXT(transaction[[#This Row],[Date]],"mmm"))</f>
        <v>Jul</v>
      </c>
    </row>
    <row r="280" spans="1:10" x14ac:dyDescent="0.3">
      <c r="A280" s="11">
        <v>44408</v>
      </c>
      <c r="B280" s="14" t="s">
        <v>41</v>
      </c>
      <c r="C280" s="12" t="s">
        <v>96</v>
      </c>
      <c r="D280" s="13">
        <v>1000</v>
      </c>
      <c r="E280" s="13"/>
      <c r="F280" s="20">
        <f>transaction[[#This Row],[Money In (Income)]]-transaction[[#This Row],[Money Out (Expenses)]]</f>
        <v>-1000</v>
      </c>
      <c r="G280" s="21" t="str">
        <f>IFERROR(INDEX(category_masterlist[Subcategory],MATCH(transaction[[#This Row],[Item]],category_masterlist[Item],0)),"")</f>
        <v>Savings</v>
      </c>
      <c r="H280" s="21" t="str">
        <f>IFERROR(INDEX(category_masterlist[Category],MATCH(transaction[[#This Row],[Item]],category_masterlist[Item],0)),"")</f>
        <v>Financial Priorities</v>
      </c>
      <c r="I280" s="21" t="str">
        <f>IFERROR(INDEX(category_masterlist[Category Type],MATCH(transaction[[#This Row],[Item]],category_masterlist[Item],0)),"")</f>
        <v>Expenses</v>
      </c>
      <c r="J280" s="23" t="str">
        <f>IF(transaction[[#This Row],[Date]]="","",TEXT(transaction[[#This Row],[Date]],"mmm"))</f>
        <v>Jul</v>
      </c>
    </row>
    <row r="281" spans="1:10" x14ac:dyDescent="0.3">
      <c r="A281" s="11">
        <v>44408</v>
      </c>
      <c r="B281" s="14" t="s">
        <v>46</v>
      </c>
      <c r="C281" s="12" t="s">
        <v>101</v>
      </c>
      <c r="D281" s="13">
        <v>1900</v>
      </c>
      <c r="E281" s="13"/>
      <c r="F281" s="20">
        <f>transaction[[#This Row],[Money In (Income)]]-transaction[[#This Row],[Money Out (Expenses)]]</f>
        <v>-1900</v>
      </c>
      <c r="G281" s="21" t="str">
        <f>IFERROR(INDEX(category_masterlist[Subcategory],MATCH(transaction[[#This Row],[Item]],category_masterlist[Item],0)),"")</f>
        <v>Dining Out</v>
      </c>
      <c r="H281" s="21" t="str">
        <f>IFERROR(INDEX(category_masterlist[Category],MATCH(transaction[[#This Row],[Item]],category_masterlist[Item],0)),"")</f>
        <v>Wants</v>
      </c>
      <c r="I281" s="21" t="str">
        <f>IFERROR(INDEX(category_masterlist[Category Type],MATCH(transaction[[#This Row],[Item]],category_masterlist[Item],0)),"")</f>
        <v>Expenses</v>
      </c>
      <c r="J281" s="23" t="str">
        <f>IF(transaction[[#This Row],[Date]]="","",TEXT(transaction[[#This Row],[Date]],"mmm"))</f>
        <v>Jul</v>
      </c>
    </row>
    <row r="282" spans="1:10" x14ac:dyDescent="0.3">
      <c r="A282" s="11">
        <v>44408</v>
      </c>
      <c r="B282" s="14" t="s">
        <v>47</v>
      </c>
      <c r="C282" s="12" t="s">
        <v>102</v>
      </c>
      <c r="D282" s="13">
        <v>6000</v>
      </c>
      <c r="E282" s="13"/>
      <c r="F282" s="20">
        <f>transaction[[#This Row],[Money In (Income)]]-transaction[[#This Row],[Money Out (Expenses)]]</f>
        <v>-6000</v>
      </c>
      <c r="G282" s="21" t="str">
        <f>IFERROR(INDEX(category_masterlist[Subcategory],MATCH(transaction[[#This Row],[Item]],category_masterlist[Item],0)),"")</f>
        <v>Charity</v>
      </c>
      <c r="H282" s="21" t="str">
        <f>IFERROR(INDEX(category_masterlist[Category],MATCH(transaction[[#This Row],[Item]],category_masterlist[Item],0)),"")</f>
        <v>Wants</v>
      </c>
      <c r="I282" s="21" t="str">
        <f>IFERROR(INDEX(category_masterlist[Category Type],MATCH(transaction[[#This Row],[Item]],category_masterlist[Item],0)),"")</f>
        <v>Expenses</v>
      </c>
      <c r="J282" s="23" t="str">
        <f>IF(transaction[[#This Row],[Date]]="","",TEXT(transaction[[#This Row],[Date]],"mmm"))</f>
        <v>Jul</v>
      </c>
    </row>
    <row r="283" spans="1:10" x14ac:dyDescent="0.3">
      <c r="A283" s="11">
        <v>44408</v>
      </c>
      <c r="B283" s="14" t="s">
        <v>48</v>
      </c>
      <c r="C283" s="12" t="s">
        <v>103</v>
      </c>
      <c r="D283" s="13">
        <v>3000</v>
      </c>
      <c r="E283" s="13"/>
      <c r="F283" s="20">
        <f>transaction[[#This Row],[Money In (Income)]]-transaction[[#This Row],[Money Out (Expenses)]]</f>
        <v>-3000</v>
      </c>
      <c r="G283" s="21" t="str">
        <f>IFERROR(INDEX(category_masterlist[Subcategory],MATCH(transaction[[#This Row],[Item]],category_masterlist[Item],0)),"")</f>
        <v>Other Expenses</v>
      </c>
      <c r="H283" s="21" t="str">
        <f>IFERROR(INDEX(category_masterlist[Category],MATCH(transaction[[#This Row],[Item]],category_masterlist[Item],0)),"")</f>
        <v>Wants</v>
      </c>
      <c r="I283" s="21" t="str">
        <f>IFERROR(INDEX(category_masterlist[Category Type],MATCH(transaction[[#This Row],[Item]],category_masterlist[Item],0)),"")</f>
        <v>Expenses</v>
      </c>
      <c r="J283" s="23" t="str">
        <f>IF(transaction[[#This Row],[Date]]="","",TEXT(transaction[[#This Row],[Date]],"mmm"))</f>
        <v>Jul</v>
      </c>
    </row>
    <row r="284" spans="1:10" x14ac:dyDescent="0.3">
      <c r="A284" s="11">
        <v>44409</v>
      </c>
      <c r="B284" s="14" t="s">
        <v>6</v>
      </c>
      <c r="C284" s="12" t="s">
        <v>69</v>
      </c>
      <c r="D284" s="13"/>
      <c r="E284" s="13">
        <v>60000</v>
      </c>
      <c r="F284" s="20">
        <f>transaction[[#This Row],[Money In (Income)]]-transaction[[#This Row],[Money Out (Expenses)]]</f>
        <v>60000</v>
      </c>
      <c r="G284" s="21" t="str">
        <f>IFERROR(INDEX(category_masterlist[Subcategory],MATCH(transaction[[#This Row],[Item]],category_masterlist[Item],0)),"")</f>
        <v>Salary</v>
      </c>
      <c r="H284" s="21" t="str">
        <f>IFERROR(INDEX(category_masterlist[Category],MATCH(transaction[[#This Row],[Item]],category_masterlist[Item],0)),"")</f>
        <v>Income</v>
      </c>
      <c r="I284" s="21" t="str">
        <f>IFERROR(INDEX(category_masterlist[Category Type],MATCH(transaction[[#This Row],[Item]],category_masterlist[Item],0)),"")</f>
        <v>Income</v>
      </c>
      <c r="J284" s="23" t="str">
        <f>IF(transaction[[#This Row],[Date]]="","",TEXT(transaction[[#This Row],[Date]],"mmm"))</f>
        <v>Aug</v>
      </c>
    </row>
    <row r="285" spans="1:10" x14ac:dyDescent="0.3">
      <c r="A285" s="11">
        <v>44409</v>
      </c>
      <c r="B285" s="14" t="s">
        <v>7</v>
      </c>
      <c r="C285" s="12" t="s">
        <v>70</v>
      </c>
      <c r="D285" s="13"/>
      <c r="E285" s="13">
        <v>4000</v>
      </c>
      <c r="F285" s="20">
        <f>transaction[[#This Row],[Money In (Income)]]-transaction[[#This Row],[Money Out (Expenses)]]</f>
        <v>4000</v>
      </c>
      <c r="G285" s="21" t="str">
        <f>IFERROR(INDEX(category_masterlist[Subcategory],MATCH(transaction[[#This Row],[Item]],category_masterlist[Item],0)),"")</f>
        <v>Business</v>
      </c>
      <c r="H285" s="21" t="str">
        <f>IFERROR(INDEX(category_masterlist[Category],MATCH(transaction[[#This Row],[Item]],category_masterlist[Item],0)),"")</f>
        <v>Income</v>
      </c>
      <c r="I285" s="21" t="str">
        <f>IFERROR(INDEX(category_masterlist[Category Type],MATCH(transaction[[#This Row],[Item]],category_masterlist[Item],0)),"")</f>
        <v>Income</v>
      </c>
      <c r="J285" s="23" t="str">
        <f>IF(transaction[[#This Row],[Date]]="","",TEXT(transaction[[#This Row],[Date]],"mmm"))</f>
        <v>Aug</v>
      </c>
    </row>
    <row r="286" spans="1:10" x14ac:dyDescent="0.3">
      <c r="A286" s="11">
        <v>44409</v>
      </c>
      <c r="B286" s="14" t="s">
        <v>8</v>
      </c>
      <c r="C286" s="12" t="s">
        <v>71</v>
      </c>
      <c r="D286" s="13"/>
      <c r="E286" s="13">
        <v>2000</v>
      </c>
      <c r="F286" s="20">
        <f>transaction[[#This Row],[Money In (Income)]]-transaction[[#This Row],[Money Out (Expenses)]]</f>
        <v>2000</v>
      </c>
      <c r="G286" s="21" t="str">
        <f>IFERROR(INDEX(category_masterlist[Subcategory],MATCH(transaction[[#This Row],[Item]],category_masterlist[Item],0)),"")</f>
        <v>Investment</v>
      </c>
      <c r="H286" s="21" t="str">
        <f>IFERROR(INDEX(category_masterlist[Category],MATCH(transaction[[#This Row],[Item]],category_masterlist[Item],0)),"")</f>
        <v>Income</v>
      </c>
      <c r="I286" s="21" t="str">
        <f>IFERROR(INDEX(category_masterlist[Category Type],MATCH(transaction[[#This Row],[Item]],category_masterlist[Item],0)),"")</f>
        <v>Income</v>
      </c>
      <c r="J286" s="23" t="str">
        <f>IF(transaction[[#This Row],[Date]]="","",TEXT(transaction[[#This Row],[Date]],"mmm"))</f>
        <v>Aug</v>
      </c>
    </row>
    <row r="287" spans="1:10" x14ac:dyDescent="0.3">
      <c r="A287" s="11">
        <v>44409</v>
      </c>
      <c r="B287" s="14" t="s">
        <v>9</v>
      </c>
      <c r="C287" s="12" t="s">
        <v>9</v>
      </c>
      <c r="D287" s="13"/>
      <c r="E287" s="13">
        <v>1500</v>
      </c>
      <c r="F287" s="20">
        <f>transaction[[#This Row],[Money In (Income)]]-transaction[[#This Row],[Money Out (Expenses)]]</f>
        <v>1500</v>
      </c>
      <c r="G287" s="21" t="str">
        <f>IFERROR(INDEX(category_masterlist[Subcategory],MATCH(transaction[[#This Row],[Item]],category_masterlist[Item],0)),"")</f>
        <v>Dividends</v>
      </c>
      <c r="H287" s="21" t="str">
        <f>IFERROR(INDEX(category_masterlist[Category],MATCH(transaction[[#This Row],[Item]],category_masterlist[Item],0)),"")</f>
        <v>Income</v>
      </c>
      <c r="I287" s="21" t="str">
        <f>IFERROR(INDEX(category_masterlist[Category Type],MATCH(transaction[[#This Row],[Item]],category_masterlist[Item],0)),"")</f>
        <v>Income</v>
      </c>
      <c r="J287" s="23" t="str">
        <f>IF(transaction[[#This Row],[Date]]="","",TEXT(transaction[[#This Row],[Date]],"mmm"))</f>
        <v>Aug</v>
      </c>
    </row>
    <row r="288" spans="1:10" x14ac:dyDescent="0.3">
      <c r="A288" s="11">
        <v>44409</v>
      </c>
      <c r="B288" s="14" t="s">
        <v>10</v>
      </c>
      <c r="C288" s="12" t="s">
        <v>72</v>
      </c>
      <c r="D288" s="13"/>
      <c r="E288" s="13">
        <v>3000</v>
      </c>
      <c r="F288" s="20">
        <f>transaction[[#This Row],[Money In (Income)]]-transaction[[#This Row],[Money Out (Expenses)]]</f>
        <v>3000</v>
      </c>
      <c r="G288" s="21" t="str">
        <f>IFERROR(INDEX(category_masterlist[Subcategory],MATCH(transaction[[#This Row],[Item]],category_masterlist[Item],0)),"")</f>
        <v>Other Income</v>
      </c>
      <c r="H288" s="21" t="str">
        <f>IFERROR(INDEX(category_masterlist[Category],MATCH(transaction[[#This Row],[Item]],category_masterlist[Item],0)),"")</f>
        <v>Income</v>
      </c>
      <c r="I288" s="21" t="str">
        <f>IFERROR(INDEX(category_masterlist[Category Type],MATCH(transaction[[#This Row],[Item]],category_masterlist[Item],0)),"")</f>
        <v>Income</v>
      </c>
      <c r="J288" s="23" t="str">
        <f>IF(transaction[[#This Row],[Date]]="","",TEXT(transaction[[#This Row],[Date]],"mmm"))</f>
        <v>Aug</v>
      </c>
    </row>
    <row r="289" spans="1:10" x14ac:dyDescent="0.3">
      <c r="A289" s="11">
        <v>44409</v>
      </c>
      <c r="B289" s="14" t="s">
        <v>11</v>
      </c>
      <c r="C289" s="12" t="s">
        <v>73</v>
      </c>
      <c r="D289" s="13"/>
      <c r="E289" s="13">
        <v>2000</v>
      </c>
      <c r="F289" s="20">
        <f>transaction[[#This Row],[Money In (Income)]]-transaction[[#This Row],[Money Out (Expenses)]]</f>
        <v>2000</v>
      </c>
      <c r="G289" s="21" t="str">
        <f>IFERROR(INDEX(category_masterlist[Subcategory],MATCH(transaction[[#This Row],[Item]],category_masterlist[Item],0)),"")</f>
        <v>Other Income</v>
      </c>
      <c r="H289" s="21" t="str">
        <f>IFERROR(INDEX(category_masterlist[Category],MATCH(transaction[[#This Row],[Item]],category_masterlist[Item],0)),"")</f>
        <v>Income</v>
      </c>
      <c r="I289" s="21" t="str">
        <f>IFERROR(INDEX(category_masterlist[Category Type],MATCH(transaction[[#This Row],[Item]],category_masterlist[Item],0)),"")</f>
        <v>Income</v>
      </c>
      <c r="J289" s="23" t="str">
        <f>IF(transaction[[#This Row],[Date]]="","",TEXT(transaction[[#This Row],[Date]],"mmm"))</f>
        <v>Aug</v>
      </c>
    </row>
    <row r="290" spans="1:10" x14ac:dyDescent="0.3">
      <c r="A290" s="11">
        <v>44439</v>
      </c>
      <c r="B290" s="14" t="s">
        <v>12</v>
      </c>
      <c r="C290" s="12" t="s">
        <v>74</v>
      </c>
      <c r="D290" s="13">
        <v>10000</v>
      </c>
      <c r="E290" s="13"/>
      <c r="F290" s="20">
        <f>transaction[[#This Row],[Money In (Income)]]-transaction[[#This Row],[Money Out (Expenses)]]</f>
        <v>-10000</v>
      </c>
      <c r="G290" s="21" t="str">
        <f>IFERROR(INDEX(category_masterlist[Subcategory],MATCH(transaction[[#This Row],[Item]],category_masterlist[Item],0)),"")</f>
        <v>Housing</v>
      </c>
      <c r="H290" s="21" t="str">
        <f>IFERROR(INDEX(category_masterlist[Category],MATCH(transaction[[#This Row],[Item]],category_masterlist[Item],0)),"")</f>
        <v>Needs</v>
      </c>
      <c r="I290" s="21" t="str">
        <f>IFERROR(INDEX(category_masterlist[Category Type],MATCH(transaction[[#This Row],[Item]],category_masterlist[Item],0)),"")</f>
        <v>Expenses</v>
      </c>
      <c r="J290" s="23" t="str">
        <f>IF(transaction[[#This Row],[Date]]="","",TEXT(transaction[[#This Row],[Date]],"mmm"))</f>
        <v>Aug</v>
      </c>
    </row>
    <row r="291" spans="1:10" x14ac:dyDescent="0.3">
      <c r="A291" s="11">
        <v>44439</v>
      </c>
      <c r="B291" s="14" t="s">
        <v>13</v>
      </c>
      <c r="C291" s="12" t="s">
        <v>13</v>
      </c>
      <c r="D291" s="13">
        <v>2000</v>
      </c>
      <c r="E291" s="13"/>
      <c r="F291" s="20">
        <f>transaction[[#This Row],[Money In (Income)]]-transaction[[#This Row],[Money Out (Expenses)]]</f>
        <v>-2000</v>
      </c>
      <c r="G291" s="21" t="str">
        <f>IFERROR(INDEX(category_masterlist[Subcategory],MATCH(transaction[[#This Row],[Item]],category_masterlist[Item],0)),"")</f>
        <v>Housing</v>
      </c>
      <c r="H291" s="21" t="str">
        <f>IFERROR(INDEX(category_masterlist[Category],MATCH(transaction[[#This Row],[Item]],category_masterlist[Item],0)),"")</f>
        <v>Needs</v>
      </c>
      <c r="I291" s="21" t="str">
        <f>IFERROR(INDEX(category_masterlist[Category Type],MATCH(transaction[[#This Row],[Item]],category_masterlist[Item],0)),"")</f>
        <v>Expenses</v>
      </c>
      <c r="J291" s="23" t="str">
        <f>IF(transaction[[#This Row],[Date]]="","",TEXT(transaction[[#This Row],[Date]],"mmm"))</f>
        <v>Aug</v>
      </c>
    </row>
    <row r="292" spans="1:10" x14ac:dyDescent="0.3">
      <c r="A292" s="11">
        <v>44439</v>
      </c>
      <c r="B292" s="14" t="s">
        <v>14</v>
      </c>
      <c r="C292" s="12" t="s">
        <v>75</v>
      </c>
      <c r="D292" s="13">
        <v>5000</v>
      </c>
      <c r="E292" s="13"/>
      <c r="F292" s="20">
        <f>transaction[[#This Row],[Money In (Income)]]-transaction[[#This Row],[Money Out (Expenses)]]</f>
        <v>-5000</v>
      </c>
      <c r="G292" s="21" t="str">
        <f>IFERROR(INDEX(category_masterlist[Subcategory],MATCH(transaction[[#This Row],[Item]],category_masterlist[Item],0)),"")</f>
        <v>Groceries</v>
      </c>
      <c r="H292" s="21" t="str">
        <f>IFERROR(INDEX(category_masterlist[Category],MATCH(transaction[[#This Row],[Item]],category_masterlist[Item],0)),"")</f>
        <v>Needs</v>
      </c>
      <c r="I292" s="21" t="str">
        <f>IFERROR(INDEX(category_masterlist[Category Type],MATCH(transaction[[#This Row],[Item]],category_masterlist[Item],0)),"")</f>
        <v>Expenses</v>
      </c>
      <c r="J292" s="23" t="str">
        <f>IF(transaction[[#This Row],[Date]]="","",TEXT(transaction[[#This Row],[Date]],"mmm"))</f>
        <v>Aug</v>
      </c>
    </row>
    <row r="293" spans="1:10" x14ac:dyDescent="0.3">
      <c r="A293" s="11">
        <v>44439</v>
      </c>
      <c r="B293" s="14" t="s">
        <v>15</v>
      </c>
      <c r="C293" s="12" t="s">
        <v>76</v>
      </c>
      <c r="D293" s="13">
        <v>3000</v>
      </c>
      <c r="E293" s="13"/>
      <c r="F293" s="20">
        <f>transaction[[#This Row],[Money In (Income)]]-transaction[[#This Row],[Money Out (Expenses)]]</f>
        <v>-3000</v>
      </c>
      <c r="G293" s="21" t="str">
        <f>IFERROR(INDEX(category_masterlist[Subcategory],MATCH(transaction[[#This Row],[Item]],category_masterlist[Item],0)),"")</f>
        <v>Groceries</v>
      </c>
      <c r="H293" s="21" t="str">
        <f>IFERROR(INDEX(category_masterlist[Category],MATCH(transaction[[#This Row],[Item]],category_masterlist[Item],0)),"")</f>
        <v>Needs</v>
      </c>
      <c r="I293" s="21" t="str">
        <f>IFERROR(INDEX(category_masterlist[Category Type],MATCH(transaction[[#This Row],[Item]],category_masterlist[Item],0)),"")</f>
        <v>Expenses</v>
      </c>
      <c r="J293" s="23" t="str">
        <f>IF(transaction[[#This Row],[Date]]="","",TEXT(transaction[[#This Row],[Date]],"mmm"))</f>
        <v>Aug</v>
      </c>
    </row>
    <row r="294" spans="1:10" x14ac:dyDescent="0.3">
      <c r="A294" s="11">
        <v>44439</v>
      </c>
      <c r="B294" s="14" t="s">
        <v>16</v>
      </c>
      <c r="C294" s="12" t="s">
        <v>77</v>
      </c>
      <c r="D294" s="13">
        <v>1500</v>
      </c>
      <c r="E294" s="13"/>
      <c r="F294" s="20">
        <f>transaction[[#This Row],[Money In (Income)]]-transaction[[#This Row],[Money Out (Expenses)]]</f>
        <v>-1500</v>
      </c>
      <c r="G294" s="21" t="str">
        <f>IFERROR(INDEX(category_masterlist[Subcategory],MATCH(transaction[[#This Row],[Item]],category_masterlist[Item],0)),"")</f>
        <v>Bills &amp; Utilities</v>
      </c>
      <c r="H294" s="21" t="str">
        <f>IFERROR(INDEX(category_masterlist[Category],MATCH(transaction[[#This Row],[Item]],category_masterlist[Item],0)),"")</f>
        <v>Needs</v>
      </c>
      <c r="I294" s="21" t="str">
        <f>IFERROR(INDEX(category_masterlist[Category Type],MATCH(transaction[[#This Row],[Item]],category_masterlist[Item],0)),"")</f>
        <v>Expenses</v>
      </c>
      <c r="J294" s="23" t="str">
        <f>IF(transaction[[#This Row],[Date]]="","",TEXT(transaction[[#This Row],[Date]],"mmm"))</f>
        <v>Aug</v>
      </c>
    </row>
    <row r="295" spans="1:10" x14ac:dyDescent="0.3">
      <c r="A295" s="11">
        <v>44439</v>
      </c>
      <c r="B295" s="14" t="s">
        <v>17</v>
      </c>
      <c r="C295" s="12" t="s">
        <v>78</v>
      </c>
      <c r="D295" s="13">
        <v>350</v>
      </c>
      <c r="E295" s="13"/>
      <c r="F295" s="20">
        <f>transaction[[#This Row],[Money In (Income)]]-transaction[[#This Row],[Money Out (Expenses)]]</f>
        <v>-350</v>
      </c>
      <c r="G295" s="21" t="str">
        <f>IFERROR(INDEX(category_masterlist[Subcategory],MATCH(transaction[[#This Row],[Item]],category_masterlist[Item],0)),"")</f>
        <v>Bills &amp; Utilities</v>
      </c>
      <c r="H295" s="21" t="str">
        <f>IFERROR(INDEX(category_masterlist[Category],MATCH(transaction[[#This Row],[Item]],category_masterlist[Item],0)),"")</f>
        <v>Needs</v>
      </c>
      <c r="I295" s="21" t="str">
        <f>IFERROR(INDEX(category_masterlist[Category Type],MATCH(transaction[[#This Row],[Item]],category_masterlist[Item],0)),"")</f>
        <v>Expenses</v>
      </c>
      <c r="J295" s="23" t="str">
        <f>IF(transaction[[#This Row],[Date]]="","",TEXT(transaction[[#This Row],[Date]],"mmm"))</f>
        <v>Aug</v>
      </c>
    </row>
    <row r="296" spans="1:10" x14ac:dyDescent="0.3">
      <c r="A296" s="11">
        <v>44439</v>
      </c>
      <c r="B296" s="14" t="s">
        <v>18</v>
      </c>
      <c r="C296" s="12" t="s">
        <v>79</v>
      </c>
      <c r="D296" s="13">
        <v>850</v>
      </c>
      <c r="E296" s="13"/>
      <c r="F296" s="20">
        <f>transaction[[#This Row],[Money In (Income)]]-transaction[[#This Row],[Money Out (Expenses)]]</f>
        <v>-850</v>
      </c>
      <c r="G296" s="21" t="str">
        <f>IFERROR(INDEX(category_masterlist[Subcategory],MATCH(transaction[[#This Row],[Item]],category_masterlist[Item],0)),"")</f>
        <v>Bills &amp; Utilities</v>
      </c>
      <c r="H296" s="21" t="str">
        <f>IFERROR(INDEX(category_masterlist[Category],MATCH(transaction[[#This Row],[Item]],category_masterlist[Item],0)),"")</f>
        <v>Needs</v>
      </c>
      <c r="I296" s="21" t="str">
        <f>IFERROR(INDEX(category_masterlist[Category Type],MATCH(transaction[[#This Row],[Item]],category_masterlist[Item],0)),"")</f>
        <v>Expenses</v>
      </c>
      <c r="J296" s="23" t="str">
        <f>IF(transaction[[#This Row],[Date]]="","",TEXT(transaction[[#This Row],[Date]],"mmm"))</f>
        <v>Aug</v>
      </c>
    </row>
    <row r="297" spans="1:10" x14ac:dyDescent="0.3">
      <c r="A297" s="11">
        <v>44439</v>
      </c>
      <c r="B297" s="14" t="s">
        <v>19</v>
      </c>
      <c r="C297" s="12" t="s">
        <v>80</v>
      </c>
      <c r="D297" s="13">
        <v>500</v>
      </c>
      <c r="E297" s="13"/>
      <c r="F297" s="20">
        <f>transaction[[#This Row],[Money In (Income)]]-transaction[[#This Row],[Money Out (Expenses)]]</f>
        <v>-500</v>
      </c>
      <c r="G297" s="21" t="str">
        <f>IFERROR(INDEX(category_masterlist[Subcategory],MATCH(transaction[[#This Row],[Item]],category_masterlist[Item],0)),"")</f>
        <v>Bills &amp; Utilities</v>
      </c>
      <c r="H297" s="21" t="str">
        <f>IFERROR(INDEX(category_masterlist[Category],MATCH(transaction[[#This Row],[Item]],category_masterlist[Item],0)),"")</f>
        <v>Needs</v>
      </c>
      <c r="I297" s="21" t="str">
        <f>IFERROR(INDEX(category_masterlist[Category Type],MATCH(transaction[[#This Row],[Item]],category_masterlist[Item],0)),"")</f>
        <v>Expenses</v>
      </c>
      <c r="J297" s="23" t="str">
        <f>IF(transaction[[#This Row],[Date]]="","",TEXT(transaction[[#This Row],[Date]],"mmm"))</f>
        <v>Aug</v>
      </c>
    </row>
    <row r="298" spans="1:10" x14ac:dyDescent="0.3">
      <c r="A298" s="11">
        <v>44439</v>
      </c>
      <c r="B298" s="14" t="s">
        <v>20</v>
      </c>
      <c r="C298" s="12" t="s">
        <v>81</v>
      </c>
      <c r="D298" s="13">
        <v>1500</v>
      </c>
      <c r="E298" s="13"/>
      <c r="F298" s="20">
        <f>transaction[[#This Row],[Money In (Income)]]-transaction[[#This Row],[Money Out (Expenses)]]</f>
        <v>-1500</v>
      </c>
      <c r="G298" s="21" t="str">
        <f>IFERROR(INDEX(category_masterlist[Subcategory],MATCH(transaction[[#This Row],[Item]],category_masterlist[Item],0)),"")</f>
        <v>Bills &amp; Utilities</v>
      </c>
      <c r="H298" s="21" t="str">
        <f>IFERROR(INDEX(category_masterlist[Category],MATCH(transaction[[#This Row],[Item]],category_masterlist[Item],0)),"")</f>
        <v>Needs</v>
      </c>
      <c r="I298" s="21" t="str">
        <f>IFERROR(INDEX(category_masterlist[Category Type],MATCH(transaction[[#This Row],[Item]],category_masterlist[Item],0)),"")</f>
        <v>Expenses</v>
      </c>
      <c r="J298" s="23" t="str">
        <f>IF(transaction[[#This Row],[Date]]="","",TEXT(transaction[[#This Row],[Date]],"mmm"))</f>
        <v>Aug</v>
      </c>
    </row>
    <row r="299" spans="1:10" x14ac:dyDescent="0.3">
      <c r="A299" s="11">
        <v>44439</v>
      </c>
      <c r="B299" s="14" t="s">
        <v>21</v>
      </c>
      <c r="C299" s="12" t="s">
        <v>82</v>
      </c>
      <c r="D299" s="13">
        <v>1500</v>
      </c>
      <c r="E299" s="13"/>
      <c r="F299" s="20">
        <f>transaction[[#This Row],[Money In (Income)]]-transaction[[#This Row],[Money Out (Expenses)]]</f>
        <v>-1500</v>
      </c>
      <c r="G299" s="21" t="str">
        <f>IFERROR(INDEX(category_masterlist[Subcategory],MATCH(transaction[[#This Row],[Item]],category_masterlist[Item],0)),"")</f>
        <v>Transportation</v>
      </c>
      <c r="H299" s="21" t="str">
        <f>IFERROR(INDEX(category_masterlist[Category],MATCH(transaction[[#This Row],[Item]],category_masterlist[Item],0)),"")</f>
        <v>Needs</v>
      </c>
      <c r="I299" s="21" t="str">
        <f>IFERROR(INDEX(category_masterlist[Category Type],MATCH(transaction[[#This Row],[Item]],category_masterlist[Item],0)),"")</f>
        <v>Expenses</v>
      </c>
      <c r="J299" s="23" t="str">
        <f>IF(transaction[[#This Row],[Date]]="","",TEXT(transaction[[#This Row],[Date]],"mmm"))</f>
        <v>Aug</v>
      </c>
    </row>
    <row r="300" spans="1:10" x14ac:dyDescent="0.3">
      <c r="A300" s="11">
        <v>44439</v>
      </c>
      <c r="B300" s="14" t="s">
        <v>22</v>
      </c>
      <c r="C300" s="12" t="s">
        <v>83</v>
      </c>
      <c r="D300" s="13">
        <v>4000</v>
      </c>
      <c r="E300" s="13"/>
      <c r="F300" s="20">
        <f>transaction[[#This Row],[Money In (Income)]]-transaction[[#This Row],[Money Out (Expenses)]]</f>
        <v>-4000</v>
      </c>
      <c r="G300" s="21" t="str">
        <f>IFERROR(INDEX(category_masterlist[Subcategory],MATCH(transaction[[#This Row],[Item]],category_masterlist[Item],0)),"")</f>
        <v>Remittance</v>
      </c>
      <c r="H300" s="21" t="str">
        <f>IFERROR(INDEX(category_masterlist[Category],MATCH(transaction[[#This Row],[Item]],category_masterlist[Item],0)),"")</f>
        <v>Needs</v>
      </c>
      <c r="I300" s="21" t="str">
        <f>IFERROR(INDEX(category_masterlist[Category Type],MATCH(transaction[[#This Row],[Item]],category_masterlist[Item],0)),"")</f>
        <v>Expenses</v>
      </c>
      <c r="J300" s="23" t="str">
        <f>IF(transaction[[#This Row],[Date]]="","",TEXT(transaction[[#This Row],[Date]],"mmm"))</f>
        <v>Aug</v>
      </c>
    </row>
    <row r="301" spans="1:10" x14ac:dyDescent="0.3">
      <c r="A301" s="11">
        <v>44439</v>
      </c>
      <c r="B301" s="14" t="s">
        <v>23</v>
      </c>
      <c r="C301" s="12" t="s">
        <v>84</v>
      </c>
      <c r="D301" s="13">
        <v>3000</v>
      </c>
      <c r="E301" s="13"/>
      <c r="F301" s="20">
        <f>transaction[[#This Row],[Money In (Income)]]-transaction[[#This Row],[Money Out (Expenses)]]</f>
        <v>-3000</v>
      </c>
      <c r="G301" s="21" t="str">
        <f>IFERROR(INDEX(category_masterlist[Subcategory],MATCH(transaction[[#This Row],[Item]],category_masterlist[Item],0)),"")</f>
        <v>Education</v>
      </c>
      <c r="H301" s="21" t="str">
        <f>IFERROR(INDEX(category_masterlist[Category],MATCH(transaction[[#This Row],[Item]],category_masterlist[Item],0)),"")</f>
        <v>Needs</v>
      </c>
      <c r="I301" s="21" t="str">
        <f>IFERROR(INDEX(category_masterlist[Category Type],MATCH(transaction[[#This Row],[Item]],category_masterlist[Item],0)),"")</f>
        <v>Expenses</v>
      </c>
      <c r="J301" s="23" t="str">
        <f>IF(transaction[[#This Row],[Date]]="","",TEXT(transaction[[#This Row],[Date]],"mmm"))</f>
        <v>Aug</v>
      </c>
    </row>
    <row r="302" spans="1:10" x14ac:dyDescent="0.3">
      <c r="A302" s="11">
        <v>44439</v>
      </c>
      <c r="B302" s="14" t="s">
        <v>24</v>
      </c>
      <c r="C302" s="12" t="s">
        <v>85</v>
      </c>
      <c r="D302" s="13">
        <v>3000</v>
      </c>
      <c r="E302" s="13"/>
      <c r="F302" s="20">
        <f>transaction[[#This Row],[Money In (Income)]]-transaction[[#This Row],[Money Out (Expenses)]]</f>
        <v>-3000</v>
      </c>
      <c r="G302" s="21" t="str">
        <f>IFERROR(INDEX(category_masterlist[Subcategory],MATCH(transaction[[#This Row],[Item]],category_masterlist[Item],0)),"")</f>
        <v>Allowance</v>
      </c>
      <c r="H302" s="21" t="str">
        <f>IFERROR(INDEX(category_masterlist[Category],MATCH(transaction[[#This Row],[Item]],category_masterlist[Item],0)),"")</f>
        <v>Needs</v>
      </c>
      <c r="I302" s="21" t="str">
        <f>IFERROR(INDEX(category_masterlist[Category Type],MATCH(transaction[[#This Row],[Item]],category_masterlist[Item],0)),"")</f>
        <v>Expenses</v>
      </c>
      <c r="J302" s="23" t="str">
        <f>IF(transaction[[#This Row],[Date]]="","",TEXT(transaction[[#This Row],[Date]],"mmm"))</f>
        <v>Aug</v>
      </c>
    </row>
    <row r="303" spans="1:10" x14ac:dyDescent="0.3">
      <c r="A303" s="11">
        <v>44439</v>
      </c>
      <c r="B303" s="14" t="s">
        <v>25</v>
      </c>
      <c r="C303" s="12" t="s">
        <v>86</v>
      </c>
      <c r="D303" s="13">
        <v>500</v>
      </c>
      <c r="E303" s="13"/>
      <c r="F303" s="20">
        <f>transaction[[#This Row],[Money In (Income)]]-transaction[[#This Row],[Money Out (Expenses)]]</f>
        <v>-500</v>
      </c>
      <c r="G303" s="21" t="str">
        <f>IFERROR(INDEX(category_masterlist[Subcategory],MATCH(transaction[[#This Row],[Item]],category_masterlist[Item],0)),"")</f>
        <v>Self-development</v>
      </c>
      <c r="H303" s="21" t="str">
        <f>IFERROR(INDEX(category_masterlist[Category],MATCH(transaction[[#This Row],[Item]],category_masterlist[Item],0)),"")</f>
        <v>Financial Priorities</v>
      </c>
      <c r="I303" s="21" t="str">
        <f>IFERROR(INDEX(category_masterlist[Category Type],MATCH(transaction[[#This Row],[Item]],category_masterlist[Item],0)),"")</f>
        <v>Expenses</v>
      </c>
      <c r="J303" s="23" t="str">
        <f>IF(transaction[[#This Row],[Date]]="","",TEXT(transaction[[#This Row],[Date]],"mmm"))</f>
        <v>Aug</v>
      </c>
    </row>
    <row r="304" spans="1:10" x14ac:dyDescent="0.3">
      <c r="A304" s="11">
        <v>44439</v>
      </c>
      <c r="B304" s="14" t="s">
        <v>26</v>
      </c>
      <c r="C304" s="12" t="s">
        <v>87</v>
      </c>
      <c r="D304" s="13">
        <v>450</v>
      </c>
      <c r="E304" s="13"/>
      <c r="F304" s="20">
        <f>transaction[[#This Row],[Money In (Income)]]-transaction[[#This Row],[Money Out (Expenses)]]</f>
        <v>-450</v>
      </c>
      <c r="G304" s="21" t="str">
        <f>IFERROR(INDEX(category_masterlist[Subcategory],MATCH(transaction[[#This Row],[Item]],category_masterlist[Item],0)),"")</f>
        <v>Self-development</v>
      </c>
      <c r="H304" s="21" t="str">
        <f>IFERROR(INDEX(category_masterlist[Category],MATCH(transaction[[#This Row],[Item]],category_masterlist[Item],0)),"")</f>
        <v>Financial Priorities</v>
      </c>
      <c r="I304" s="21" t="str">
        <f>IFERROR(INDEX(category_masterlist[Category Type],MATCH(transaction[[#This Row],[Item]],category_masterlist[Item],0)),"")</f>
        <v>Expenses</v>
      </c>
      <c r="J304" s="23" t="str">
        <f>IF(transaction[[#This Row],[Date]]="","",TEXT(transaction[[#This Row],[Date]],"mmm"))</f>
        <v>Aug</v>
      </c>
    </row>
    <row r="305" spans="1:10" x14ac:dyDescent="0.3">
      <c r="A305" s="11">
        <v>44439</v>
      </c>
      <c r="B305" s="14" t="s">
        <v>27</v>
      </c>
      <c r="C305" s="12" t="s">
        <v>108</v>
      </c>
      <c r="D305" s="13">
        <v>1500</v>
      </c>
      <c r="E305" s="13"/>
      <c r="F305" s="20">
        <f>transaction[[#This Row],[Money In (Income)]]-transaction[[#This Row],[Money Out (Expenses)]]</f>
        <v>-1500</v>
      </c>
      <c r="G305" s="21" t="str">
        <f>IFERROR(INDEX(category_masterlist[Subcategory],MATCH(transaction[[#This Row],[Item]],category_masterlist[Item],0)),"")</f>
        <v>Self-development</v>
      </c>
      <c r="H305" s="21" t="str">
        <f>IFERROR(INDEX(category_masterlist[Category],MATCH(transaction[[#This Row],[Item]],category_masterlist[Item],0)),"")</f>
        <v>Financial Priorities</v>
      </c>
      <c r="I305" s="21" t="str">
        <f>IFERROR(INDEX(category_masterlist[Category Type],MATCH(transaction[[#This Row],[Item]],category_masterlist[Item],0)),"")</f>
        <v>Expenses</v>
      </c>
      <c r="J305" s="23" t="str">
        <f>IF(transaction[[#This Row],[Date]]="","",TEXT(transaction[[#This Row],[Date]],"mmm"))</f>
        <v>Aug</v>
      </c>
    </row>
    <row r="306" spans="1:10" x14ac:dyDescent="0.3">
      <c r="A306" s="11">
        <v>44439</v>
      </c>
      <c r="B306" s="14" t="s">
        <v>28</v>
      </c>
      <c r="C306" s="12" t="s">
        <v>88</v>
      </c>
      <c r="D306" s="13">
        <v>3000</v>
      </c>
      <c r="E306" s="13"/>
      <c r="F306" s="20">
        <f>transaction[[#This Row],[Money In (Income)]]-transaction[[#This Row],[Money Out (Expenses)]]</f>
        <v>-3000</v>
      </c>
      <c r="G306" s="21" t="str">
        <f>IFERROR(INDEX(category_masterlist[Subcategory],MATCH(transaction[[#This Row],[Item]],category_masterlist[Item],0)),"")</f>
        <v>Self-development</v>
      </c>
      <c r="H306" s="21" t="str">
        <f>IFERROR(INDEX(category_masterlist[Category],MATCH(transaction[[#This Row],[Item]],category_masterlist[Item],0)),"")</f>
        <v>Financial Priorities</v>
      </c>
      <c r="I306" s="21" t="str">
        <f>IFERROR(INDEX(category_masterlist[Category Type],MATCH(transaction[[#This Row],[Item]],category_masterlist[Item],0)),"")</f>
        <v>Expenses</v>
      </c>
      <c r="J306" s="23" t="str">
        <f>IF(transaction[[#This Row],[Date]]="","",TEXT(transaction[[#This Row],[Date]],"mmm"))</f>
        <v>Aug</v>
      </c>
    </row>
    <row r="307" spans="1:10" x14ac:dyDescent="0.3">
      <c r="A307" s="11">
        <v>44439</v>
      </c>
      <c r="B307" s="14" t="s">
        <v>29</v>
      </c>
      <c r="C307" s="12" t="s">
        <v>89</v>
      </c>
      <c r="D307" s="13">
        <v>1500</v>
      </c>
      <c r="E307" s="13"/>
      <c r="F307" s="20">
        <f>transaction[[#This Row],[Money In (Income)]]-transaction[[#This Row],[Money Out (Expenses)]]</f>
        <v>-1500</v>
      </c>
      <c r="G307" s="21" t="str">
        <f>IFERROR(INDEX(category_masterlist[Subcategory],MATCH(transaction[[#This Row],[Item]],category_masterlist[Item],0)),"")</f>
        <v>Insurance</v>
      </c>
      <c r="H307" s="21" t="str">
        <f>IFERROR(INDEX(category_masterlist[Category],MATCH(transaction[[#This Row],[Item]],category_masterlist[Item],0)),"")</f>
        <v>Financial Priorities</v>
      </c>
      <c r="I307" s="21" t="str">
        <f>IFERROR(INDEX(category_masterlist[Category Type],MATCH(transaction[[#This Row],[Item]],category_masterlist[Item],0)),"")</f>
        <v>Expenses</v>
      </c>
      <c r="J307" s="23" t="str">
        <f>IF(transaction[[#This Row],[Date]]="","",TEXT(transaction[[#This Row],[Date]],"mmm"))</f>
        <v>Aug</v>
      </c>
    </row>
    <row r="308" spans="1:10" x14ac:dyDescent="0.3">
      <c r="A308" s="11">
        <v>44439</v>
      </c>
      <c r="B308" s="14" t="s">
        <v>30</v>
      </c>
      <c r="C308" s="12" t="s">
        <v>90</v>
      </c>
      <c r="D308" s="13">
        <v>850</v>
      </c>
      <c r="E308" s="13"/>
      <c r="F308" s="20">
        <f>transaction[[#This Row],[Money In (Income)]]-transaction[[#This Row],[Money Out (Expenses)]]</f>
        <v>-850</v>
      </c>
      <c r="G308" s="21" t="str">
        <f>IFERROR(INDEX(category_masterlist[Subcategory],MATCH(transaction[[#This Row],[Item]],category_masterlist[Item],0)),"")</f>
        <v>Insurance</v>
      </c>
      <c r="H308" s="21" t="str">
        <f>IFERROR(INDEX(category_masterlist[Category],MATCH(transaction[[#This Row],[Item]],category_masterlist[Item],0)),"")</f>
        <v>Financial Priorities</v>
      </c>
      <c r="I308" s="21" t="str">
        <f>IFERROR(INDEX(category_masterlist[Category Type],MATCH(transaction[[#This Row],[Item]],category_masterlist[Item],0)),"")</f>
        <v>Expenses</v>
      </c>
      <c r="J308" s="23" t="str">
        <f>IF(transaction[[#This Row],[Date]]="","",TEXT(transaction[[#This Row],[Date]],"mmm"))</f>
        <v>Aug</v>
      </c>
    </row>
    <row r="309" spans="1:10" x14ac:dyDescent="0.3">
      <c r="A309" s="11">
        <v>44439</v>
      </c>
      <c r="B309" s="14" t="s">
        <v>31</v>
      </c>
      <c r="C309" s="12" t="s">
        <v>91</v>
      </c>
      <c r="D309" s="13">
        <v>2000</v>
      </c>
      <c r="E309" s="13"/>
      <c r="F309" s="20">
        <f>transaction[[#This Row],[Money In (Income)]]-transaction[[#This Row],[Money Out (Expenses)]]</f>
        <v>-2000</v>
      </c>
      <c r="G309" s="21" t="str">
        <f>IFERROR(INDEX(category_masterlist[Subcategory],MATCH(transaction[[#This Row],[Item]],category_masterlist[Item],0)),"")</f>
        <v>Health</v>
      </c>
      <c r="H309" s="21" t="str">
        <f>IFERROR(INDEX(category_masterlist[Category],MATCH(transaction[[#This Row],[Item]],category_masterlist[Item],0)),"")</f>
        <v>Financial Priorities</v>
      </c>
      <c r="I309" s="21" t="str">
        <f>IFERROR(INDEX(category_masterlist[Category Type],MATCH(transaction[[#This Row],[Item]],category_masterlist[Item],0)),"")</f>
        <v>Expenses</v>
      </c>
      <c r="J309" s="23" t="str">
        <f>IF(transaction[[#This Row],[Date]]="","",TEXT(transaction[[#This Row],[Date]],"mmm"))</f>
        <v>Aug</v>
      </c>
    </row>
    <row r="310" spans="1:10" x14ac:dyDescent="0.3">
      <c r="A310" s="11">
        <v>44439</v>
      </c>
      <c r="B310" s="14" t="s">
        <v>32</v>
      </c>
      <c r="C310" s="12" t="s">
        <v>92</v>
      </c>
      <c r="D310" s="13">
        <v>1500</v>
      </c>
      <c r="E310" s="13"/>
      <c r="F310" s="20">
        <f>transaction[[#This Row],[Money In (Income)]]-transaction[[#This Row],[Money Out (Expenses)]]</f>
        <v>-1500</v>
      </c>
      <c r="G310" s="21" t="str">
        <f>IFERROR(INDEX(category_masterlist[Subcategory],MATCH(transaction[[#This Row],[Item]],category_masterlist[Item],0)),"")</f>
        <v>Debt Payment</v>
      </c>
      <c r="H310" s="21" t="str">
        <f>IFERROR(INDEX(category_masterlist[Category],MATCH(transaction[[#This Row],[Item]],category_masterlist[Item],0)),"")</f>
        <v>Financial Priorities</v>
      </c>
      <c r="I310" s="21" t="str">
        <f>IFERROR(INDEX(category_masterlist[Category Type],MATCH(transaction[[#This Row],[Item]],category_masterlist[Item],0)),"")</f>
        <v>Expenses</v>
      </c>
      <c r="J310" s="23" t="str">
        <f>IF(transaction[[#This Row],[Date]]="","",TEXT(transaction[[#This Row],[Date]],"mmm"))</f>
        <v>Aug</v>
      </c>
    </row>
    <row r="311" spans="1:10" x14ac:dyDescent="0.3">
      <c r="A311" s="11">
        <v>44439</v>
      </c>
      <c r="B311" s="14" t="s">
        <v>33</v>
      </c>
      <c r="C311" s="12" t="s">
        <v>33</v>
      </c>
      <c r="D311" s="13">
        <v>2500</v>
      </c>
      <c r="E311" s="13"/>
      <c r="F311" s="20">
        <f>transaction[[#This Row],[Money In (Income)]]-transaction[[#This Row],[Money Out (Expenses)]]</f>
        <v>-2500</v>
      </c>
      <c r="G311" s="21" t="str">
        <f>IFERROR(INDEX(category_masterlist[Subcategory],MATCH(transaction[[#This Row],[Item]],category_masterlist[Item],0)),"")</f>
        <v>Investment</v>
      </c>
      <c r="H311" s="21" t="str">
        <f>IFERROR(INDEX(category_masterlist[Category],MATCH(transaction[[#This Row],[Item]],category_masterlist[Item],0)),"")</f>
        <v>Financial Priorities</v>
      </c>
      <c r="I311" s="21" t="str">
        <f>IFERROR(INDEX(category_masterlist[Category Type],MATCH(transaction[[#This Row],[Item]],category_masterlist[Item],0)),"")</f>
        <v>Expenses</v>
      </c>
      <c r="J311" s="23" t="str">
        <f>IF(transaction[[#This Row],[Date]]="","",TEXT(transaction[[#This Row],[Date]],"mmm"))</f>
        <v>Aug</v>
      </c>
    </row>
    <row r="312" spans="1:10" x14ac:dyDescent="0.3">
      <c r="A312" s="11">
        <v>44439</v>
      </c>
      <c r="B312" s="14" t="s">
        <v>34</v>
      </c>
      <c r="C312" s="12" t="s">
        <v>34</v>
      </c>
      <c r="D312" s="13">
        <v>2500</v>
      </c>
      <c r="E312" s="13"/>
      <c r="F312" s="20">
        <f>transaction[[#This Row],[Money In (Income)]]-transaction[[#This Row],[Money Out (Expenses)]]</f>
        <v>-2500</v>
      </c>
      <c r="G312" s="21" t="str">
        <f>IFERROR(INDEX(category_masterlist[Subcategory],MATCH(transaction[[#This Row],[Item]],category_masterlist[Item],0)),"")</f>
        <v>Investment</v>
      </c>
      <c r="H312" s="21" t="str">
        <f>IFERROR(INDEX(category_masterlist[Category],MATCH(transaction[[#This Row],[Item]],category_masterlist[Item],0)),"")</f>
        <v>Financial Priorities</v>
      </c>
      <c r="I312" s="21" t="str">
        <f>IFERROR(INDEX(category_masterlist[Category Type],MATCH(transaction[[#This Row],[Item]],category_masterlist[Item],0)),"")</f>
        <v>Expenses</v>
      </c>
      <c r="J312" s="23" t="str">
        <f>IF(transaction[[#This Row],[Date]]="","",TEXT(transaction[[#This Row],[Date]],"mmm"))</f>
        <v>Aug</v>
      </c>
    </row>
    <row r="313" spans="1:10" x14ac:dyDescent="0.3">
      <c r="A313" s="11">
        <v>44439</v>
      </c>
      <c r="B313" s="14" t="s">
        <v>35</v>
      </c>
      <c r="C313" s="12" t="s">
        <v>35</v>
      </c>
      <c r="D313" s="13">
        <v>500</v>
      </c>
      <c r="E313" s="13"/>
      <c r="F313" s="20">
        <f>transaction[[#This Row],[Money In (Income)]]-transaction[[#This Row],[Money Out (Expenses)]]</f>
        <v>-500</v>
      </c>
      <c r="G313" s="21" t="str">
        <f>IFERROR(INDEX(category_masterlist[Subcategory],MATCH(transaction[[#This Row],[Item]],category_masterlist[Item],0)),"")</f>
        <v>Investment</v>
      </c>
      <c r="H313" s="21" t="str">
        <f>IFERROR(INDEX(category_masterlist[Category],MATCH(transaction[[#This Row],[Item]],category_masterlist[Item],0)),"")</f>
        <v>Financial Priorities</v>
      </c>
      <c r="I313" s="21" t="str">
        <f>IFERROR(INDEX(category_masterlist[Category Type],MATCH(transaction[[#This Row],[Item]],category_masterlist[Item],0)),"")</f>
        <v>Expenses</v>
      </c>
      <c r="J313" s="23" t="str">
        <f>IF(transaction[[#This Row],[Date]]="","",TEXT(transaction[[#This Row],[Date]],"mmm"))</f>
        <v>Aug</v>
      </c>
    </row>
    <row r="314" spans="1:10" x14ac:dyDescent="0.3">
      <c r="A314" s="11">
        <v>44439</v>
      </c>
      <c r="B314" s="14" t="s">
        <v>36</v>
      </c>
      <c r="C314" s="12" t="s">
        <v>36</v>
      </c>
      <c r="D314" s="13">
        <v>600</v>
      </c>
      <c r="E314" s="13"/>
      <c r="F314" s="20">
        <f>transaction[[#This Row],[Money In (Income)]]-transaction[[#This Row],[Money Out (Expenses)]]</f>
        <v>-600</v>
      </c>
      <c r="G314" s="21" t="str">
        <f>IFERROR(INDEX(category_masterlist[Subcategory],MATCH(transaction[[#This Row],[Item]],category_masterlist[Item],0)),"")</f>
        <v>Investment</v>
      </c>
      <c r="H314" s="21" t="str">
        <f>IFERROR(INDEX(category_masterlist[Category],MATCH(transaction[[#This Row],[Item]],category_masterlist[Item],0)),"")</f>
        <v>Financial Priorities</v>
      </c>
      <c r="I314" s="21" t="str">
        <f>IFERROR(INDEX(category_masterlist[Category Type],MATCH(transaction[[#This Row],[Item]],category_masterlist[Item],0)),"")</f>
        <v>Expenses</v>
      </c>
      <c r="J314" s="23" t="str">
        <f>IF(transaction[[#This Row],[Date]]="","",TEXT(transaction[[#This Row],[Date]],"mmm"))</f>
        <v>Aug</v>
      </c>
    </row>
    <row r="315" spans="1:10" x14ac:dyDescent="0.3">
      <c r="A315" s="11">
        <v>44439</v>
      </c>
      <c r="B315" s="14" t="s">
        <v>38</v>
      </c>
      <c r="C315" s="12" t="s">
        <v>93</v>
      </c>
      <c r="D315" s="13">
        <v>2000</v>
      </c>
      <c r="E315" s="13"/>
      <c r="F315" s="20">
        <f>transaction[[#This Row],[Money In (Income)]]-transaction[[#This Row],[Money Out (Expenses)]]</f>
        <v>-2000</v>
      </c>
      <c r="G315" s="21" t="str">
        <f>IFERROR(INDEX(category_masterlist[Subcategory],MATCH(transaction[[#This Row],[Item]],category_masterlist[Item],0)),"")</f>
        <v>Savings</v>
      </c>
      <c r="H315" s="21" t="str">
        <f>IFERROR(INDEX(category_masterlist[Category],MATCH(transaction[[#This Row],[Item]],category_masterlist[Item],0)),"")</f>
        <v>Financial Priorities</v>
      </c>
      <c r="I315" s="21" t="str">
        <f>IFERROR(INDEX(category_masterlist[Category Type],MATCH(transaction[[#This Row],[Item]],category_masterlist[Item],0)),"")</f>
        <v>Expenses</v>
      </c>
      <c r="J315" s="23" t="str">
        <f>IF(transaction[[#This Row],[Date]]="","",TEXT(transaction[[#This Row],[Date]],"mmm"))</f>
        <v>Aug</v>
      </c>
    </row>
    <row r="316" spans="1:10" x14ac:dyDescent="0.3">
      <c r="A316" s="11">
        <v>44439</v>
      </c>
      <c r="B316" s="14" t="s">
        <v>39</v>
      </c>
      <c r="C316" s="12" t="s">
        <v>94</v>
      </c>
      <c r="D316" s="13">
        <v>1000</v>
      </c>
      <c r="E316" s="13"/>
      <c r="F316" s="20">
        <f>transaction[[#This Row],[Money In (Income)]]-transaction[[#This Row],[Money Out (Expenses)]]</f>
        <v>-1000</v>
      </c>
      <c r="G316" s="21" t="str">
        <f>IFERROR(INDEX(category_masterlist[Subcategory],MATCH(transaction[[#This Row],[Item]],category_masterlist[Item],0)),"")</f>
        <v>Savings</v>
      </c>
      <c r="H316" s="21" t="str">
        <f>IFERROR(INDEX(category_masterlist[Category],MATCH(transaction[[#This Row],[Item]],category_masterlist[Item],0)),"")</f>
        <v>Financial Priorities</v>
      </c>
      <c r="I316" s="21" t="str">
        <f>IFERROR(INDEX(category_masterlist[Category Type],MATCH(transaction[[#This Row],[Item]],category_masterlist[Item],0)),"")</f>
        <v>Expenses</v>
      </c>
      <c r="J316" s="23" t="str">
        <f>IF(transaction[[#This Row],[Date]]="","",TEXT(transaction[[#This Row],[Date]],"mmm"))</f>
        <v>Aug</v>
      </c>
    </row>
    <row r="317" spans="1:10" x14ac:dyDescent="0.3">
      <c r="A317" s="11">
        <v>44439</v>
      </c>
      <c r="B317" s="14" t="s">
        <v>40</v>
      </c>
      <c r="C317" s="12" t="s">
        <v>95</v>
      </c>
      <c r="D317" s="13">
        <v>1500</v>
      </c>
      <c r="E317" s="13"/>
      <c r="F317" s="20">
        <f>transaction[[#This Row],[Money In (Income)]]-transaction[[#This Row],[Money Out (Expenses)]]</f>
        <v>-1500</v>
      </c>
      <c r="G317" s="21" t="str">
        <f>IFERROR(INDEX(category_masterlist[Subcategory],MATCH(transaction[[#This Row],[Item]],category_masterlist[Item],0)),"")</f>
        <v>Savings</v>
      </c>
      <c r="H317" s="21" t="str">
        <f>IFERROR(INDEX(category_masterlist[Category],MATCH(transaction[[#This Row],[Item]],category_masterlist[Item],0)),"")</f>
        <v>Financial Priorities</v>
      </c>
      <c r="I317" s="21" t="str">
        <f>IFERROR(INDEX(category_masterlist[Category Type],MATCH(transaction[[#This Row],[Item]],category_masterlist[Item],0)),"")</f>
        <v>Expenses</v>
      </c>
      <c r="J317" s="23" t="str">
        <f>IF(transaction[[#This Row],[Date]]="","",TEXT(transaction[[#This Row],[Date]],"mmm"))</f>
        <v>Aug</v>
      </c>
    </row>
    <row r="318" spans="1:10" x14ac:dyDescent="0.3">
      <c r="A318" s="11">
        <v>44439</v>
      </c>
      <c r="B318" s="14" t="s">
        <v>41</v>
      </c>
      <c r="C318" s="12" t="s">
        <v>96</v>
      </c>
      <c r="D318" s="13">
        <v>1000</v>
      </c>
      <c r="E318" s="13"/>
      <c r="F318" s="20">
        <f>transaction[[#This Row],[Money In (Income)]]-transaction[[#This Row],[Money Out (Expenses)]]</f>
        <v>-1000</v>
      </c>
      <c r="G318" s="21" t="str">
        <f>IFERROR(INDEX(category_masterlist[Subcategory],MATCH(transaction[[#This Row],[Item]],category_masterlist[Item],0)),"")</f>
        <v>Savings</v>
      </c>
      <c r="H318" s="21" t="str">
        <f>IFERROR(INDEX(category_masterlist[Category],MATCH(transaction[[#This Row],[Item]],category_masterlist[Item],0)),"")</f>
        <v>Financial Priorities</v>
      </c>
      <c r="I318" s="21" t="str">
        <f>IFERROR(INDEX(category_masterlist[Category Type],MATCH(transaction[[#This Row],[Item]],category_masterlist[Item],0)),"")</f>
        <v>Expenses</v>
      </c>
      <c r="J318" s="23" t="str">
        <f>IF(transaction[[#This Row],[Date]]="","",TEXT(transaction[[#This Row],[Date]],"mmm"))</f>
        <v>Aug</v>
      </c>
    </row>
    <row r="319" spans="1:10" x14ac:dyDescent="0.3">
      <c r="A319" s="11">
        <v>44439</v>
      </c>
      <c r="B319" s="14" t="s">
        <v>46</v>
      </c>
      <c r="C319" s="12" t="s">
        <v>101</v>
      </c>
      <c r="D319" s="13">
        <v>1900</v>
      </c>
      <c r="E319" s="13"/>
      <c r="F319" s="20">
        <f>transaction[[#This Row],[Money In (Income)]]-transaction[[#This Row],[Money Out (Expenses)]]</f>
        <v>-1900</v>
      </c>
      <c r="G319" s="21" t="str">
        <f>IFERROR(INDEX(category_masterlist[Subcategory],MATCH(transaction[[#This Row],[Item]],category_masterlist[Item],0)),"")</f>
        <v>Dining Out</v>
      </c>
      <c r="H319" s="21" t="str">
        <f>IFERROR(INDEX(category_masterlist[Category],MATCH(transaction[[#This Row],[Item]],category_masterlist[Item],0)),"")</f>
        <v>Wants</v>
      </c>
      <c r="I319" s="21" t="str">
        <f>IFERROR(INDEX(category_masterlist[Category Type],MATCH(transaction[[#This Row],[Item]],category_masterlist[Item],0)),"")</f>
        <v>Expenses</v>
      </c>
      <c r="J319" s="23" t="str">
        <f>IF(transaction[[#This Row],[Date]]="","",TEXT(transaction[[#This Row],[Date]],"mmm"))</f>
        <v>Aug</v>
      </c>
    </row>
    <row r="320" spans="1:10" x14ac:dyDescent="0.3">
      <c r="A320" s="11">
        <v>44439</v>
      </c>
      <c r="B320" s="14" t="s">
        <v>47</v>
      </c>
      <c r="C320" s="12" t="s">
        <v>102</v>
      </c>
      <c r="D320" s="13">
        <v>6000</v>
      </c>
      <c r="E320" s="13"/>
      <c r="F320" s="20">
        <f>transaction[[#This Row],[Money In (Income)]]-transaction[[#This Row],[Money Out (Expenses)]]</f>
        <v>-6000</v>
      </c>
      <c r="G320" s="21" t="str">
        <f>IFERROR(INDEX(category_masterlist[Subcategory],MATCH(transaction[[#This Row],[Item]],category_masterlist[Item],0)),"")</f>
        <v>Charity</v>
      </c>
      <c r="H320" s="21" t="str">
        <f>IFERROR(INDEX(category_masterlist[Category],MATCH(transaction[[#This Row],[Item]],category_masterlist[Item],0)),"")</f>
        <v>Wants</v>
      </c>
      <c r="I320" s="21" t="str">
        <f>IFERROR(INDEX(category_masterlist[Category Type],MATCH(transaction[[#This Row],[Item]],category_masterlist[Item],0)),"")</f>
        <v>Expenses</v>
      </c>
      <c r="J320" s="23" t="str">
        <f>IF(transaction[[#This Row],[Date]]="","",TEXT(transaction[[#This Row],[Date]],"mmm"))</f>
        <v>Aug</v>
      </c>
    </row>
    <row r="321" spans="1:10" x14ac:dyDescent="0.3">
      <c r="A321" s="11">
        <v>44439</v>
      </c>
      <c r="B321" s="14" t="s">
        <v>48</v>
      </c>
      <c r="C321" s="12" t="s">
        <v>103</v>
      </c>
      <c r="D321" s="13">
        <v>3000</v>
      </c>
      <c r="E321" s="13"/>
      <c r="F321" s="20">
        <f>transaction[[#This Row],[Money In (Income)]]-transaction[[#This Row],[Money Out (Expenses)]]</f>
        <v>-3000</v>
      </c>
      <c r="G321" s="21" t="str">
        <f>IFERROR(INDEX(category_masterlist[Subcategory],MATCH(transaction[[#This Row],[Item]],category_masterlist[Item],0)),"")</f>
        <v>Other Expenses</v>
      </c>
      <c r="H321" s="21" t="str">
        <f>IFERROR(INDEX(category_masterlist[Category],MATCH(transaction[[#This Row],[Item]],category_masterlist[Item],0)),"")</f>
        <v>Wants</v>
      </c>
      <c r="I321" s="21" t="str">
        <f>IFERROR(INDEX(category_masterlist[Category Type],MATCH(transaction[[#This Row],[Item]],category_masterlist[Item],0)),"")</f>
        <v>Expenses</v>
      </c>
      <c r="J321" s="23" t="str">
        <f>IF(transaction[[#This Row],[Date]]="","",TEXT(transaction[[#This Row],[Date]],"mmm"))</f>
        <v>Aug</v>
      </c>
    </row>
    <row r="322" spans="1:10" x14ac:dyDescent="0.3">
      <c r="A322" s="11">
        <v>44440</v>
      </c>
      <c r="B322" s="14" t="s">
        <v>6</v>
      </c>
      <c r="C322" s="12" t="s">
        <v>69</v>
      </c>
      <c r="D322" s="13"/>
      <c r="E322" s="13">
        <v>60000</v>
      </c>
      <c r="F322" s="20">
        <f>transaction[[#This Row],[Money In (Income)]]-transaction[[#This Row],[Money Out (Expenses)]]</f>
        <v>60000</v>
      </c>
      <c r="G322" s="21" t="str">
        <f>IFERROR(INDEX(category_masterlist[Subcategory],MATCH(transaction[[#This Row],[Item]],category_masterlist[Item],0)),"")</f>
        <v>Salary</v>
      </c>
      <c r="H322" s="21" t="str">
        <f>IFERROR(INDEX(category_masterlist[Category],MATCH(transaction[[#This Row],[Item]],category_masterlist[Item],0)),"")</f>
        <v>Income</v>
      </c>
      <c r="I322" s="21" t="str">
        <f>IFERROR(INDEX(category_masterlist[Category Type],MATCH(transaction[[#This Row],[Item]],category_masterlist[Item],0)),"")</f>
        <v>Income</v>
      </c>
      <c r="J322" s="23" t="str">
        <f>IF(transaction[[#This Row],[Date]]="","",TEXT(transaction[[#This Row],[Date]],"mmm"))</f>
        <v>Sep</v>
      </c>
    </row>
    <row r="323" spans="1:10" x14ac:dyDescent="0.3">
      <c r="A323" s="11">
        <v>44440</v>
      </c>
      <c r="B323" s="14" t="s">
        <v>7</v>
      </c>
      <c r="C323" s="12" t="s">
        <v>70</v>
      </c>
      <c r="D323" s="13"/>
      <c r="E323" s="13">
        <v>5000</v>
      </c>
      <c r="F323" s="20">
        <f>transaction[[#This Row],[Money In (Income)]]-transaction[[#This Row],[Money Out (Expenses)]]</f>
        <v>5000</v>
      </c>
      <c r="G323" s="21" t="str">
        <f>IFERROR(INDEX(category_masterlist[Subcategory],MATCH(transaction[[#This Row],[Item]],category_masterlist[Item],0)),"")</f>
        <v>Business</v>
      </c>
      <c r="H323" s="21" t="str">
        <f>IFERROR(INDEX(category_masterlist[Category],MATCH(transaction[[#This Row],[Item]],category_masterlist[Item],0)),"")</f>
        <v>Income</v>
      </c>
      <c r="I323" s="21" t="str">
        <f>IFERROR(INDEX(category_masterlist[Category Type],MATCH(transaction[[#This Row],[Item]],category_masterlist[Item],0)),"")</f>
        <v>Income</v>
      </c>
      <c r="J323" s="23" t="str">
        <f>IF(transaction[[#This Row],[Date]]="","",TEXT(transaction[[#This Row],[Date]],"mmm"))</f>
        <v>Sep</v>
      </c>
    </row>
    <row r="324" spans="1:10" x14ac:dyDescent="0.3">
      <c r="A324" s="11">
        <v>44440</v>
      </c>
      <c r="B324" s="14" t="s">
        <v>8</v>
      </c>
      <c r="C324" s="12" t="s">
        <v>71</v>
      </c>
      <c r="D324" s="13"/>
      <c r="E324" s="13">
        <v>2500</v>
      </c>
      <c r="F324" s="20">
        <f>transaction[[#This Row],[Money In (Income)]]-transaction[[#This Row],[Money Out (Expenses)]]</f>
        <v>2500</v>
      </c>
      <c r="G324" s="21" t="str">
        <f>IFERROR(INDEX(category_masterlist[Subcategory],MATCH(transaction[[#This Row],[Item]],category_masterlist[Item],0)),"")</f>
        <v>Investment</v>
      </c>
      <c r="H324" s="21" t="str">
        <f>IFERROR(INDEX(category_masterlist[Category],MATCH(transaction[[#This Row],[Item]],category_masterlist[Item],0)),"")</f>
        <v>Income</v>
      </c>
      <c r="I324" s="21" t="str">
        <f>IFERROR(INDEX(category_masterlist[Category Type],MATCH(transaction[[#This Row],[Item]],category_masterlist[Item],0)),"")</f>
        <v>Income</v>
      </c>
      <c r="J324" s="23" t="str">
        <f>IF(transaction[[#This Row],[Date]]="","",TEXT(transaction[[#This Row],[Date]],"mmm"))</f>
        <v>Sep</v>
      </c>
    </row>
    <row r="325" spans="1:10" x14ac:dyDescent="0.3">
      <c r="A325" s="11">
        <v>44440</v>
      </c>
      <c r="B325" s="14" t="s">
        <v>9</v>
      </c>
      <c r="C325" s="12" t="s">
        <v>9</v>
      </c>
      <c r="D325" s="13"/>
      <c r="E325" s="13">
        <v>1000</v>
      </c>
      <c r="F325" s="20">
        <f>transaction[[#This Row],[Money In (Income)]]-transaction[[#This Row],[Money Out (Expenses)]]</f>
        <v>1000</v>
      </c>
      <c r="G325" s="21" t="str">
        <f>IFERROR(INDEX(category_masterlist[Subcategory],MATCH(transaction[[#This Row],[Item]],category_masterlist[Item],0)),"")</f>
        <v>Dividends</v>
      </c>
      <c r="H325" s="21" t="str">
        <f>IFERROR(INDEX(category_masterlist[Category],MATCH(transaction[[#This Row],[Item]],category_masterlist[Item],0)),"")</f>
        <v>Income</v>
      </c>
      <c r="I325" s="21" t="str">
        <f>IFERROR(INDEX(category_masterlist[Category Type],MATCH(transaction[[#This Row],[Item]],category_masterlist[Item],0)),"")</f>
        <v>Income</v>
      </c>
      <c r="J325" s="23" t="str">
        <f>IF(transaction[[#This Row],[Date]]="","",TEXT(transaction[[#This Row],[Date]],"mmm"))</f>
        <v>Sep</v>
      </c>
    </row>
    <row r="326" spans="1:10" x14ac:dyDescent="0.3">
      <c r="A326" s="11">
        <v>44440</v>
      </c>
      <c r="B326" s="14" t="s">
        <v>10</v>
      </c>
      <c r="C326" s="12" t="s">
        <v>72</v>
      </c>
      <c r="D326" s="13"/>
      <c r="E326" s="13">
        <v>4000</v>
      </c>
      <c r="F326" s="20">
        <f>transaction[[#This Row],[Money In (Income)]]-transaction[[#This Row],[Money Out (Expenses)]]</f>
        <v>4000</v>
      </c>
      <c r="G326" s="21" t="str">
        <f>IFERROR(INDEX(category_masterlist[Subcategory],MATCH(transaction[[#This Row],[Item]],category_masterlist[Item],0)),"")</f>
        <v>Other Income</v>
      </c>
      <c r="H326" s="21" t="str">
        <f>IFERROR(INDEX(category_masterlist[Category],MATCH(transaction[[#This Row],[Item]],category_masterlist[Item],0)),"")</f>
        <v>Income</v>
      </c>
      <c r="I326" s="21" t="str">
        <f>IFERROR(INDEX(category_masterlist[Category Type],MATCH(transaction[[#This Row],[Item]],category_masterlist[Item],0)),"")</f>
        <v>Income</v>
      </c>
      <c r="J326" s="23" t="str">
        <f>IF(transaction[[#This Row],[Date]]="","",TEXT(transaction[[#This Row],[Date]],"mmm"))</f>
        <v>Sep</v>
      </c>
    </row>
    <row r="327" spans="1:10" x14ac:dyDescent="0.3">
      <c r="A327" s="11">
        <v>44440</v>
      </c>
      <c r="B327" s="14" t="s">
        <v>11</v>
      </c>
      <c r="C327" s="12" t="s">
        <v>73</v>
      </c>
      <c r="D327" s="13"/>
      <c r="E327" s="13">
        <v>2000</v>
      </c>
      <c r="F327" s="20">
        <f>transaction[[#This Row],[Money In (Income)]]-transaction[[#This Row],[Money Out (Expenses)]]</f>
        <v>2000</v>
      </c>
      <c r="G327" s="21" t="str">
        <f>IFERROR(INDEX(category_masterlist[Subcategory],MATCH(transaction[[#This Row],[Item]],category_masterlist[Item],0)),"")</f>
        <v>Other Income</v>
      </c>
      <c r="H327" s="21" t="str">
        <f>IFERROR(INDEX(category_masterlist[Category],MATCH(transaction[[#This Row],[Item]],category_masterlist[Item],0)),"")</f>
        <v>Income</v>
      </c>
      <c r="I327" s="21" t="str">
        <f>IFERROR(INDEX(category_masterlist[Category Type],MATCH(transaction[[#This Row],[Item]],category_masterlist[Item],0)),"")</f>
        <v>Income</v>
      </c>
      <c r="J327" s="23" t="str">
        <f>IF(transaction[[#This Row],[Date]]="","",TEXT(transaction[[#This Row],[Date]],"mmm"))</f>
        <v>Sep</v>
      </c>
    </row>
    <row r="328" spans="1:10" x14ac:dyDescent="0.3">
      <c r="A328" s="11">
        <v>44469</v>
      </c>
      <c r="B328" s="14" t="s">
        <v>12</v>
      </c>
      <c r="C328" s="12" t="s">
        <v>74</v>
      </c>
      <c r="D328" s="13">
        <v>10000</v>
      </c>
      <c r="E328" s="13"/>
      <c r="F328" s="20">
        <f>transaction[[#This Row],[Money In (Income)]]-transaction[[#This Row],[Money Out (Expenses)]]</f>
        <v>-10000</v>
      </c>
      <c r="G328" s="21" t="str">
        <f>IFERROR(INDEX(category_masterlist[Subcategory],MATCH(transaction[[#This Row],[Item]],category_masterlist[Item],0)),"")</f>
        <v>Housing</v>
      </c>
      <c r="H328" s="21" t="str">
        <f>IFERROR(INDEX(category_masterlist[Category],MATCH(transaction[[#This Row],[Item]],category_masterlist[Item],0)),"")</f>
        <v>Needs</v>
      </c>
      <c r="I328" s="21" t="str">
        <f>IFERROR(INDEX(category_masterlist[Category Type],MATCH(transaction[[#This Row],[Item]],category_masterlist[Item],0)),"")</f>
        <v>Expenses</v>
      </c>
      <c r="J328" s="23" t="str">
        <f>IF(transaction[[#This Row],[Date]]="","",TEXT(transaction[[#This Row],[Date]],"mmm"))</f>
        <v>Sep</v>
      </c>
    </row>
    <row r="329" spans="1:10" x14ac:dyDescent="0.3">
      <c r="A329" s="11">
        <v>44469</v>
      </c>
      <c r="B329" s="14" t="s">
        <v>13</v>
      </c>
      <c r="C329" s="12" t="s">
        <v>13</v>
      </c>
      <c r="D329" s="13">
        <v>2000</v>
      </c>
      <c r="E329" s="13"/>
      <c r="F329" s="20">
        <f>transaction[[#This Row],[Money In (Income)]]-transaction[[#This Row],[Money Out (Expenses)]]</f>
        <v>-2000</v>
      </c>
      <c r="G329" s="21" t="str">
        <f>IFERROR(INDEX(category_masterlist[Subcategory],MATCH(transaction[[#This Row],[Item]],category_masterlist[Item],0)),"")</f>
        <v>Housing</v>
      </c>
      <c r="H329" s="21" t="str">
        <f>IFERROR(INDEX(category_masterlist[Category],MATCH(transaction[[#This Row],[Item]],category_masterlist[Item],0)),"")</f>
        <v>Needs</v>
      </c>
      <c r="I329" s="21" t="str">
        <f>IFERROR(INDEX(category_masterlist[Category Type],MATCH(transaction[[#This Row],[Item]],category_masterlist[Item],0)),"")</f>
        <v>Expenses</v>
      </c>
      <c r="J329" s="23" t="str">
        <f>IF(transaction[[#This Row],[Date]]="","",TEXT(transaction[[#This Row],[Date]],"mmm"))</f>
        <v>Sep</v>
      </c>
    </row>
    <row r="330" spans="1:10" x14ac:dyDescent="0.3">
      <c r="A330" s="11">
        <v>44469</v>
      </c>
      <c r="B330" s="14" t="s">
        <v>14</v>
      </c>
      <c r="C330" s="12" t="s">
        <v>75</v>
      </c>
      <c r="D330" s="13">
        <v>5000</v>
      </c>
      <c r="E330" s="13"/>
      <c r="F330" s="20">
        <f>transaction[[#This Row],[Money In (Income)]]-transaction[[#This Row],[Money Out (Expenses)]]</f>
        <v>-5000</v>
      </c>
      <c r="G330" s="21" t="str">
        <f>IFERROR(INDEX(category_masterlist[Subcategory],MATCH(transaction[[#This Row],[Item]],category_masterlist[Item],0)),"")</f>
        <v>Groceries</v>
      </c>
      <c r="H330" s="21" t="str">
        <f>IFERROR(INDEX(category_masterlist[Category],MATCH(transaction[[#This Row],[Item]],category_masterlist[Item],0)),"")</f>
        <v>Needs</v>
      </c>
      <c r="I330" s="21" t="str">
        <f>IFERROR(INDEX(category_masterlist[Category Type],MATCH(transaction[[#This Row],[Item]],category_masterlist[Item],0)),"")</f>
        <v>Expenses</v>
      </c>
      <c r="J330" s="23" t="str">
        <f>IF(transaction[[#This Row],[Date]]="","",TEXT(transaction[[#This Row],[Date]],"mmm"))</f>
        <v>Sep</v>
      </c>
    </row>
    <row r="331" spans="1:10" x14ac:dyDescent="0.3">
      <c r="A331" s="11">
        <v>44469</v>
      </c>
      <c r="B331" s="14" t="s">
        <v>15</v>
      </c>
      <c r="C331" s="12" t="s">
        <v>76</v>
      </c>
      <c r="D331" s="13">
        <v>3000</v>
      </c>
      <c r="E331" s="13"/>
      <c r="F331" s="20">
        <f>transaction[[#This Row],[Money In (Income)]]-transaction[[#This Row],[Money Out (Expenses)]]</f>
        <v>-3000</v>
      </c>
      <c r="G331" s="21" t="str">
        <f>IFERROR(INDEX(category_masterlist[Subcategory],MATCH(transaction[[#This Row],[Item]],category_masterlist[Item],0)),"")</f>
        <v>Groceries</v>
      </c>
      <c r="H331" s="21" t="str">
        <f>IFERROR(INDEX(category_masterlist[Category],MATCH(transaction[[#This Row],[Item]],category_masterlist[Item],0)),"")</f>
        <v>Needs</v>
      </c>
      <c r="I331" s="21" t="str">
        <f>IFERROR(INDEX(category_masterlist[Category Type],MATCH(transaction[[#This Row],[Item]],category_masterlist[Item],0)),"")</f>
        <v>Expenses</v>
      </c>
      <c r="J331" s="23" t="str">
        <f>IF(transaction[[#This Row],[Date]]="","",TEXT(transaction[[#This Row],[Date]],"mmm"))</f>
        <v>Sep</v>
      </c>
    </row>
    <row r="332" spans="1:10" x14ac:dyDescent="0.3">
      <c r="A332" s="11">
        <v>44469</v>
      </c>
      <c r="B332" s="14" t="s">
        <v>16</v>
      </c>
      <c r="C332" s="12" t="s">
        <v>77</v>
      </c>
      <c r="D332" s="13">
        <v>1500</v>
      </c>
      <c r="E332" s="13"/>
      <c r="F332" s="20">
        <f>transaction[[#This Row],[Money In (Income)]]-transaction[[#This Row],[Money Out (Expenses)]]</f>
        <v>-1500</v>
      </c>
      <c r="G332" s="21" t="str">
        <f>IFERROR(INDEX(category_masterlist[Subcategory],MATCH(transaction[[#This Row],[Item]],category_masterlist[Item],0)),"")</f>
        <v>Bills &amp; Utilities</v>
      </c>
      <c r="H332" s="21" t="str">
        <f>IFERROR(INDEX(category_masterlist[Category],MATCH(transaction[[#This Row],[Item]],category_masterlist[Item],0)),"")</f>
        <v>Needs</v>
      </c>
      <c r="I332" s="21" t="str">
        <f>IFERROR(INDEX(category_masterlist[Category Type],MATCH(transaction[[#This Row],[Item]],category_masterlist[Item],0)),"")</f>
        <v>Expenses</v>
      </c>
      <c r="J332" s="23" t="str">
        <f>IF(transaction[[#This Row],[Date]]="","",TEXT(transaction[[#This Row],[Date]],"mmm"))</f>
        <v>Sep</v>
      </c>
    </row>
    <row r="333" spans="1:10" x14ac:dyDescent="0.3">
      <c r="A333" s="11">
        <v>44469</v>
      </c>
      <c r="B333" s="14" t="s">
        <v>17</v>
      </c>
      <c r="C333" s="12" t="s">
        <v>78</v>
      </c>
      <c r="D333" s="13">
        <v>350</v>
      </c>
      <c r="E333" s="13"/>
      <c r="F333" s="20">
        <f>transaction[[#This Row],[Money In (Income)]]-transaction[[#This Row],[Money Out (Expenses)]]</f>
        <v>-350</v>
      </c>
      <c r="G333" s="21" t="str">
        <f>IFERROR(INDEX(category_masterlist[Subcategory],MATCH(transaction[[#This Row],[Item]],category_masterlist[Item],0)),"")</f>
        <v>Bills &amp; Utilities</v>
      </c>
      <c r="H333" s="21" t="str">
        <f>IFERROR(INDEX(category_masterlist[Category],MATCH(transaction[[#This Row],[Item]],category_masterlist[Item],0)),"")</f>
        <v>Needs</v>
      </c>
      <c r="I333" s="21" t="str">
        <f>IFERROR(INDEX(category_masterlist[Category Type],MATCH(transaction[[#This Row],[Item]],category_masterlist[Item],0)),"")</f>
        <v>Expenses</v>
      </c>
      <c r="J333" s="23" t="str">
        <f>IF(transaction[[#This Row],[Date]]="","",TEXT(transaction[[#This Row],[Date]],"mmm"))</f>
        <v>Sep</v>
      </c>
    </row>
    <row r="334" spans="1:10" x14ac:dyDescent="0.3">
      <c r="A334" s="11">
        <v>44469</v>
      </c>
      <c r="B334" s="14" t="s">
        <v>18</v>
      </c>
      <c r="C334" s="12" t="s">
        <v>79</v>
      </c>
      <c r="D334" s="13">
        <v>850</v>
      </c>
      <c r="E334" s="13"/>
      <c r="F334" s="20">
        <f>transaction[[#This Row],[Money In (Income)]]-transaction[[#This Row],[Money Out (Expenses)]]</f>
        <v>-850</v>
      </c>
      <c r="G334" s="21" t="str">
        <f>IFERROR(INDEX(category_masterlist[Subcategory],MATCH(transaction[[#This Row],[Item]],category_masterlist[Item],0)),"")</f>
        <v>Bills &amp; Utilities</v>
      </c>
      <c r="H334" s="21" t="str">
        <f>IFERROR(INDEX(category_masterlist[Category],MATCH(transaction[[#This Row],[Item]],category_masterlist[Item],0)),"")</f>
        <v>Needs</v>
      </c>
      <c r="I334" s="21" t="str">
        <f>IFERROR(INDEX(category_masterlist[Category Type],MATCH(transaction[[#This Row],[Item]],category_masterlist[Item],0)),"")</f>
        <v>Expenses</v>
      </c>
      <c r="J334" s="23" t="str">
        <f>IF(transaction[[#This Row],[Date]]="","",TEXT(transaction[[#This Row],[Date]],"mmm"))</f>
        <v>Sep</v>
      </c>
    </row>
    <row r="335" spans="1:10" x14ac:dyDescent="0.3">
      <c r="A335" s="11">
        <v>44469</v>
      </c>
      <c r="B335" s="14" t="s">
        <v>19</v>
      </c>
      <c r="C335" s="12" t="s">
        <v>80</v>
      </c>
      <c r="D335" s="13">
        <v>500</v>
      </c>
      <c r="E335" s="13"/>
      <c r="F335" s="20">
        <f>transaction[[#This Row],[Money In (Income)]]-transaction[[#This Row],[Money Out (Expenses)]]</f>
        <v>-500</v>
      </c>
      <c r="G335" s="21" t="str">
        <f>IFERROR(INDEX(category_masterlist[Subcategory],MATCH(transaction[[#This Row],[Item]],category_masterlist[Item],0)),"")</f>
        <v>Bills &amp; Utilities</v>
      </c>
      <c r="H335" s="21" t="str">
        <f>IFERROR(INDEX(category_masterlist[Category],MATCH(transaction[[#This Row],[Item]],category_masterlist[Item],0)),"")</f>
        <v>Needs</v>
      </c>
      <c r="I335" s="21" t="str">
        <f>IFERROR(INDEX(category_masterlist[Category Type],MATCH(transaction[[#This Row],[Item]],category_masterlist[Item],0)),"")</f>
        <v>Expenses</v>
      </c>
      <c r="J335" s="23" t="str">
        <f>IF(transaction[[#This Row],[Date]]="","",TEXT(transaction[[#This Row],[Date]],"mmm"))</f>
        <v>Sep</v>
      </c>
    </row>
    <row r="336" spans="1:10" x14ac:dyDescent="0.3">
      <c r="A336" s="11">
        <v>44469</v>
      </c>
      <c r="B336" s="14" t="s">
        <v>20</v>
      </c>
      <c r="C336" s="12" t="s">
        <v>81</v>
      </c>
      <c r="D336" s="13">
        <v>1500</v>
      </c>
      <c r="E336" s="13"/>
      <c r="F336" s="20">
        <f>transaction[[#This Row],[Money In (Income)]]-transaction[[#This Row],[Money Out (Expenses)]]</f>
        <v>-1500</v>
      </c>
      <c r="G336" s="21" t="str">
        <f>IFERROR(INDEX(category_masterlist[Subcategory],MATCH(transaction[[#This Row],[Item]],category_masterlist[Item],0)),"")</f>
        <v>Bills &amp; Utilities</v>
      </c>
      <c r="H336" s="21" t="str">
        <f>IFERROR(INDEX(category_masterlist[Category],MATCH(transaction[[#This Row],[Item]],category_masterlist[Item],0)),"")</f>
        <v>Needs</v>
      </c>
      <c r="I336" s="21" t="str">
        <f>IFERROR(INDEX(category_masterlist[Category Type],MATCH(transaction[[#This Row],[Item]],category_masterlist[Item],0)),"")</f>
        <v>Expenses</v>
      </c>
      <c r="J336" s="23" t="str">
        <f>IF(transaction[[#This Row],[Date]]="","",TEXT(transaction[[#This Row],[Date]],"mmm"))</f>
        <v>Sep</v>
      </c>
    </row>
    <row r="337" spans="1:10" x14ac:dyDescent="0.3">
      <c r="A337" s="11">
        <v>44469</v>
      </c>
      <c r="B337" s="14" t="s">
        <v>21</v>
      </c>
      <c r="C337" s="12" t="s">
        <v>82</v>
      </c>
      <c r="D337" s="13">
        <v>1500</v>
      </c>
      <c r="E337" s="13"/>
      <c r="F337" s="20">
        <f>transaction[[#This Row],[Money In (Income)]]-transaction[[#This Row],[Money Out (Expenses)]]</f>
        <v>-1500</v>
      </c>
      <c r="G337" s="21" t="str">
        <f>IFERROR(INDEX(category_masterlist[Subcategory],MATCH(transaction[[#This Row],[Item]],category_masterlist[Item],0)),"")</f>
        <v>Transportation</v>
      </c>
      <c r="H337" s="21" t="str">
        <f>IFERROR(INDEX(category_masterlist[Category],MATCH(transaction[[#This Row],[Item]],category_masterlist[Item],0)),"")</f>
        <v>Needs</v>
      </c>
      <c r="I337" s="21" t="str">
        <f>IFERROR(INDEX(category_masterlist[Category Type],MATCH(transaction[[#This Row],[Item]],category_masterlist[Item],0)),"")</f>
        <v>Expenses</v>
      </c>
      <c r="J337" s="23" t="str">
        <f>IF(transaction[[#This Row],[Date]]="","",TEXT(transaction[[#This Row],[Date]],"mmm"))</f>
        <v>Sep</v>
      </c>
    </row>
    <row r="338" spans="1:10" x14ac:dyDescent="0.3">
      <c r="A338" s="11">
        <v>44469</v>
      </c>
      <c r="B338" s="14" t="s">
        <v>22</v>
      </c>
      <c r="C338" s="12" t="s">
        <v>83</v>
      </c>
      <c r="D338" s="13">
        <v>4000</v>
      </c>
      <c r="E338" s="13"/>
      <c r="F338" s="20">
        <f>transaction[[#This Row],[Money In (Income)]]-transaction[[#This Row],[Money Out (Expenses)]]</f>
        <v>-4000</v>
      </c>
      <c r="G338" s="21" t="str">
        <f>IFERROR(INDEX(category_masterlist[Subcategory],MATCH(transaction[[#This Row],[Item]],category_masterlist[Item],0)),"")</f>
        <v>Remittance</v>
      </c>
      <c r="H338" s="21" t="str">
        <f>IFERROR(INDEX(category_masterlist[Category],MATCH(transaction[[#This Row],[Item]],category_masterlist[Item],0)),"")</f>
        <v>Needs</v>
      </c>
      <c r="I338" s="21" t="str">
        <f>IFERROR(INDEX(category_masterlist[Category Type],MATCH(transaction[[#This Row],[Item]],category_masterlist[Item],0)),"")</f>
        <v>Expenses</v>
      </c>
      <c r="J338" s="23" t="str">
        <f>IF(transaction[[#This Row],[Date]]="","",TEXT(transaction[[#This Row],[Date]],"mmm"))</f>
        <v>Sep</v>
      </c>
    </row>
    <row r="339" spans="1:10" x14ac:dyDescent="0.3">
      <c r="A339" s="11">
        <v>44469</v>
      </c>
      <c r="B339" s="14" t="s">
        <v>23</v>
      </c>
      <c r="C339" s="12" t="s">
        <v>84</v>
      </c>
      <c r="D339" s="13">
        <v>3000</v>
      </c>
      <c r="E339" s="13"/>
      <c r="F339" s="20">
        <f>transaction[[#This Row],[Money In (Income)]]-transaction[[#This Row],[Money Out (Expenses)]]</f>
        <v>-3000</v>
      </c>
      <c r="G339" s="21" t="str">
        <f>IFERROR(INDEX(category_masterlist[Subcategory],MATCH(transaction[[#This Row],[Item]],category_masterlist[Item],0)),"")</f>
        <v>Education</v>
      </c>
      <c r="H339" s="21" t="str">
        <f>IFERROR(INDEX(category_masterlist[Category],MATCH(transaction[[#This Row],[Item]],category_masterlist[Item],0)),"")</f>
        <v>Needs</v>
      </c>
      <c r="I339" s="21" t="str">
        <f>IFERROR(INDEX(category_masterlist[Category Type],MATCH(transaction[[#This Row],[Item]],category_masterlist[Item],0)),"")</f>
        <v>Expenses</v>
      </c>
      <c r="J339" s="23" t="str">
        <f>IF(transaction[[#This Row],[Date]]="","",TEXT(transaction[[#This Row],[Date]],"mmm"))</f>
        <v>Sep</v>
      </c>
    </row>
    <row r="340" spans="1:10" x14ac:dyDescent="0.3">
      <c r="A340" s="11">
        <v>44469</v>
      </c>
      <c r="B340" s="14" t="s">
        <v>24</v>
      </c>
      <c r="C340" s="12" t="s">
        <v>85</v>
      </c>
      <c r="D340" s="13">
        <v>3000</v>
      </c>
      <c r="E340" s="13"/>
      <c r="F340" s="20">
        <f>transaction[[#This Row],[Money In (Income)]]-transaction[[#This Row],[Money Out (Expenses)]]</f>
        <v>-3000</v>
      </c>
      <c r="G340" s="21" t="str">
        <f>IFERROR(INDEX(category_masterlist[Subcategory],MATCH(transaction[[#This Row],[Item]],category_masterlist[Item],0)),"")</f>
        <v>Allowance</v>
      </c>
      <c r="H340" s="21" t="str">
        <f>IFERROR(INDEX(category_masterlist[Category],MATCH(transaction[[#This Row],[Item]],category_masterlist[Item],0)),"")</f>
        <v>Needs</v>
      </c>
      <c r="I340" s="21" t="str">
        <f>IFERROR(INDEX(category_masterlist[Category Type],MATCH(transaction[[#This Row],[Item]],category_masterlist[Item],0)),"")</f>
        <v>Expenses</v>
      </c>
      <c r="J340" s="23" t="str">
        <f>IF(transaction[[#This Row],[Date]]="","",TEXT(transaction[[#This Row],[Date]],"mmm"))</f>
        <v>Sep</v>
      </c>
    </row>
    <row r="341" spans="1:10" x14ac:dyDescent="0.3">
      <c r="A341" s="11">
        <v>44469</v>
      </c>
      <c r="B341" s="14" t="s">
        <v>25</v>
      </c>
      <c r="C341" s="12" t="s">
        <v>86</v>
      </c>
      <c r="D341" s="13">
        <v>500</v>
      </c>
      <c r="E341" s="13"/>
      <c r="F341" s="20">
        <f>transaction[[#This Row],[Money In (Income)]]-transaction[[#This Row],[Money Out (Expenses)]]</f>
        <v>-500</v>
      </c>
      <c r="G341" s="21" t="str">
        <f>IFERROR(INDEX(category_masterlist[Subcategory],MATCH(transaction[[#This Row],[Item]],category_masterlist[Item],0)),"")</f>
        <v>Self-development</v>
      </c>
      <c r="H341" s="21" t="str">
        <f>IFERROR(INDEX(category_masterlist[Category],MATCH(transaction[[#This Row],[Item]],category_masterlist[Item],0)),"")</f>
        <v>Financial Priorities</v>
      </c>
      <c r="I341" s="21" t="str">
        <f>IFERROR(INDEX(category_masterlist[Category Type],MATCH(transaction[[#This Row],[Item]],category_masterlist[Item],0)),"")</f>
        <v>Expenses</v>
      </c>
      <c r="J341" s="23" t="str">
        <f>IF(transaction[[#This Row],[Date]]="","",TEXT(transaction[[#This Row],[Date]],"mmm"))</f>
        <v>Sep</v>
      </c>
    </row>
    <row r="342" spans="1:10" x14ac:dyDescent="0.3">
      <c r="A342" s="11">
        <v>44469</v>
      </c>
      <c r="B342" s="14" t="s">
        <v>26</v>
      </c>
      <c r="C342" s="12" t="s">
        <v>87</v>
      </c>
      <c r="D342" s="13">
        <v>800</v>
      </c>
      <c r="E342" s="13"/>
      <c r="F342" s="20">
        <f>transaction[[#This Row],[Money In (Income)]]-transaction[[#This Row],[Money Out (Expenses)]]</f>
        <v>-800</v>
      </c>
      <c r="G342" s="21" t="str">
        <f>IFERROR(INDEX(category_masterlist[Subcategory],MATCH(transaction[[#This Row],[Item]],category_masterlist[Item],0)),"")</f>
        <v>Self-development</v>
      </c>
      <c r="H342" s="21" t="str">
        <f>IFERROR(INDEX(category_masterlist[Category],MATCH(transaction[[#This Row],[Item]],category_masterlist[Item],0)),"")</f>
        <v>Financial Priorities</v>
      </c>
      <c r="I342" s="21" t="str">
        <f>IFERROR(INDEX(category_masterlist[Category Type],MATCH(transaction[[#This Row],[Item]],category_masterlist[Item],0)),"")</f>
        <v>Expenses</v>
      </c>
      <c r="J342" s="23" t="str">
        <f>IF(transaction[[#This Row],[Date]]="","",TEXT(transaction[[#This Row],[Date]],"mmm"))</f>
        <v>Sep</v>
      </c>
    </row>
    <row r="343" spans="1:10" x14ac:dyDescent="0.3">
      <c r="A343" s="11">
        <v>44469</v>
      </c>
      <c r="B343" s="14" t="s">
        <v>27</v>
      </c>
      <c r="C343" s="12" t="s">
        <v>109</v>
      </c>
      <c r="D343" s="13">
        <v>4500</v>
      </c>
      <c r="E343" s="13"/>
      <c r="F343" s="20">
        <f>transaction[[#This Row],[Money In (Income)]]-transaction[[#This Row],[Money Out (Expenses)]]</f>
        <v>-4500</v>
      </c>
      <c r="G343" s="21" t="str">
        <f>IFERROR(INDEX(category_masterlist[Subcategory],MATCH(transaction[[#This Row],[Item]],category_masterlist[Item],0)),"")</f>
        <v>Self-development</v>
      </c>
      <c r="H343" s="21" t="str">
        <f>IFERROR(INDEX(category_masterlist[Category],MATCH(transaction[[#This Row],[Item]],category_masterlist[Item],0)),"")</f>
        <v>Financial Priorities</v>
      </c>
      <c r="I343" s="21" t="str">
        <f>IFERROR(INDEX(category_masterlist[Category Type],MATCH(transaction[[#This Row],[Item]],category_masterlist[Item],0)),"")</f>
        <v>Expenses</v>
      </c>
      <c r="J343" s="23" t="str">
        <f>IF(transaction[[#This Row],[Date]]="","",TEXT(transaction[[#This Row],[Date]],"mmm"))</f>
        <v>Sep</v>
      </c>
    </row>
    <row r="344" spans="1:10" x14ac:dyDescent="0.3">
      <c r="A344" s="11">
        <v>44469</v>
      </c>
      <c r="B344" s="14" t="s">
        <v>28</v>
      </c>
      <c r="C344" s="12" t="s">
        <v>88</v>
      </c>
      <c r="D344" s="13">
        <v>3000</v>
      </c>
      <c r="E344" s="13"/>
      <c r="F344" s="20">
        <f>transaction[[#This Row],[Money In (Income)]]-transaction[[#This Row],[Money Out (Expenses)]]</f>
        <v>-3000</v>
      </c>
      <c r="G344" s="21" t="str">
        <f>IFERROR(INDEX(category_masterlist[Subcategory],MATCH(transaction[[#This Row],[Item]],category_masterlist[Item],0)),"")</f>
        <v>Self-development</v>
      </c>
      <c r="H344" s="21" t="str">
        <f>IFERROR(INDEX(category_masterlist[Category],MATCH(transaction[[#This Row],[Item]],category_masterlist[Item],0)),"")</f>
        <v>Financial Priorities</v>
      </c>
      <c r="I344" s="21" t="str">
        <f>IFERROR(INDEX(category_masterlist[Category Type],MATCH(transaction[[#This Row],[Item]],category_masterlist[Item],0)),"")</f>
        <v>Expenses</v>
      </c>
      <c r="J344" s="23" t="str">
        <f>IF(transaction[[#This Row],[Date]]="","",TEXT(transaction[[#This Row],[Date]],"mmm"))</f>
        <v>Sep</v>
      </c>
    </row>
    <row r="345" spans="1:10" x14ac:dyDescent="0.3">
      <c r="A345" s="11">
        <v>44469</v>
      </c>
      <c r="B345" s="14" t="s">
        <v>29</v>
      </c>
      <c r="C345" s="12" t="s">
        <v>89</v>
      </c>
      <c r="D345" s="13">
        <v>1500</v>
      </c>
      <c r="E345" s="13"/>
      <c r="F345" s="20">
        <f>transaction[[#This Row],[Money In (Income)]]-transaction[[#This Row],[Money Out (Expenses)]]</f>
        <v>-1500</v>
      </c>
      <c r="G345" s="21" t="str">
        <f>IFERROR(INDEX(category_masterlist[Subcategory],MATCH(transaction[[#This Row],[Item]],category_masterlist[Item],0)),"")</f>
        <v>Insurance</v>
      </c>
      <c r="H345" s="21" t="str">
        <f>IFERROR(INDEX(category_masterlist[Category],MATCH(transaction[[#This Row],[Item]],category_masterlist[Item],0)),"")</f>
        <v>Financial Priorities</v>
      </c>
      <c r="I345" s="21" t="str">
        <f>IFERROR(INDEX(category_masterlist[Category Type],MATCH(transaction[[#This Row],[Item]],category_masterlist[Item],0)),"")</f>
        <v>Expenses</v>
      </c>
      <c r="J345" s="23" t="str">
        <f>IF(transaction[[#This Row],[Date]]="","",TEXT(transaction[[#This Row],[Date]],"mmm"))</f>
        <v>Sep</v>
      </c>
    </row>
    <row r="346" spans="1:10" x14ac:dyDescent="0.3">
      <c r="A346" s="11">
        <v>44469</v>
      </c>
      <c r="B346" s="14" t="s">
        <v>30</v>
      </c>
      <c r="C346" s="12" t="s">
        <v>90</v>
      </c>
      <c r="D346" s="13">
        <v>850</v>
      </c>
      <c r="E346" s="13"/>
      <c r="F346" s="20">
        <f>transaction[[#This Row],[Money In (Income)]]-transaction[[#This Row],[Money Out (Expenses)]]</f>
        <v>-850</v>
      </c>
      <c r="G346" s="21" t="str">
        <f>IFERROR(INDEX(category_masterlist[Subcategory],MATCH(transaction[[#This Row],[Item]],category_masterlist[Item],0)),"")</f>
        <v>Insurance</v>
      </c>
      <c r="H346" s="21" t="str">
        <f>IFERROR(INDEX(category_masterlist[Category],MATCH(transaction[[#This Row],[Item]],category_masterlist[Item],0)),"")</f>
        <v>Financial Priorities</v>
      </c>
      <c r="I346" s="21" t="str">
        <f>IFERROR(INDEX(category_masterlist[Category Type],MATCH(transaction[[#This Row],[Item]],category_masterlist[Item],0)),"")</f>
        <v>Expenses</v>
      </c>
      <c r="J346" s="23" t="str">
        <f>IF(transaction[[#This Row],[Date]]="","",TEXT(transaction[[#This Row],[Date]],"mmm"))</f>
        <v>Sep</v>
      </c>
    </row>
    <row r="347" spans="1:10" x14ac:dyDescent="0.3">
      <c r="A347" s="11">
        <v>44469</v>
      </c>
      <c r="B347" s="14" t="s">
        <v>31</v>
      </c>
      <c r="C347" s="12" t="s">
        <v>91</v>
      </c>
      <c r="D347" s="13">
        <v>2000</v>
      </c>
      <c r="E347" s="13"/>
      <c r="F347" s="20">
        <f>transaction[[#This Row],[Money In (Income)]]-transaction[[#This Row],[Money Out (Expenses)]]</f>
        <v>-2000</v>
      </c>
      <c r="G347" s="21" t="str">
        <f>IFERROR(INDEX(category_masterlist[Subcategory],MATCH(transaction[[#This Row],[Item]],category_masterlist[Item],0)),"")</f>
        <v>Health</v>
      </c>
      <c r="H347" s="21" t="str">
        <f>IFERROR(INDEX(category_masterlist[Category],MATCH(transaction[[#This Row],[Item]],category_masterlist[Item],0)),"")</f>
        <v>Financial Priorities</v>
      </c>
      <c r="I347" s="21" t="str">
        <f>IFERROR(INDEX(category_masterlist[Category Type],MATCH(transaction[[#This Row],[Item]],category_masterlist[Item],0)),"")</f>
        <v>Expenses</v>
      </c>
      <c r="J347" s="23" t="str">
        <f>IF(transaction[[#This Row],[Date]]="","",TEXT(transaction[[#This Row],[Date]],"mmm"))</f>
        <v>Sep</v>
      </c>
    </row>
    <row r="348" spans="1:10" x14ac:dyDescent="0.3">
      <c r="A348" s="11">
        <v>44469</v>
      </c>
      <c r="B348" s="14" t="s">
        <v>32</v>
      </c>
      <c r="C348" s="12" t="s">
        <v>92</v>
      </c>
      <c r="D348" s="13">
        <v>1500</v>
      </c>
      <c r="E348" s="13"/>
      <c r="F348" s="20">
        <f>transaction[[#This Row],[Money In (Income)]]-transaction[[#This Row],[Money Out (Expenses)]]</f>
        <v>-1500</v>
      </c>
      <c r="G348" s="21" t="str">
        <f>IFERROR(INDEX(category_masterlist[Subcategory],MATCH(transaction[[#This Row],[Item]],category_masterlist[Item],0)),"")</f>
        <v>Debt Payment</v>
      </c>
      <c r="H348" s="21" t="str">
        <f>IFERROR(INDEX(category_masterlist[Category],MATCH(transaction[[#This Row],[Item]],category_masterlist[Item],0)),"")</f>
        <v>Financial Priorities</v>
      </c>
      <c r="I348" s="21" t="str">
        <f>IFERROR(INDEX(category_masterlist[Category Type],MATCH(transaction[[#This Row],[Item]],category_masterlist[Item],0)),"")</f>
        <v>Expenses</v>
      </c>
      <c r="J348" s="23" t="str">
        <f>IF(transaction[[#This Row],[Date]]="","",TEXT(transaction[[#This Row],[Date]],"mmm"))</f>
        <v>Sep</v>
      </c>
    </row>
    <row r="349" spans="1:10" x14ac:dyDescent="0.3">
      <c r="A349" s="11">
        <v>44469</v>
      </c>
      <c r="B349" s="14" t="s">
        <v>33</v>
      </c>
      <c r="C349" s="12" t="s">
        <v>33</v>
      </c>
      <c r="D349" s="13">
        <v>2500</v>
      </c>
      <c r="E349" s="13"/>
      <c r="F349" s="20">
        <f>transaction[[#This Row],[Money In (Income)]]-transaction[[#This Row],[Money Out (Expenses)]]</f>
        <v>-2500</v>
      </c>
      <c r="G349" s="21" t="str">
        <f>IFERROR(INDEX(category_masterlist[Subcategory],MATCH(transaction[[#This Row],[Item]],category_masterlist[Item],0)),"")</f>
        <v>Investment</v>
      </c>
      <c r="H349" s="21" t="str">
        <f>IFERROR(INDEX(category_masterlist[Category],MATCH(transaction[[#This Row],[Item]],category_masterlist[Item],0)),"")</f>
        <v>Financial Priorities</v>
      </c>
      <c r="I349" s="21" t="str">
        <f>IFERROR(INDEX(category_masterlist[Category Type],MATCH(transaction[[#This Row],[Item]],category_masterlist[Item],0)),"")</f>
        <v>Expenses</v>
      </c>
      <c r="J349" s="23" t="str">
        <f>IF(transaction[[#This Row],[Date]]="","",TEXT(transaction[[#This Row],[Date]],"mmm"))</f>
        <v>Sep</v>
      </c>
    </row>
    <row r="350" spans="1:10" x14ac:dyDescent="0.3">
      <c r="A350" s="11">
        <v>44469</v>
      </c>
      <c r="B350" s="14" t="s">
        <v>34</v>
      </c>
      <c r="C350" s="12" t="s">
        <v>34</v>
      </c>
      <c r="D350" s="13">
        <v>2500</v>
      </c>
      <c r="E350" s="13"/>
      <c r="F350" s="20">
        <f>transaction[[#This Row],[Money In (Income)]]-transaction[[#This Row],[Money Out (Expenses)]]</f>
        <v>-2500</v>
      </c>
      <c r="G350" s="21" t="str">
        <f>IFERROR(INDEX(category_masterlist[Subcategory],MATCH(transaction[[#This Row],[Item]],category_masterlist[Item],0)),"")</f>
        <v>Investment</v>
      </c>
      <c r="H350" s="21" t="str">
        <f>IFERROR(INDEX(category_masterlist[Category],MATCH(transaction[[#This Row],[Item]],category_masterlist[Item],0)),"")</f>
        <v>Financial Priorities</v>
      </c>
      <c r="I350" s="21" t="str">
        <f>IFERROR(INDEX(category_masterlist[Category Type],MATCH(transaction[[#This Row],[Item]],category_masterlist[Item],0)),"")</f>
        <v>Expenses</v>
      </c>
      <c r="J350" s="23" t="str">
        <f>IF(transaction[[#This Row],[Date]]="","",TEXT(transaction[[#This Row],[Date]],"mmm"))</f>
        <v>Sep</v>
      </c>
    </row>
    <row r="351" spans="1:10" x14ac:dyDescent="0.3">
      <c r="A351" s="11">
        <v>44469</v>
      </c>
      <c r="B351" s="14" t="s">
        <v>35</v>
      </c>
      <c r="C351" s="12" t="s">
        <v>35</v>
      </c>
      <c r="D351" s="13">
        <v>500</v>
      </c>
      <c r="E351" s="13"/>
      <c r="F351" s="20">
        <f>transaction[[#This Row],[Money In (Income)]]-transaction[[#This Row],[Money Out (Expenses)]]</f>
        <v>-500</v>
      </c>
      <c r="G351" s="21" t="str">
        <f>IFERROR(INDEX(category_masterlist[Subcategory],MATCH(transaction[[#This Row],[Item]],category_masterlist[Item],0)),"")</f>
        <v>Investment</v>
      </c>
      <c r="H351" s="21" t="str">
        <f>IFERROR(INDEX(category_masterlist[Category],MATCH(transaction[[#This Row],[Item]],category_masterlist[Item],0)),"")</f>
        <v>Financial Priorities</v>
      </c>
      <c r="I351" s="21" t="str">
        <f>IFERROR(INDEX(category_masterlist[Category Type],MATCH(transaction[[#This Row],[Item]],category_masterlist[Item],0)),"")</f>
        <v>Expenses</v>
      </c>
      <c r="J351" s="23" t="str">
        <f>IF(transaction[[#This Row],[Date]]="","",TEXT(transaction[[#This Row],[Date]],"mmm"))</f>
        <v>Sep</v>
      </c>
    </row>
    <row r="352" spans="1:10" x14ac:dyDescent="0.3">
      <c r="A352" s="11">
        <v>44469</v>
      </c>
      <c r="B352" s="14" t="s">
        <v>36</v>
      </c>
      <c r="C352" s="12" t="s">
        <v>36</v>
      </c>
      <c r="D352" s="13">
        <v>600</v>
      </c>
      <c r="E352" s="13"/>
      <c r="F352" s="20">
        <f>transaction[[#This Row],[Money In (Income)]]-transaction[[#This Row],[Money Out (Expenses)]]</f>
        <v>-600</v>
      </c>
      <c r="G352" s="21" t="str">
        <f>IFERROR(INDEX(category_masterlist[Subcategory],MATCH(transaction[[#This Row],[Item]],category_masterlist[Item],0)),"")</f>
        <v>Investment</v>
      </c>
      <c r="H352" s="21" t="str">
        <f>IFERROR(INDEX(category_masterlist[Category],MATCH(transaction[[#This Row],[Item]],category_masterlist[Item],0)),"")</f>
        <v>Financial Priorities</v>
      </c>
      <c r="I352" s="21" t="str">
        <f>IFERROR(INDEX(category_masterlist[Category Type],MATCH(transaction[[#This Row],[Item]],category_masterlist[Item],0)),"")</f>
        <v>Expenses</v>
      </c>
      <c r="J352" s="23" t="str">
        <f>IF(transaction[[#This Row],[Date]]="","",TEXT(transaction[[#This Row],[Date]],"mmm"))</f>
        <v>Sep</v>
      </c>
    </row>
    <row r="353" spans="1:10" x14ac:dyDescent="0.3">
      <c r="A353" s="11">
        <v>44469</v>
      </c>
      <c r="B353" s="14" t="s">
        <v>39</v>
      </c>
      <c r="C353" s="12" t="s">
        <v>94</v>
      </c>
      <c r="D353" s="13">
        <v>1000</v>
      </c>
      <c r="E353" s="13"/>
      <c r="F353" s="20">
        <f>transaction[[#This Row],[Money In (Income)]]-transaction[[#This Row],[Money Out (Expenses)]]</f>
        <v>-1000</v>
      </c>
      <c r="G353" s="21" t="str">
        <f>IFERROR(INDEX(category_masterlist[Subcategory],MATCH(transaction[[#This Row],[Item]],category_masterlist[Item],0)),"")</f>
        <v>Savings</v>
      </c>
      <c r="H353" s="21" t="str">
        <f>IFERROR(INDEX(category_masterlist[Category],MATCH(transaction[[#This Row],[Item]],category_masterlist[Item],0)),"")</f>
        <v>Financial Priorities</v>
      </c>
      <c r="I353" s="21" t="str">
        <f>IFERROR(INDEX(category_masterlist[Category Type],MATCH(transaction[[#This Row],[Item]],category_masterlist[Item],0)),"")</f>
        <v>Expenses</v>
      </c>
      <c r="J353" s="23" t="str">
        <f>IF(transaction[[#This Row],[Date]]="","",TEXT(transaction[[#This Row],[Date]],"mmm"))</f>
        <v>Sep</v>
      </c>
    </row>
    <row r="354" spans="1:10" x14ac:dyDescent="0.3">
      <c r="A354" s="11">
        <v>44469</v>
      </c>
      <c r="B354" s="14" t="s">
        <v>40</v>
      </c>
      <c r="C354" s="12" t="s">
        <v>95</v>
      </c>
      <c r="D354" s="13">
        <v>1500</v>
      </c>
      <c r="E354" s="13"/>
      <c r="F354" s="20">
        <f>transaction[[#This Row],[Money In (Income)]]-transaction[[#This Row],[Money Out (Expenses)]]</f>
        <v>-1500</v>
      </c>
      <c r="G354" s="21" t="str">
        <f>IFERROR(INDEX(category_masterlist[Subcategory],MATCH(transaction[[#This Row],[Item]],category_masterlist[Item],0)),"")</f>
        <v>Savings</v>
      </c>
      <c r="H354" s="21" t="str">
        <f>IFERROR(INDEX(category_masterlist[Category],MATCH(transaction[[#This Row],[Item]],category_masterlist[Item],0)),"")</f>
        <v>Financial Priorities</v>
      </c>
      <c r="I354" s="21" t="str">
        <f>IFERROR(INDEX(category_masterlist[Category Type],MATCH(transaction[[#This Row],[Item]],category_masterlist[Item],0)),"")</f>
        <v>Expenses</v>
      </c>
      <c r="J354" s="23" t="str">
        <f>IF(transaction[[#This Row],[Date]]="","",TEXT(transaction[[#This Row],[Date]],"mmm"))</f>
        <v>Sep</v>
      </c>
    </row>
    <row r="355" spans="1:10" x14ac:dyDescent="0.3">
      <c r="A355" s="11">
        <v>44469</v>
      </c>
      <c r="B355" s="14" t="s">
        <v>41</v>
      </c>
      <c r="C355" s="12" t="s">
        <v>96</v>
      </c>
      <c r="D355" s="13">
        <v>1000</v>
      </c>
      <c r="E355" s="13"/>
      <c r="F355" s="20">
        <f>transaction[[#This Row],[Money In (Income)]]-transaction[[#This Row],[Money Out (Expenses)]]</f>
        <v>-1000</v>
      </c>
      <c r="G355" s="21" t="str">
        <f>IFERROR(INDEX(category_masterlist[Subcategory],MATCH(transaction[[#This Row],[Item]],category_masterlist[Item],0)),"")</f>
        <v>Savings</v>
      </c>
      <c r="H355" s="21" t="str">
        <f>IFERROR(INDEX(category_masterlist[Category],MATCH(transaction[[#This Row],[Item]],category_masterlist[Item],0)),"")</f>
        <v>Financial Priorities</v>
      </c>
      <c r="I355" s="21" t="str">
        <f>IFERROR(INDEX(category_masterlist[Category Type],MATCH(transaction[[#This Row],[Item]],category_masterlist[Item],0)),"")</f>
        <v>Expenses</v>
      </c>
      <c r="J355" s="23" t="str">
        <f>IF(transaction[[#This Row],[Date]]="","",TEXT(transaction[[#This Row],[Date]],"mmm"))</f>
        <v>Sep</v>
      </c>
    </row>
    <row r="356" spans="1:10" x14ac:dyDescent="0.3">
      <c r="A356" s="11">
        <v>44469</v>
      </c>
      <c r="B356" s="14" t="s">
        <v>46</v>
      </c>
      <c r="C356" s="12" t="s">
        <v>101</v>
      </c>
      <c r="D356" s="13">
        <v>1900</v>
      </c>
      <c r="E356" s="13"/>
      <c r="F356" s="20">
        <f>transaction[[#This Row],[Money In (Income)]]-transaction[[#This Row],[Money Out (Expenses)]]</f>
        <v>-1900</v>
      </c>
      <c r="G356" s="21" t="str">
        <f>IFERROR(INDEX(category_masterlist[Subcategory],MATCH(transaction[[#This Row],[Item]],category_masterlist[Item],0)),"")</f>
        <v>Dining Out</v>
      </c>
      <c r="H356" s="21" t="str">
        <f>IFERROR(INDEX(category_masterlist[Category],MATCH(transaction[[#This Row],[Item]],category_masterlist[Item],0)),"")</f>
        <v>Wants</v>
      </c>
      <c r="I356" s="21" t="str">
        <f>IFERROR(INDEX(category_masterlist[Category Type],MATCH(transaction[[#This Row],[Item]],category_masterlist[Item],0)),"")</f>
        <v>Expenses</v>
      </c>
      <c r="J356" s="23" t="str">
        <f>IF(transaction[[#This Row],[Date]]="","",TEXT(transaction[[#This Row],[Date]],"mmm"))</f>
        <v>Sep</v>
      </c>
    </row>
    <row r="357" spans="1:10" x14ac:dyDescent="0.3">
      <c r="A357" s="11">
        <v>44469</v>
      </c>
      <c r="B357" s="14" t="s">
        <v>47</v>
      </c>
      <c r="C357" s="12" t="s">
        <v>102</v>
      </c>
      <c r="D357" s="13">
        <v>6000</v>
      </c>
      <c r="E357" s="13"/>
      <c r="F357" s="20">
        <f>transaction[[#This Row],[Money In (Income)]]-transaction[[#This Row],[Money Out (Expenses)]]</f>
        <v>-6000</v>
      </c>
      <c r="G357" s="21" t="str">
        <f>IFERROR(INDEX(category_masterlist[Subcategory],MATCH(transaction[[#This Row],[Item]],category_masterlist[Item],0)),"")</f>
        <v>Charity</v>
      </c>
      <c r="H357" s="21" t="str">
        <f>IFERROR(INDEX(category_masterlist[Category],MATCH(transaction[[#This Row],[Item]],category_masterlist[Item],0)),"")</f>
        <v>Wants</v>
      </c>
      <c r="I357" s="21" t="str">
        <f>IFERROR(INDEX(category_masterlist[Category Type],MATCH(transaction[[#This Row],[Item]],category_masterlist[Item],0)),"")</f>
        <v>Expenses</v>
      </c>
      <c r="J357" s="23" t="str">
        <f>IF(transaction[[#This Row],[Date]]="","",TEXT(transaction[[#This Row],[Date]],"mmm"))</f>
        <v>Sep</v>
      </c>
    </row>
    <row r="358" spans="1:10" x14ac:dyDescent="0.3">
      <c r="A358" s="11">
        <v>44469</v>
      </c>
      <c r="B358" s="14" t="s">
        <v>48</v>
      </c>
      <c r="C358" s="12" t="s">
        <v>103</v>
      </c>
      <c r="D358" s="13">
        <v>3000</v>
      </c>
      <c r="E358" s="13"/>
      <c r="F358" s="20">
        <f>transaction[[#This Row],[Money In (Income)]]-transaction[[#This Row],[Money Out (Expenses)]]</f>
        <v>-3000</v>
      </c>
      <c r="G358" s="21" t="str">
        <f>IFERROR(INDEX(category_masterlist[Subcategory],MATCH(transaction[[#This Row],[Item]],category_masterlist[Item],0)),"")</f>
        <v>Other Expenses</v>
      </c>
      <c r="H358" s="21" t="str">
        <f>IFERROR(INDEX(category_masterlist[Category],MATCH(transaction[[#This Row],[Item]],category_masterlist[Item],0)),"")</f>
        <v>Wants</v>
      </c>
      <c r="I358" s="21" t="str">
        <f>IFERROR(INDEX(category_masterlist[Category Type],MATCH(transaction[[#This Row],[Item]],category_masterlist[Item],0)),"")</f>
        <v>Expenses</v>
      </c>
      <c r="J358" s="23" t="str">
        <f>IF(transaction[[#This Row],[Date]]="","",TEXT(transaction[[#This Row],[Date]],"mmm"))</f>
        <v>Sep</v>
      </c>
    </row>
    <row r="359" spans="1:10" x14ac:dyDescent="0.3">
      <c r="A359" s="11">
        <v>44470</v>
      </c>
      <c r="B359" s="14" t="s">
        <v>6</v>
      </c>
      <c r="C359" s="12" t="s">
        <v>69</v>
      </c>
      <c r="D359" s="13"/>
      <c r="E359" s="13">
        <v>60000</v>
      </c>
      <c r="F359" s="20">
        <f>transaction[[#This Row],[Money In (Income)]]-transaction[[#This Row],[Money Out (Expenses)]]</f>
        <v>60000</v>
      </c>
      <c r="G359" s="21" t="str">
        <f>IFERROR(INDEX(category_masterlist[Subcategory],MATCH(transaction[[#This Row],[Item]],category_masterlist[Item],0)),"")</f>
        <v>Salary</v>
      </c>
      <c r="H359" s="21" t="str">
        <f>IFERROR(INDEX(category_masterlist[Category],MATCH(transaction[[#This Row],[Item]],category_masterlist[Item],0)),"")</f>
        <v>Income</v>
      </c>
      <c r="I359" s="21" t="str">
        <f>IFERROR(INDEX(category_masterlist[Category Type],MATCH(transaction[[#This Row],[Item]],category_masterlist[Item],0)),"")</f>
        <v>Income</v>
      </c>
      <c r="J359" s="23" t="str">
        <f>IF(transaction[[#This Row],[Date]]="","",TEXT(transaction[[#This Row],[Date]],"mmm"))</f>
        <v>Oct</v>
      </c>
    </row>
    <row r="360" spans="1:10" x14ac:dyDescent="0.3">
      <c r="A360" s="11">
        <v>44470</v>
      </c>
      <c r="B360" s="14" t="s">
        <v>7</v>
      </c>
      <c r="C360" s="12" t="s">
        <v>70</v>
      </c>
      <c r="D360" s="13"/>
      <c r="E360" s="13">
        <v>4000</v>
      </c>
      <c r="F360" s="20">
        <f>transaction[[#This Row],[Money In (Income)]]-transaction[[#This Row],[Money Out (Expenses)]]</f>
        <v>4000</v>
      </c>
      <c r="G360" s="21" t="str">
        <f>IFERROR(INDEX(category_masterlist[Subcategory],MATCH(transaction[[#This Row],[Item]],category_masterlist[Item],0)),"")</f>
        <v>Business</v>
      </c>
      <c r="H360" s="21" t="str">
        <f>IFERROR(INDEX(category_masterlist[Category],MATCH(transaction[[#This Row],[Item]],category_masterlist[Item],0)),"")</f>
        <v>Income</v>
      </c>
      <c r="I360" s="21" t="str">
        <f>IFERROR(INDEX(category_masterlist[Category Type],MATCH(transaction[[#This Row],[Item]],category_masterlist[Item],0)),"")</f>
        <v>Income</v>
      </c>
      <c r="J360" s="23" t="str">
        <f>IF(transaction[[#This Row],[Date]]="","",TEXT(transaction[[#This Row],[Date]],"mmm"))</f>
        <v>Oct</v>
      </c>
    </row>
    <row r="361" spans="1:10" x14ac:dyDescent="0.3">
      <c r="A361" s="11">
        <v>44470</v>
      </c>
      <c r="B361" s="14" t="s">
        <v>8</v>
      </c>
      <c r="C361" s="12" t="s">
        <v>71</v>
      </c>
      <c r="D361" s="13"/>
      <c r="E361" s="13">
        <v>3000</v>
      </c>
      <c r="F361" s="20">
        <f>transaction[[#This Row],[Money In (Income)]]-transaction[[#This Row],[Money Out (Expenses)]]</f>
        <v>3000</v>
      </c>
      <c r="G361" s="21" t="str">
        <f>IFERROR(INDEX(category_masterlist[Subcategory],MATCH(transaction[[#This Row],[Item]],category_masterlist[Item],0)),"")</f>
        <v>Investment</v>
      </c>
      <c r="H361" s="21" t="str">
        <f>IFERROR(INDEX(category_masterlist[Category],MATCH(transaction[[#This Row],[Item]],category_masterlist[Item],0)),"")</f>
        <v>Income</v>
      </c>
      <c r="I361" s="21" t="str">
        <f>IFERROR(INDEX(category_masterlist[Category Type],MATCH(transaction[[#This Row],[Item]],category_masterlist[Item],0)),"")</f>
        <v>Income</v>
      </c>
      <c r="J361" s="23" t="str">
        <f>IF(transaction[[#This Row],[Date]]="","",TEXT(transaction[[#This Row],[Date]],"mmm"))</f>
        <v>Oct</v>
      </c>
    </row>
    <row r="362" spans="1:10" x14ac:dyDescent="0.3">
      <c r="A362" s="11">
        <v>44470</v>
      </c>
      <c r="B362" s="14" t="s">
        <v>9</v>
      </c>
      <c r="C362" s="12" t="s">
        <v>9</v>
      </c>
      <c r="D362" s="13"/>
      <c r="E362" s="13">
        <v>1000</v>
      </c>
      <c r="F362" s="20">
        <f>transaction[[#This Row],[Money In (Income)]]-transaction[[#This Row],[Money Out (Expenses)]]</f>
        <v>1000</v>
      </c>
      <c r="G362" s="21" t="str">
        <f>IFERROR(INDEX(category_masterlist[Subcategory],MATCH(transaction[[#This Row],[Item]],category_masterlist[Item],0)),"")</f>
        <v>Dividends</v>
      </c>
      <c r="H362" s="21" t="str">
        <f>IFERROR(INDEX(category_masterlist[Category],MATCH(transaction[[#This Row],[Item]],category_masterlist[Item],0)),"")</f>
        <v>Income</v>
      </c>
      <c r="I362" s="21" t="str">
        <f>IFERROR(INDEX(category_masterlist[Category Type],MATCH(transaction[[#This Row],[Item]],category_masterlist[Item],0)),"")</f>
        <v>Income</v>
      </c>
      <c r="J362" s="23" t="str">
        <f>IF(transaction[[#This Row],[Date]]="","",TEXT(transaction[[#This Row],[Date]],"mmm"))</f>
        <v>Oct</v>
      </c>
    </row>
    <row r="363" spans="1:10" x14ac:dyDescent="0.3">
      <c r="A363" s="11">
        <v>44470</v>
      </c>
      <c r="B363" s="14" t="s">
        <v>10</v>
      </c>
      <c r="C363" s="12" t="s">
        <v>72</v>
      </c>
      <c r="D363" s="13"/>
      <c r="E363" s="13">
        <v>3500</v>
      </c>
      <c r="F363" s="20">
        <f>transaction[[#This Row],[Money In (Income)]]-transaction[[#This Row],[Money Out (Expenses)]]</f>
        <v>3500</v>
      </c>
      <c r="G363" s="21" t="str">
        <f>IFERROR(INDEX(category_masterlist[Subcategory],MATCH(transaction[[#This Row],[Item]],category_masterlist[Item],0)),"")</f>
        <v>Other Income</v>
      </c>
      <c r="H363" s="21" t="str">
        <f>IFERROR(INDEX(category_masterlist[Category],MATCH(transaction[[#This Row],[Item]],category_masterlist[Item],0)),"")</f>
        <v>Income</v>
      </c>
      <c r="I363" s="21" t="str">
        <f>IFERROR(INDEX(category_masterlist[Category Type],MATCH(transaction[[#This Row],[Item]],category_masterlist[Item],0)),"")</f>
        <v>Income</v>
      </c>
      <c r="J363" s="23" t="str">
        <f>IF(transaction[[#This Row],[Date]]="","",TEXT(transaction[[#This Row],[Date]],"mmm"))</f>
        <v>Oct</v>
      </c>
    </row>
    <row r="364" spans="1:10" x14ac:dyDescent="0.3">
      <c r="A364" s="11">
        <v>44470</v>
      </c>
      <c r="B364" s="14" t="s">
        <v>11</v>
      </c>
      <c r="C364" s="12" t="s">
        <v>73</v>
      </c>
      <c r="D364" s="13"/>
      <c r="E364" s="13">
        <v>2000</v>
      </c>
      <c r="F364" s="20">
        <f>transaction[[#This Row],[Money In (Income)]]-transaction[[#This Row],[Money Out (Expenses)]]</f>
        <v>2000</v>
      </c>
      <c r="G364" s="21" t="str">
        <f>IFERROR(INDEX(category_masterlist[Subcategory],MATCH(transaction[[#This Row],[Item]],category_masterlist[Item],0)),"")</f>
        <v>Other Income</v>
      </c>
      <c r="H364" s="21" t="str">
        <f>IFERROR(INDEX(category_masterlist[Category],MATCH(transaction[[#This Row],[Item]],category_masterlist[Item],0)),"")</f>
        <v>Income</v>
      </c>
      <c r="I364" s="21" t="str">
        <f>IFERROR(INDEX(category_masterlist[Category Type],MATCH(transaction[[#This Row],[Item]],category_masterlist[Item],0)),"")</f>
        <v>Income</v>
      </c>
      <c r="J364" s="23" t="str">
        <f>IF(transaction[[#This Row],[Date]]="","",TEXT(transaction[[#This Row],[Date]],"mmm"))</f>
        <v>Oct</v>
      </c>
    </row>
    <row r="365" spans="1:10" x14ac:dyDescent="0.3">
      <c r="A365" s="11">
        <v>44500</v>
      </c>
      <c r="B365" s="14" t="s">
        <v>12</v>
      </c>
      <c r="C365" s="12" t="s">
        <v>74</v>
      </c>
      <c r="D365" s="13">
        <v>10000</v>
      </c>
      <c r="E365" s="13"/>
      <c r="F365" s="20">
        <f>transaction[[#This Row],[Money In (Income)]]-transaction[[#This Row],[Money Out (Expenses)]]</f>
        <v>-10000</v>
      </c>
      <c r="G365" s="21" t="str">
        <f>IFERROR(INDEX(category_masterlist[Subcategory],MATCH(transaction[[#This Row],[Item]],category_masterlist[Item],0)),"")</f>
        <v>Housing</v>
      </c>
      <c r="H365" s="21" t="str">
        <f>IFERROR(INDEX(category_masterlist[Category],MATCH(transaction[[#This Row],[Item]],category_masterlist[Item],0)),"")</f>
        <v>Needs</v>
      </c>
      <c r="I365" s="21" t="str">
        <f>IFERROR(INDEX(category_masterlist[Category Type],MATCH(transaction[[#This Row],[Item]],category_masterlist[Item],0)),"")</f>
        <v>Expenses</v>
      </c>
      <c r="J365" s="23" t="str">
        <f>IF(transaction[[#This Row],[Date]]="","",TEXT(transaction[[#This Row],[Date]],"mmm"))</f>
        <v>Oct</v>
      </c>
    </row>
    <row r="366" spans="1:10" x14ac:dyDescent="0.3">
      <c r="A366" s="11">
        <v>44500</v>
      </c>
      <c r="B366" s="14" t="s">
        <v>13</v>
      </c>
      <c r="C366" s="12" t="s">
        <v>13</v>
      </c>
      <c r="D366" s="13">
        <v>2000</v>
      </c>
      <c r="E366" s="13"/>
      <c r="F366" s="20">
        <f>transaction[[#This Row],[Money In (Income)]]-transaction[[#This Row],[Money Out (Expenses)]]</f>
        <v>-2000</v>
      </c>
      <c r="G366" s="21" t="str">
        <f>IFERROR(INDEX(category_masterlist[Subcategory],MATCH(transaction[[#This Row],[Item]],category_masterlist[Item],0)),"")</f>
        <v>Housing</v>
      </c>
      <c r="H366" s="21" t="str">
        <f>IFERROR(INDEX(category_masterlist[Category],MATCH(transaction[[#This Row],[Item]],category_masterlist[Item],0)),"")</f>
        <v>Needs</v>
      </c>
      <c r="I366" s="21" t="str">
        <f>IFERROR(INDEX(category_masterlist[Category Type],MATCH(transaction[[#This Row],[Item]],category_masterlist[Item],0)),"")</f>
        <v>Expenses</v>
      </c>
      <c r="J366" s="23" t="str">
        <f>IF(transaction[[#This Row],[Date]]="","",TEXT(transaction[[#This Row],[Date]],"mmm"))</f>
        <v>Oct</v>
      </c>
    </row>
    <row r="367" spans="1:10" x14ac:dyDescent="0.3">
      <c r="A367" s="11">
        <v>44500</v>
      </c>
      <c r="B367" s="14" t="s">
        <v>14</v>
      </c>
      <c r="C367" s="12" t="s">
        <v>75</v>
      </c>
      <c r="D367" s="13">
        <v>5000</v>
      </c>
      <c r="E367" s="13"/>
      <c r="F367" s="20">
        <f>transaction[[#This Row],[Money In (Income)]]-transaction[[#This Row],[Money Out (Expenses)]]</f>
        <v>-5000</v>
      </c>
      <c r="G367" s="21" t="str">
        <f>IFERROR(INDEX(category_masterlist[Subcategory],MATCH(transaction[[#This Row],[Item]],category_masterlist[Item],0)),"")</f>
        <v>Groceries</v>
      </c>
      <c r="H367" s="21" t="str">
        <f>IFERROR(INDEX(category_masterlist[Category],MATCH(transaction[[#This Row],[Item]],category_masterlist[Item],0)),"")</f>
        <v>Needs</v>
      </c>
      <c r="I367" s="21" t="str">
        <f>IFERROR(INDEX(category_masterlist[Category Type],MATCH(transaction[[#This Row],[Item]],category_masterlist[Item],0)),"")</f>
        <v>Expenses</v>
      </c>
      <c r="J367" s="23" t="str">
        <f>IF(transaction[[#This Row],[Date]]="","",TEXT(transaction[[#This Row],[Date]],"mmm"))</f>
        <v>Oct</v>
      </c>
    </row>
    <row r="368" spans="1:10" x14ac:dyDescent="0.3">
      <c r="A368" s="11">
        <v>44500</v>
      </c>
      <c r="B368" s="14" t="s">
        <v>15</v>
      </c>
      <c r="C368" s="12" t="s">
        <v>76</v>
      </c>
      <c r="D368" s="13">
        <v>3000</v>
      </c>
      <c r="E368" s="13"/>
      <c r="F368" s="20">
        <f>transaction[[#This Row],[Money In (Income)]]-transaction[[#This Row],[Money Out (Expenses)]]</f>
        <v>-3000</v>
      </c>
      <c r="G368" s="21" t="str">
        <f>IFERROR(INDEX(category_masterlist[Subcategory],MATCH(transaction[[#This Row],[Item]],category_masterlist[Item],0)),"")</f>
        <v>Groceries</v>
      </c>
      <c r="H368" s="21" t="str">
        <f>IFERROR(INDEX(category_masterlist[Category],MATCH(transaction[[#This Row],[Item]],category_masterlist[Item],0)),"")</f>
        <v>Needs</v>
      </c>
      <c r="I368" s="21" t="str">
        <f>IFERROR(INDEX(category_masterlist[Category Type],MATCH(transaction[[#This Row],[Item]],category_masterlist[Item],0)),"")</f>
        <v>Expenses</v>
      </c>
      <c r="J368" s="23" t="str">
        <f>IF(transaction[[#This Row],[Date]]="","",TEXT(transaction[[#This Row],[Date]],"mmm"))</f>
        <v>Oct</v>
      </c>
    </row>
    <row r="369" spans="1:10" x14ac:dyDescent="0.3">
      <c r="A369" s="11">
        <v>44500</v>
      </c>
      <c r="B369" s="14" t="s">
        <v>16</v>
      </c>
      <c r="C369" s="12" t="s">
        <v>77</v>
      </c>
      <c r="D369" s="13">
        <v>1500</v>
      </c>
      <c r="E369" s="13"/>
      <c r="F369" s="20">
        <f>transaction[[#This Row],[Money In (Income)]]-transaction[[#This Row],[Money Out (Expenses)]]</f>
        <v>-1500</v>
      </c>
      <c r="G369" s="21" t="str">
        <f>IFERROR(INDEX(category_masterlist[Subcategory],MATCH(transaction[[#This Row],[Item]],category_masterlist[Item],0)),"")</f>
        <v>Bills &amp; Utilities</v>
      </c>
      <c r="H369" s="21" t="str">
        <f>IFERROR(INDEX(category_masterlist[Category],MATCH(transaction[[#This Row],[Item]],category_masterlist[Item],0)),"")</f>
        <v>Needs</v>
      </c>
      <c r="I369" s="21" t="str">
        <f>IFERROR(INDEX(category_masterlist[Category Type],MATCH(transaction[[#This Row],[Item]],category_masterlist[Item],0)),"")</f>
        <v>Expenses</v>
      </c>
      <c r="J369" s="23" t="str">
        <f>IF(transaction[[#This Row],[Date]]="","",TEXT(transaction[[#This Row],[Date]],"mmm"))</f>
        <v>Oct</v>
      </c>
    </row>
    <row r="370" spans="1:10" x14ac:dyDescent="0.3">
      <c r="A370" s="11">
        <v>44500</v>
      </c>
      <c r="B370" s="14" t="s">
        <v>17</v>
      </c>
      <c r="C370" s="12" t="s">
        <v>78</v>
      </c>
      <c r="D370" s="13">
        <v>350</v>
      </c>
      <c r="E370" s="13"/>
      <c r="F370" s="20">
        <f>transaction[[#This Row],[Money In (Income)]]-transaction[[#This Row],[Money Out (Expenses)]]</f>
        <v>-350</v>
      </c>
      <c r="G370" s="21" t="str">
        <f>IFERROR(INDEX(category_masterlist[Subcategory],MATCH(transaction[[#This Row],[Item]],category_masterlist[Item],0)),"")</f>
        <v>Bills &amp; Utilities</v>
      </c>
      <c r="H370" s="21" t="str">
        <f>IFERROR(INDEX(category_masterlist[Category],MATCH(transaction[[#This Row],[Item]],category_masterlist[Item],0)),"")</f>
        <v>Needs</v>
      </c>
      <c r="I370" s="21" t="str">
        <f>IFERROR(INDEX(category_masterlist[Category Type],MATCH(transaction[[#This Row],[Item]],category_masterlist[Item],0)),"")</f>
        <v>Expenses</v>
      </c>
      <c r="J370" s="23" t="str">
        <f>IF(transaction[[#This Row],[Date]]="","",TEXT(transaction[[#This Row],[Date]],"mmm"))</f>
        <v>Oct</v>
      </c>
    </row>
    <row r="371" spans="1:10" x14ac:dyDescent="0.3">
      <c r="A371" s="11">
        <v>44500</v>
      </c>
      <c r="B371" s="14" t="s">
        <v>18</v>
      </c>
      <c r="C371" s="12" t="s">
        <v>79</v>
      </c>
      <c r="D371" s="13">
        <v>850</v>
      </c>
      <c r="E371" s="13"/>
      <c r="F371" s="20">
        <f>transaction[[#This Row],[Money In (Income)]]-transaction[[#This Row],[Money Out (Expenses)]]</f>
        <v>-850</v>
      </c>
      <c r="G371" s="21" t="str">
        <f>IFERROR(INDEX(category_masterlist[Subcategory],MATCH(transaction[[#This Row],[Item]],category_masterlist[Item],0)),"")</f>
        <v>Bills &amp; Utilities</v>
      </c>
      <c r="H371" s="21" t="str">
        <f>IFERROR(INDEX(category_masterlist[Category],MATCH(transaction[[#This Row],[Item]],category_masterlist[Item],0)),"")</f>
        <v>Needs</v>
      </c>
      <c r="I371" s="21" t="str">
        <f>IFERROR(INDEX(category_masterlist[Category Type],MATCH(transaction[[#This Row],[Item]],category_masterlist[Item],0)),"")</f>
        <v>Expenses</v>
      </c>
      <c r="J371" s="23" t="str">
        <f>IF(transaction[[#This Row],[Date]]="","",TEXT(transaction[[#This Row],[Date]],"mmm"))</f>
        <v>Oct</v>
      </c>
    </row>
    <row r="372" spans="1:10" x14ac:dyDescent="0.3">
      <c r="A372" s="11">
        <v>44500</v>
      </c>
      <c r="B372" s="14" t="s">
        <v>19</v>
      </c>
      <c r="C372" s="12" t="s">
        <v>80</v>
      </c>
      <c r="D372" s="13">
        <v>500</v>
      </c>
      <c r="E372" s="13"/>
      <c r="F372" s="20">
        <f>transaction[[#This Row],[Money In (Income)]]-transaction[[#This Row],[Money Out (Expenses)]]</f>
        <v>-500</v>
      </c>
      <c r="G372" s="21" t="str">
        <f>IFERROR(INDEX(category_masterlist[Subcategory],MATCH(transaction[[#This Row],[Item]],category_masterlist[Item],0)),"")</f>
        <v>Bills &amp; Utilities</v>
      </c>
      <c r="H372" s="21" t="str">
        <f>IFERROR(INDEX(category_masterlist[Category],MATCH(transaction[[#This Row],[Item]],category_masterlist[Item],0)),"")</f>
        <v>Needs</v>
      </c>
      <c r="I372" s="21" t="str">
        <f>IFERROR(INDEX(category_masterlist[Category Type],MATCH(transaction[[#This Row],[Item]],category_masterlist[Item],0)),"")</f>
        <v>Expenses</v>
      </c>
      <c r="J372" s="23" t="str">
        <f>IF(transaction[[#This Row],[Date]]="","",TEXT(transaction[[#This Row],[Date]],"mmm"))</f>
        <v>Oct</v>
      </c>
    </row>
    <row r="373" spans="1:10" x14ac:dyDescent="0.3">
      <c r="A373" s="11">
        <v>44500</v>
      </c>
      <c r="B373" s="14" t="s">
        <v>20</v>
      </c>
      <c r="C373" s="12" t="s">
        <v>81</v>
      </c>
      <c r="D373" s="13">
        <v>1500</v>
      </c>
      <c r="E373" s="13"/>
      <c r="F373" s="20">
        <f>transaction[[#This Row],[Money In (Income)]]-transaction[[#This Row],[Money Out (Expenses)]]</f>
        <v>-1500</v>
      </c>
      <c r="G373" s="21" t="str">
        <f>IFERROR(INDEX(category_masterlist[Subcategory],MATCH(transaction[[#This Row],[Item]],category_masterlist[Item],0)),"")</f>
        <v>Bills &amp; Utilities</v>
      </c>
      <c r="H373" s="21" t="str">
        <f>IFERROR(INDEX(category_masterlist[Category],MATCH(transaction[[#This Row],[Item]],category_masterlist[Item],0)),"")</f>
        <v>Needs</v>
      </c>
      <c r="I373" s="21" t="str">
        <f>IFERROR(INDEX(category_masterlist[Category Type],MATCH(transaction[[#This Row],[Item]],category_masterlist[Item],0)),"")</f>
        <v>Expenses</v>
      </c>
      <c r="J373" s="23" t="str">
        <f>IF(transaction[[#This Row],[Date]]="","",TEXT(transaction[[#This Row],[Date]],"mmm"))</f>
        <v>Oct</v>
      </c>
    </row>
    <row r="374" spans="1:10" x14ac:dyDescent="0.3">
      <c r="A374" s="11">
        <v>44500</v>
      </c>
      <c r="B374" s="14" t="s">
        <v>21</v>
      </c>
      <c r="C374" s="12" t="s">
        <v>82</v>
      </c>
      <c r="D374" s="13">
        <v>1500</v>
      </c>
      <c r="E374" s="13"/>
      <c r="F374" s="20">
        <f>transaction[[#This Row],[Money In (Income)]]-transaction[[#This Row],[Money Out (Expenses)]]</f>
        <v>-1500</v>
      </c>
      <c r="G374" s="21" t="str">
        <f>IFERROR(INDEX(category_masterlist[Subcategory],MATCH(transaction[[#This Row],[Item]],category_masterlist[Item],0)),"")</f>
        <v>Transportation</v>
      </c>
      <c r="H374" s="21" t="str">
        <f>IFERROR(INDEX(category_masterlist[Category],MATCH(transaction[[#This Row],[Item]],category_masterlist[Item],0)),"")</f>
        <v>Needs</v>
      </c>
      <c r="I374" s="21" t="str">
        <f>IFERROR(INDEX(category_masterlist[Category Type],MATCH(transaction[[#This Row],[Item]],category_masterlist[Item],0)),"")</f>
        <v>Expenses</v>
      </c>
      <c r="J374" s="23" t="str">
        <f>IF(transaction[[#This Row],[Date]]="","",TEXT(transaction[[#This Row],[Date]],"mmm"))</f>
        <v>Oct</v>
      </c>
    </row>
    <row r="375" spans="1:10" x14ac:dyDescent="0.3">
      <c r="A375" s="11">
        <v>44500</v>
      </c>
      <c r="B375" s="14" t="s">
        <v>22</v>
      </c>
      <c r="C375" s="12" t="s">
        <v>83</v>
      </c>
      <c r="D375" s="13">
        <v>4000</v>
      </c>
      <c r="E375" s="13"/>
      <c r="F375" s="20">
        <f>transaction[[#This Row],[Money In (Income)]]-transaction[[#This Row],[Money Out (Expenses)]]</f>
        <v>-4000</v>
      </c>
      <c r="G375" s="21" t="str">
        <f>IFERROR(INDEX(category_masterlist[Subcategory],MATCH(transaction[[#This Row],[Item]],category_masterlist[Item],0)),"")</f>
        <v>Remittance</v>
      </c>
      <c r="H375" s="21" t="str">
        <f>IFERROR(INDEX(category_masterlist[Category],MATCH(transaction[[#This Row],[Item]],category_masterlist[Item],0)),"")</f>
        <v>Needs</v>
      </c>
      <c r="I375" s="21" t="str">
        <f>IFERROR(INDEX(category_masterlist[Category Type],MATCH(transaction[[#This Row],[Item]],category_masterlist[Item],0)),"")</f>
        <v>Expenses</v>
      </c>
      <c r="J375" s="23" t="str">
        <f>IF(transaction[[#This Row],[Date]]="","",TEXT(transaction[[#This Row],[Date]],"mmm"))</f>
        <v>Oct</v>
      </c>
    </row>
    <row r="376" spans="1:10" x14ac:dyDescent="0.3">
      <c r="A376" s="11">
        <v>44500</v>
      </c>
      <c r="B376" s="14" t="s">
        <v>23</v>
      </c>
      <c r="C376" s="12" t="s">
        <v>84</v>
      </c>
      <c r="D376" s="13">
        <v>3000</v>
      </c>
      <c r="E376" s="13"/>
      <c r="F376" s="20">
        <f>transaction[[#This Row],[Money In (Income)]]-transaction[[#This Row],[Money Out (Expenses)]]</f>
        <v>-3000</v>
      </c>
      <c r="G376" s="21" t="str">
        <f>IFERROR(INDEX(category_masterlist[Subcategory],MATCH(transaction[[#This Row],[Item]],category_masterlist[Item],0)),"")</f>
        <v>Education</v>
      </c>
      <c r="H376" s="21" t="str">
        <f>IFERROR(INDEX(category_masterlist[Category],MATCH(transaction[[#This Row],[Item]],category_masterlist[Item],0)),"")</f>
        <v>Needs</v>
      </c>
      <c r="I376" s="21" t="str">
        <f>IFERROR(INDEX(category_masterlist[Category Type],MATCH(transaction[[#This Row],[Item]],category_masterlist[Item],0)),"")</f>
        <v>Expenses</v>
      </c>
      <c r="J376" s="23" t="str">
        <f>IF(transaction[[#This Row],[Date]]="","",TEXT(transaction[[#This Row],[Date]],"mmm"))</f>
        <v>Oct</v>
      </c>
    </row>
    <row r="377" spans="1:10" x14ac:dyDescent="0.3">
      <c r="A377" s="11">
        <v>44500</v>
      </c>
      <c r="B377" s="14" t="s">
        <v>24</v>
      </c>
      <c r="C377" s="12" t="s">
        <v>85</v>
      </c>
      <c r="D377" s="13">
        <v>3000</v>
      </c>
      <c r="E377" s="13"/>
      <c r="F377" s="20">
        <f>transaction[[#This Row],[Money In (Income)]]-transaction[[#This Row],[Money Out (Expenses)]]</f>
        <v>-3000</v>
      </c>
      <c r="G377" s="21" t="str">
        <f>IFERROR(INDEX(category_masterlist[Subcategory],MATCH(transaction[[#This Row],[Item]],category_masterlist[Item],0)),"")</f>
        <v>Allowance</v>
      </c>
      <c r="H377" s="21" t="str">
        <f>IFERROR(INDEX(category_masterlist[Category],MATCH(transaction[[#This Row],[Item]],category_masterlist[Item],0)),"")</f>
        <v>Needs</v>
      </c>
      <c r="I377" s="21" t="str">
        <f>IFERROR(INDEX(category_masterlist[Category Type],MATCH(transaction[[#This Row],[Item]],category_masterlist[Item],0)),"")</f>
        <v>Expenses</v>
      </c>
      <c r="J377" s="23" t="str">
        <f>IF(transaction[[#This Row],[Date]]="","",TEXT(transaction[[#This Row],[Date]],"mmm"))</f>
        <v>Oct</v>
      </c>
    </row>
    <row r="378" spans="1:10" x14ac:dyDescent="0.3">
      <c r="A378" s="11">
        <v>44500</v>
      </c>
      <c r="B378" s="14" t="s">
        <v>25</v>
      </c>
      <c r="C378" s="12" t="s">
        <v>86</v>
      </c>
      <c r="D378" s="13">
        <v>500</v>
      </c>
      <c r="E378" s="13"/>
      <c r="F378" s="20">
        <f>transaction[[#This Row],[Money In (Income)]]-transaction[[#This Row],[Money Out (Expenses)]]</f>
        <v>-500</v>
      </c>
      <c r="G378" s="21" t="str">
        <f>IFERROR(INDEX(category_masterlist[Subcategory],MATCH(transaction[[#This Row],[Item]],category_masterlist[Item],0)),"")</f>
        <v>Self-development</v>
      </c>
      <c r="H378" s="21" t="str">
        <f>IFERROR(INDEX(category_masterlist[Category],MATCH(transaction[[#This Row],[Item]],category_masterlist[Item],0)),"")</f>
        <v>Financial Priorities</v>
      </c>
      <c r="I378" s="21" t="str">
        <f>IFERROR(INDEX(category_masterlist[Category Type],MATCH(transaction[[#This Row],[Item]],category_masterlist[Item],0)),"")</f>
        <v>Expenses</v>
      </c>
      <c r="J378" s="23" t="str">
        <f>IF(transaction[[#This Row],[Date]]="","",TEXT(transaction[[#This Row],[Date]],"mmm"))</f>
        <v>Oct</v>
      </c>
    </row>
    <row r="379" spans="1:10" x14ac:dyDescent="0.3">
      <c r="A379" s="11">
        <v>44500</v>
      </c>
      <c r="B379" s="14" t="s">
        <v>26</v>
      </c>
      <c r="C379" s="12" t="s">
        <v>87</v>
      </c>
      <c r="D379" s="13">
        <v>450</v>
      </c>
      <c r="E379" s="13"/>
      <c r="F379" s="20">
        <f>transaction[[#This Row],[Money In (Income)]]-transaction[[#This Row],[Money Out (Expenses)]]</f>
        <v>-450</v>
      </c>
      <c r="G379" s="21" t="str">
        <f>IFERROR(INDEX(category_masterlist[Subcategory],MATCH(transaction[[#This Row],[Item]],category_masterlist[Item],0)),"")</f>
        <v>Self-development</v>
      </c>
      <c r="H379" s="21" t="str">
        <f>IFERROR(INDEX(category_masterlist[Category],MATCH(transaction[[#This Row],[Item]],category_masterlist[Item],0)),"")</f>
        <v>Financial Priorities</v>
      </c>
      <c r="I379" s="21" t="str">
        <f>IFERROR(INDEX(category_masterlist[Category Type],MATCH(transaction[[#This Row],[Item]],category_masterlist[Item],0)),"")</f>
        <v>Expenses</v>
      </c>
      <c r="J379" s="23" t="str">
        <f>IF(transaction[[#This Row],[Date]]="","",TEXT(transaction[[#This Row],[Date]],"mmm"))</f>
        <v>Oct</v>
      </c>
    </row>
    <row r="380" spans="1:10" x14ac:dyDescent="0.3">
      <c r="A380" s="11">
        <v>44500</v>
      </c>
      <c r="B380" s="14" t="s">
        <v>28</v>
      </c>
      <c r="C380" s="12" t="s">
        <v>88</v>
      </c>
      <c r="D380" s="13">
        <v>3000</v>
      </c>
      <c r="E380" s="13"/>
      <c r="F380" s="20">
        <f>transaction[[#This Row],[Money In (Income)]]-transaction[[#This Row],[Money Out (Expenses)]]</f>
        <v>-3000</v>
      </c>
      <c r="G380" s="21" t="str">
        <f>IFERROR(INDEX(category_masterlist[Subcategory],MATCH(transaction[[#This Row],[Item]],category_masterlist[Item],0)),"")</f>
        <v>Self-development</v>
      </c>
      <c r="H380" s="21" t="str">
        <f>IFERROR(INDEX(category_masterlist[Category],MATCH(transaction[[#This Row],[Item]],category_masterlist[Item],0)),"")</f>
        <v>Financial Priorities</v>
      </c>
      <c r="I380" s="21" t="str">
        <f>IFERROR(INDEX(category_masterlist[Category Type],MATCH(transaction[[#This Row],[Item]],category_masterlist[Item],0)),"")</f>
        <v>Expenses</v>
      </c>
      <c r="J380" s="23" t="str">
        <f>IF(transaction[[#This Row],[Date]]="","",TEXT(transaction[[#This Row],[Date]],"mmm"))</f>
        <v>Oct</v>
      </c>
    </row>
    <row r="381" spans="1:10" x14ac:dyDescent="0.3">
      <c r="A381" s="11">
        <v>44500</v>
      </c>
      <c r="B381" s="14" t="s">
        <v>29</v>
      </c>
      <c r="C381" s="12" t="s">
        <v>89</v>
      </c>
      <c r="D381" s="13">
        <v>1500</v>
      </c>
      <c r="E381" s="13"/>
      <c r="F381" s="20">
        <f>transaction[[#This Row],[Money In (Income)]]-transaction[[#This Row],[Money Out (Expenses)]]</f>
        <v>-1500</v>
      </c>
      <c r="G381" s="21" t="str">
        <f>IFERROR(INDEX(category_masterlist[Subcategory],MATCH(transaction[[#This Row],[Item]],category_masterlist[Item],0)),"")</f>
        <v>Insurance</v>
      </c>
      <c r="H381" s="21" t="str">
        <f>IFERROR(INDEX(category_masterlist[Category],MATCH(transaction[[#This Row],[Item]],category_masterlist[Item],0)),"")</f>
        <v>Financial Priorities</v>
      </c>
      <c r="I381" s="21" t="str">
        <f>IFERROR(INDEX(category_masterlist[Category Type],MATCH(transaction[[#This Row],[Item]],category_masterlist[Item],0)),"")</f>
        <v>Expenses</v>
      </c>
      <c r="J381" s="23" t="str">
        <f>IF(transaction[[#This Row],[Date]]="","",TEXT(transaction[[#This Row],[Date]],"mmm"))</f>
        <v>Oct</v>
      </c>
    </row>
    <row r="382" spans="1:10" x14ac:dyDescent="0.3">
      <c r="A382" s="11">
        <v>44500</v>
      </c>
      <c r="B382" s="14" t="s">
        <v>30</v>
      </c>
      <c r="C382" s="12" t="s">
        <v>90</v>
      </c>
      <c r="D382" s="13">
        <v>850</v>
      </c>
      <c r="E382" s="13"/>
      <c r="F382" s="20">
        <f>transaction[[#This Row],[Money In (Income)]]-transaction[[#This Row],[Money Out (Expenses)]]</f>
        <v>-850</v>
      </c>
      <c r="G382" s="21" t="str">
        <f>IFERROR(INDEX(category_masterlist[Subcategory],MATCH(transaction[[#This Row],[Item]],category_masterlist[Item],0)),"")</f>
        <v>Insurance</v>
      </c>
      <c r="H382" s="21" t="str">
        <f>IFERROR(INDEX(category_masterlist[Category],MATCH(transaction[[#This Row],[Item]],category_masterlist[Item],0)),"")</f>
        <v>Financial Priorities</v>
      </c>
      <c r="I382" s="21" t="str">
        <f>IFERROR(INDEX(category_masterlist[Category Type],MATCH(transaction[[#This Row],[Item]],category_masterlist[Item],0)),"")</f>
        <v>Expenses</v>
      </c>
      <c r="J382" s="23" t="str">
        <f>IF(transaction[[#This Row],[Date]]="","",TEXT(transaction[[#This Row],[Date]],"mmm"))</f>
        <v>Oct</v>
      </c>
    </row>
    <row r="383" spans="1:10" x14ac:dyDescent="0.3">
      <c r="A383" s="11">
        <v>44500</v>
      </c>
      <c r="B383" s="14" t="s">
        <v>31</v>
      </c>
      <c r="C383" s="12" t="s">
        <v>91</v>
      </c>
      <c r="D383" s="13">
        <v>2000</v>
      </c>
      <c r="E383" s="13"/>
      <c r="F383" s="20">
        <f>transaction[[#This Row],[Money In (Income)]]-transaction[[#This Row],[Money Out (Expenses)]]</f>
        <v>-2000</v>
      </c>
      <c r="G383" s="21" t="str">
        <f>IFERROR(INDEX(category_masterlist[Subcategory],MATCH(transaction[[#This Row],[Item]],category_masterlist[Item],0)),"")</f>
        <v>Health</v>
      </c>
      <c r="H383" s="21" t="str">
        <f>IFERROR(INDEX(category_masterlist[Category],MATCH(transaction[[#This Row],[Item]],category_masterlist[Item],0)),"")</f>
        <v>Financial Priorities</v>
      </c>
      <c r="I383" s="21" t="str">
        <f>IFERROR(INDEX(category_masterlist[Category Type],MATCH(transaction[[#This Row],[Item]],category_masterlist[Item],0)),"")</f>
        <v>Expenses</v>
      </c>
      <c r="J383" s="23" t="str">
        <f>IF(transaction[[#This Row],[Date]]="","",TEXT(transaction[[#This Row],[Date]],"mmm"))</f>
        <v>Oct</v>
      </c>
    </row>
    <row r="384" spans="1:10" x14ac:dyDescent="0.3">
      <c r="A384" s="11">
        <v>44500</v>
      </c>
      <c r="B384" s="14" t="s">
        <v>32</v>
      </c>
      <c r="C384" s="12" t="s">
        <v>92</v>
      </c>
      <c r="D384" s="13">
        <v>1500</v>
      </c>
      <c r="E384" s="13"/>
      <c r="F384" s="20">
        <f>transaction[[#This Row],[Money In (Income)]]-transaction[[#This Row],[Money Out (Expenses)]]</f>
        <v>-1500</v>
      </c>
      <c r="G384" s="21" t="str">
        <f>IFERROR(INDEX(category_masterlist[Subcategory],MATCH(transaction[[#This Row],[Item]],category_masterlist[Item],0)),"")</f>
        <v>Debt Payment</v>
      </c>
      <c r="H384" s="21" t="str">
        <f>IFERROR(INDEX(category_masterlist[Category],MATCH(transaction[[#This Row],[Item]],category_masterlist[Item],0)),"")</f>
        <v>Financial Priorities</v>
      </c>
      <c r="I384" s="21" t="str">
        <f>IFERROR(INDEX(category_masterlist[Category Type],MATCH(transaction[[#This Row],[Item]],category_masterlist[Item],0)),"")</f>
        <v>Expenses</v>
      </c>
      <c r="J384" s="23" t="str">
        <f>IF(transaction[[#This Row],[Date]]="","",TEXT(transaction[[#This Row],[Date]],"mmm"))</f>
        <v>Oct</v>
      </c>
    </row>
    <row r="385" spans="1:10" x14ac:dyDescent="0.3">
      <c r="A385" s="11">
        <v>44500</v>
      </c>
      <c r="B385" s="14" t="s">
        <v>33</v>
      </c>
      <c r="C385" s="12" t="s">
        <v>33</v>
      </c>
      <c r="D385" s="13">
        <v>2500</v>
      </c>
      <c r="E385" s="13"/>
      <c r="F385" s="20">
        <f>transaction[[#This Row],[Money In (Income)]]-transaction[[#This Row],[Money Out (Expenses)]]</f>
        <v>-2500</v>
      </c>
      <c r="G385" s="21" t="str">
        <f>IFERROR(INDEX(category_masterlist[Subcategory],MATCH(transaction[[#This Row],[Item]],category_masterlist[Item],0)),"")</f>
        <v>Investment</v>
      </c>
      <c r="H385" s="21" t="str">
        <f>IFERROR(INDEX(category_masterlist[Category],MATCH(transaction[[#This Row],[Item]],category_masterlist[Item],0)),"")</f>
        <v>Financial Priorities</v>
      </c>
      <c r="I385" s="21" t="str">
        <f>IFERROR(INDEX(category_masterlist[Category Type],MATCH(transaction[[#This Row],[Item]],category_masterlist[Item],0)),"")</f>
        <v>Expenses</v>
      </c>
      <c r="J385" s="23" t="str">
        <f>IF(transaction[[#This Row],[Date]]="","",TEXT(transaction[[#This Row],[Date]],"mmm"))</f>
        <v>Oct</v>
      </c>
    </row>
    <row r="386" spans="1:10" x14ac:dyDescent="0.3">
      <c r="A386" s="11">
        <v>44500</v>
      </c>
      <c r="B386" s="14" t="s">
        <v>34</v>
      </c>
      <c r="C386" s="12" t="s">
        <v>34</v>
      </c>
      <c r="D386" s="13">
        <v>2500</v>
      </c>
      <c r="E386" s="13"/>
      <c r="F386" s="20">
        <f>transaction[[#This Row],[Money In (Income)]]-transaction[[#This Row],[Money Out (Expenses)]]</f>
        <v>-2500</v>
      </c>
      <c r="G386" s="21" t="str">
        <f>IFERROR(INDEX(category_masterlist[Subcategory],MATCH(transaction[[#This Row],[Item]],category_masterlist[Item],0)),"")</f>
        <v>Investment</v>
      </c>
      <c r="H386" s="21" t="str">
        <f>IFERROR(INDEX(category_masterlist[Category],MATCH(transaction[[#This Row],[Item]],category_masterlist[Item],0)),"")</f>
        <v>Financial Priorities</v>
      </c>
      <c r="I386" s="21" t="str">
        <f>IFERROR(INDEX(category_masterlist[Category Type],MATCH(transaction[[#This Row],[Item]],category_masterlist[Item],0)),"")</f>
        <v>Expenses</v>
      </c>
      <c r="J386" s="23" t="str">
        <f>IF(transaction[[#This Row],[Date]]="","",TEXT(transaction[[#This Row],[Date]],"mmm"))</f>
        <v>Oct</v>
      </c>
    </row>
    <row r="387" spans="1:10" x14ac:dyDescent="0.3">
      <c r="A387" s="11">
        <v>44500</v>
      </c>
      <c r="B387" s="14" t="s">
        <v>35</v>
      </c>
      <c r="C387" s="12" t="s">
        <v>35</v>
      </c>
      <c r="D387" s="13">
        <v>500</v>
      </c>
      <c r="E387" s="13"/>
      <c r="F387" s="20">
        <f>transaction[[#This Row],[Money In (Income)]]-transaction[[#This Row],[Money Out (Expenses)]]</f>
        <v>-500</v>
      </c>
      <c r="G387" s="21" t="str">
        <f>IFERROR(INDEX(category_masterlist[Subcategory],MATCH(transaction[[#This Row],[Item]],category_masterlist[Item],0)),"")</f>
        <v>Investment</v>
      </c>
      <c r="H387" s="21" t="str">
        <f>IFERROR(INDEX(category_masterlist[Category],MATCH(transaction[[#This Row],[Item]],category_masterlist[Item],0)),"")</f>
        <v>Financial Priorities</v>
      </c>
      <c r="I387" s="21" t="str">
        <f>IFERROR(INDEX(category_masterlist[Category Type],MATCH(transaction[[#This Row],[Item]],category_masterlist[Item],0)),"")</f>
        <v>Expenses</v>
      </c>
      <c r="J387" s="23" t="str">
        <f>IF(transaction[[#This Row],[Date]]="","",TEXT(transaction[[#This Row],[Date]],"mmm"))</f>
        <v>Oct</v>
      </c>
    </row>
    <row r="388" spans="1:10" x14ac:dyDescent="0.3">
      <c r="A388" s="11">
        <v>44500</v>
      </c>
      <c r="B388" s="14" t="s">
        <v>36</v>
      </c>
      <c r="C388" s="12" t="s">
        <v>36</v>
      </c>
      <c r="D388" s="13">
        <v>600</v>
      </c>
      <c r="E388" s="13"/>
      <c r="F388" s="20">
        <f>transaction[[#This Row],[Money In (Income)]]-transaction[[#This Row],[Money Out (Expenses)]]</f>
        <v>-600</v>
      </c>
      <c r="G388" s="21" t="str">
        <f>IFERROR(INDEX(category_masterlist[Subcategory],MATCH(transaction[[#This Row],[Item]],category_masterlist[Item],0)),"")</f>
        <v>Investment</v>
      </c>
      <c r="H388" s="21" t="str">
        <f>IFERROR(INDEX(category_masterlist[Category],MATCH(transaction[[#This Row],[Item]],category_masterlist[Item],0)),"")</f>
        <v>Financial Priorities</v>
      </c>
      <c r="I388" s="21" t="str">
        <f>IFERROR(INDEX(category_masterlist[Category Type],MATCH(transaction[[#This Row],[Item]],category_masterlist[Item],0)),"")</f>
        <v>Expenses</v>
      </c>
      <c r="J388" s="23" t="str">
        <f>IF(transaction[[#This Row],[Date]]="","",TEXT(transaction[[#This Row],[Date]],"mmm"))</f>
        <v>Oct</v>
      </c>
    </row>
    <row r="389" spans="1:10" x14ac:dyDescent="0.3">
      <c r="A389" s="11">
        <v>44500</v>
      </c>
      <c r="B389" s="14" t="s">
        <v>38</v>
      </c>
      <c r="C389" s="12" t="s">
        <v>93</v>
      </c>
      <c r="D389" s="13">
        <v>2000</v>
      </c>
      <c r="E389" s="13"/>
      <c r="F389" s="20">
        <f>transaction[[#This Row],[Money In (Income)]]-transaction[[#This Row],[Money Out (Expenses)]]</f>
        <v>-2000</v>
      </c>
      <c r="G389" s="21" t="str">
        <f>IFERROR(INDEX(category_masterlist[Subcategory],MATCH(transaction[[#This Row],[Item]],category_masterlist[Item],0)),"")</f>
        <v>Savings</v>
      </c>
      <c r="H389" s="21" t="str">
        <f>IFERROR(INDEX(category_masterlist[Category],MATCH(transaction[[#This Row],[Item]],category_masterlist[Item],0)),"")</f>
        <v>Financial Priorities</v>
      </c>
      <c r="I389" s="21" t="str">
        <f>IFERROR(INDEX(category_masterlist[Category Type],MATCH(transaction[[#This Row],[Item]],category_masterlist[Item],0)),"")</f>
        <v>Expenses</v>
      </c>
      <c r="J389" s="23" t="str">
        <f>IF(transaction[[#This Row],[Date]]="","",TEXT(transaction[[#This Row],[Date]],"mmm"))</f>
        <v>Oct</v>
      </c>
    </row>
    <row r="390" spans="1:10" x14ac:dyDescent="0.3">
      <c r="A390" s="11">
        <v>44500</v>
      </c>
      <c r="B390" s="14" t="s">
        <v>39</v>
      </c>
      <c r="C390" s="12" t="s">
        <v>94</v>
      </c>
      <c r="D390" s="13">
        <v>1000</v>
      </c>
      <c r="E390" s="13"/>
      <c r="F390" s="20">
        <f>transaction[[#This Row],[Money In (Income)]]-transaction[[#This Row],[Money Out (Expenses)]]</f>
        <v>-1000</v>
      </c>
      <c r="G390" s="21" t="str">
        <f>IFERROR(INDEX(category_masterlist[Subcategory],MATCH(transaction[[#This Row],[Item]],category_masterlist[Item],0)),"")</f>
        <v>Savings</v>
      </c>
      <c r="H390" s="21" t="str">
        <f>IFERROR(INDEX(category_masterlist[Category],MATCH(transaction[[#This Row],[Item]],category_masterlist[Item],0)),"")</f>
        <v>Financial Priorities</v>
      </c>
      <c r="I390" s="21" t="str">
        <f>IFERROR(INDEX(category_masterlist[Category Type],MATCH(transaction[[#This Row],[Item]],category_masterlist[Item],0)),"")</f>
        <v>Expenses</v>
      </c>
      <c r="J390" s="23" t="str">
        <f>IF(transaction[[#This Row],[Date]]="","",TEXT(transaction[[#This Row],[Date]],"mmm"))</f>
        <v>Oct</v>
      </c>
    </row>
    <row r="391" spans="1:10" x14ac:dyDescent="0.3">
      <c r="A391" s="11">
        <v>44500</v>
      </c>
      <c r="B391" s="14" t="s">
        <v>40</v>
      </c>
      <c r="C391" s="12" t="s">
        <v>95</v>
      </c>
      <c r="D391" s="13">
        <v>1500</v>
      </c>
      <c r="E391" s="13"/>
      <c r="F391" s="20">
        <f>transaction[[#This Row],[Money In (Income)]]-transaction[[#This Row],[Money Out (Expenses)]]</f>
        <v>-1500</v>
      </c>
      <c r="G391" s="21" t="str">
        <f>IFERROR(INDEX(category_masterlist[Subcategory],MATCH(transaction[[#This Row],[Item]],category_masterlist[Item],0)),"")</f>
        <v>Savings</v>
      </c>
      <c r="H391" s="21" t="str">
        <f>IFERROR(INDEX(category_masterlist[Category],MATCH(transaction[[#This Row],[Item]],category_masterlist[Item],0)),"")</f>
        <v>Financial Priorities</v>
      </c>
      <c r="I391" s="21" t="str">
        <f>IFERROR(INDEX(category_masterlist[Category Type],MATCH(transaction[[#This Row],[Item]],category_masterlist[Item],0)),"")</f>
        <v>Expenses</v>
      </c>
      <c r="J391" s="23" t="str">
        <f>IF(transaction[[#This Row],[Date]]="","",TEXT(transaction[[#This Row],[Date]],"mmm"))</f>
        <v>Oct</v>
      </c>
    </row>
    <row r="392" spans="1:10" x14ac:dyDescent="0.3">
      <c r="A392" s="11">
        <v>44500</v>
      </c>
      <c r="B392" s="14" t="s">
        <v>41</v>
      </c>
      <c r="C392" s="12" t="s">
        <v>96</v>
      </c>
      <c r="D392" s="13">
        <v>1000</v>
      </c>
      <c r="E392" s="13"/>
      <c r="F392" s="20">
        <f>transaction[[#This Row],[Money In (Income)]]-transaction[[#This Row],[Money Out (Expenses)]]</f>
        <v>-1000</v>
      </c>
      <c r="G392" s="21" t="str">
        <f>IFERROR(INDEX(category_masterlist[Subcategory],MATCH(transaction[[#This Row],[Item]],category_masterlist[Item],0)),"")</f>
        <v>Savings</v>
      </c>
      <c r="H392" s="21" t="str">
        <f>IFERROR(INDEX(category_masterlist[Category],MATCH(transaction[[#This Row],[Item]],category_masterlist[Item],0)),"")</f>
        <v>Financial Priorities</v>
      </c>
      <c r="I392" s="21" t="str">
        <f>IFERROR(INDEX(category_masterlist[Category Type],MATCH(transaction[[#This Row],[Item]],category_masterlist[Item],0)),"")</f>
        <v>Expenses</v>
      </c>
      <c r="J392" s="23" t="str">
        <f>IF(transaction[[#This Row],[Date]]="","",TEXT(transaction[[#This Row],[Date]],"mmm"))</f>
        <v>Oct</v>
      </c>
    </row>
    <row r="393" spans="1:10" x14ac:dyDescent="0.3">
      <c r="A393" s="11">
        <v>44500</v>
      </c>
      <c r="B393" s="14" t="s">
        <v>42</v>
      </c>
      <c r="C393" s="12" t="s">
        <v>97</v>
      </c>
      <c r="D393" s="13">
        <v>500</v>
      </c>
      <c r="E393" s="13"/>
      <c r="F393" s="20">
        <f>transaction[[#This Row],[Money In (Income)]]-transaction[[#This Row],[Money Out (Expenses)]]</f>
        <v>-500</v>
      </c>
      <c r="G393" s="21" t="str">
        <f>IFERROR(INDEX(category_masterlist[Subcategory],MATCH(transaction[[#This Row],[Item]],category_masterlist[Item],0)),"")</f>
        <v>Entertainment</v>
      </c>
      <c r="H393" s="21" t="str">
        <f>IFERROR(INDEX(category_masterlist[Category],MATCH(transaction[[#This Row],[Item]],category_masterlist[Item],0)),"")</f>
        <v>Wants</v>
      </c>
      <c r="I393" s="21" t="str">
        <f>IFERROR(INDEX(category_masterlist[Category Type],MATCH(transaction[[#This Row],[Item]],category_masterlist[Item],0)),"")</f>
        <v>Expenses</v>
      </c>
      <c r="J393" s="23" t="str">
        <f>IF(transaction[[#This Row],[Date]]="","",TEXT(transaction[[#This Row],[Date]],"mmm"))</f>
        <v>Oct</v>
      </c>
    </row>
    <row r="394" spans="1:10" x14ac:dyDescent="0.3">
      <c r="A394" s="11">
        <v>44500</v>
      </c>
      <c r="B394" s="14" t="s">
        <v>43</v>
      </c>
      <c r="C394" s="12" t="s">
        <v>98</v>
      </c>
      <c r="D394" s="13">
        <v>600</v>
      </c>
      <c r="E394" s="13"/>
      <c r="F394" s="20">
        <f>transaction[[#This Row],[Money In (Income)]]-transaction[[#This Row],[Money Out (Expenses)]]</f>
        <v>-600</v>
      </c>
      <c r="G394" s="21" t="str">
        <f>IFERROR(INDEX(category_masterlist[Subcategory],MATCH(transaction[[#This Row],[Item]],category_masterlist[Item],0)),"")</f>
        <v>Entertainment</v>
      </c>
      <c r="H394" s="21" t="str">
        <f>IFERROR(INDEX(category_masterlist[Category],MATCH(transaction[[#This Row],[Item]],category_masterlist[Item],0)),"")</f>
        <v>Wants</v>
      </c>
      <c r="I394" s="21" t="str">
        <f>IFERROR(INDEX(category_masterlist[Category Type],MATCH(transaction[[#This Row],[Item]],category_masterlist[Item],0)),"")</f>
        <v>Expenses</v>
      </c>
      <c r="J394" s="23" t="str">
        <f>IF(transaction[[#This Row],[Date]]="","",TEXT(transaction[[#This Row],[Date]],"mmm"))</f>
        <v>Oct</v>
      </c>
    </row>
    <row r="395" spans="1:10" x14ac:dyDescent="0.3">
      <c r="A395" s="11">
        <v>44500</v>
      </c>
      <c r="B395" s="14" t="s">
        <v>44</v>
      </c>
      <c r="C395" s="12" t="s">
        <v>99</v>
      </c>
      <c r="D395" s="13">
        <v>500</v>
      </c>
      <c r="E395" s="13"/>
      <c r="F395" s="20">
        <f>transaction[[#This Row],[Money In (Income)]]-transaction[[#This Row],[Money Out (Expenses)]]</f>
        <v>-500</v>
      </c>
      <c r="G395" s="21" t="str">
        <f>IFERROR(INDEX(category_masterlist[Subcategory],MATCH(transaction[[#This Row],[Item]],category_masterlist[Item],0)),"")</f>
        <v>Entertainment</v>
      </c>
      <c r="H395" s="21" t="str">
        <f>IFERROR(INDEX(category_masterlist[Category],MATCH(transaction[[#This Row],[Item]],category_masterlist[Item],0)),"")</f>
        <v>Wants</v>
      </c>
      <c r="I395" s="21" t="str">
        <f>IFERROR(INDEX(category_masterlist[Category Type],MATCH(transaction[[#This Row],[Item]],category_masterlist[Item],0)),"")</f>
        <v>Expenses</v>
      </c>
      <c r="J395" s="23" t="str">
        <f>IF(transaction[[#This Row],[Date]]="","",TEXT(transaction[[#This Row],[Date]],"mmm"))</f>
        <v>Oct</v>
      </c>
    </row>
    <row r="396" spans="1:10" x14ac:dyDescent="0.3">
      <c r="A396" s="11">
        <v>44500</v>
      </c>
      <c r="B396" s="14" t="s">
        <v>45</v>
      </c>
      <c r="C396" s="12" t="s">
        <v>100</v>
      </c>
      <c r="D396" s="13">
        <v>1200</v>
      </c>
      <c r="E396" s="13"/>
      <c r="F396" s="20">
        <f>transaction[[#This Row],[Money In (Income)]]-transaction[[#This Row],[Money Out (Expenses)]]</f>
        <v>-1200</v>
      </c>
      <c r="G396" s="21" t="str">
        <f>IFERROR(INDEX(category_masterlist[Subcategory],MATCH(transaction[[#This Row],[Item]],category_masterlist[Item],0)),"")</f>
        <v>Clothing</v>
      </c>
      <c r="H396" s="21" t="str">
        <f>IFERROR(INDEX(category_masterlist[Category],MATCH(transaction[[#This Row],[Item]],category_masterlist[Item],0)),"")</f>
        <v>Wants</v>
      </c>
      <c r="I396" s="21" t="str">
        <f>IFERROR(INDEX(category_masterlist[Category Type],MATCH(transaction[[#This Row],[Item]],category_masterlist[Item],0)),"")</f>
        <v>Expenses</v>
      </c>
      <c r="J396" s="23" t="str">
        <f>IF(transaction[[#This Row],[Date]]="","",TEXT(transaction[[#This Row],[Date]],"mmm"))</f>
        <v>Oct</v>
      </c>
    </row>
    <row r="397" spans="1:10" x14ac:dyDescent="0.3">
      <c r="A397" s="11">
        <v>44500</v>
      </c>
      <c r="B397" s="14" t="s">
        <v>46</v>
      </c>
      <c r="C397" s="12" t="s">
        <v>101</v>
      </c>
      <c r="D397" s="13">
        <v>1900</v>
      </c>
      <c r="E397" s="13"/>
      <c r="F397" s="20">
        <f>transaction[[#This Row],[Money In (Income)]]-transaction[[#This Row],[Money Out (Expenses)]]</f>
        <v>-1900</v>
      </c>
      <c r="G397" s="21" t="str">
        <f>IFERROR(INDEX(category_masterlist[Subcategory],MATCH(transaction[[#This Row],[Item]],category_masterlist[Item],0)),"")</f>
        <v>Dining Out</v>
      </c>
      <c r="H397" s="21" t="str">
        <f>IFERROR(INDEX(category_masterlist[Category],MATCH(transaction[[#This Row],[Item]],category_masterlist[Item],0)),"")</f>
        <v>Wants</v>
      </c>
      <c r="I397" s="21" t="str">
        <f>IFERROR(INDEX(category_masterlist[Category Type],MATCH(transaction[[#This Row],[Item]],category_masterlist[Item],0)),"")</f>
        <v>Expenses</v>
      </c>
      <c r="J397" s="23" t="str">
        <f>IF(transaction[[#This Row],[Date]]="","",TEXT(transaction[[#This Row],[Date]],"mmm"))</f>
        <v>Oct</v>
      </c>
    </row>
    <row r="398" spans="1:10" x14ac:dyDescent="0.3">
      <c r="A398" s="11">
        <v>44500</v>
      </c>
      <c r="B398" s="14" t="s">
        <v>47</v>
      </c>
      <c r="C398" s="12" t="s">
        <v>102</v>
      </c>
      <c r="D398" s="13">
        <v>6000</v>
      </c>
      <c r="E398" s="13"/>
      <c r="F398" s="20">
        <f>transaction[[#This Row],[Money In (Income)]]-transaction[[#This Row],[Money Out (Expenses)]]</f>
        <v>-6000</v>
      </c>
      <c r="G398" s="21" t="str">
        <f>IFERROR(INDEX(category_masterlist[Subcategory],MATCH(transaction[[#This Row],[Item]],category_masterlist[Item],0)),"")</f>
        <v>Charity</v>
      </c>
      <c r="H398" s="21" t="str">
        <f>IFERROR(INDEX(category_masterlist[Category],MATCH(transaction[[#This Row],[Item]],category_masterlist[Item],0)),"")</f>
        <v>Wants</v>
      </c>
      <c r="I398" s="21" t="str">
        <f>IFERROR(INDEX(category_masterlist[Category Type],MATCH(transaction[[#This Row],[Item]],category_masterlist[Item],0)),"")</f>
        <v>Expenses</v>
      </c>
      <c r="J398" s="23" t="str">
        <f>IF(transaction[[#This Row],[Date]]="","",TEXT(transaction[[#This Row],[Date]],"mmm"))</f>
        <v>Oct</v>
      </c>
    </row>
    <row r="399" spans="1:10" x14ac:dyDescent="0.3">
      <c r="A399" s="11">
        <v>44500</v>
      </c>
      <c r="B399" s="14" t="s">
        <v>48</v>
      </c>
      <c r="C399" s="12" t="s">
        <v>103</v>
      </c>
      <c r="D399" s="13">
        <v>3000</v>
      </c>
      <c r="E399" s="13"/>
      <c r="F399" s="20">
        <f>transaction[[#This Row],[Money In (Income)]]-transaction[[#This Row],[Money Out (Expenses)]]</f>
        <v>-3000</v>
      </c>
      <c r="G399" s="21" t="str">
        <f>IFERROR(INDEX(category_masterlist[Subcategory],MATCH(transaction[[#This Row],[Item]],category_masterlist[Item],0)),"")</f>
        <v>Other Expenses</v>
      </c>
      <c r="H399" s="21" t="str">
        <f>IFERROR(INDEX(category_masterlist[Category],MATCH(transaction[[#This Row],[Item]],category_masterlist[Item],0)),"")</f>
        <v>Wants</v>
      </c>
      <c r="I399" s="21" t="str">
        <f>IFERROR(INDEX(category_masterlist[Category Type],MATCH(transaction[[#This Row],[Item]],category_masterlist[Item],0)),"")</f>
        <v>Expenses</v>
      </c>
      <c r="J399" s="23" t="str">
        <f>IF(transaction[[#This Row],[Date]]="","",TEXT(transaction[[#This Row],[Date]],"mmm"))</f>
        <v>Oct</v>
      </c>
    </row>
    <row r="400" spans="1:10" x14ac:dyDescent="0.3">
      <c r="A400" s="11">
        <v>44501</v>
      </c>
      <c r="B400" s="14" t="s">
        <v>6</v>
      </c>
      <c r="C400" s="12" t="s">
        <v>69</v>
      </c>
      <c r="D400" s="13"/>
      <c r="E400" s="13">
        <v>60000</v>
      </c>
      <c r="F400" s="20">
        <f>transaction[[#This Row],[Money In (Income)]]-transaction[[#This Row],[Money Out (Expenses)]]</f>
        <v>60000</v>
      </c>
      <c r="G400" s="21" t="str">
        <f>IFERROR(INDEX(category_masterlist[Subcategory],MATCH(transaction[[#This Row],[Item]],category_masterlist[Item],0)),"")</f>
        <v>Salary</v>
      </c>
      <c r="H400" s="21" t="str">
        <f>IFERROR(INDEX(category_masterlist[Category],MATCH(transaction[[#This Row],[Item]],category_masterlist[Item],0)),"")</f>
        <v>Income</v>
      </c>
      <c r="I400" s="21" t="str">
        <f>IFERROR(INDEX(category_masterlist[Category Type],MATCH(transaction[[#This Row],[Item]],category_masterlist[Item],0)),"")</f>
        <v>Income</v>
      </c>
      <c r="J400" s="23" t="str">
        <f>IF(transaction[[#This Row],[Date]]="","",TEXT(transaction[[#This Row],[Date]],"mmm"))</f>
        <v>Nov</v>
      </c>
    </row>
    <row r="401" spans="1:10" x14ac:dyDescent="0.3">
      <c r="A401" s="11">
        <v>44501</v>
      </c>
      <c r="B401" s="14" t="s">
        <v>7</v>
      </c>
      <c r="C401" s="12" t="s">
        <v>70</v>
      </c>
      <c r="D401" s="13"/>
      <c r="E401" s="13">
        <v>600</v>
      </c>
      <c r="F401" s="20">
        <f>transaction[[#This Row],[Money In (Income)]]-transaction[[#This Row],[Money Out (Expenses)]]</f>
        <v>600</v>
      </c>
      <c r="G401" s="21" t="str">
        <f>IFERROR(INDEX(category_masterlist[Subcategory],MATCH(transaction[[#This Row],[Item]],category_masterlist[Item],0)),"")</f>
        <v>Business</v>
      </c>
      <c r="H401" s="21" t="str">
        <f>IFERROR(INDEX(category_masterlist[Category],MATCH(transaction[[#This Row],[Item]],category_masterlist[Item],0)),"")</f>
        <v>Income</v>
      </c>
      <c r="I401" s="21" t="str">
        <f>IFERROR(INDEX(category_masterlist[Category Type],MATCH(transaction[[#This Row],[Item]],category_masterlist[Item],0)),"")</f>
        <v>Income</v>
      </c>
      <c r="J401" s="23" t="str">
        <f>IF(transaction[[#This Row],[Date]]="","",TEXT(transaction[[#This Row],[Date]],"mmm"))</f>
        <v>Nov</v>
      </c>
    </row>
    <row r="402" spans="1:10" x14ac:dyDescent="0.3">
      <c r="A402" s="11">
        <v>44501</v>
      </c>
      <c r="B402" s="14" t="s">
        <v>8</v>
      </c>
      <c r="C402" s="12" t="s">
        <v>71</v>
      </c>
      <c r="D402" s="13"/>
      <c r="E402" s="13">
        <v>2000</v>
      </c>
      <c r="F402" s="20">
        <f>transaction[[#This Row],[Money In (Income)]]-transaction[[#This Row],[Money Out (Expenses)]]</f>
        <v>2000</v>
      </c>
      <c r="G402" s="21" t="str">
        <f>IFERROR(INDEX(category_masterlist[Subcategory],MATCH(transaction[[#This Row],[Item]],category_masterlist[Item],0)),"")</f>
        <v>Investment</v>
      </c>
      <c r="H402" s="21" t="str">
        <f>IFERROR(INDEX(category_masterlist[Category],MATCH(transaction[[#This Row],[Item]],category_masterlist[Item],0)),"")</f>
        <v>Income</v>
      </c>
      <c r="I402" s="21" t="str">
        <f>IFERROR(INDEX(category_masterlist[Category Type],MATCH(transaction[[#This Row],[Item]],category_masterlist[Item],0)),"")</f>
        <v>Income</v>
      </c>
      <c r="J402" s="23" t="str">
        <f>IF(transaction[[#This Row],[Date]]="","",TEXT(transaction[[#This Row],[Date]],"mmm"))</f>
        <v>Nov</v>
      </c>
    </row>
    <row r="403" spans="1:10" x14ac:dyDescent="0.3">
      <c r="A403" s="11">
        <v>44501</v>
      </c>
      <c r="B403" s="14" t="s">
        <v>9</v>
      </c>
      <c r="C403" s="12" t="s">
        <v>9</v>
      </c>
      <c r="D403" s="13"/>
      <c r="E403" s="13">
        <v>900</v>
      </c>
      <c r="F403" s="20">
        <f>transaction[[#This Row],[Money In (Income)]]-transaction[[#This Row],[Money Out (Expenses)]]</f>
        <v>900</v>
      </c>
      <c r="G403" s="21" t="str">
        <f>IFERROR(INDEX(category_masterlist[Subcategory],MATCH(transaction[[#This Row],[Item]],category_masterlist[Item],0)),"")</f>
        <v>Dividends</v>
      </c>
      <c r="H403" s="21" t="str">
        <f>IFERROR(INDEX(category_masterlist[Category],MATCH(transaction[[#This Row],[Item]],category_masterlist[Item],0)),"")</f>
        <v>Income</v>
      </c>
      <c r="I403" s="21" t="str">
        <f>IFERROR(INDEX(category_masterlist[Category Type],MATCH(transaction[[#This Row],[Item]],category_masterlist[Item],0)),"")</f>
        <v>Income</v>
      </c>
      <c r="J403" s="23" t="str">
        <f>IF(transaction[[#This Row],[Date]]="","",TEXT(transaction[[#This Row],[Date]],"mmm"))</f>
        <v>Nov</v>
      </c>
    </row>
    <row r="404" spans="1:10" x14ac:dyDescent="0.3">
      <c r="A404" s="11">
        <v>44501</v>
      </c>
      <c r="B404" s="14" t="s">
        <v>10</v>
      </c>
      <c r="C404" s="12" t="s">
        <v>72</v>
      </c>
      <c r="D404" s="13"/>
      <c r="E404" s="13">
        <v>3400</v>
      </c>
      <c r="F404" s="20">
        <f>transaction[[#This Row],[Money In (Income)]]-transaction[[#This Row],[Money Out (Expenses)]]</f>
        <v>3400</v>
      </c>
      <c r="G404" s="21" t="str">
        <f>IFERROR(INDEX(category_masterlist[Subcategory],MATCH(transaction[[#This Row],[Item]],category_masterlist[Item],0)),"")</f>
        <v>Other Income</v>
      </c>
      <c r="H404" s="21" t="str">
        <f>IFERROR(INDEX(category_masterlist[Category],MATCH(transaction[[#This Row],[Item]],category_masterlist[Item],0)),"")</f>
        <v>Income</v>
      </c>
      <c r="I404" s="21" t="str">
        <f>IFERROR(INDEX(category_masterlist[Category Type],MATCH(transaction[[#This Row],[Item]],category_masterlist[Item],0)),"")</f>
        <v>Income</v>
      </c>
      <c r="J404" s="23" t="str">
        <f>IF(transaction[[#This Row],[Date]]="","",TEXT(transaction[[#This Row],[Date]],"mmm"))</f>
        <v>Nov</v>
      </c>
    </row>
    <row r="405" spans="1:10" x14ac:dyDescent="0.3">
      <c r="A405" s="11">
        <v>44501</v>
      </c>
      <c r="B405" s="14" t="s">
        <v>11</v>
      </c>
      <c r="C405" s="12" t="s">
        <v>73</v>
      </c>
      <c r="D405" s="13"/>
      <c r="E405" s="13">
        <v>1200</v>
      </c>
      <c r="F405" s="20">
        <f>transaction[[#This Row],[Money In (Income)]]-transaction[[#This Row],[Money Out (Expenses)]]</f>
        <v>1200</v>
      </c>
      <c r="G405" s="21" t="str">
        <f>IFERROR(INDEX(category_masterlist[Subcategory],MATCH(transaction[[#This Row],[Item]],category_masterlist[Item],0)),"")</f>
        <v>Other Income</v>
      </c>
      <c r="H405" s="21" t="str">
        <f>IFERROR(INDEX(category_masterlist[Category],MATCH(transaction[[#This Row],[Item]],category_masterlist[Item],0)),"")</f>
        <v>Income</v>
      </c>
      <c r="I405" s="21" t="str">
        <f>IFERROR(INDEX(category_masterlist[Category Type],MATCH(transaction[[#This Row],[Item]],category_masterlist[Item],0)),"")</f>
        <v>Income</v>
      </c>
      <c r="J405" s="23" t="str">
        <f>IF(transaction[[#This Row],[Date]]="","",TEXT(transaction[[#This Row],[Date]],"mmm"))</f>
        <v>Nov</v>
      </c>
    </row>
    <row r="406" spans="1:10" x14ac:dyDescent="0.3">
      <c r="A406" s="11">
        <v>44530</v>
      </c>
      <c r="B406" s="14" t="s">
        <v>12</v>
      </c>
      <c r="C406" s="12" t="s">
        <v>74</v>
      </c>
      <c r="D406" s="13">
        <v>10000</v>
      </c>
      <c r="E406" s="13"/>
      <c r="F406" s="20">
        <f>transaction[[#This Row],[Money In (Income)]]-transaction[[#This Row],[Money Out (Expenses)]]</f>
        <v>-10000</v>
      </c>
      <c r="G406" s="21" t="str">
        <f>IFERROR(INDEX(category_masterlist[Subcategory],MATCH(transaction[[#This Row],[Item]],category_masterlist[Item],0)),"")</f>
        <v>Housing</v>
      </c>
      <c r="H406" s="21" t="str">
        <f>IFERROR(INDEX(category_masterlist[Category],MATCH(transaction[[#This Row],[Item]],category_masterlist[Item],0)),"")</f>
        <v>Needs</v>
      </c>
      <c r="I406" s="21" t="str">
        <f>IFERROR(INDEX(category_masterlist[Category Type],MATCH(transaction[[#This Row],[Item]],category_masterlist[Item],0)),"")</f>
        <v>Expenses</v>
      </c>
      <c r="J406" s="23" t="str">
        <f>IF(transaction[[#This Row],[Date]]="","",TEXT(transaction[[#This Row],[Date]],"mmm"))</f>
        <v>Nov</v>
      </c>
    </row>
    <row r="407" spans="1:10" x14ac:dyDescent="0.3">
      <c r="A407" s="11">
        <v>44530</v>
      </c>
      <c r="B407" s="14" t="s">
        <v>13</v>
      </c>
      <c r="C407" s="12" t="s">
        <v>13</v>
      </c>
      <c r="D407" s="13">
        <v>2000</v>
      </c>
      <c r="E407" s="13"/>
      <c r="F407" s="20">
        <f>transaction[[#This Row],[Money In (Income)]]-transaction[[#This Row],[Money Out (Expenses)]]</f>
        <v>-2000</v>
      </c>
      <c r="G407" s="21" t="str">
        <f>IFERROR(INDEX(category_masterlist[Subcategory],MATCH(transaction[[#This Row],[Item]],category_masterlist[Item],0)),"")</f>
        <v>Housing</v>
      </c>
      <c r="H407" s="21" t="str">
        <f>IFERROR(INDEX(category_masterlist[Category],MATCH(transaction[[#This Row],[Item]],category_masterlist[Item],0)),"")</f>
        <v>Needs</v>
      </c>
      <c r="I407" s="21" t="str">
        <f>IFERROR(INDEX(category_masterlist[Category Type],MATCH(transaction[[#This Row],[Item]],category_masterlist[Item],0)),"")</f>
        <v>Expenses</v>
      </c>
      <c r="J407" s="23" t="str">
        <f>IF(transaction[[#This Row],[Date]]="","",TEXT(transaction[[#This Row],[Date]],"mmm"))</f>
        <v>Nov</v>
      </c>
    </row>
    <row r="408" spans="1:10" x14ac:dyDescent="0.3">
      <c r="A408" s="11">
        <v>44530</v>
      </c>
      <c r="B408" s="14" t="s">
        <v>14</v>
      </c>
      <c r="C408" s="12" t="s">
        <v>75</v>
      </c>
      <c r="D408" s="13">
        <v>5000</v>
      </c>
      <c r="E408" s="13"/>
      <c r="F408" s="20">
        <f>transaction[[#This Row],[Money In (Income)]]-transaction[[#This Row],[Money Out (Expenses)]]</f>
        <v>-5000</v>
      </c>
      <c r="G408" s="21" t="str">
        <f>IFERROR(INDEX(category_masterlist[Subcategory],MATCH(transaction[[#This Row],[Item]],category_masterlist[Item],0)),"")</f>
        <v>Groceries</v>
      </c>
      <c r="H408" s="21" t="str">
        <f>IFERROR(INDEX(category_masterlist[Category],MATCH(transaction[[#This Row],[Item]],category_masterlist[Item],0)),"")</f>
        <v>Needs</v>
      </c>
      <c r="I408" s="21" t="str">
        <f>IFERROR(INDEX(category_masterlist[Category Type],MATCH(transaction[[#This Row],[Item]],category_masterlist[Item],0)),"")</f>
        <v>Expenses</v>
      </c>
      <c r="J408" s="23" t="str">
        <f>IF(transaction[[#This Row],[Date]]="","",TEXT(transaction[[#This Row],[Date]],"mmm"))</f>
        <v>Nov</v>
      </c>
    </row>
    <row r="409" spans="1:10" x14ac:dyDescent="0.3">
      <c r="A409" s="11">
        <v>44530</v>
      </c>
      <c r="B409" s="14" t="s">
        <v>15</v>
      </c>
      <c r="C409" s="12" t="s">
        <v>76</v>
      </c>
      <c r="D409" s="13">
        <v>3000</v>
      </c>
      <c r="E409" s="13"/>
      <c r="F409" s="20">
        <f>transaction[[#This Row],[Money In (Income)]]-transaction[[#This Row],[Money Out (Expenses)]]</f>
        <v>-3000</v>
      </c>
      <c r="G409" s="21" t="str">
        <f>IFERROR(INDEX(category_masterlist[Subcategory],MATCH(transaction[[#This Row],[Item]],category_masterlist[Item],0)),"")</f>
        <v>Groceries</v>
      </c>
      <c r="H409" s="21" t="str">
        <f>IFERROR(INDEX(category_masterlist[Category],MATCH(transaction[[#This Row],[Item]],category_masterlist[Item],0)),"")</f>
        <v>Needs</v>
      </c>
      <c r="I409" s="21" t="str">
        <f>IFERROR(INDEX(category_masterlist[Category Type],MATCH(transaction[[#This Row],[Item]],category_masterlist[Item],0)),"")</f>
        <v>Expenses</v>
      </c>
      <c r="J409" s="23" t="str">
        <f>IF(transaction[[#This Row],[Date]]="","",TEXT(transaction[[#This Row],[Date]],"mmm"))</f>
        <v>Nov</v>
      </c>
    </row>
    <row r="410" spans="1:10" x14ac:dyDescent="0.3">
      <c r="A410" s="11">
        <v>44530</v>
      </c>
      <c r="B410" s="14" t="s">
        <v>16</v>
      </c>
      <c r="C410" s="12" t="s">
        <v>77</v>
      </c>
      <c r="D410" s="13">
        <v>1500</v>
      </c>
      <c r="E410" s="13"/>
      <c r="F410" s="20">
        <f>transaction[[#This Row],[Money In (Income)]]-transaction[[#This Row],[Money Out (Expenses)]]</f>
        <v>-1500</v>
      </c>
      <c r="G410" s="21" t="str">
        <f>IFERROR(INDEX(category_masterlist[Subcategory],MATCH(transaction[[#This Row],[Item]],category_masterlist[Item],0)),"")</f>
        <v>Bills &amp; Utilities</v>
      </c>
      <c r="H410" s="21" t="str">
        <f>IFERROR(INDEX(category_masterlist[Category],MATCH(transaction[[#This Row],[Item]],category_masterlist[Item],0)),"")</f>
        <v>Needs</v>
      </c>
      <c r="I410" s="21" t="str">
        <f>IFERROR(INDEX(category_masterlist[Category Type],MATCH(transaction[[#This Row],[Item]],category_masterlist[Item],0)),"")</f>
        <v>Expenses</v>
      </c>
      <c r="J410" s="23" t="str">
        <f>IF(transaction[[#This Row],[Date]]="","",TEXT(transaction[[#This Row],[Date]],"mmm"))</f>
        <v>Nov</v>
      </c>
    </row>
    <row r="411" spans="1:10" x14ac:dyDescent="0.3">
      <c r="A411" s="11">
        <v>44530</v>
      </c>
      <c r="B411" s="14" t="s">
        <v>17</v>
      </c>
      <c r="C411" s="12" t="s">
        <v>78</v>
      </c>
      <c r="D411" s="13">
        <v>350</v>
      </c>
      <c r="E411" s="13"/>
      <c r="F411" s="20">
        <f>transaction[[#This Row],[Money In (Income)]]-transaction[[#This Row],[Money Out (Expenses)]]</f>
        <v>-350</v>
      </c>
      <c r="G411" s="21" t="str">
        <f>IFERROR(INDEX(category_masterlist[Subcategory],MATCH(transaction[[#This Row],[Item]],category_masterlist[Item],0)),"")</f>
        <v>Bills &amp; Utilities</v>
      </c>
      <c r="H411" s="21" t="str">
        <f>IFERROR(INDEX(category_masterlist[Category],MATCH(transaction[[#This Row],[Item]],category_masterlist[Item],0)),"")</f>
        <v>Needs</v>
      </c>
      <c r="I411" s="21" t="str">
        <f>IFERROR(INDEX(category_masterlist[Category Type],MATCH(transaction[[#This Row],[Item]],category_masterlist[Item],0)),"")</f>
        <v>Expenses</v>
      </c>
      <c r="J411" s="23" t="str">
        <f>IF(transaction[[#This Row],[Date]]="","",TEXT(transaction[[#This Row],[Date]],"mmm"))</f>
        <v>Nov</v>
      </c>
    </row>
    <row r="412" spans="1:10" x14ac:dyDescent="0.3">
      <c r="A412" s="11">
        <v>44530</v>
      </c>
      <c r="B412" s="14" t="s">
        <v>18</v>
      </c>
      <c r="C412" s="12" t="s">
        <v>79</v>
      </c>
      <c r="D412" s="13">
        <v>850</v>
      </c>
      <c r="E412" s="13"/>
      <c r="F412" s="20">
        <f>transaction[[#This Row],[Money In (Income)]]-transaction[[#This Row],[Money Out (Expenses)]]</f>
        <v>-850</v>
      </c>
      <c r="G412" s="21" t="str">
        <f>IFERROR(INDEX(category_masterlist[Subcategory],MATCH(transaction[[#This Row],[Item]],category_masterlist[Item],0)),"")</f>
        <v>Bills &amp; Utilities</v>
      </c>
      <c r="H412" s="21" t="str">
        <f>IFERROR(INDEX(category_masterlist[Category],MATCH(transaction[[#This Row],[Item]],category_masterlist[Item],0)),"")</f>
        <v>Needs</v>
      </c>
      <c r="I412" s="21" t="str">
        <f>IFERROR(INDEX(category_masterlist[Category Type],MATCH(transaction[[#This Row],[Item]],category_masterlist[Item],0)),"")</f>
        <v>Expenses</v>
      </c>
      <c r="J412" s="23" t="str">
        <f>IF(transaction[[#This Row],[Date]]="","",TEXT(transaction[[#This Row],[Date]],"mmm"))</f>
        <v>Nov</v>
      </c>
    </row>
    <row r="413" spans="1:10" x14ac:dyDescent="0.3">
      <c r="A413" s="11">
        <v>44530</v>
      </c>
      <c r="B413" s="14" t="s">
        <v>19</v>
      </c>
      <c r="C413" s="12" t="s">
        <v>80</v>
      </c>
      <c r="D413" s="13">
        <v>500</v>
      </c>
      <c r="E413" s="13"/>
      <c r="F413" s="20">
        <f>transaction[[#This Row],[Money In (Income)]]-transaction[[#This Row],[Money Out (Expenses)]]</f>
        <v>-500</v>
      </c>
      <c r="G413" s="21" t="str">
        <f>IFERROR(INDEX(category_masterlist[Subcategory],MATCH(transaction[[#This Row],[Item]],category_masterlist[Item],0)),"")</f>
        <v>Bills &amp; Utilities</v>
      </c>
      <c r="H413" s="21" t="str">
        <f>IFERROR(INDEX(category_masterlist[Category],MATCH(transaction[[#This Row],[Item]],category_masterlist[Item],0)),"")</f>
        <v>Needs</v>
      </c>
      <c r="I413" s="21" t="str">
        <f>IFERROR(INDEX(category_masterlist[Category Type],MATCH(transaction[[#This Row],[Item]],category_masterlist[Item],0)),"")</f>
        <v>Expenses</v>
      </c>
      <c r="J413" s="23" t="str">
        <f>IF(transaction[[#This Row],[Date]]="","",TEXT(transaction[[#This Row],[Date]],"mmm"))</f>
        <v>Nov</v>
      </c>
    </row>
    <row r="414" spans="1:10" x14ac:dyDescent="0.3">
      <c r="A414" s="11">
        <v>44530</v>
      </c>
      <c r="B414" s="14" t="s">
        <v>20</v>
      </c>
      <c r="C414" s="12" t="s">
        <v>81</v>
      </c>
      <c r="D414" s="13">
        <v>1500</v>
      </c>
      <c r="E414" s="13"/>
      <c r="F414" s="20">
        <f>transaction[[#This Row],[Money In (Income)]]-transaction[[#This Row],[Money Out (Expenses)]]</f>
        <v>-1500</v>
      </c>
      <c r="G414" s="21" t="str">
        <f>IFERROR(INDEX(category_masterlist[Subcategory],MATCH(transaction[[#This Row],[Item]],category_masterlist[Item],0)),"")</f>
        <v>Bills &amp; Utilities</v>
      </c>
      <c r="H414" s="21" t="str">
        <f>IFERROR(INDEX(category_masterlist[Category],MATCH(transaction[[#This Row],[Item]],category_masterlist[Item],0)),"")</f>
        <v>Needs</v>
      </c>
      <c r="I414" s="21" t="str">
        <f>IFERROR(INDEX(category_masterlist[Category Type],MATCH(transaction[[#This Row],[Item]],category_masterlist[Item],0)),"")</f>
        <v>Expenses</v>
      </c>
      <c r="J414" s="23" t="str">
        <f>IF(transaction[[#This Row],[Date]]="","",TEXT(transaction[[#This Row],[Date]],"mmm"))</f>
        <v>Nov</v>
      </c>
    </row>
    <row r="415" spans="1:10" x14ac:dyDescent="0.3">
      <c r="A415" s="11">
        <v>44530</v>
      </c>
      <c r="B415" s="14" t="s">
        <v>21</v>
      </c>
      <c r="C415" s="12" t="s">
        <v>82</v>
      </c>
      <c r="D415" s="13">
        <v>1500</v>
      </c>
      <c r="E415" s="13"/>
      <c r="F415" s="20">
        <f>transaction[[#This Row],[Money In (Income)]]-transaction[[#This Row],[Money Out (Expenses)]]</f>
        <v>-1500</v>
      </c>
      <c r="G415" s="21" t="str">
        <f>IFERROR(INDEX(category_masterlist[Subcategory],MATCH(transaction[[#This Row],[Item]],category_masterlist[Item],0)),"")</f>
        <v>Transportation</v>
      </c>
      <c r="H415" s="21" t="str">
        <f>IFERROR(INDEX(category_masterlist[Category],MATCH(transaction[[#This Row],[Item]],category_masterlist[Item],0)),"")</f>
        <v>Needs</v>
      </c>
      <c r="I415" s="21" t="str">
        <f>IFERROR(INDEX(category_masterlist[Category Type],MATCH(transaction[[#This Row],[Item]],category_masterlist[Item],0)),"")</f>
        <v>Expenses</v>
      </c>
      <c r="J415" s="23" t="str">
        <f>IF(transaction[[#This Row],[Date]]="","",TEXT(transaction[[#This Row],[Date]],"mmm"))</f>
        <v>Nov</v>
      </c>
    </row>
    <row r="416" spans="1:10" x14ac:dyDescent="0.3">
      <c r="A416" s="11">
        <v>44530</v>
      </c>
      <c r="B416" s="14" t="s">
        <v>22</v>
      </c>
      <c r="C416" s="12" t="s">
        <v>83</v>
      </c>
      <c r="D416" s="13">
        <v>4000</v>
      </c>
      <c r="E416" s="13"/>
      <c r="F416" s="20">
        <f>transaction[[#This Row],[Money In (Income)]]-transaction[[#This Row],[Money Out (Expenses)]]</f>
        <v>-4000</v>
      </c>
      <c r="G416" s="21" t="str">
        <f>IFERROR(INDEX(category_masterlist[Subcategory],MATCH(transaction[[#This Row],[Item]],category_masterlist[Item],0)),"")</f>
        <v>Remittance</v>
      </c>
      <c r="H416" s="21" t="str">
        <f>IFERROR(INDEX(category_masterlist[Category],MATCH(transaction[[#This Row],[Item]],category_masterlist[Item],0)),"")</f>
        <v>Needs</v>
      </c>
      <c r="I416" s="21" t="str">
        <f>IFERROR(INDEX(category_masterlist[Category Type],MATCH(transaction[[#This Row],[Item]],category_masterlist[Item],0)),"")</f>
        <v>Expenses</v>
      </c>
      <c r="J416" s="23" t="str">
        <f>IF(transaction[[#This Row],[Date]]="","",TEXT(transaction[[#This Row],[Date]],"mmm"))</f>
        <v>Nov</v>
      </c>
    </row>
    <row r="417" spans="1:10" x14ac:dyDescent="0.3">
      <c r="A417" s="11">
        <v>44530</v>
      </c>
      <c r="B417" s="14" t="s">
        <v>23</v>
      </c>
      <c r="C417" s="12" t="s">
        <v>84</v>
      </c>
      <c r="D417" s="13">
        <v>3000</v>
      </c>
      <c r="E417" s="13"/>
      <c r="F417" s="20">
        <f>transaction[[#This Row],[Money In (Income)]]-transaction[[#This Row],[Money Out (Expenses)]]</f>
        <v>-3000</v>
      </c>
      <c r="G417" s="21" t="str">
        <f>IFERROR(INDEX(category_masterlist[Subcategory],MATCH(transaction[[#This Row],[Item]],category_masterlist[Item],0)),"")</f>
        <v>Education</v>
      </c>
      <c r="H417" s="21" t="str">
        <f>IFERROR(INDEX(category_masterlist[Category],MATCH(transaction[[#This Row],[Item]],category_masterlist[Item],0)),"")</f>
        <v>Needs</v>
      </c>
      <c r="I417" s="21" t="str">
        <f>IFERROR(INDEX(category_masterlist[Category Type],MATCH(transaction[[#This Row],[Item]],category_masterlist[Item],0)),"")</f>
        <v>Expenses</v>
      </c>
      <c r="J417" s="23" t="str">
        <f>IF(transaction[[#This Row],[Date]]="","",TEXT(transaction[[#This Row],[Date]],"mmm"))</f>
        <v>Nov</v>
      </c>
    </row>
    <row r="418" spans="1:10" x14ac:dyDescent="0.3">
      <c r="A418" s="11">
        <v>44530</v>
      </c>
      <c r="B418" s="14" t="s">
        <v>24</v>
      </c>
      <c r="C418" s="12" t="s">
        <v>85</v>
      </c>
      <c r="D418" s="13">
        <v>3000</v>
      </c>
      <c r="E418" s="13"/>
      <c r="F418" s="20">
        <f>transaction[[#This Row],[Money In (Income)]]-transaction[[#This Row],[Money Out (Expenses)]]</f>
        <v>-3000</v>
      </c>
      <c r="G418" s="21" t="str">
        <f>IFERROR(INDEX(category_masterlist[Subcategory],MATCH(transaction[[#This Row],[Item]],category_masterlist[Item],0)),"")</f>
        <v>Allowance</v>
      </c>
      <c r="H418" s="21" t="str">
        <f>IFERROR(INDEX(category_masterlist[Category],MATCH(transaction[[#This Row],[Item]],category_masterlist[Item],0)),"")</f>
        <v>Needs</v>
      </c>
      <c r="I418" s="21" t="str">
        <f>IFERROR(INDEX(category_masterlist[Category Type],MATCH(transaction[[#This Row],[Item]],category_masterlist[Item],0)),"")</f>
        <v>Expenses</v>
      </c>
      <c r="J418" s="23" t="str">
        <f>IF(transaction[[#This Row],[Date]]="","",TEXT(transaction[[#This Row],[Date]],"mmm"))</f>
        <v>Nov</v>
      </c>
    </row>
    <row r="419" spans="1:10" x14ac:dyDescent="0.3">
      <c r="A419" s="11">
        <v>44530</v>
      </c>
      <c r="B419" s="14" t="s">
        <v>25</v>
      </c>
      <c r="C419" s="12" t="s">
        <v>86</v>
      </c>
      <c r="D419" s="13">
        <v>500</v>
      </c>
      <c r="E419" s="13"/>
      <c r="F419" s="20">
        <f>transaction[[#This Row],[Money In (Income)]]-transaction[[#This Row],[Money Out (Expenses)]]</f>
        <v>-500</v>
      </c>
      <c r="G419" s="21" t="str">
        <f>IFERROR(INDEX(category_masterlist[Subcategory],MATCH(transaction[[#This Row],[Item]],category_masterlist[Item],0)),"")</f>
        <v>Self-development</v>
      </c>
      <c r="H419" s="21" t="str">
        <f>IFERROR(INDEX(category_masterlist[Category],MATCH(transaction[[#This Row],[Item]],category_masterlist[Item],0)),"")</f>
        <v>Financial Priorities</v>
      </c>
      <c r="I419" s="21" t="str">
        <f>IFERROR(INDEX(category_masterlist[Category Type],MATCH(transaction[[#This Row],[Item]],category_masterlist[Item],0)),"")</f>
        <v>Expenses</v>
      </c>
      <c r="J419" s="23" t="str">
        <f>IF(transaction[[#This Row],[Date]]="","",TEXT(transaction[[#This Row],[Date]],"mmm"))</f>
        <v>Nov</v>
      </c>
    </row>
    <row r="420" spans="1:10" x14ac:dyDescent="0.3">
      <c r="A420" s="11">
        <v>44530</v>
      </c>
      <c r="B420" s="14" t="s">
        <v>26</v>
      </c>
      <c r="C420" s="12" t="s">
        <v>87</v>
      </c>
      <c r="D420" s="13">
        <v>450</v>
      </c>
      <c r="E420" s="13"/>
      <c r="F420" s="20">
        <f>transaction[[#This Row],[Money In (Income)]]-transaction[[#This Row],[Money Out (Expenses)]]</f>
        <v>-450</v>
      </c>
      <c r="G420" s="21" t="str">
        <f>IFERROR(INDEX(category_masterlist[Subcategory],MATCH(transaction[[#This Row],[Item]],category_masterlist[Item],0)),"")</f>
        <v>Self-development</v>
      </c>
      <c r="H420" s="21" t="str">
        <f>IFERROR(INDEX(category_masterlist[Category],MATCH(transaction[[#This Row],[Item]],category_masterlist[Item],0)),"")</f>
        <v>Financial Priorities</v>
      </c>
      <c r="I420" s="21" t="str">
        <f>IFERROR(INDEX(category_masterlist[Category Type],MATCH(transaction[[#This Row],[Item]],category_masterlist[Item],0)),"")</f>
        <v>Expenses</v>
      </c>
      <c r="J420" s="23" t="str">
        <f>IF(transaction[[#This Row],[Date]]="","",TEXT(transaction[[#This Row],[Date]],"mmm"))</f>
        <v>Nov</v>
      </c>
    </row>
    <row r="421" spans="1:10" x14ac:dyDescent="0.3">
      <c r="A421" s="11">
        <v>44530</v>
      </c>
      <c r="B421" s="14" t="s">
        <v>28</v>
      </c>
      <c r="C421" s="12" t="s">
        <v>88</v>
      </c>
      <c r="D421" s="13">
        <v>3000</v>
      </c>
      <c r="E421" s="13"/>
      <c r="F421" s="20">
        <f>transaction[[#This Row],[Money In (Income)]]-transaction[[#This Row],[Money Out (Expenses)]]</f>
        <v>-3000</v>
      </c>
      <c r="G421" s="21" t="str">
        <f>IFERROR(INDEX(category_masterlist[Subcategory],MATCH(transaction[[#This Row],[Item]],category_masterlist[Item],0)),"")</f>
        <v>Self-development</v>
      </c>
      <c r="H421" s="21" t="str">
        <f>IFERROR(INDEX(category_masterlist[Category],MATCH(transaction[[#This Row],[Item]],category_masterlist[Item],0)),"")</f>
        <v>Financial Priorities</v>
      </c>
      <c r="I421" s="21" t="str">
        <f>IFERROR(INDEX(category_masterlist[Category Type],MATCH(transaction[[#This Row],[Item]],category_masterlist[Item],0)),"")</f>
        <v>Expenses</v>
      </c>
      <c r="J421" s="23" t="str">
        <f>IF(transaction[[#This Row],[Date]]="","",TEXT(transaction[[#This Row],[Date]],"mmm"))</f>
        <v>Nov</v>
      </c>
    </row>
    <row r="422" spans="1:10" x14ac:dyDescent="0.3">
      <c r="A422" s="11">
        <v>44530</v>
      </c>
      <c r="B422" s="14" t="s">
        <v>29</v>
      </c>
      <c r="C422" s="12" t="s">
        <v>89</v>
      </c>
      <c r="D422" s="13">
        <v>1500</v>
      </c>
      <c r="E422" s="13"/>
      <c r="F422" s="20">
        <f>transaction[[#This Row],[Money In (Income)]]-transaction[[#This Row],[Money Out (Expenses)]]</f>
        <v>-1500</v>
      </c>
      <c r="G422" s="21" t="str">
        <f>IFERROR(INDEX(category_masterlist[Subcategory],MATCH(transaction[[#This Row],[Item]],category_masterlist[Item],0)),"")</f>
        <v>Insurance</v>
      </c>
      <c r="H422" s="21" t="str">
        <f>IFERROR(INDEX(category_masterlist[Category],MATCH(transaction[[#This Row],[Item]],category_masterlist[Item],0)),"")</f>
        <v>Financial Priorities</v>
      </c>
      <c r="I422" s="21" t="str">
        <f>IFERROR(INDEX(category_masterlist[Category Type],MATCH(transaction[[#This Row],[Item]],category_masterlist[Item],0)),"")</f>
        <v>Expenses</v>
      </c>
      <c r="J422" s="23" t="str">
        <f>IF(transaction[[#This Row],[Date]]="","",TEXT(transaction[[#This Row],[Date]],"mmm"))</f>
        <v>Nov</v>
      </c>
    </row>
    <row r="423" spans="1:10" x14ac:dyDescent="0.3">
      <c r="A423" s="11">
        <v>44530</v>
      </c>
      <c r="B423" s="14" t="s">
        <v>30</v>
      </c>
      <c r="C423" s="12" t="s">
        <v>90</v>
      </c>
      <c r="D423" s="13">
        <v>850</v>
      </c>
      <c r="E423" s="13"/>
      <c r="F423" s="20">
        <f>transaction[[#This Row],[Money In (Income)]]-transaction[[#This Row],[Money Out (Expenses)]]</f>
        <v>-850</v>
      </c>
      <c r="G423" s="21" t="str">
        <f>IFERROR(INDEX(category_masterlist[Subcategory],MATCH(transaction[[#This Row],[Item]],category_masterlist[Item],0)),"")</f>
        <v>Insurance</v>
      </c>
      <c r="H423" s="21" t="str">
        <f>IFERROR(INDEX(category_masterlist[Category],MATCH(transaction[[#This Row],[Item]],category_masterlist[Item],0)),"")</f>
        <v>Financial Priorities</v>
      </c>
      <c r="I423" s="21" t="str">
        <f>IFERROR(INDEX(category_masterlist[Category Type],MATCH(transaction[[#This Row],[Item]],category_masterlist[Item],0)),"")</f>
        <v>Expenses</v>
      </c>
      <c r="J423" s="23" t="str">
        <f>IF(transaction[[#This Row],[Date]]="","",TEXT(transaction[[#This Row],[Date]],"mmm"))</f>
        <v>Nov</v>
      </c>
    </row>
    <row r="424" spans="1:10" x14ac:dyDescent="0.3">
      <c r="A424" s="11">
        <v>44530</v>
      </c>
      <c r="B424" s="14" t="s">
        <v>31</v>
      </c>
      <c r="C424" s="12" t="s">
        <v>91</v>
      </c>
      <c r="D424" s="13">
        <v>2000</v>
      </c>
      <c r="E424" s="13"/>
      <c r="F424" s="20">
        <f>transaction[[#This Row],[Money In (Income)]]-transaction[[#This Row],[Money Out (Expenses)]]</f>
        <v>-2000</v>
      </c>
      <c r="G424" s="21" t="str">
        <f>IFERROR(INDEX(category_masterlist[Subcategory],MATCH(transaction[[#This Row],[Item]],category_masterlist[Item],0)),"")</f>
        <v>Health</v>
      </c>
      <c r="H424" s="21" t="str">
        <f>IFERROR(INDEX(category_masterlist[Category],MATCH(transaction[[#This Row],[Item]],category_masterlist[Item],0)),"")</f>
        <v>Financial Priorities</v>
      </c>
      <c r="I424" s="21" t="str">
        <f>IFERROR(INDEX(category_masterlist[Category Type],MATCH(transaction[[#This Row],[Item]],category_masterlist[Item],0)),"")</f>
        <v>Expenses</v>
      </c>
      <c r="J424" s="23" t="str">
        <f>IF(transaction[[#This Row],[Date]]="","",TEXT(transaction[[#This Row],[Date]],"mmm"))</f>
        <v>Nov</v>
      </c>
    </row>
    <row r="425" spans="1:10" x14ac:dyDescent="0.3">
      <c r="A425" s="11">
        <v>44530</v>
      </c>
      <c r="B425" s="14" t="s">
        <v>32</v>
      </c>
      <c r="C425" s="12" t="s">
        <v>92</v>
      </c>
      <c r="D425" s="13">
        <v>1500</v>
      </c>
      <c r="E425" s="13"/>
      <c r="F425" s="20">
        <f>transaction[[#This Row],[Money In (Income)]]-transaction[[#This Row],[Money Out (Expenses)]]</f>
        <v>-1500</v>
      </c>
      <c r="G425" s="21" t="str">
        <f>IFERROR(INDEX(category_masterlist[Subcategory],MATCH(transaction[[#This Row],[Item]],category_masterlist[Item],0)),"")</f>
        <v>Debt Payment</v>
      </c>
      <c r="H425" s="21" t="str">
        <f>IFERROR(INDEX(category_masterlist[Category],MATCH(transaction[[#This Row],[Item]],category_masterlist[Item],0)),"")</f>
        <v>Financial Priorities</v>
      </c>
      <c r="I425" s="21" t="str">
        <f>IFERROR(INDEX(category_masterlist[Category Type],MATCH(transaction[[#This Row],[Item]],category_masterlist[Item],0)),"")</f>
        <v>Expenses</v>
      </c>
      <c r="J425" s="23" t="str">
        <f>IF(transaction[[#This Row],[Date]]="","",TEXT(transaction[[#This Row],[Date]],"mmm"))</f>
        <v>Nov</v>
      </c>
    </row>
    <row r="426" spans="1:10" x14ac:dyDescent="0.3">
      <c r="A426" s="11">
        <v>44530</v>
      </c>
      <c r="B426" s="14" t="s">
        <v>33</v>
      </c>
      <c r="C426" s="12" t="s">
        <v>33</v>
      </c>
      <c r="D426" s="13">
        <v>2500</v>
      </c>
      <c r="E426" s="13"/>
      <c r="F426" s="20">
        <f>transaction[[#This Row],[Money In (Income)]]-transaction[[#This Row],[Money Out (Expenses)]]</f>
        <v>-2500</v>
      </c>
      <c r="G426" s="21" t="str">
        <f>IFERROR(INDEX(category_masterlist[Subcategory],MATCH(transaction[[#This Row],[Item]],category_masterlist[Item],0)),"")</f>
        <v>Investment</v>
      </c>
      <c r="H426" s="21" t="str">
        <f>IFERROR(INDEX(category_masterlist[Category],MATCH(transaction[[#This Row],[Item]],category_masterlist[Item],0)),"")</f>
        <v>Financial Priorities</v>
      </c>
      <c r="I426" s="21" t="str">
        <f>IFERROR(INDEX(category_masterlist[Category Type],MATCH(transaction[[#This Row],[Item]],category_masterlist[Item],0)),"")</f>
        <v>Expenses</v>
      </c>
      <c r="J426" s="23" t="str">
        <f>IF(transaction[[#This Row],[Date]]="","",TEXT(transaction[[#This Row],[Date]],"mmm"))</f>
        <v>Nov</v>
      </c>
    </row>
    <row r="427" spans="1:10" x14ac:dyDescent="0.3">
      <c r="A427" s="11">
        <v>44530</v>
      </c>
      <c r="B427" s="14" t="s">
        <v>34</v>
      </c>
      <c r="C427" s="12" t="s">
        <v>34</v>
      </c>
      <c r="D427" s="13">
        <v>2500</v>
      </c>
      <c r="E427" s="13"/>
      <c r="F427" s="20">
        <f>transaction[[#This Row],[Money In (Income)]]-transaction[[#This Row],[Money Out (Expenses)]]</f>
        <v>-2500</v>
      </c>
      <c r="G427" s="21" t="str">
        <f>IFERROR(INDEX(category_masterlist[Subcategory],MATCH(transaction[[#This Row],[Item]],category_masterlist[Item],0)),"")</f>
        <v>Investment</v>
      </c>
      <c r="H427" s="21" t="str">
        <f>IFERROR(INDEX(category_masterlist[Category],MATCH(transaction[[#This Row],[Item]],category_masterlist[Item],0)),"")</f>
        <v>Financial Priorities</v>
      </c>
      <c r="I427" s="21" t="str">
        <f>IFERROR(INDEX(category_masterlist[Category Type],MATCH(transaction[[#This Row],[Item]],category_masterlist[Item],0)),"")</f>
        <v>Expenses</v>
      </c>
      <c r="J427" s="23" t="str">
        <f>IF(transaction[[#This Row],[Date]]="","",TEXT(transaction[[#This Row],[Date]],"mmm"))</f>
        <v>Nov</v>
      </c>
    </row>
    <row r="428" spans="1:10" x14ac:dyDescent="0.3">
      <c r="A428" s="11">
        <v>44530</v>
      </c>
      <c r="B428" s="14" t="s">
        <v>35</v>
      </c>
      <c r="C428" s="12" t="s">
        <v>35</v>
      </c>
      <c r="D428" s="13">
        <v>500</v>
      </c>
      <c r="E428" s="13"/>
      <c r="F428" s="20">
        <f>transaction[[#This Row],[Money In (Income)]]-transaction[[#This Row],[Money Out (Expenses)]]</f>
        <v>-500</v>
      </c>
      <c r="G428" s="21" t="str">
        <f>IFERROR(INDEX(category_masterlist[Subcategory],MATCH(transaction[[#This Row],[Item]],category_masterlist[Item],0)),"")</f>
        <v>Investment</v>
      </c>
      <c r="H428" s="21" t="str">
        <f>IFERROR(INDEX(category_masterlist[Category],MATCH(transaction[[#This Row],[Item]],category_masterlist[Item],0)),"")</f>
        <v>Financial Priorities</v>
      </c>
      <c r="I428" s="21" t="str">
        <f>IFERROR(INDEX(category_masterlist[Category Type],MATCH(transaction[[#This Row],[Item]],category_masterlist[Item],0)),"")</f>
        <v>Expenses</v>
      </c>
      <c r="J428" s="23" t="str">
        <f>IF(transaction[[#This Row],[Date]]="","",TEXT(transaction[[#This Row],[Date]],"mmm"))</f>
        <v>Nov</v>
      </c>
    </row>
    <row r="429" spans="1:10" x14ac:dyDescent="0.3">
      <c r="A429" s="11">
        <v>44530</v>
      </c>
      <c r="B429" s="14" t="s">
        <v>36</v>
      </c>
      <c r="C429" s="12" t="s">
        <v>36</v>
      </c>
      <c r="D429" s="13">
        <v>600</v>
      </c>
      <c r="E429" s="13"/>
      <c r="F429" s="20">
        <f>transaction[[#This Row],[Money In (Income)]]-transaction[[#This Row],[Money Out (Expenses)]]</f>
        <v>-600</v>
      </c>
      <c r="G429" s="21" t="str">
        <f>IFERROR(INDEX(category_masterlist[Subcategory],MATCH(transaction[[#This Row],[Item]],category_masterlist[Item],0)),"")</f>
        <v>Investment</v>
      </c>
      <c r="H429" s="21" t="str">
        <f>IFERROR(INDEX(category_masterlist[Category],MATCH(transaction[[#This Row],[Item]],category_masterlist[Item],0)),"")</f>
        <v>Financial Priorities</v>
      </c>
      <c r="I429" s="21" t="str">
        <f>IFERROR(INDEX(category_masterlist[Category Type],MATCH(transaction[[#This Row],[Item]],category_masterlist[Item],0)),"")</f>
        <v>Expenses</v>
      </c>
      <c r="J429" s="23" t="str">
        <f>IF(transaction[[#This Row],[Date]]="","",TEXT(transaction[[#This Row],[Date]],"mmm"))</f>
        <v>Nov</v>
      </c>
    </row>
    <row r="430" spans="1:10" x14ac:dyDescent="0.3">
      <c r="A430" s="11">
        <v>44530</v>
      </c>
      <c r="B430" s="14" t="s">
        <v>38</v>
      </c>
      <c r="C430" s="12" t="s">
        <v>93</v>
      </c>
      <c r="D430" s="13">
        <v>2000</v>
      </c>
      <c r="E430" s="13"/>
      <c r="F430" s="20">
        <f>transaction[[#This Row],[Money In (Income)]]-transaction[[#This Row],[Money Out (Expenses)]]</f>
        <v>-2000</v>
      </c>
      <c r="G430" s="21" t="str">
        <f>IFERROR(INDEX(category_masterlist[Subcategory],MATCH(transaction[[#This Row],[Item]],category_masterlist[Item],0)),"")</f>
        <v>Savings</v>
      </c>
      <c r="H430" s="21" t="str">
        <f>IFERROR(INDEX(category_masterlist[Category],MATCH(transaction[[#This Row],[Item]],category_masterlist[Item],0)),"")</f>
        <v>Financial Priorities</v>
      </c>
      <c r="I430" s="21" t="str">
        <f>IFERROR(INDEX(category_masterlist[Category Type],MATCH(transaction[[#This Row],[Item]],category_masterlist[Item],0)),"")</f>
        <v>Expenses</v>
      </c>
      <c r="J430" s="23" t="str">
        <f>IF(transaction[[#This Row],[Date]]="","",TEXT(transaction[[#This Row],[Date]],"mmm"))</f>
        <v>Nov</v>
      </c>
    </row>
    <row r="431" spans="1:10" x14ac:dyDescent="0.3">
      <c r="A431" s="11">
        <v>44530</v>
      </c>
      <c r="B431" s="14" t="s">
        <v>39</v>
      </c>
      <c r="C431" s="12" t="s">
        <v>94</v>
      </c>
      <c r="D431" s="13">
        <v>1000</v>
      </c>
      <c r="E431" s="13"/>
      <c r="F431" s="20">
        <f>transaction[[#This Row],[Money In (Income)]]-transaction[[#This Row],[Money Out (Expenses)]]</f>
        <v>-1000</v>
      </c>
      <c r="G431" s="21" t="str">
        <f>IFERROR(INDEX(category_masterlist[Subcategory],MATCH(transaction[[#This Row],[Item]],category_masterlist[Item],0)),"")</f>
        <v>Savings</v>
      </c>
      <c r="H431" s="21" t="str">
        <f>IFERROR(INDEX(category_masterlist[Category],MATCH(transaction[[#This Row],[Item]],category_masterlist[Item],0)),"")</f>
        <v>Financial Priorities</v>
      </c>
      <c r="I431" s="21" t="str">
        <f>IFERROR(INDEX(category_masterlist[Category Type],MATCH(transaction[[#This Row],[Item]],category_masterlist[Item],0)),"")</f>
        <v>Expenses</v>
      </c>
      <c r="J431" s="23" t="str">
        <f>IF(transaction[[#This Row],[Date]]="","",TEXT(transaction[[#This Row],[Date]],"mmm"))</f>
        <v>Nov</v>
      </c>
    </row>
    <row r="432" spans="1:10" x14ac:dyDescent="0.3">
      <c r="A432" s="11">
        <v>44530</v>
      </c>
      <c r="B432" s="14" t="s">
        <v>40</v>
      </c>
      <c r="C432" s="12" t="s">
        <v>95</v>
      </c>
      <c r="D432" s="13">
        <v>1500</v>
      </c>
      <c r="E432" s="13"/>
      <c r="F432" s="20">
        <f>transaction[[#This Row],[Money In (Income)]]-transaction[[#This Row],[Money Out (Expenses)]]</f>
        <v>-1500</v>
      </c>
      <c r="G432" s="21" t="str">
        <f>IFERROR(INDEX(category_masterlist[Subcategory],MATCH(transaction[[#This Row],[Item]],category_masterlist[Item],0)),"")</f>
        <v>Savings</v>
      </c>
      <c r="H432" s="21" t="str">
        <f>IFERROR(INDEX(category_masterlist[Category],MATCH(transaction[[#This Row],[Item]],category_masterlist[Item],0)),"")</f>
        <v>Financial Priorities</v>
      </c>
      <c r="I432" s="21" t="str">
        <f>IFERROR(INDEX(category_masterlist[Category Type],MATCH(transaction[[#This Row],[Item]],category_masterlist[Item],0)),"")</f>
        <v>Expenses</v>
      </c>
      <c r="J432" s="23" t="str">
        <f>IF(transaction[[#This Row],[Date]]="","",TEXT(transaction[[#This Row],[Date]],"mmm"))</f>
        <v>Nov</v>
      </c>
    </row>
    <row r="433" spans="1:10" x14ac:dyDescent="0.3">
      <c r="A433" s="11">
        <v>44530</v>
      </c>
      <c r="B433" s="14" t="s">
        <v>41</v>
      </c>
      <c r="C433" s="12" t="s">
        <v>96</v>
      </c>
      <c r="D433" s="13">
        <v>1000</v>
      </c>
      <c r="E433" s="13"/>
      <c r="F433" s="20">
        <f>transaction[[#This Row],[Money In (Income)]]-transaction[[#This Row],[Money Out (Expenses)]]</f>
        <v>-1000</v>
      </c>
      <c r="G433" s="21" t="str">
        <f>IFERROR(INDEX(category_masterlist[Subcategory],MATCH(transaction[[#This Row],[Item]],category_masterlist[Item],0)),"")</f>
        <v>Savings</v>
      </c>
      <c r="H433" s="21" t="str">
        <f>IFERROR(INDEX(category_masterlist[Category],MATCH(transaction[[#This Row],[Item]],category_masterlist[Item],0)),"")</f>
        <v>Financial Priorities</v>
      </c>
      <c r="I433" s="21" t="str">
        <f>IFERROR(INDEX(category_masterlist[Category Type],MATCH(transaction[[#This Row],[Item]],category_masterlist[Item],0)),"")</f>
        <v>Expenses</v>
      </c>
      <c r="J433" s="23" t="str">
        <f>IF(transaction[[#This Row],[Date]]="","",TEXT(transaction[[#This Row],[Date]],"mmm"))</f>
        <v>Nov</v>
      </c>
    </row>
    <row r="434" spans="1:10" x14ac:dyDescent="0.3">
      <c r="A434" s="11">
        <v>44530</v>
      </c>
      <c r="B434" s="14" t="s">
        <v>42</v>
      </c>
      <c r="C434" s="12" t="s">
        <v>97</v>
      </c>
      <c r="D434" s="13">
        <v>500</v>
      </c>
      <c r="E434" s="13"/>
      <c r="F434" s="20">
        <f>transaction[[#This Row],[Money In (Income)]]-transaction[[#This Row],[Money Out (Expenses)]]</f>
        <v>-500</v>
      </c>
      <c r="G434" s="21" t="str">
        <f>IFERROR(INDEX(category_masterlist[Subcategory],MATCH(transaction[[#This Row],[Item]],category_masterlist[Item],0)),"")</f>
        <v>Entertainment</v>
      </c>
      <c r="H434" s="21" t="str">
        <f>IFERROR(INDEX(category_masterlist[Category],MATCH(transaction[[#This Row],[Item]],category_masterlist[Item],0)),"")</f>
        <v>Wants</v>
      </c>
      <c r="I434" s="21" t="str">
        <f>IFERROR(INDEX(category_masterlist[Category Type],MATCH(transaction[[#This Row],[Item]],category_masterlist[Item],0)),"")</f>
        <v>Expenses</v>
      </c>
      <c r="J434" s="23" t="str">
        <f>IF(transaction[[#This Row],[Date]]="","",TEXT(transaction[[#This Row],[Date]],"mmm"))</f>
        <v>Nov</v>
      </c>
    </row>
    <row r="435" spans="1:10" x14ac:dyDescent="0.3">
      <c r="A435" s="11">
        <v>44530</v>
      </c>
      <c r="B435" s="14" t="s">
        <v>43</v>
      </c>
      <c r="C435" s="12" t="s">
        <v>98</v>
      </c>
      <c r="D435" s="13">
        <v>600</v>
      </c>
      <c r="E435" s="13"/>
      <c r="F435" s="20">
        <f>transaction[[#This Row],[Money In (Income)]]-transaction[[#This Row],[Money Out (Expenses)]]</f>
        <v>-600</v>
      </c>
      <c r="G435" s="21" t="str">
        <f>IFERROR(INDEX(category_masterlist[Subcategory],MATCH(transaction[[#This Row],[Item]],category_masterlist[Item],0)),"")</f>
        <v>Entertainment</v>
      </c>
      <c r="H435" s="21" t="str">
        <f>IFERROR(INDEX(category_masterlist[Category],MATCH(transaction[[#This Row],[Item]],category_masterlist[Item],0)),"")</f>
        <v>Wants</v>
      </c>
      <c r="I435" s="21" t="str">
        <f>IFERROR(INDEX(category_masterlist[Category Type],MATCH(transaction[[#This Row],[Item]],category_masterlist[Item],0)),"")</f>
        <v>Expenses</v>
      </c>
      <c r="J435" s="23" t="str">
        <f>IF(transaction[[#This Row],[Date]]="","",TEXT(transaction[[#This Row],[Date]],"mmm"))</f>
        <v>Nov</v>
      </c>
    </row>
    <row r="436" spans="1:10" x14ac:dyDescent="0.3">
      <c r="A436" s="11">
        <v>44530</v>
      </c>
      <c r="B436" s="14" t="s">
        <v>44</v>
      </c>
      <c r="C436" s="12" t="s">
        <v>99</v>
      </c>
      <c r="D436" s="13">
        <v>500</v>
      </c>
      <c r="E436" s="13"/>
      <c r="F436" s="20">
        <f>transaction[[#This Row],[Money In (Income)]]-transaction[[#This Row],[Money Out (Expenses)]]</f>
        <v>-500</v>
      </c>
      <c r="G436" s="21" t="str">
        <f>IFERROR(INDEX(category_masterlist[Subcategory],MATCH(transaction[[#This Row],[Item]],category_masterlist[Item],0)),"")</f>
        <v>Entertainment</v>
      </c>
      <c r="H436" s="21" t="str">
        <f>IFERROR(INDEX(category_masterlist[Category],MATCH(transaction[[#This Row],[Item]],category_masterlist[Item],0)),"")</f>
        <v>Wants</v>
      </c>
      <c r="I436" s="21" t="str">
        <f>IFERROR(INDEX(category_masterlist[Category Type],MATCH(transaction[[#This Row],[Item]],category_masterlist[Item],0)),"")</f>
        <v>Expenses</v>
      </c>
      <c r="J436" s="23" t="str">
        <f>IF(transaction[[#This Row],[Date]]="","",TEXT(transaction[[#This Row],[Date]],"mmm"))</f>
        <v>Nov</v>
      </c>
    </row>
    <row r="437" spans="1:10" x14ac:dyDescent="0.3">
      <c r="A437" s="11">
        <v>44530</v>
      </c>
      <c r="B437" s="14" t="s">
        <v>45</v>
      </c>
      <c r="C437" s="12" t="s">
        <v>100</v>
      </c>
      <c r="D437" s="13">
        <v>1200</v>
      </c>
      <c r="E437" s="13"/>
      <c r="F437" s="20">
        <f>transaction[[#This Row],[Money In (Income)]]-transaction[[#This Row],[Money Out (Expenses)]]</f>
        <v>-1200</v>
      </c>
      <c r="G437" s="21" t="str">
        <f>IFERROR(INDEX(category_masterlist[Subcategory],MATCH(transaction[[#This Row],[Item]],category_masterlist[Item],0)),"")</f>
        <v>Clothing</v>
      </c>
      <c r="H437" s="21" t="str">
        <f>IFERROR(INDEX(category_masterlist[Category],MATCH(transaction[[#This Row],[Item]],category_masterlist[Item],0)),"")</f>
        <v>Wants</v>
      </c>
      <c r="I437" s="21" t="str">
        <f>IFERROR(INDEX(category_masterlist[Category Type],MATCH(transaction[[#This Row],[Item]],category_masterlist[Item],0)),"")</f>
        <v>Expenses</v>
      </c>
      <c r="J437" s="23" t="str">
        <f>IF(transaction[[#This Row],[Date]]="","",TEXT(transaction[[#This Row],[Date]],"mmm"))</f>
        <v>Nov</v>
      </c>
    </row>
    <row r="438" spans="1:10" x14ac:dyDescent="0.3">
      <c r="A438" s="11">
        <v>44530</v>
      </c>
      <c r="B438" s="14" t="s">
        <v>46</v>
      </c>
      <c r="C438" s="12" t="s">
        <v>101</v>
      </c>
      <c r="D438" s="13">
        <v>1900</v>
      </c>
      <c r="E438" s="13"/>
      <c r="F438" s="20">
        <f>transaction[[#This Row],[Money In (Income)]]-transaction[[#This Row],[Money Out (Expenses)]]</f>
        <v>-1900</v>
      </c>
      <c r="G438" s="21" t="str">
        <f>IFERROR(INDEX(category_masterlist[Subcategory],MATCH(transaction[[#This Row],[Item]],category_masterlist[Item],0)),"")</f>
        <v>Dining Out</v>
      </c>
      <c r="H438" s="21" t="str">
        <f>IFERROR(INDEX(category_masterlist[Category],MATCH(transaction[[#This Row],[Item]],category_masterlist[Item],0)),"")</f>
        <v>Wants</v>
      </c>
      <c r="I438" s="21" t="str">
        <f>IFERROR(INDEX(category_masterlist[Category Type],MATCH(transaction[[#This Row],[Item]],category_masterlist[Item],0)),"")</f>
        <v>Expenses</v>
      </c>
      <c r="J438" s="23" t="str">
        <f>IF(transaction[[#This Row],[Date]]="","",TEXT(transaction[[#This Row],[Date]],"mmm"))</f>
        <v>Nov</v>
      </c>
    </row>
    <row r="439" spans="1:10" x14ac:dyDescent="0.3">
      <c r="A439" s="11">
        <v>44530</v>
      </c>
      <c r="B439" s="14" t="s">
        <v>47</v>
      </c>
      <c r="C439" s="12" t="s">
        <v>102</v>
      </c>
      <c r="D439" s="13">
        <v>6000</v>
      </c>
      <c r="E439" s="13"/>
      <c r="F439" s="20">
        <f>transaction[[#This Row],[Money In (Income)]]-transaction[[#This Row],[Money Out (Expenses)]]</f>
        <v>-6000</v>
      </c>
      <c r="G439" s="21" t="str">
        <f>IFERROR(INDEX(category_masterlist[Subcategory],MATCH(transaction[[#This Row],[Item]],category_masterlist[Item],0)),"")</f>
        <v>Charity</v>
      </c>
      <c r="H439" s="21" t="str">
        <f>IFERROR(INDEX(category_masterlist[Category],MATCH(transaction[[#This Row],[Item]],category_masterlist[Item],0)),"")</f>
        <v>Wants</v>
      </c>
      <c r="I439" s="21" t="str">
        <f>IFERROR(INDEX(category_masterlist[Category Type],MATCH(transaction[[#This Row],[Item]],category_masterlist[Item],0)),"")</f>
        <v>Expenses</v>
      </c>
      <c r="J439" s="23" t="str">
        <f>IF(transaction[[#This Row],[Date]]="","",TEXT(transaction[[#This Row],[Date]],"mmm"))</f>
        <v>Nov</v>
      </c>
    </row>
    <row r="440" spans="1:10" x14ac:dyDescent="0.3">
      <c r="A440" s="11">
        <v>44530</v>
      </c>
      <c r="B440" s="14" t="s">
        <v>48</v>
      </c>
      <c r="C440" s="12" t="s">
        <v>103</v>
      </c>
      <c r="D440" s="13">
        <v>3000</v>
      </c>
      <c r="E440" s="13"/>
      <c r="F440" s="20">
        <f>transaction[[#This Row],[Money In (Income)]]-transaction[[#This Row],[Money Out (Expenses)]]</f>
        <v>-3000</v>
      </c>
      <c r="G440" s="21" t="str">
        <f>IFERROR(INDEX(category_masterlist[Subcategory],MATCH(transaction[[#This Row],[Item]],category_masterlist[Item],0)),"")</f>
        <v>Other Expenses</v>
      </c>
      <c r="H440" s="21" t="str">
        <f>IFERROR(INDEX(category_masterlist[Category],MATCH(transaction[[#This Row],[Item]],category_masterlist[Item],0)),"")</f>
        <v>Wants</v>
      </c>
      <c r="I440" s="21" t="str">
        <f>IFERROR(INDEX(category_masterlist[Category Type],MATCH(transaction[[#This Row],[Item]],category_masterlist[Item],0)),"")</f>
        <v>Expenses</v>
      </c>
      <c r="J440" s="23" t="str">
        <f>IF(transaction[[#This Row],[Date]]="","",TEXT(transaction[[#This Row],[Date]],"mmm"))</f>
        <v>Nov</v>
      </c>
    </row>
    <row r="441" spans="1:10" x14ac:dyDescent="0.3">
      <c r="A441" s="11">
        <v>44531</v>
      </c>
      <c r="B441" s="14" t="s">
        <v>6</v>
      </c>
      <c r="C441" s="12" t="s">
        <v>69</v>
      </c>
      <c r="D441" s="13"/>
      <c r="E441" s="13">
        <v>60000</v>
      </c>
      <c r="F441" s="20">
        <f>transaction[[#This Row],[Money In (Income)]]-transaction[[#This Row],[Money Out (Expenses)]]</f>
        <v>60000</v>
      </c>
      <c r="G441" s="21" t="str">
        <f>IFERROR(INDEX(category_masterlist[Subcategory],MATCH(transaction[[#This Row],[Item]],category_masterlist[Item],0)),"")</f>
        <v>Salary</v>
      </c>
      <c r="H441" s="21" t="str">
        <f>IFERROR(INDEX(category_masterlist[Category],MATCH(transaction[[#This Row],[Item]],category_masterlist[Item],0)),"")</f>
        <v>Income</v>
      </c>
      <c r="I441" s="21" t="str">
        <f>IFERROR(INDEX(category_masterlist[Category Type],MATCH(transaction[[#This Row],[Item]],category_masterlist[Item],0)),"")</f>
        <v>Income</v>
      </c>
      <c r="J441" s="23" t="str">
        <f>IF(transaction[[#This Row],[Date]]="","",TEXT(transaction[[#This Row],[Date]],"mmm"))</f>
        <v>Dec</v>
      </c>
    </row>
    <row r="442" spans="1:10" x14ac:dyDescent="0.3">
      <c r="A442" s="11">
        <v>44531</v>
      </c>
      <c r="B442" s="14" t="s">
        <v>7</v>
      </c>
      <c r="C442" s="12" t="s">
        <v>70</v>
      </c>
      <c r="D442" s="13"/>
      <c r="E442" s="13">
        <v>5000</v>
      </c>
      <c r="F442" s="20">
        <f>transaction[[#This Row],[Money In (Income)]]-transaction[[#This Row],[Money Out (Expenses)]]</f>
        <v>5000</v>
      </c>
      <c r="G442" s="21" t="str">
        <f>IFERROR(INDEX(category_masterlist[Subcategory],MATCH(transaction[[#This Row],[Item]],category_masterlist[Item],0)),"")</f>
        <v>Business</v>
      </c>
      <c r="H442" s="21" t="str">
        <f>IFERROR(INDEX(category_masterlist[Category],MATCH(transaction[[#This Row],[Item]],category_masterlist[Item],0)),"")</f>
        <v>Income</v>
      </c>
      <c r="I442" s="21" t="str">
        <f>IFERROR(INDEX(category_masterlist[Category Type],MATCH(transaction[[#This Row],[Item]],category_masterlist[Item],0)),"")</f>
        <v>Income</v>
      </c>
      <c r="J442" s="23" t="str">
        <f>IF(transaction[[#This Row],[Date]]="","",TEXT(transaction[[#This Row],[Date]],"mmm"))</f>
        <v>Dec</v>
      </c>
    </row>
    <row r="443" spans="1:10" x14ac:dyDescent="0.3">
      <c r="A443" s="11">
        <v>44531</v>
      </c>
      <c r="B443" s="14" t="s">
        <v>8</v>
      </c>
      <c r="C443" s="12" t="s">
        <v>71</v>
      </c>
      <c r="D443" s="13"/>
      <c r="E443" s="13">
        <v>4500</v>
      </c>
      <c r="F443" s="20">
        <f>transaction[[#This Row],[Money In (Income)]]-transaction[[#This Row],[Money Out (Expenses)]]</f>
        <v>4500</v>
      </c>
      <c r="G443" s="21" t="str">
        <f>IFERROR(INDEX(category_masterlist[Subcategory],MATCH(transaction[[#This Row],[Item]],category_masterlist[Item],0)),"")</f>
        <v>Investment</v>
      </c>
      <c r="H443" s="21" t="str">
        <f>IFERROR(INDEX(category_masterlist[Category],MATCH(transaction[[#This Row],[Item]],category_masterlist[Item],0)),"")</f>
        <v>Income</v>
      </c>
      <c r="I443" s="21" t="str">
        <f>IFERROR(INDEX(category_masterlist[Category Type],MATCH(transaction[[#This Row],[Item]],category_masterlist[Item],0)),"")</f>
        <v>Income</v>
      </c>
      <c r="J443" s="23" t="str">
        <f>IF(transaction[[#This Row],[Date]]="","",TEXT(transaction[[#This Row],[Date]],"mmm"))</f>
        <v>Dec</v>
      </c>
    </row>
    <row r="444" spans="1:10" x14ac:dyDescent="0.3">
      <c r="A444" s="11">
        <v>44531</v>
      </c>
      <c r="B444" s="14" t="s">
        <v>9</v>
      </c>
      <c r="C444" s="12" t="s">
        <v>9</v>
      </c>
      <c r="D444" s="13"/>
      <c r="E444" s="13">
        <v>2500</v>
      </c>
      <c r="F444" s="20">
        <f>transaction[[#This Row],[Money In (Income)]]-transaction[[#This Row],[Money Out (Expenses)]]</f>
        <v>2500</v>
      </c>
      <c r="G444" s="21" t="str">
        <f>IFERROR(INDEX(category_masterlist[Subcategory],MATCH(transaction[[#This Row],[Item]],category_masterlist[Item],0)),"")</f>
        <v>Dividends</v>
      </c>
      <c r="H444" s="21" t="str">
        <f>IFERROR(INDEX(category_masterlist[Category],MATCH(transaction[[#This Row],[Item]],category_masterlist[Item],0)),"")</f>
        <v>Income</v>
      </c>
      <c r="I444" s="21" t="str">
        <f>IFERROR(INDEX(category_masterlist[Category Type],MATCH(transaction[[#This Row],[Item]],category_masterlist[Item],0)),"")</f>
        <v>Income</v>
      </c>
      <c r="J444" s="23" t="str">
        <f>IF(transaction[[#This Row],[Date]]="","",TEXT(transaction[[#This Row],[Date]],"mmm"))</f>
        <v>Dec</v>
      </c>
    </row>
    <row r="445" spans="1:10" x14ac:dyDescent="0.3">
      <c r="A445" s="11">
        <v>44531</v>
      </c>
      <c r="B445" s="14" t="s">
        <v>10</v>
      </c>
      <c r="C445" s="12" t="s">
        <v>72</v>
      </c>
      <c r="D445" s="13"/>
      <c r="E445" s="13">
        <v>5000</v>
      </c>
      <c r="F445" s="20">
        <f>transaction[[#This Row],[Money In (Income)]]-transaction[[#This Row],[Money Out (Expenses)]]</f>
        <v>5000</v>
      </c>
      <c r="G445" s="21" t="str">
        <f>IFERROR(INDEX(category_masterlist[Subcategory],MATCH(transaction[[#This Row],[Item]],category_masterlist[Item],0)),"")</f>
        <v>Other Income</v>
      </c>
      <c r="H445" s="21" t="str">
        <f>IFERROR(INDEX(category_masterlist[Category],MATCH(transaction[[#This Row],[Item]],category_masterlist[Item],0)),"")</f>
        <v>Income</v>
      </c>
      <c r="I445" s="21" t="str">
        <f>IFERROR(INDEX(category_masterlist[Category Type],MATCH(transaction[[#This Row],[Item]],category_masterlist[Item],0)),"")</f>
        <v>Income</v>
      </c>
      <c r="J445" s="23" t="str">
        <f>IF(transaction[[#This Row],[Date]]="","",TEXT(transaction[[#This Row],[Date]],"mmm"))</f>
        <v>Dec</v>
      </c>
    </row>
    <row r="446" spans="1:10" x14ac:dyDescent="0.3">
      <c r="A446" s="11">
        <v>44531</v>
      </c>
      <c r="B446" s="14" t="s">
        <v>11</v>
      </c>
      <c r="C446" s="12" t="s">
        <v>73</v>
      </c>
      <c r="D446" s="13"/>
      <c r="E446" s="13">
        <v>1000</v>
      </c>
      <c r="F446" s="20">
        <f>transaction[[#This Row],[Money In (Income)]]-transaction[[#This Row],[Money Out (Expenses)]]</f>
        <v>1000</v>
      </c>
      <c r="G446" s="21" t="str">
        <f>IFERROR(INDEX(category_masterlist[Subcategory],MATCH(transaction[[#This Row],[Item]],category_masterlist[Item],0)),"")</f>
        <v>Other Income</v>
      </c>
      <c r="H446" s="21" t="str">
        <f>IFERROR(INDEX(category_masterlist[Category],MATCH(transaction[[#This Row],[Item]],category_masterlist[Item],0)),"")</f>
        <v>Income</v>
      </c>
      <c r="I446" s="21" t="str">
        <f>IFERROR(INDEX(category_masterlist[Category Type],MATCH(transaction[[#This Row],[Item]],category_masterlist[Item],0)),"")</f>
        <v>Income</v>
      </c>
      <c r="J446" s="23" t="str">
        <f>IF(transaction[[#This Row],[Date]]="","",TEXT(transaction[[#This Row],[Date]],"mmm"))</f>
        <v>Dec</v>
      </c>
    </row>
    <row r="447" spans="1:10" x14ac:dyDescent="0.3">
      <c r="A447" s="11">
        <v>44561</v>
      </c>
      <c r="B447" s="14" t="s">
        <v>12</v>
      </c>
      <c r="C447" s="12" t="s">
        <v>74</v>
      </c>
      <c r="D447" s="13">
        <v>10000</v>
      </c>
      <c r="E447" s="13"/>
      <c r="F447" s="20">
        <f>transaction[[#This Row],[Money In (Income)]]-transaction[[#This Row],[Money Out (Expenses)]]</f>
        <v>-10000</v>
      </c>
      <c r="G447" s="21" t="str">
        <f>IFERROR(INDEX(category_masterlist[Subcategory],MATCH(transaction[[#This Row],[Item]],category_masterlist[Item],0)),"")</f>
        <v>Housing</v>
      </c>
      <c r="H447" s="21" t="str">
        <f>IFERROR(INDEX(category_masterlist[Category],MATCH(transaction[[#This Row],[Item]],category_masterlist[Item],0)),"")</f>
        <v>Needs</v>
      </c>
      <c r="I447" s="21" t="str">
        <f>IFERROR(INDEX(category_masterlist[Category Type],MATCH(transaction[[#This Row],[Item]],category_masterlist[Item],0)),"")</f>
        <v>Expenses</v>
      </c>
      <c r="J447" s="23" t="str">
        <f>IF(transaction[[#This Row],[Date]]="","",TEXT(transaction[[#This Row],[Date]],"mmm"))</f>
        <v>Dec</v>
      </c>
    </row>
    <row r="448" spans="1:10" x14ac:dyDescent="0.3">
      <c r="A448" s="11">
        <v>44561</v>
      </c>
      <c r="B448" s="14" t="s">
        <v>13</v>
      </c>
      <c r="C448" s="12" t="s">
        <v>13</v>
      </c>
      <c r="D448" s="13">
        <v>2000</v>
      </c>
      <c r="E448" s="13"/>
      <c r="F448" s="20">
        <f>transaction[[#This Row],[Money In (Income)]]-transaction[[#This Row],[Money Out (Expenses)]]</f>
        <v>-2000</v>
      </c>
      <c r="G448" s="21" t="str">
        <f>IFERROR(INDEX(category_masterlist[Subcategory],MATCH(transaction[[#This Row],[Item]],category_masterlist[Item],0)),"")</f>
        <v>Housing</v>
      </c>
      <c r="H448" s="21" t="str">
        <f>IFERROR(INDEX(category_masterlist[Category],MATCH(transaction[[#This Row],[Item]],category_masterlist[Item],0)),"")</f>
        <v>Needs</v>
      </c>
      <c r="I448" s="21" t="str">
        <f>IFERROR(INDEX(category_masterlist[Category Type],MATCH(transaction[[#This Row],[Item]],category_masterlist[Item],0)),"")</f>
        <v>Expenses</v>
      </c>
      <c r="J448" s="23" t="str">
        <f>IF(transaction[[#This Row],[Date]]="","",TEXT(transaction[[#This Row],[Date]],"mmm"))</f>
        <v>Dec</v>
      </c>
    </row>
    <row r="449" spans="1:10" x14ac:dyDescent="0.3">
      <c r="A449" s="11">
        <v>44561</v>
      </c>
      <c r="B449" s="14" t="s">
        <v>14</v>
      </c>
      <c r="C449" s="12" t="s">
        <v>75</v>
      </c>
      <c r="D449" s="13">
        <v>5000</v>
      </c>
      <c r="E449" s="13"/>
      <c r="F449" s="20">
        <f>transaction[[#This Row],[Money In (Income)]]-transaction[[#This Row],[Money Out (Expenses)]]</f>
        <v>-5000</v>
      </c>
      <c r="G449" s="21" t="str">
        <f>IFERROR(INDEX(category_masterlist[Subcategory],MATCH(transaction[[#This Row],[Item]],category_masterlist[Item],0)),"")</f>
        <v>Groceries</v>
      </c>
      <c r="H449" s="21" t="str">
        <f>IFERROR(INDEX(category_masterlist[Category],MATCH(transaction[[#This Row],[Item]],category_masterlist[Item],0)),"")</f>
        <v>Needs</v>
      </c>
      <c r="I449" s="21" t="str">
        <f>IFERROR(INDEX(category_masterlist[Category Type],MATCH(transaction[[#This Row],[Item]],category_masterlist[Item],0)),"")</f>
        <v>Expenses</v>
      </c>
      <c r="J449" s="23" t="str">
        <f>IF(transaction[[#This Row],[Date]]="","",TEXT(transaction[[#This Row],[Date]],"mmm"))</f>
        <v>Dec</v>
      </c>
    </row>
    <row r="450" spans="1:10" x14ac:dyDescent="0.3">
      <c r="A450" s="11">
        <v>44561</v>
      </c>
      <c r="B450" s="14" t="s">
        <v>15</v>
      </c>
      <c r="C450" s="12" t="s">
        <v>76</v>
      </c>
      <c r="D450" s="13">
        <v>3000</v>
      </c>
      <c r="E450" s="13"/>
      <c r="F450" s="20">
        <f>transaction[[#This Row],[Money In (Income)]]-transaction[[#This Row],[Money Out (Expenses)]]</f>
        <v>-3000</v>
      </c>
      <c r="G450" s="21" t="str">
        <f>IFERROR(INDEX(category_masterlist[Subcategory],MATCH(transaction[[#This Row],[Item]],category_masterlist[Item],0)),"")</f>
        <v>Groceries</v>
      </c>
      <c r="H450" s="21" t="str">
        <f>IFERROR(INDEX(category_masterlist[Category],MATCH(transaction[[#This Row],[Item]],category_masterlist[Item],0)),"")</f>
        <v>Needs</v>
      </c>
      <c r="I450" s="21" t="str">
        <f>IFERROR(INDEX(category_masterlist[Category Type],MATCH(transaction[[#This Row],[Item]],category_masterlist[Item],0)),"")</f>
        <v>Expenses</v>
      </c>
      <c r="J450" s="23" t="str">
        <f>IF(transaction[[#This Row],[Date]]="","",TEXT(transaction[[#This Row],[Date]],"mmm"))</f>
        <v>Dec</v>
      </c>
    </row>
    <row r="451" spans="1:10" x14ac:dyDescent="0.3">
      <c r="A451" s="11">
        <v>44561</v>
      </c>
      <c r="B451" s="14" t="s">
        <v>16</v>
      </c>
      <c r="C451" s="12" t="s">
        <v>77</v>
      </c>
      <c r="D451" s="13">
        <v>1500</v>
      </c>
      <c r="E451" s="13"/>
      <c r="F451" s="20">
        <f>transaction[[#This Row],[Money In (Income)]]-transaction[[#This Row],[Money Out (Expenses)]]</f>
        <v>-1500</v>
      </c>
      <c r="G451" s="21" t="str">
        <f>IFERROR(INDEX(category_masterlist[Subcategory],MATCH(transaction[[#This Row],[Item]],category_masterlist[Item],0)),"")</f>
        <v>Bills &amp; Utilities</v>
      </c>
      <c r="H451" s="21" t="str">
        <f>IFERROR(INDEX(category_masterlist[Category],MATCH(transaction[[#This Row],[Item]],category_masterlist[Item],0)),"")</f>
        <v>Needs</v>
      </c>
      <c r="I451" s="21" t="str">
        <f>IFERROR(INDEX(category_masterlist[Category Type],MATCH(transaction[[#This Row],[Item]],category_masterlist[Item],0)),"")</f>
        <v>Expenses</v>
      </c>
      <c r="J451" s="23" t="str">
        <f>IF(transaction[[#This Row],[Date]]="","",TEXT(transaction[[#This Row],[Date]],"mmm"))</f>
        <v>Dec</v>
      </c>
    </row>
    <row r="452" spans="1:10" x14ac:dyDescent="0.3">
      <c r="A452" s="11">
        <v>44561</v>
      </c>
      <c r="B452" s="14" t="s">
        <v>17</v>
      </c>
      <c r="C452" s="12" t="s">
        <v>78</v>
      </c>
      <c r="D452" s="13">
        <v>350</v>
      </c>
      <c r="E452" s="13"/>
      <c r="F452" s="20">
        <f>transaction[[#This Row],[Money In (Income)]]-transaction[[#This Row],[Money Out (Expenses)]]</f>
        <v>-350</v>
      </c>
      <c r="G452" s="21" t="str">
        <f>IFERROR(INDEX(category_masterlist[Subcategory],MATCH(transaction[[#This Row],[Item]],category_masterlist[Item],0)),"")</f>
        <v>Bills &amp; Utilities</v>
      </c>
      <c r="H452" s="21" t="str">
        <f>IFERROR(INDEX(category_masterlist[Category],MATCH(transaction[[#This Row],[Item]],category_masterlist[Item],0)),"")</f>
        <v>Needs</v>
      </c>
      <c r="I452" s="21" t="str">
        <f>IFERROR(INDEX(category_masterlist[Category Type],MATCH(transaction[[#This Row],[Item]],category_masterlist[Item],0)),"")</f>
        <v>Expenses</v>
      </c>
      <c r="J452" s="23" t="str">
        <f>IF(transaction[[#This Row],[Date]]="","",TEXT(transaction[[#This Row],[Date]],"mmm"))</f>
        <v>Dec</v>
      </c>
    </row>
    <row r="453" spans="1:10" x14ac:dyDescent="0.3">
      <c r="A453" s="11">
        <v>44561</v>
      </c>
      <c r="B453" s="14" t="s">
        <v>18</v>
      </c>
      <c r="C453" s="12" t="s">
        <v>79</v>
      </c>
      <c r="D453" s="13">
        <v>850</v>
      </c>
      <c r="E453" s="13"/>
      <c r="F453" s="20">
        <f>transaction[[#This Row],[Money In (Income)]]-transaction[[#This Row],[Money Out (Expenses)]]</f>
        <v>-850</v>
      </c>
      <c r="G453" s="21" t="str">
        <f>IFERROR(INDEX(category_masterlist[Subcategory],MATCH(transaction[[#This Row],[Item]],category_masterlist[Item],0)),"")</f>
        <v>Bills &amp; Utilities</v>
      </c>
      <c r="H453" s="21" t="str">
        <f>IFERROR(INDEX(category_masterlist[Category],MATCH(transaction[[#This Row],[Item]],category_masterlist[Item],0)),"")</f>
        <v>Needs</v>
      </c>
      <c r="I453" s="21" t="str">
        <f>IFERROR(INDEX(category_masterlist[Category Type],MATCH(transaction[[#This Row],[Item]],category_masterlist[Item],0)),"")</f>
        <v>Expenses</v>
      </c>
      <c r="J453" s="23" t="str">
        <f>IF(transaction[[#This Row],[Date]]="","",TEXT(transaction[[#This Row],[Date]],"mmm"))</f>
        <v>Dec</v>
      </c>
    </row>
    <row r="454" spans="1:10" x14ac:dyDescent="0.3">
      <c r="A454" s="11">
        <v>44561</v>
      </c>
      <c r="B454" s="14" t="s">
        <v>19</v>
      </c>
      <c r="C454" s="12" t="s">
        <v>80</v>
      </c>
      <c r="D454" s="13">
        <v>500</v>
      </c>
      <c r="E454" s="13"/>
      <c r="F454" s="20">
        <f>transaction[[#This Row],[Money In (Income)]]-transaction[[#This Row],[Money Out (Expenses)]]</f>
        <v>-500</v>
      </c>
      <c r="G454" s="21" t="str">
        <f>IFERROR(INDEX(category_masterlist[Subcategory],MATCH(transaction[[#This Row],[Item]],category_masterlist[Item],0)),"")</f>
        <v>Bills &amp; Utilities</v>
      </c>
      <c r="H454" s="21" t="str">
        <f>IFERROR(INDEX(category_masterlist[Category],MATCH(transaction[[#This Row],[Item]],category_masterlist[Item],0)),"")</f>
        <v>Needs</v>
      </c>
      <c r="I454" s="21" t="str">
        <f>IFERROR(INDEX(category_masterlist[Category Type],MATCH(transaction[[#This Row],[Item]],category_masterlist[Item],0)),"")</f>
        <v>Expenses</v>
      </c>
      <c r="J454" s="23" t="str">
        <f>IF(transaction[[#This Row],[Date]]="","",TEXT(transaction[[#This Row],[Date]],"mmm"))</f>
        <v>Dec</v>
      </c>
    </row>
    <row r="455" spans="1:10" x14ac:dyDescent="0.3">
      <c r="A455" s="11">
        <v>44561</v>
      </c>
      <c r="B455" s="14" t="s">
        <v>20</v>
      </c>
      <c r="C455" s="12" t="s">
        <v>81</v>
      </c>
      <c r="D455" s="13">
        <v>1500</v>
      </c>
      <c r="E455" s="13"/>
      <c r="F455" s="20">
        <f>transaction[[#This Row],[Money In (Income)]]-transaction[[#This Row],[Money Out (Expenses)]]</f>
        <v>-1500</v>
      </c>
      <c r="G455" s="21" t="str">
        <f>IFERROR(INDEX(category_masterlist[Subcategory],MATCH(transaction[[#This Row],[Item]],category_masterlist[Item],0)),"")</f>
        <v>Bills &amp; Utilities</v>
      </c>
      <c r="H455" s="21" t="str">
        <f>IFERROR(INDEX(category_masterlist[Category],MATCH(transaction[[#This Row],[Item]],category_masterlist[Item],0)),"")</f>
        <v>Needs</v>
      </c>
      <c r="I455" s="21" t="str">
        <f>IFERROR(INDEX(category_masterlist[Category Type],MATCH(transaction[[#This Row],[Item]],category_masterlist[Item],0)),"")</f>
        <v>Expenses</v>
      </c>
      <c r="J455" s="23" t="str">
        <f>IF(transaction[[#This Row],[Date]]="","",TEXT(transaction[[#This Row],[Date]],"mmm"))</f>
        <v>Dec</v>
      </c>
    </row>
    <row r="456" spans="1:10" x14ac:dyDescent="0.3">
      <c r="A456" s="11">
        <v>44561</v>
      </c>
      <c r="B456" s="14" t="s">
        <v>21</v>
      </c>
      <c r="C456" s="12" t="s">
        <v>82</v>
      </c>
      <c r="D456" s="13">
        <v>1500</v>
      </c>
      <c r="E456" s="13"/>
      <c r="F456" s="20">
        <f>transaction[[#This Row],[Money In (Income)]]-transaction[[#This Row],[Money Out (Expenses)]]</f>
        <v>-1500</v>
      </c>
      <c r="G456" s="21" t="str">
        <f>IFERROR(INDEX(category_masterlist[Subcategory],MATCH(transaction[[#This Row],[Item]],category_masterlist[Item],0)),"")</f>
        <v>Transportation</v>
      </c>
      <c r="H456" s="21" t="str">
        <f>IFERROR(INDEX(category_masterlist[Category],MATCH(transaction[[#This Row],[Item]],category_masterlist[Item],0)),"")</f>
        <v>Needs</v>
      </c>
      <c r="I456" s="21" t="str">
        <f>IFERROR(INDEX(category_masterlist[Category Type],MATCH(transaction[[#This Row],[Item]],category_masterlist[Item],0)),"")</f>
        <v>Expenses</v>
      </c>
      <c r="J456" s="23" t="str">
        <f>IF(transaction[[#This Row],[Date]]="","",TEXT(transaction[[#This Row],[Date]],"mmm"))</f>
        <v>Dec</v>
      </c>
    </row>
    <row r="457" spans="1:10" x14ac:dyDescent="0.3">
      <c r="A457" s="11">
        <v>44561</v>
      </c>
      <c r="B457" s="14" t="s">
        <v>22</v>
      </c>
      <c r="C457" s="12" t="s">
        <v>83</v>
      </c>
      <c r="D457" s="13">
        <v>4000</v>
      </c>
      <c r="E457" s="13"/>
      <c r="F457" s="20">
        <f>transaction[[#This Row],[Money In (Income)]]-transaction[[#This Row],[Money Out (Expenses)]]</f>
        <v>-4000</v>
      </c>
      <c r="G457" s="21" t="str">
        <f>IFERROR(INDEX(category_masterlist[Subcategory],MATCH(transaction[[#This Row],[Item]],category_masterlist[Item],0)),"")</f>
        <v>Remittance</v>
      </c>
      <c r="H457" s="21" t="str">
        <f>IFERROR(INDEX(category_masterlist[Category],MATCH(transaction[[#This Row],[Item]],category_masterlist[Item],0)),"")</f>
        <v>Needs</v>
      </c>
      <c r="I457" s="21" t="str">
        <f>IFERROR(INDEX(category_masterlist[Category Type],MATCH(transaction[[#This Row],[Item]],category_masterlist[Item],0)),"")</f>
        <v>Expenses</v>
      </c>
      <c r="J457" s="23" t="str">
        <f>IF(transaction[[#This Row],[Date]]="","",TEXT(transaction[[#This Row],[Date]],"mmm"))</f>
        <v>Dec</v>
      </c>
    </row>
    <row r="458" spans="1:10" x14ac:dyDescent="0.3">
      <c r="A458" s="11">
        <v>44561</v>
      </c>
      <c r="B458" s="14" t="s">
        <v>23</v>
      </c>
      <c r="C458" s="12" t="s">
        <v>84</v>
      </c>
      <c r="D458" s="13">
        <v>3000</v>
      </c>
      <c r="E458" s="13"/>
      <c r="F458" s="20">
        <f>transaction[[#This Row],[Money In (Income)]]-transaction[[#This Row],[Money Out (Expenses)]]</f>
        <v>-3000</v>
      </c>
      <c r="G458" s="21" t="str">
        <f>IFERROR(INDEX(category_masterlist[Subcategory],MATCH(transaction[[#This Row],[Item]],category_masterlist[Item],0)),"")</f>
        <v>Education</v>
      </c>
      <c r="H458" s="21" t="str">
        <f>IFERROR(INDEX(category_masterlist[Category],MATCH(transaction[[#This Row],[Item]],category_masterlist[Item],0)),"")</f>
        <v>Needs</v>
      </c>
      <c r="I458" s="21" t="str">
        <f>IFERROR(INDEX(category_masterlist[Category Type],MATCH(transaction[[#This Row],[Item]],category_masterlist[Item],0)),"")</f>
        <v>Expenses</v>
      </c>
      <c r="J458" s="23" t="str">
        <f>IF(transaction[[#This Row],[Date]]="","",TEXT(transaction[[#This Row],[Date]],"mmm"))</f>
        <v>Dec</v>
      </c>
    </row>
    <row r="459" spans="1:10" x14ac:dyDescent="0.3">
      <c r="A459" s="11">
        <v>44561</v>
      </c>
      <c r="B459" s="14" t="s">
        <v>24</v>
      </c>
      <c r="C459" s="12" t="s">
        <v>85</v>
      </c>
      <c r="D459" s="13">
        <v>3000</v>
      </c>
      <c r="E459" s="13"/>
      <c r="F459" s="20">
        <f>transaction[[#This Row],[Money In (Income)]]-transaction[[#This Row],[Money Out (Expenses)]]</f>
        <v>-3000</v>
      </c>
      <c r="G459" s="21" t="str">
        <f>IFERROR(INDEX(category_masterlist[Subcategory],MATCH(transaction[[#This Row],[Item]],category_masterlist[Item],0)),"")</f>
        <v>Allowance</v>
      </c>
      <c r="H459" s="21" t="str">
        <f>IFERROR(INDEX(category_masterlist[Category],MATCH(transaction[[#This Row],[Item]],category_masterlist[Item],0)),"")</f>
        <v>Needs</v>
      </c>
      <c r="I459" s="21" t="str">
        <f>IFERROR(INDEX(category_masterlist[Category Type],MATCH(transaction[[#This Row],[Item]],category_masterlist[Item],0)),"")</f>
        <v>Expenses</v>
      </c>
      <c r="J459" s="23" t="str">
        <f>IF(transaction[[#This Row],[Date]]="","",TEXT(transaction[[#This Row],[Date]],"mmm"))</f>
        <v>Dec</v>
      </c>
    </row>
    <row r="460" spans="1:10" x14ac:dyDescent="0.3">
      <c r="A460" s="11">
        <v>44561</v>
      </c>
      <c r="B460" s="14" t="s">
        <v>25</v>
      </c>
      <c r="C460" s="12" t="s">
        <v>86</v>
      </c>
      <c r="D460" s="13">
        <v>500</v>
      </c>
      <c r="E460" s="13"/>
      <c r="F460" s="20">
        <f>transaction[[#This Row],[Money In (Income)]]-transaction[[#This Row],[Money Out (Expenses)]]</f>
        <v>-500</v>
      </c>
      <c r="G460" s="21" t="str">
        <f>IFERROR(INDEX(category_masterlist[Subcategory],MATCH(transaction[[#This Row],[Item]],category_masterlist[Item],0)),"")</f>
        <v>Self-development</v>
      </c>
      <c r="H460" s="21" t="str">
        <f>IFERROR(INDEX(category_masterlist[Category],MATCH(transaction[[#This Row],[Item]],category_masterlist[Item],0)),"")</f>
        <v>Financial Priorities</v>
      </c>
      <c r="I460" s="21" t="str">
        <f>IFERROR(INDEX(category_masterlist[Category Type],MATCH(transaction[[#This Row],[Item]],category_masterlist[Item],0)),"")</f>
        <v>Expenses</v>
      </c>
      <c r="J460" s="23" t="str">
        <f>IF(transaction[[#This Row],[Date]]="","",TEXT(transaction[[#This Row],[Date]],"mmm"))</f>
        <v>Dec</v>
      </c>
    </row>
    <row r="461" spans="1:10" x14ac:dyDescent="0.3">
      <c r="A461" s="11">
        <v>44561</v>
      </c>
      <c r="B461" s="14" t="s">
        <v>26</v>
      </c>
      <c r="C461" s="12" t="s">
        <v>87</v>
      </c>
      <c r="D461" s="13">
        <v>450</v>
      </c>
      <c r="E461" s="13"/>
      <c r="F461" s="20">
        <f>transaction[[#This Row],[Money In (Income)]]-transaction[[#This Row],[Money Out (Expenses)]]</f>
        <v>-450</v>
      </c>
      <c r="G461" s="21" t="str">
        <f>IFERROR(INDEX(category_masterlist[Subcategory],MATCH(transaction[[#This Row],[Item]],category_masterlist[Item],0)),"")</f>
        <v>Self-development</v>
      </c>
      <c r="H461" s="21" t="str">
        <f>IFERROR(INDEX(category_masterlist[Category],MATCH(transaction[[#This Row],[Item]],category_masterlist[Item],0)),"")</f>
        <v>Financial Priorities</v>
      </c>
      <c r="I461" s="21" t="str">
        <f>IFERROR(INDEX(category_masterlist[Category Type],MATCH(transaction[[#This Row],[Item]],category_masterlist[Item],0)),"")</f>
        <v>Expenses</v>
      </c>
      <c r="J461" s="23" t="str">
        <f>IF(transaction[[#This Row],[Date]]="","",TEXT(transaction[[#This Row],[Date]],"mmm"))</f>
        <v>Dec</v>
      </c>
    </row>
    <row r="462" spans="1:10" x14ac:dyDescent="0.3">
      <c r="A462" s="11">
        <v>44561</v>
      </c>
      <c r="B462" s="14" t="s">
        <v>29</v>
      </c>
      <c r="C462" s="12" t="s">
        <v>89</v>
      </c>
      <c r="D462" s="13">
        <v>1500</v>
      </c>
      <c r="E462" s="13"/>
      <c r="F462" s="20">
        <f>transaction[[#This Row],[Money In (Income)]]-transaction[[#This Row],[Money Out (Expenses)]]</f>
        <v>-1500</v>
      </c>
      <c r="G462" s="21" t="str">
        <f>IFERROR(INDEX(category_masterlist[Subcategory],MATCH(transaction[[#This Row],[Item]],category_masterlist[Item],0)),"")</f>
        <v>Insurance</v>
      </c>
      <c r="H462" s="21" t="str">
        <f>IFERROR(INDEX(category_masterlist[Category],MATCH(transaction[[#This Row],[Item]],category_masterlist[Item],0)),"")</f>
        <v>Financial Priorities</v>
      </c>
      <c r="I462" s="21" t="str">
        <f>IFERROR(INDEX(category_masterlist[Category Type],MATCH(transaction[[#This Row],[Item]],category_masterlist[Item],0)),"")</f>
        <v>Expenses</v>
      </c>
      <c r="J462" s="23" t="str">
        <f>IF(transaction[[#This Row],[Date]]="","",TEXT(transaction[[#This Row],[Date]],"mmm"))</f>
        <v>Dec</v>
      </c>
    </row>
    <row r="463" spans="1:10" x14ac:dyDescent="0.3">
      <c r="A463" s="11">
        <v>44561</v>
      </c>
      <c r="B463" s="14" t="s">
        <v>30</v>
      </c>
      <c r="C463" s="12" t="s">
        <v>90</v>
      </c>
      <c r="D463" s="13">
        <v>850</v>
      </c>
      <c r="E463" s="13"/>
      <c r="F463" s="20">
        <f>transaction[[#This Row],[Money In (Income)]]-transaction[[#This Row],[Money Out (Expenses)]]</f>
        <v>-850</v>
      </c>
      <c r="G463" s="21" t="str">
        <f>IFERROR(INDEX(category_masterlist[Subcategory],MATCH(transaction[[#This Row],[Item]],category_masterlist[Item],0)),"")</f>
        <v>Insurance</v>
      </c>
      <c r="H463" s="21" t="str">
        <f>IFERROR(INDEX(category_masterlist[Category],MATCH(transaction[[#This Row],[Item]],category_masterlist[Item],0)),"")</f>
        <v>Financial Priorities</v>
      </c>
      <c r="I463" s="21" t="str">
        <f>IFERROR(INDEX(category_masterlist[Category Type],MATCH(transaction[[#This Row],[Item]],category_masterlist[Item],0)),"")</f>
        <v>Expenses</v>
      </c>
      <c r="J463" s="23" t="str">
        <f>IF(transaction[[#This Row],[Date]]="","",TEXT(transaction[[#This Row],[Date]],"mmm"))</f>
        <v>Dec</v>
      </c>
    </row>
    <row r="464" spans="1:10" x14ac:dyDescent="0.3">
      <c r="A464" s="11">
        <v>44561</v>
      </c>
      <c r="B464" s="14" t="s">
        <v>31</v>
      </c>
      <c r="C464" s="12" t="s">
        <v>91</v>
      </c>
      <c r="D464" s="13">
        <v>2000</v>
      </c>
      <c r="E464" s="13"/>
      <c r="F464" s="20">
        <f>transaction[[#This Row],[Money In (Income)]]-transaction[[#This Row],[Money Out (Expenses)]]</f>
        <v>-2000</v>
      </c>
      <c r="G464" s="21" t="str">
        <f>IFERROR(INDEX(category_masterlist[Subcategory],MATCH(transaction[[#This Row],[Item]],category_masterlist[Item],0)),"")</f>
        <v>Health</v>
      </c>
      <c r="H464" s="21" t="str">
        <f>IFERROR(INDEX(category_masterlist[Category],MATCH(transaction[[#This Row],[Item]],category_masterlist[Item],0)),"")</f>
        <v>Financial Priorities</v>
      </c>
      <c r="I464" s="21" t="str">
        <f>IFERROR(INDEX(category_masterlist[Category Type],MATCH(transaction[[#This Row],[Item]],category_masterlist[Item],0)),"")</f>
        <v>Expenses</v>
      </c>
      <c r="J464" s="23" t="str">
        <f>IF(transaction[[#This Row],[Date]]="","",TEXT(transaction[[#This Row],[Date]],"mmm"))</f>
        <v>Dec</v>
      </c>
    </row>
    <row r="465" spans="1:10" x14ac:dyDescent="0.3">
      <c r="A465" s="11">
        <v>44561</v>
      </c>
      <c r="B465" s="14" t="s">
        <v>32</v>
      </c>
      <c r="C465" s="12" t="s">
        <v>92</v>
      </c>
      <c r="D465" s="13">
        <v>1500</v>
      </c>
      <c r="E465" s="13"/>
      <c r="F465" s="20">
        <f>transaction[[#This Row],[Money In (Income)]]-transaction[[#This Row],[Money Out (Expenses)]]</f>
        <v>-1500</v>
      </c>
      <c r="G465" s="21" t="str">
        <f>IFERROR(INDEX(category_masterlist[Subcategory],MATCH(transaction[[#This Row],[Item]],category_masterlist[Item],0)),"")</f>
        <v>Debt Payment</v>
      </c>
      <c r="H465" s="21" t="str">
        <f>IFERROR(INDEX(category_masterlist[Category],MATCH(transaction[[#This Row],[Item]],category_masterlist[Item],0)),"")</f>
        <v>Financial Priorities</v>
      </c>
      <c r="I465" s="21" t="str">
        <f>IFERROR(INDEX(category_masterlist[Category Type],MATCH(transaction[[#This Row],[Item]],category_masterlist[Item],0)),"")</f>
        <v>Expenses</v>
      </c>
      <c r="J465" s="23" t="str">
        <f>IF(transaction[[#This Row],[Date]]="","",TEXT(transaction[[#This Row],[Date]],"mmm"))</f>
        <v>Dec</v>
      </c>
    </row>
    <row r="466" spans="1:10" x14ac:dyDescent="0.3">
      <c r="A466" s="11">
        <v>44561</v>
      </c>
      <c r="B466" s="14" t="s">
        <v>33</v>
      </c>
      <c r="C466" s="12" t="s">
        <v>33</v>
      </c>
      <c r="D466" s="13">
        <v>2500</v>
      </c>
      <c r="E466" s="13"/>
      <c r="F466" s="20">
        <f>transaction[[#This Row],[Money In (Income)]]-transaction[[#This Row],[Money Out (Expenses)]]</f>
        <v>-2500</v>
      </c>
      <c r="G466" s="21" t="str">
        <f>IFERROR(INDEX(category_masterlist[Subcategory],MATCH(transaction[[#This Row],[Item]],category_masterlist[Item],0)),"")</f>
        <v>Investment</v>
      </c>
      <c r="H466" s="21" t="str">
        <f>IFERROR(INDEX(category_masterlist[Category],MATCH(transaction[[#This Row],[Item]],category_masterlist[Item],0)),"")</f>
        <v>Financial Priorities</v>
      </c>
      <c r="I466" s="21" t="str">
        <f>IFERROR(INDEX(category_masterlist[Category Type],MATCH(transaction[[#This Row],[Item]],category_masterlist[Item],0)),"")</f>
        <v>Expenses</v>
      </c>
      <c r="J466" s="23" t="str">
        <f>IF(transaction[[#This Row],[Date]]="","",TEXT(transaction[[#This Row],[Date]],"mmm"))</f>
        <v>Dec</v>
      </c>
    </row>
    <row r="467" spans="1:10" x14ac:dyDescent="0.3">
      <c r="A467" s="11">
        <v>44561</v>
      </c>
      <c r="B467" s="14" t="s">
        <v>34</v>
      </c>
      <c r="C467" s="12" t="s">
        <v>34</v>
      </c>
      <c r="D467" s="13">
        <v>2500</v>
      </c>
      <c r="E467" s="13"/>
      <c r="F467" s="20">
        <f>transaction[[#This Row],[Money In (Income)]]-transaction[[#This Row],[Money Out (Expenses)]]</f>
        <v>-2500</v>
      </c>
      <c r="G467" s="21" t="str">
        <f>IFERROR(INDEX(category_masterlist[Subcategory],MATCH(transaction[[#This Row],[Item]],category_masterlist[Item],0)),"")</f>
        <v>Investment</v>
      </c>
      <c r="H467" s="21" t="str">
        <f>IFERROR(INDEX(category_masterlist[Category],MATCH(transaction[[#This Row],[Item]],category_masterlist[Item],0)),"")</f>
        <v>Financial Priorities</v>
      </c>
      <c r="I467" s="21" t="str">
        <f>IFERROR(INDEX(category_masterlist[Category Type],MATCH(transaction[[#This Row],[Item]],category_masterlist[Item],0)),"")</f>
        <v>Expenses</v>
      </c>
      <c r="J467" s="23" t="str">
        <f>IF(transaction[[#This Row],[Date]]="","",TEXT(transaction[[#This Row],[Date]],"mmm"))</f>
        <v>Dec</v>
      </c>
    </row>
    <row r="468" spans="1:10" x14ac:dyDescent="0.3">
      <c r="A468" s="11">
        <v>44561</v>
      </c>
      <c r="B468" s="14" t="s">
        <v>35</v>
      </c>
      <c r="C468" s="12" t="s">
        <v>35</v>
      </c>
      <c r="D468" s="13">
        <v>500</v>
      </c>
      <c r="E468" s="13"/>
      <c r="F468" s="20">
        <f>transaction[[#This Row],[Money In (Income)]]-transaction[[#This Row],[Money Out (Expenses)]]</f>
        <v>-500</v>
      </c>
      <c r="G468" s="21" t="str">
        <f>IFERROR(INDEX(category_masterlist[Subcategory],MATCH(transaction[[#This Row],[Item]],category_masterlist[Item],0)),"")</f>
        <v>Investment</v>
      </c>
      <c r="H468" s="21" t="str">
        <f>IFERROR(INDEX(category_masterlist[Category],MATCH(transaction[[#This Row],[Item]],category_masterlist[Item],0)),"")</f>
        <v>Financial Priorities</v>
      </c>
      <c r="I468" s="21" t="str">
        <f>IFERROR(INDEX(category_masterlist[Category Type],MATCH(transaction[[#This Row],[Item]],category_masterlist[Item],0)),"")</f>
        <v>Expenses</v>
      </c>
      <c r="J468" s="23" t="str">
        <f>IF(transaction[[#This Row],[Date]]="","",TEXT(transaction[[#This Row],[Date]],"mmm"))</f>
        <v>Dec</v>
      </c>
    </row>
    <row r="469" spans="1:10" x14ac:dyDescent="0.3">
      <c r="A469" s="11">
        <v>44561</v>
      </c>
      <c r="B469" s="14" t="s">
        <v>36</v>
      </c>
      <c r="C469" s="12" t="s">
        <v>36</v>
      </c>
      <c r="D469" s="13">
        <v>600</v>
      </c>
      <c r="E469" s="13"/>
      <c r="F469" s="20">
        <f>transaction[[#This Row],[Money In (Income)]]-transaction[[#This Row],[Money Out (Expenses)]]</f>
        <v>-600</v>
      </c>
      <c r="G469" s="21" t="str">
        <f>IFERROR(INDEX(category_masterlist[Subcategory],MATCH(transaction[[#This Row],[Item]],category_masterlist[Item],0)),"")</f>
        <v>Investment</v>
      </c>
      <c r="H469" s="21" t="str">
        <f>IFERROR(INDEX(category_masterlist[Category],MATCH(transaction[[#This Row],[Item]],category_masterlist[Item],0)),"")</f>
        <v>Financial Priorities</v>
      </c>
      <c r="I469" s="21" t="str">
        <f>IFERROR(INDEX(category_masterlist[Category Type],MATCH(transaction[[#This Row],[Item]],category_masterlist[Item],0)),"")</f>
        <v>Expenses</v>
      </c>
      <c r="J469" s="23" t="str">
        <f>IF(transaction[[#This Row],[Date]]="","",TEXT(transaction[[#This Row],[Date]],"mmm"))</f>
        <v>Dec</v>
      </c>
    </row>
    <row r="470" spans="1:10" x14ac:dyDescent="0.3">
      <c r="A470" s="11">
        <v>44561</v>
      </c>
      <c r="B470" s="14" t="s">
        <v>38</v>
      </c>
      <c r="C470" s="12" t="s">
        <v>93</v>
      </c>
      <c r="D470" s="13">
        <v>2000</v>
      </c>
      <c r="E470" s="13"/>
      <c r="F470" s="20">
        <f>transaction[[#This Row],[Money In (Income)]]-transaction[[#This Row],[Money Out (Expenses)]]</f>
        <v>-2000</v>
      </c>
      <c r="G470" s="21" t="str">
        <f>IFERROR(INDEX(category_masterlist[Subcategory],MATCH(transaction[[#This Row],[Item]],category_masterlist[Item],0)),"")</f>
        <v>Savings</v>
      </c>
      <c r="H470" s="21" t="str">
        <f>IFERROR(INDEX(category_masterlist[Category],MATCH(transaction[[#This Row],[Item]],category_masterlist[Item],0)),"")</f>
        <v>Financial Priorities</v>
      </c>
      <c r="I470" s="21" t="str">
        <f>IFERROR(INDEX(category_masterlist[Category Type],MATCH(transaction[[#This Row],[Item]],category_masterlist[Item],0)),"")</f>
        <v>Expenses</v>
      </c>
      <c r="J470" s="23" t="str">
        <f>IF(transaction[[#This Row],[Date]]="","",TEXT(transaction[[#This Row],[Date]],"mmm"))</f>
        <v>Dec</v>
      </c>
    </row>
    <row r="471" spans="1:10" x14ac:dyDescent="0.3">
      <c r="A471" s="11">
        <v>44561</v>
      </c>
      <c r="B471" s="14" t="s">
        <v>39</v>
      </c>
      <c r="C471" s="12" t="s">
        <v>94</v>
      </c>
      <c r="D471" s="13">
        <v>1000</v>
      </c>
      <c r="E471" s="13"/>
      <c r="F471" s="20">
        <f>transaction[[#This Row],[Money In (Income)]]-transaction[[#This Row],[Money Out (Expenses)]]</f>
        <v>-1000</v>
      </c>
      <c r="G471" s="21" t="str">
        <f>IFERROR(INDEX(category_masterlist[Subcategory],MATCH(transaction[[#This Row],[Item]],category_masterlist[Item],0)),"")</f>
        <v>Savings</v>
      </c>
      <c r="H471" s="21" t="str">
        <f>IFERROR(INDEX(category_masterlist[Category],MATCH(transaction[[#This Row],[Item]],category_masterlist[Item],0)),"")</f>
        <v>Financial Priorities</v>
      </c>
      <c r="I471" s="21" t="str">
        <f>IFERROR(INDEX(category_masterlist[Category Type],MATCH(transaction[[#This Row],[Item]],category_masterlist[Item],0)),"")</f>
        <v>Expenses</v>
      </c>
      <c r="J471" s="23" t="str">
        <f>IF(transaction[[#This Row],[Date]]="","",TEXT(transaction[[#This Row],[Date]],"mmm"))</f>
        <v>Dec</v>
      </c>
    </row>
    <row r="472" spans="1:10" x14ac:dyDescent="0.3">
      <c r="A472" s="11">
        <v>44561</v>
      </c>
      <c r="B472" s="14" t="s">
        <v>40</v>
      </c>
      <c r="C472" s="12" t="s">
        <v>95</v>
      </c>
      <c r="D472" s="13">
        <v>1500</v>
      </c>
      <c r="E472" s="13"/>
      <c r="F472" s="20">
        <f>transaction[[#This Row],[Money In (Income)]]-transaction[[#This Row],[Money Out (Expenses)]]</f>
        <v>-1500</v>
      </c>
      <c r="G472" s="21" t="str">
        <f>IFERROR(INDEX(category_masterlist[Subcategory],MATCH(transaction[[#This Row],[Item]],category_masterlist[Item],0)),"")</f>
        <v>Savings</v>
      </c>
      <c r="H472" s="21" t="str">
        <f>IFERROR(INDEX(category_masterlist[Category],MATCH(transaction[[#This Row],[Item]],category_masterlist[Item],0)),"")</f>
        <v>Financial Priorities</v>
      </c>
      <c r="I472" s="21" t="str">
        <f>IFERROR(INDEX(category_masterlist[Category Type],MATCH(transaction[[#This Row],[Item]],category_masterlist[Item],0)),"")</f>
        <v>Expenses</v>
      </c>
      <c r="J472" s="23" t="str">
        <f>IF(transaction[[#This Row],[Date]]="","",TEXT(transaction[[#This Row],[Date]],"mmm"))</f>
        <v>Dec</v>
      </c>
    </row>
    <row r="473" spans="1:10" x14ac:dyDescent="0.3">
      <c r="A473" s="11">
        <v>44561</v>
      </c>
      <c r="B473" s="14" t="s">
        <v>41</v>
      </c>
      <c r="C473" s="12" t="s">
        <v>96</v>
      </c>
      <c r="D473" s="13">
        <v>1000</v>
      </c>
      <c r="E473" s="13"/>
      <c r="F473" s="20">
        <f>transaction[[#This Row],[Money In (Income)]]-transaction[[#This Row],[Money Out (Expenses)]]</f>
        <v>-1000</v>
      </c>
      <c r="G473" s="21" t="str">
        <f>IFERROR(INDEX(category_masterlist[Subcategory],MATCH(transaction[[#This Row],[Item]],category_masterlist[Item],0)),"")</f>
        <v>Savings</v>
      </c>
      <c r="H473" s="21" t="str">
        <f>IFERROR(INDEX(category_masterlist[Category],MATCH(transaction[[#This Row],[Item]],category_masterlist[Item],0)),"")</f>
        <v>Financial Priorities</v>
      </c>
      <c r="I473" s="21" t="str">
        <f>IFERROR(INDEX(category_masterlist[Category Type],MATCH(transaction[[#This Row],[Item]],category_masterlist[Item],0)),"")</f>
        <v>Expenses</v>
      </c>
      <c r="J473" s="23" t="str">
        <f>IF(transaction[[#This Row],[Date]]="","",TEXT(transaction[[#This Row],[Date]],"mmm"))</f>
        <v>Dec</v>
      </c>
    </row>
    <row r="474" spans="1:10" x14ac:dyDescent="0.3">
      <c r="A474" s="11">
        <v>44561</v>
      </c>
      <c r="B474" s="14" t="s">
        <v>42</v>
      </c>
      <c r="C474" s="12" t="s">
        <v>97</v>
      </c>
      <c r="D474" s="13">
        <v>500</v>
      </c>
      <c r="E474" s="13"/>
      <c r="F474" s="20">
        <f>transaction[[#This Row],[Money In (Income)]]-transaction[[#This Row],[Money Out (Expenses)]]</f>
        <v>-500</v>
      </c>
      <c r="G474" s="21" t="str">
        <f>IFERROR(INDEX(category_masterlist[Subcategory],MATCH(transaction[[#This Row],[Item]],category_masterlist[Item],0)),"")</f>
        <v>Entertainment</v>
      </c>
      <c r="H474" s="21" t="str">
        <f>IFERROR(INDEX(category_masterlist[Category],MATCH(transaction[[#This Row],[Item]],category_masterlist[Item],0)),"")</f>
        <v>Wants</v>
      </c>
      <c r="I474" s="21" t="str">
        <f>IFERROR(INDEX(category_masterlist[Category Type],MATCH(transaction[[#This Row],[Item]],category_masterlist[Item],0)),"")</f>
        <v>Expenses</v>
      </c>
      <c r="J474" s="23" t="str">
        <f>IF(transaction[[#This Row],[Date]]="","",TEXT(transaction[[#This Row],[Date]],"mmm"))</f>
        <v>Dec</v>
      </c>
    </row>
    <row r="475" spans="1:10" x14ac:dyDescent="0.3">
      <c r="A475" s="11">
        <v>44561</v>
      </c>
      <c r="B475" s="14" t="s">
        <v>43</v>
      </c>
      <c r="C475" s="12" t="s">
        <v>98</v>
      </c>
      <c r="D475" s="13">
        <v>600</v>
      </c>
      <c r="E475" s="13"/>
      <c r="F475" s="20">
        <f>transaction[[#This Row],[Money In (Income)]]-transaction[[#This Row],[Money Out (Expenses)]]</f>
        <v>-600</v>
      </c>
      <c r="G475" s="21" t="str">
        <f>IFERROR(INDEX(category_masterlist[Subcategory],MATCH(transaction[[#This Row],[Item]],category_masterlist[Item],0)),"")</f>
        <v>Entertainment</v>
      </c>
      <c r="H475" s="21" t="str">
        <f>IFERROR(INDEX(category_masterlist[Category],MATCH(transaction[[#This Row],[Item]],category_masterlist[Item],0)),"")</f>
        <v>Wants</v>
      </c>
      <c r="I475" s="21" t="str">
        <f>IFERROR(INDEX(category_masterlist[Category Type],MATCH(transaction[[#This Row],[Item]],category_masterlist[Item],0)),"")</f>
        <v>Expenses</v>
      </c>
      <c r="J475" s="23" t="str">
        <f>IF(transaction[[#This Row],[Date]]="","",TEXT(transaction[[#This Row],[Date]],"mmm"))</f>
        <v>Dec</v>
      </c>
    </row>
    <row r="476" spans="1:10" x14ac:dyDescent="0.3">
      <c r="A476" s="11">
        <v>44561</v>
      </c>
      <c r="B476" t="s">
        <v>45</v>
      </c>
      <c r="C476" s="12" t="s">
        <v>100</v>
      </c>
      <c r="D476" s="13">
        <v>1200</v>
      </c>
      <c r="E476" s="13"/>
      <c r="F476" s="20">
        <f>transaction[[#This Row],[Money In (Income)]]-transaction[[#This Row],[Money Out (Expenses)]]</f>
        <v>-1200</v>
      </c>
      <c r="G476" s="21" t="str">
        <f>IFERROR(INDEX(category_masterlist[Subcategory],MATCH(transaction[[#This Row],[Item]],category_masterlist[Item],0)),"")</f>
        <v>Clothing</v>
      </c>
      <c r="H476" s="21" t="str">
        <f>IFERROR(INDEX(category_masterlist[Category],MATCH(transaction[[#This Row],[Item]],category_masterlist[Item],0)),"")</f>
        <v>Wants</v>
      </c>
      <c r="I476" s="21" t="str">
        <f>IFERROR(INDEX(category_masterlist[Category Type],MATCH(transaction[[#This Row],[Item]],category_masterlist[Item],0)),"")</f>
        <v>Expenses</v>
      </c>
      <c r="J476" s="23" t="str">
        <f>IF(transaction[[#This Row],[Date]]="","",TEXT(transaction[[#This Row],[Date]],"mmm"))</f>
        <v>Dec</v>
      </c>
    </row>
    <row r="477" spans="1:10" x14ac:dyDescent="0.3">
      <c r="A477" s="11">
        <v>44561</v>
      </c>
      <c r="B477" s="14" t="s">
        <v>46</v>
      </c>
      <c r="C477" s="12" t="s">
        <v>101</v>
      </c>
      <c r="D477" s="13">
        <v>1900</v>
      </c>
      <c r="E477" s="13"/>
      <c r="F477" s="20">
        <f>transaction[[#This Row],[Money In (Income)]]-transaction[[#This Row],[Money Out (Expenses)]]</f>
        <v>-1900</v>
      </c>
      <c r="G477" s="21" t="str">
        <f>IFERROR(INDEX(category_masterlist[Subcategory],MATCH(transaction[[#This Row],[Item]],category_masterlist[Item],0)),"")</f>
        <v>Dining Out</v>
      </c>
      <c r="H477" s="21" t="str">
        <f>IFERROR(INDEX(category_masterlist[Category],MATCH(transaction[[#This Row],[Item]],category_masterlist[Item],0)),"")</f>
        <v>Wants</v>
      </c>
      <c r="I477" s="21" t="str">
        <f>IFERROR(INDEX(category_masterlist[Category Type],MATCH(transaction[[#This Row],[Item]],category_masterlist[Item],0)),"")</f>
        <v>Expenses</v>
      </c>
      <c r="J477" s="23" t="str">
        <f>IF(transaction[[#This Row],[Date]]="","",TEXT(transaction[[#This Row],[Date]],"mmm"))</f>
        <v>Dec</v>
      </c>
    </row>
    <row r="478" spans="1:10" x14ac:dyDescent="0.3">
      <c r="A478" s="11">
        <v>44561</v>
      </c>
      <c r="B478" s="14" t="s">
        <v>47</v>
      </c>
      <c r="C478" s="12" t="s">
        <v>102</v>
      </c>
      <c r="D478" s="13">
        <v>6000</v>
      </c>
      <c r="E478" s="13"/>
      <c r="F478" s="20">
        <f>transaction[[#This Row],[Money In (Income)]]-transaction[[#This Row],[Money Out (Expenses)]]</f>
        <v>-6000</v>
      </c>
      <c r="G478" s="21" t="str">
        <f>IFERROR(INDEX(category_masterlist[Subcategory],MATCH(transaction[[#This Row],[Item]],category_masterlist[Item],0)),"")</f>
        <v>Charity</v>
      </c>
      <c r="H478" s="21" t="str">
        <f>IFERROR(INDEX(category_masterlist[Category],MATCH(transaction[[#This Row],[Item]],category_masterlist[Item],0)),"")</f>
        <v>Wants</v>
      </c>
      <c r="I478" s="21" t="str">
        <f>IFERROR(INDEX(category_masterlist[Category Type],MATCH(transaction[[#This Row],[Item]],category_masterlist[Item],0)),"")</f>
        <v>Expenses</v>
      </c>
      <c r="J478" s="23" t="str">
        <f>IF(transaction[[#This Row],[Date]]="","",TEXT(transaction[[#This Row],[Date]],"mmm"))</f>
        <v>Dec</v>
      </c>
    </row>
    <row r="479" spans="1:10" x14ac:dyDescent="0.3">
      <c r="A479" s="11">
        <v>44561</v>
      </c>
      <c r="B479" s="14" t="s">
        <v>48</v>
      </c>
      <c r="C479" s="12" t="s">
        <v>103</v>
      </c>
      <c r="D479" s="13">
        <v>3000</v>
      </c>
      <c r="E479" s="13"/>
      <c r="F479" s="20">
        <f>transaction[[#This Row],[Money In (Income)]]-transaction[[#This Row],[Money Out (Expenses)]]</f>
        <v>-3000</v>
      </c>
      <c r="G479" s="21" t="str">
        <f>IFERROR(INDEX(category_masterlist[Subcategory],MATCH(transaction[[#This Row],[Item]],category_masterlist[Item],0)),"")</f>
        <v>Other Expenses</v>
      </c>
      <c r="H479" s="21" t="str">
        <f>IFERROR(INDEX(category_masterlist[Category],MATCH(transaction[[#This Row],[Item]],category_masterlist[Item],0)),"")</f>
        <v>Wants</v>
      </c>
      <c r="I479" s="21" t="str">
        <f>IFERROR(INDEX(category_masterlist[Category Type],MATCH(transaction[[#This Row],[Item]],category_masterlist[Item],0)),"")</f>
        <v>Expenses</v>
      </c>
      <c r="J479" s="23" t="str">
        <f>IF(transaction[[#This Row],[Date]]="","",TEXT(transaction[[#This Row],[Date]],"mmm"))</f>
        <v>Dec</v>
      </c>
    </row>
    <row r="480" spans="1:10" x14ac:dyDescent="0.3">
      <c r="A480" s="11"/>
      <c r="B480" s="14"/>
      <c r="C480" s="12"/>
      <c r="D480" s="13"/>
      <c r="E480" s="13"/>
      <c r="F480" s="61"/>
      <c r="G480" s="38"/>
      <c r="H480" s="38"/>
      <c r="I480" s="38"/>
      <c r="J480" s="62"/>
    </row>
  </sheetData>
  <mergeCells count="2">
    <mergeCell ref="F6:J6"/>
    <mergeCell ref="F7:J7"/>
  </mergeCells>
  <conditionalFormatting sqref="F6">
    <cfRule type="cellIs" dxfId="151" priority="3" operator="equal">
      <formula>0</formula>
    </cfRule>
  </conditionalFormatting>
  <conditionalFormatting sqref="F7">
    <cfRule type="cellIs" dxfId="150" priority="2" operator="equal">
      <formula>"Data integrity checking, PASSED."</formula>
    </cfRule>
  </conditionalFormatting>
  <conditionalFormatting sqref="F7:J7">
    <cfRule type="cellIs" dxfId="149" priority="1" operator="equal">
      <formula>"One or more entries were invalid. Please read the note on the top right corner of transaction table."</formula>
    </cfRule>
  </conditionalFormatting>
  <dataValidations count="5">
    <dataValidation type="decimal" errorStyle="information" operator="greaterThan" allowBlank="1" showInputMessage="1" showErrorMessage="1" errorTitle="Number" error="Please enter a number." sqref="D54:E480" xr:uid="{2D2EE089-C807-4196-9947-0B619FFCC7AC}">
      <formula1>0</formula1>
    </dataValidation>
    <dataValidation type="date" errorStyle="information" operator="greaterThan" allowBlank="1" showInputMessage="1" showErrorMessage="1" errorTitle="Date" error="Please enter profer date." sqref="A54:A480" xr:uid="{DB3FA349-BD21-414A-8B4F-666693A6741F}">
      <formula1>1</formula1>
    </dataValidation>
    <dataValidation type="decimal" operator="greaterThan" allowBlank="1" showInputMessage="1" showErrorMessage="1" errorTitle="Number" error="Please enter a number." sqref="E12 D13:E53" xr:uid="{22DEB110-B04A-49B4-A05D-2EC9D74628BF}">
      <formula1>0</formula1>
    </dataValidation>
    <dataValidation type="list" allowBlank="1" showInputMessage="1" showErrorMessage="1" errorTitle="Sub Category" error="Please select item on the list." promptTitle="Item" prompt="Please select item from the list." sqref="B12:B479" xr:uid="{D2F9F2CB-24F1-4451-9864-B71C6E35DCB2}">
      <formula1>item_list</formula1>
    </dataValidation>
    <dataValidation type="date" operator="greaterThan" allowBlank="1" showInputMessage="1" showErrorMessage="1" errorTitle="Date" error="Please enter proper date." sqref="A12:A53" xr:uid="{F4D5245F-8545-49B9-BE03-FC3AAB15C0E0}">
      <formula1>1</formula1>
    </dataValidation>
  </dataValidation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E2CD5-E13F-41F3-8B41-BFB8FEE26A48}">
  <sheetPr codeName="Sheet5">
    <tabColor theme="5"/>
  </sheetPr>
  <dimension ref="B1:BE47"/>
  <sheetViews>
    <sheetView showGridLines="0" topLeftCell="B1" workbookViewId="0">
      <selection activeCell="B10" sqref="B10:C15 E10"/>
    </sheetView>
  </sheetViews>
  <sheetFormatPr defaultRowHeight="14.4" x14ac:dyDescent="0.3"/>
  <cols>
    <col min="1" max="1" width="8.88671875" style="22"/>
    <col min="2" max="2" width="12" style="22" bestFit="1" customWidth="1"/>
    <col min="3" max="3" width="17.88671875" style="22" bestFit="1" customWidth="1"/>
    <col min="4" max="4" width="8.88671875" style="22"/>
    <col min="5" max="5" width="15.88671875" style="22" bestFit="1" customWidth="1"/>
    <col min="6" max="6" width="8.88671875" style="40"/>
    <col min="7" max="7" width="8.88671875" style="82"/>
    <col min="8" max="8" width="10.77734375" style="22" bestFit="1" customWidth="1"/>
    <col min="9" max="9" width="15.77734375" style="22" bestFit="1" customWidth="1"/>
    <col min="10" max="10" width="11.77734375" style="22" customWidth="1"/>
    <col min="11" max="11" width="10.109375" style="22" customWidth="1"/>
    <col min="12" max="12" width="11.33203125" style="40" customWidth="1"/>
    <col min="13" max="13" width="8.88671875" style="82"/>
    <col min="14" max="14" width="15.88671875" style="22" bestFit="1" customWidth="1"/>
    <col min="15" max="15" width="20.44140625" style="22" bestFit="1" customWidth="1"/>
    <col min="16" max="17" width="15.88671875" style="22" bestFit="1" customWidth="1"/>
    <col min="18" max="18" width="13.5546875" style="22" customWidth="1"/>
    <col min="19" max="19" width="13.5546875" style="40" customWidth="1"/>
    <col min="20" max="20" width="8.88671875" style="22"/>
    <col min="21" max="21" width="9" style="22" bestFit="1" customWidth="1"/>
    <col min="22" max="22" width="19.88671875" style="22" bestFit="1" customWidth="1"/>
    <col min="23" max="23" width="6.33203125" style="40" bestFit="1" customWidth="1"/>
    <col min="24" max="24" width="8.77734375" style="82" customWidth="1"/>
    <col min="25" max="25" width="10.77734375" style="22" bestFit="1" customWidth="1"/>
    <col min="26" max="26" width="8.88671875" style="22" bestFit="1" customWidth="1"/>
    <col min="27" max="27" width="8.88671875" style="40" bestFit="1" customWidth="1"/>
    <col min="28" max="28" width="8.88671875" style="82"/>
    <col min="29" max="30" width="8.88671875" style="22"/>
    <col min="31" max="31" width="11.33203125" style="22" customWidth="1"/>
    <col min="32" max="32" width="8.88671875" style="40"/>
    <col min="33" max="33" width="7.109375" style="82" customWidth="1"/>
    <col min="34" max="34" width="9" style="22" bestFit="1" customWidth="1"/>
    <col min="35" max="35" width="8.6640625" style="22" bestFit="1" customWidth="1"/>
    <col min="36" max="36" width="9.109375" style="22" bestFit="1" customWidth="1"/>
    <col min="37" max="37" width="11" style="22" bestFit="1" customWidth="1"/>
    <col min="38" max="38" width="8.6640625" style="22" customWidth="1"/>
    <col min="39" max="41" width="16" style="22" customWidth="1"/>
    <col min="42" max="42" width="7.109375" style="22" customWidth="1"/>
    <col min="43" max="43" width="8.88671875" style="40"/>
    <col min="44" max="44" width="8.88671875" style="82"/>
    <col min="45" max="45" width="8.88671875" style="22"/>
    <col min="46" max="46" width="15.44140625" style="22" bestFit="1" customWidth="1"/>
    <col min="47" max="47" width="20.6640625" style="22" bestFit="1" customWidth="1"/>
    <col min="48" max="48" width="7" style="22" bestFit="1" customWidth="1"/>
    <col min="49" max="49" width="4" style="22" bestFit="1" customWidth="1"/>
    <col min="50" max="50" width="12.109375" style="22" bestFit="1" customWidth="1"/>
    <col min="51" max="51" width="7.44140625" style="40" bestFit="1" customWidth="1"/>
    <col min="52" max="52" width="4" style="22" bestFit="1" customWidth="1"/>
    <col min="53" max="56" width="17.5546875" style="22" customWidth="1"/>
    <col min="57" max="57" width="105.109375" style="22" customWidth="1"/>
    <col min="58" max="71" width="5" style="22" bestFit="1" customWidth="1"/>
    <col min="72" max="72" width="6" style="22" bestFit="1" customWidth="1"/>
    <col min="73" max="73" width="7" style="22" bestFit="1" customWidth="1"/>
    <col min="74" max="74" width="10.77734375" style="22" bestFit="1" customWidth="1"/>
    <col min="75" max="16384" width="8.88671875" style="22"/>
  </cols>
  <sheetData>
    <row r="1" spans="2:57" ht="23.4" x14ac:dyDescent="0.45">
      <c r="B1" s="39" t="s">
        <v>110</v>
      </c>
    </row>
    <row r="3" spans="2:57" x14ac:dyDescent="0.3">
      <c r="B3" s="41" t="s">
        <v>111</v>
      </c>
      <c r="C3" s="42"/>
      <c r="D3" s="42"/>
      <c r="E3" s="42"/>
      <c r="F3" s="43"/>
      <c r="H3" s="41" t="s">
        <v>124</v>
      </c>
      <c r="I3" s="42"/>
      <c r="J3" s="42"/>
      <c r="K3" s="42"/>
      <c r="L3" s="43"/>
      <c r="N3" s="41" t="s">
        <v>117</v>
      </c>
      <c r="O3" s="42"/>
      <c r="P3" s="42"/>
      <c r="Q3" s="42"/>
      <c r="R3" s="42"/>
      <c r="S3" s="43"/>
      <c r="U3" s="60" t="s">
        <v>133</v>
      </c>
      <c r="V3" s="60"/>
      <c r="Y3" s="41" t="s">
        <v>149</v>
      </c>
      <c r="Z3" s="42"/>
      <c r="AA3" s="43"/>
      <c r="AC3" s="41" t="s">
        <v>148</v>
      </c>
      <c r="AD3" s="42"/>
      <c r="AE3" s="42"/>
      <c r="AG3" s="70" t="s">
        <v>158</v>
      </c>
      <c r="AH3" s="60"/>
      <c r="AI3" s="60"/>
      <c r="AJ3" s="60"/>
      <c r="AK3" s="60"/>
      <c r="AL3" s="60"/>
      <c r="AM3" s="60"/>
      <c r="AN3" s="60"/>
      <c r="AO3" s="60"/>
      <c r="AP3" s="60"/>
      <c r="AS3" s="41" t="s">
        <v>174</v>
      </c>
      <c r="AT3" s="42"/>
      <c r="AU3" s="42"/>
      <c r="AV3" s="42"/>
      <c r="AW3" s="42"/>
      <c r="AX3" s="42"/>
      <c r="BA3" s="60" t="s">
        <v>176</v>
      </c>
      <c r="BB3" s="60"/>
      <c r="BC3" s="60"/>
      <c r="BD3" s="60"/>
      <c r="BE3" s="60"/>
    </row>
    <row r="4" spans="2:57" x14ac:dyDescent="0.3">
      <c r="AT4" s="83" t="s">
        <v>106</v>
      </c>
      <c r="AU4" s="40" t="s">
        <v>113</v>
      </c>
    </row>
    <row r="5" spans="2:57" x14ac:dyDescent="0.3">
      <c r="Y5" s="83" t="s">
        <v>107</v>
      </c>
      <c r="Z5" s="22" t="s">
        <v>57</v>
      </c>
      <c r="AA5" s="40" t="s">
        <v>59</v>
      </c>
      <c r="AC5" s="45" t="s">
        <v>107</v>
      </c>
      <c r="AD5" s="63" t="s">
        <v>57</v>
      </c>
      <c r="AE5" s="64" t="s">
        <v>59</v>
      </c>
      <c r="AH5" s="84" t="s">
        <v>107</v>
      </c>
      <c r="AI5" s="22" t="s">
        <v>59</v>
      </c>
      <c r="AJ5" s="22" t="s">
        <v>159</v>
      </c>
      <c r="AK5" s="40" t="s">
        <v>160</v>
      </c>
      <c r="AM5" s="22" t="s">
        <v>161</v>
      </c>
      <c r="AN5" s="71">
        <v>6</v>
      </c>
    </row>
    <row r="6" spans="2:57" x14ac:dyDescent="0.3">
      <c r="U6" s="84" t="s">
        <v>107</v>
      </c>
      <c r="V6" s="40" t="s">
        <v>147</v>
      </c>
      <c r="Y6" s="22" t="s">
        <v>134</v>
      </c>
      <c r="Z6" s="85">
        <v>74000</v>
      </c>
      <c r="AA6" s="86">
        <v>72800</v>
      </c>
      <c r="AC6" s="22" t="s">
        <v>134</v>
      </c>
      <c r="AD6" s="89">
        <f>SUMIFS(Z6:Z18,Y6:Y18,AC6)</f>
        <v>74000</v>
      </c>
      <c r="AE6" s="89">
        <f>SUMIFS(AA6:AA18,Y6:Y18,AC6)</f>
        <v>72800</v>
      </c>
      <c r="AH6" s="40" t="s">
        <v>134</v>
      </c>
      <c r="AI6" s="22">
        <v>72800</v>
      </c>
      <c r="AK6" s="87"/>
      <c r="AM6" s="22" t="s">
        <v>162</v>
      </c>
      <c r="AN6" s="90">
        <f>AN5-1</f>
        <v>5</v>
      </c>
      <c r="AT6" s="84" t="s">
        <v>3</v>
      </c>
      <c r="AU6" s="22" t="s">
        <v>181</v>
      </c>
      <c r="AV6" s="40" t="s">
        <v>132</v>
      </c>
      <c r="AX6" s="72" t="s">
        <v>166</v>
      </c>
      <c r="AY6" s="74"/>
      <c r="BA6" s="26" t="s">
        <v>4</v>
      </c>
      <c r="BB6" s="57" t="s">
        <v>177</v>
      </c>
      <c r="BC6" s="57" t="s">
        <v>178</v>
      </c>
      <c r="BD6" s="57" t="s">
        <v>167</v>
      </c>
      <c r="BE6" s="24" t="s">
        <v>179</v>
      </c>
    </row>
    <row r="7" spans="2:57" x14ac:dyDescent="0.3">
      <c r="U7" s="40" t="s">
        <v>134</v>
      </c>
      <c r="V7" s="86">
        <v>1200</v>
      </c>
      <c r="Y7" s="22" t="s">
        <v>135</v>
      </c>
      <c r="Z7" s="85">
        <v>76500</v>
      </c>
      <c r="AA7" s="86">
        <v>71830</v>
      </c>
      <c r="AC7" s="22" t="s">
        <v>135</v>
      </c>
      <c r="AD7" s="89">
        <f t="shared" ref="AD7:AD17" si="0">SUMIFS(Z7:Z19,Y7:Y19,AC7)</f>
        <v>76500</v>
      </c>
      <c r="AE7" s="89">
        <f t="shared" ref="AE7:AE17" si="1">SUMIFS(AA7:AA19,Y7:Y19,AC7)</f>
        <v>71830</v>
      </c>
      <c r="AH7" s="40" t="s">
        <v>135</v>
      </c>
      <c r="AI7" s="22">
        <v>71830</v>
      </c>
      <c r="AJ7" s="22">
        <v>-970</v>
      </c>
      <c r="AK7" s="87">
        <v>-1.3324175824175824E-2</v>
      </c>
      <c r="AM7" s="66" t="s">
        <v>163</v>
      </c>
      <c r="AN7" s="67" t="s">
        <v>164</v>
      </c>
      <c r="AO7" s="67" t="s">
        <v>107</v>
      </c>
      <c r="AT7" s="40" t="s">
        <v>45</v>
      </c>
      <c r="AU7" s="22">
        <v>8400</v>
      </c>
      <c r="AV7" s="87">
        <v>1.018910493565095E-2</v>
      </c>
      <c r="AX7" s="73" t="s">
        <v>175</v>
      </c>
      <c r="AY7" s="97">
        <f>MAX(AU:AU)</f>
        <v>143000</v>
      </c>
      <c r="BA7" s="50" t="s">
        <v>58</v>
      </c>
      <c r="BB7" s="91">
        <f>INDEX(Settings!$H$8:H10,MATCH(Analysis!BA7,Settings!G8:$G$10,0))</f>
        <v>0.5</v>
      </c>
      <c r="BC7" s="91">
        <f>INDEX($S$19:$S$21,MATCH(BA7,$Q$19:$Q$21,0))</f>
        <v>0.48306050795677352</v>
      </c>
      <c r="BD7" s="91">
        <f>BC7-BB7</f>
        <v>-1.6939492043226478E-2</v>
      </c>
      <c r="BE7" s="92" t="str">
        <f>IF(BB12&lt;0,"You spend more than the expected or allotted amount. Time to review your expenses.","Needs: "&amp;IF(BD7&lt;0,"Your expenses in necessities hit below your budget by "&amp;TEXT(ABS(BD7),"###%")&amp;". You may add your excess money to your savings &amp; investments.",IF(BD7=0,"You did it! Keep living within your mean.","Your necessities expenses exceed against your budget by "&amp;TEXT(BD7,"###%")&amp;". You may reduce some expenses on wants then add it to your needs to improve your financial health.")))</f>
        <v>Needs: Your expenses in necessities hit below your budget by 2%. You may add your excess money to your savings &amp; investments.</v>
      </c>
    </row>
    <row r="8" spans="2:57" ht="11.4" customHeight="1" x14ac:dyDescent="0.3">
      <c r="B8" s="83" t="s">
        <v>106</v>
      </c>
      <c r="C8" s="40" t="s">
        <v>113</v>
      </c>
      <c r="E8" s="24" t="s">
        <v>115</v>
      </c>
      <c r="F8" s="44"/>
      <c r="H8" s="83" t="s">
        <v>106</v>
      </c>
      <c r="I8" s="85" t="s">
        <v>125</v>
      </c>
      <c r="K8" s="26" t="s">
        <v>5</v>
      </c>
      <c r="L8" s="52" t="s">
        <v>105</v>
      </c>
      <c r="N8" s="83" t="s">
        <v>106</v>
      </c>
      <c r="O8" s="40" t="s">
        <v>113</v>
      </c>
      <c r="Q8" s="24" t="s">
        <v>57</v>
      </c>
      <c r="R8" s="54"/>
      <c r="U8" s="40" t="s">
        <v>135</v>
      </c>
      <c r="V8" s="86">
        <v>5870</v>
      </c>
      <c r="Y8" s="22" t="s">
        <v>136</v>
      </c>
      <c r="Z8" s="85">
        <v>71500</v>
      </c>
      <c r="AA8" s="86">
        <v>61000</v>
      </c>
      <c r="AC8" s="22" t="s">
        <v>136</v>
      </c>
      <c r="AD8" s="89">
        <f t="shared" si="0"/>
        <v>71500</v>
      </c>
      <c r="AE8" s="89">
        <f t="shared" si="1"/>
        <v>61000</v>
      </c>
      <c r="AH8" s="40" t="s">
        <v>136</v>
      </c>
      <c r="AI8" s="22">
        <v>61000</v>
      </c>
      <c r="AJ8" s="22">
        <v>-10830</v>
      </c>
      <c r="AK8" s="87">
        <v>-0.15077265766392872</v>
      </c>
      <c r="AM8" s="95">
        <f ca="1">VALUE(IF($AN$6=0,TEXT(TODAY(),"m"),AN6))</f>
        <v>5</v>
      </c>
      <c r="AN8" s="68" t="s">
        <v>165</v>
      </c>
      <c r="AO8" s="96" t="str">
        <f ca="1">INDEX($AN$9:$AN$20,MATCH($AM$8,AM9:AM20,0))</f>
        <v>May</v>
      </c>
      <c r="AT8" s="40" t="s">
        <v>42</v>
      </c>
      <c r="AU8" s="22">
        <v>11700</v>
      </c>
      <c r="AV8" s="87">
        <v>1.4191967588942395E-2</v>
      </c>
      <c r="AX8" s="50" t="s">
        <v>132</v>
      </c>
      <c r="AY8" s="98">
        <f>IFERROR(INDEX($AV:$AV,MATCH($AY$7,$AU:$AU,0)),0)</f>
        <v>0.17345738164262928</v>
      </c>
      <c r="BA8" s="75" t="s">
        <v>180</v>
      </c>
      <c r="BB8" s="91">
        <f>INDEX(Settings!$H$8:$H$10,MATCH(Settings!$G$9,Settings!$G$8:$G$10,0))</f>
        <v>0.2</v>
      </c>
      <c r="BC8" s="91">
        <f>INDEX($S$19:$S$21,MATCH(Settings!$G$9,$Q$19:$Q$21,0))+S22</f>
        <v>0.3449227121426291</v>
      </c>
      <c r="BD8" s="91">
        <f>BC8-BB8</f>
        <v>0.14492271214262908</v>
      </c>
      <c r="BE8" s="92" t="str">
        <f>IF(BB12&lt;0,"","Financial Priorities: "&amp;IF(BD8&gt;=0,"Your savings is on track.","You may cut some your expenses so you can save more for your future."))</f>
        <v>Financial Priorities: Your savings is on track.</v>
      </c>
    </row>
    <row r="9" spans="2:57" x14ac:dyDescent="0.3">
      <c r="B9" s="45" t="s">
        <v>114</v>
      </c>
      <c r="C9" s="46"/>
      <c r="E9" s="26" t="s">
        <v>57</v>
      </c>
      <c r="F9" s="47" t="s">
        <v>105</v>
      </c>
      <c r="H9" s="22" t="s">
        <v>57</v>
      </c>
      <c r="I9" s="85">
        <v>877240</v>
      </c>
      <c r="K9" s="50" t="s">
        <v>57</v>
      </c>
      <c r="L9" s="102">
        <f>ABS(SUMIFS($I$8:$I$11,$H$8:$H$11,K9))</f>
        <v>877240</v>
      </c>
      <c r="N9" s="45" t="s">
        <v>57</v>
      </c>
      <c r="O9" s="46"/>
      <c r="Q9" s="26" t="s">
        <v>4</v>
      </c>
      <c r="R9" s="55" t="s">
        <v>105</v>
      </c>
      <c r="U9" s="40" t="s">
        <v>136</v>
      </c>
      <c r="V9" s="86">
        <v>16370</v>
      </c>
      <c r="Y9" s="22" t="s">
        <v>137</v>
      </c>
      <c r="Z9" s="85">
        <v>68940</v>
      </c>
      <c r="AA9" s="86">
        <v>68800</v>
      </c>
      <c r="AC9" s="22" t="s">
        <v>137</v>
      </c>
      <c r="AD9" s="89">
        <f t="shared" si="0"/>
        <v>68940</v>
      </c>
      <c r="AE9" s="89">
        <f t="shared" si="1"/>
        <v>68800</v>
      </c>
      <c r="AH9" s="40" t="s">
        <v>137</v>
      </c>
      <c r="AI9" s="22">
        <v>68800</v>
      </c>
      <c r="AJ9" s="22">
        <v>7800</v>
      </c>
      <c r="AK9" s="87">
        <v>0.12786885245901639</v>
      </c>
      <c r="AM9" s="69">
        <v>1</v>
      </c>
      <c r="AN9" s="56" t="s">
        <v>134</v>
      </c>
      <c r="AO9" s="56" t="s">
        <v>134</v>
      </c>
      <c r="AT9" s="40" t="s">
        <v>32</v>
      </c>
      <c r="AU9" s="22">
        <v>18000</v>
      </c>
      <c r="AV9" s="87">
        <v>2.1833796290680607E-2</v>
      </c>
      <c r="AX9" s="73" t="s">
        <v>3</v>
      </c>
      <c r="AY9" s="99" t="str">
        <f>IFERROR(INDEX($AT:$AT,MATCH($AY$8,$AV:$AV,0)),0)</f>
        <v>Housing</v>
      </c>
      <c r="BA9" s="50" t="s">
        <v>61</v>
      </c>
      <c r="BB9" s="91">
        <f>INDEX(Settings!$H$8:$H$10,MATCH(Analysis!BA9,Settings!G8:G10,0))</f>
        <v>0.3</v>
      </c>
      <c r="BC9" s="91">
        <f>INDEX($S$19:$S$21,MATCH(BA9,$Q$19:$Q$21,0))</f>
        <v>0.17201677990059733</v>
      </c>
      <c r="BD9" s="91">
        <f>BC9-BB9</f>
        <v>-0.12798322009940266</v>
      </c>
      <c r="BE9" s="92" t="str">
        <f>IF(BB12&lt;0,"","Wants: "&amp;IF(BD9&gt;0,"You spend more on your lifestyle choice. You should better cut some of your discretionary expenses","On track"))</f>
        <v>Wants: On track</v>
      </c>
    </row>
    <row r="10" spans="2:57" x14ac:dyDescent="0.3">
      <c r="B10" s="84" t="s">
        <v>4</v>
      </c>
      <c r="C10" s="40" t="s">
        <v>126</v>
      </c>
      <c r="E10" s="27" t="s">
        <v>57</v>
      </c>
      <c r="F10" s="100">
        <f>ABS(SUMIFS($C$10:$C$15,$B$10:$B$15,E10))</f>
        <v>877240</v>
      </c>
      <c r="H10" s="22" t="s">
        <v>59</v>
      </c>
      <c r="I10" s="85">
        <v>-824410</v>
      </c>
      <c r="K10" s="50" t="s">
        <v>59</v>
      </c>
      <c r="L10" s="102">
        <f>ABS(SUMIFS($I$7:$I$10,$H$7:$H$10,K10))</f>
        <v>824410</v>
      </c>
      <c r="N10" s="84" t="s">
        <v>4</v>
      </c>
      <c r="O10" s="40" t="s">
        <v>126</v>
      </c>
      <c r="Q10" s="50" t="s">
        <v>57</v>
      </c>
      <c r="R10" s="104">
        <f>ABS(SUMIFS($O$9:$O$14,$N$9:$N$14,Q10))</f>
        <v>877240</v>
      </c>
      <c r="U10" s="40" t="s">
        <v>137</v>
      </c>
      <c r="V10" s="86">
        <v>16510</v>
      </c>
      <c r="Y10" s="22" t="s">
        <v>138</v>
      </c>
      <c r="Z10" s="85">
        <v>73500</v>
      </c>
      <c r="AA10" s="86">
        <v>58700</v>
      </c>
      <c r="AC10" s="22" t="s">
        <v>138</v>
      </c>
      <c r="AD10" s="89">
        <f t="shared" si="0"/>
        <v>73500</v>
      </c>
      <c r="AE10" s="89">
        <f t="shared" si="1"/>
        <v>58700</v>
      </c>
      <c r="AH10" s="40" t="s">
        <v>138</v>
      </c>
      <c r="AI10" s="22">
        <v>58700</v>
      </c>
      <c r="AJ10" s="22">
        <v>-10100</v>
      </c>
      <c r="AK10" s="87">
        <v>-0.14680232558139536</v>
      </c>
      <c r="AM10" s="69">
        <v>2</v>
      </c>
      <c r="AN10" s="56" t="s">
        <v>135</v>
      </c>
      <c r="AO10" s="56" t="s">
        <v>135</v>
      </c>
      <c r="AT10" s="40" t="s">
        <v>31</v>
      </c>
      <c r="AU10" s="22">
        <v>18000</v>
      </c>
      <c r="AV10" s="87">
        <v>2.1833796290680607E-2</v>
      </c>
      <c r="AX10" s="101" t="str">
        <f>TEXT(AY8,"#,##0.0%") &amp; " ("&amp;TEXT(AY7,"#,##0.0,K")&amp;")"</f>
        <v>17.3% (143.0K)</v>
      </c>
      <c r="BA10" s="28" t="s">
        <v>123</v>
      </c>
      <c r="BB10" s="93">
        <f>SUM(BB7:BB9)</f>
        <v>1</v>
      </c>
      <c r="BC10" s="93">
        <f>SUM(BC7:BC9)</f>
        <v>1</v>
      </c>
      <c r="BD10" s="93">
        <f>BC10/BB10</f>
        <v>1</v>
      </c>
      <c r="BE10" s="94" t="str">
        <f>BE8&amp;CHAR(10)&amp;CHAR(10)&amp;BE9</f>
        <v>Financial Priorities: Your savings is on track.
Wants: On track</v>
      </c>
    </row>
    <row r="11" spans="2:57" x14ac:dyDescent="0.3">
      <c r="B11" s="40" t="s">
        <v>57</v>
      </c>
      <c r="C11" s="86">
        <v>877240</v>
      </c>
      <c r="H11" s="22" t="s">
        <v>112</v>
      </c>
      <c r="I11" s="85">
        <v>52830</v>
      </c>
      <c r="K11" s="28" t="s">
        <v>128</v>
      </c>
      <c r="L11" s="103">
        <f>L9-L10</f>
        <v>52830</v>
      </c>
      <c r="N11" s="40" t="s">
        <v>57</v>
      </c>
      <c r="O11" s="86">
        <v>877240</v>
      </c>
      <c r="Q11" s="28" t="s">
        <v>123</v>
      </c>
      <c r="R11" s="105">
        <f>SUM(R10:R10)</f>
        <v>877240</v>
      </c>
      <c r="U11" s="40" t="s">
        <v>138</v>
      </c>
      <c r="V11" s="86">
        <v>31310</v>
      </c>
      <c r="Y11" s="22" t="s">
        <v>139</v>
      </c>
      <c r="Z11" s="85">
        <v>74500</v>
      </c>
      <c r="AA11" s="86">
        <v>69530</v>
      </c>
      <c r="AC11" s="22" t="s">
        <v>139</v>
      </c>
      <c r="AD11" s="89">
        <f t="shared" si="0"/>
        <v>74500</v>
      </c>
      <c r="AE11" s="89">
        <f t="shared" si="1"/>
        <v>69530</v>
      </c>
      <c r="AH11" s="40" t="s">
        <v>139</v>
      </c>
      <c r="AI11" s="22">
        <v>69530</v>
      </c>
      <c r="AJ11" s="22">
        <v>10830</v>
      </c>
      <c r="AK11" s="87">
        <v>0.18449744463373083</v>
      </c>
      <c r="AM11" s="69">
        <v>3</v>
      </c>
      <c r="AN11" s="56" t="s">
        <v>136</v>
      </c>
      <c r="AO11" s="56" t="s">
        <v>136</v>
      </c>
      <c r="AT11" s="40" t="s">
        <v>21</v>
      </c>
      <c r="AU11" s="22">
        <v>18200</v>
      </c>
      <c r="AV11" s="87">
        <v>2.2076394027243727E-2</v>
      </c>
      <c r="BB11" s="76"/>
      <c r="BC11" s="76"/>
    </row>
    <row r="12" spans="2:57" x14ac:dyDescent="0.3">
      <c r="B12" s="40" t="s">
        <v>58</v>
      </c>
      <c r="C12" s="86"/>
      <c r="E12" s="24" t="s">
        <v>59</v>
      </c>
      <c r="F12" s="48"/>
      <c r="N12" s="40" t="s">
        <v>58</v>
      </c>
      <c r="O12" s="86"/>
      <c r="U12" s="40" t="s">
        <v>139</v>
      </c>
      <c r="V12" s="86">
        <v>36280</v>
      </c>
      <c r="Y12" s="22" t="s">
        <v>140</v>
      </c>
      <c r="Z12" s="85">
        <v>71700</v>
      </c>
      <c r="AA12" s="86">
        <v>70000</v>
      </c>
      <c r="AC12" s="22" t="s">
        <v>140</v>
      </c>
      <c r="AD12" s="89">
        <f t="shared" si="0"/>
        <v>71700</v>
      </c>
      <c r="AE12" s="89">
        <f t="shared" si="1"/>
        <v>70000</v>
      </c>
      <c r="AH12" s="40" t="s">
        <v>140</v>
      </c>
      <c r="AI12" s="22">
        <v>70000</v>
      </c>
      <c r="AJ12" s="22">
        <v>470</v>
      </c>
      <c r="AK12" s="87">
        <v>6.7596720839925208E-3</v>
      </c>
      <c r="AM12" s="69">
        <v>4</v>
      </c>
      <c r="AN12" s="56" t="s">
        <v>137</v>
      </c>
      <c r="AO12" s="56" t="s">
        <v>137</v>
      </c>
      <c r="AT12" s="40" t="s">
        <v>46</v>
      </c>
      <c r="AU12" s="22">
        <v>22800</v>
      </c>
      <c r="AV12" s="87">
        <v>2.7656141968195436E-2</v>
      </c>
      <c r="BA12" s="22" t="s">
        <v>128</v>
      </c>
      <c r="BB12" s="106">
        <f>R22</f>
        <v>52830</v>
      </c>
      <c r="BC12" s="76"/>
    </row>
    <row r="13" spans="2:57" x14ac:dyDescent="0.3">
      <c r="B13" s="40" t="s">
        <v>61</v>
      </c>
      <c r="C13" s="86"/>
      <c r="E13" s="107" t="str">
        <f>Settings!G8</f>
        <v>Needs</v>
      </c>
      <c r="F13" s="108">
        <f>ABS(SUMIFS($C$19:$C$24,$B$19:$B$24,E13))</f>
        <v>423760</v>
      </c>
      <c r="K13" s="26" t="s">
        <v>129</v>
      </c>
      <c r="L13" s="52" t="s">
        <v>105</v>
      </c>
      <c r="N13" s="40" t="s">
        <v>61</v>
      </c>
      <c r="O13" s="86"/>
      <c r="U13" s="40" t="s">
        <v>140</v>
      </c>
      <c r="V13" s="86">
        <v>37980</v>
      </c>
      <c r="Y13" s="22" t="s">
        <v>141</v>
      </c>
      <c r="Z13" s="85">
        <v>72500</v>
      </c>
      <c r="AA13" s="86">
        <v>70000</v>
      </c>
      <c r="AC13" s="22" t="s">
        <v>141</v>
      </c>
      <c r="AD13" s="89">
        <f t="shared" si="0"/>
        <v>72500</v>
      </c>
      <c r="AE13" s="89">
        <f t="shared" si="1"/>
        <v>70000</v>
      </c>
      <c r="AH13" s="40" t="s">
        <v>141</v>
      </c>
      <c r="AI13" s="22">
        <v>70000</v>
      </c>
      <c r="AJ13" s="22">
        <v>0</v>
      </c>
      <c r="AK13" s="87">
        <v>0</v>
      </c>
      <c r="AM13" s="69">
        <v>5</v>
      </c>
      <c r="AN13" s="56" t="s">
        <v>138</v>
      </c>
      <c r="AO13" s="56" t="s">
        <v>138</v>
      </c>
      <c r="AT13" s="40" t="s">
        <v>55</v>
      </c>
      <c r="AU13" s="22">
        <v>28200</v>
      </c>
      <c r="AV13" s="87">
        <v>3.4206280855399618E-2</v>
      </c>
    </row>
    <row r="14" spans="2:57" x14ac:dyDescent="0.3">
      <c r="B14" s="40" t="s">
        <v>112</v>
      </c>
      <c r="C14" s="86">
        <v>877240</v>
      </c>
      <c r="E14" s="107" t="str">
        <f>Settings!G9</f>
        <v>Financial Priorities</v>
      </c>
      <c r="F14" s="108">
        <f>ABS(SUMIFS($C$19:$C$24,$B$19:$B$24,E14))</f>
        <v>0</v>
      </c>
      <c r="K14" s="50" t="s">
        <v>130</v>
      </c>
      <c r="L14" s="109">
        <f>IFERROR(IF(L10/L9&gt;1,1,L10/L9),0)</f>
        <v>0.9397770279513018</v>
      </c>
      <c r="N14" s="40" t="s">
        <v>112</v>
      </c>
      <c r="O14" s="86">
        <v>877240</v>
      </c>
      <c r="U14" s="40" t="s">
        <v>141</v>
      </c>
      <c r="V14" s="86">
        <v>40480</v>
      </c>
      <c r="Y14" s="22" t="s">
        <v>142</v>
      </c>
      <c r="Z14" s="85">
        <v>74500</v>
      </c>
      <c r="AA14" s="86">
        <v>71350</v>
      </c>
      <c r="AC14" s="22" t="s">
        <v>142</v>
      </c>
      <c r="AD14" s="89">
        <f t="shared" si="0"/>
        <v>74500</v>
      </c>
      <c r="AE14" s="89">
        <f t="shared" si="1"/>
        <v>71350</v>
      </c>
      <c r="AH14" s="40" t="s">
        <v>142</v>
      </c>
      <c r="AI14" s="22">
        <v>71350</v>
      </c>
      <c r="AJ14" s="22">
        <v>1350</v>
      </c>
      <c r="AK14" s="87">
        <v>1.9285714285714285E-2</v>
      </c>
      <c r="AM14" s="69">
        <v>6</v>
      </c>
      <c r="AN14" s="56" t="s">
        <v>139</v>
      </c>
      <c r="AO14" s="56" t="s">
        <v>139</v>
      </c>
      <c r="AT14" s="40" t="s">
        <v>54</v>
      </c>
      <c r="AU14" s="22">
        <v>36000</v>
      </c>
      <c r="AV14" s="87">
        <v>4.3667592581361214E-2</v>
      </c>
    </row>
    <row r="15" spans="2:57" x14ac:dyDescent="0.3">
      <c r="E15" s="107" t="str">
        <f>Settings!G10</f>
        <v>Wants</v>
      </c>
      <c r="F15" s="108">
        <f>ABS(SUMIFS($C$19:$C$24,$B$19:$B$24,E15))</f>
        <v>150900</v>
      </c>
      <c r="K15" s="50" t="s">
        <v>128</v>
      </c>
      <c r="L15" s="109">
        <f>IF(AND(L9=0,L10=0),0,1-L14)</f>
        <v>6.0222972048698198E-2</v>
      </c>
      <c r="U15" s="40" t="s">
        <v>142</v>
      </c>
      <c r="V15" s="86">
        <v>43630</v>
      </c>
      <c r="Y15" s="22" t="s">
        <v>143</v>
      </c>
      <c r="Z15" s="85">
        <v>73500</v>
      </c>
      <c r="AA15" s="86">
        <v>71300</v>
      </c>
      <c r="AC15" s="22" t="s">
        <v>143</v>
      </c>
      <c r="AD15" s="89">
        <f t="shared" si="0"/>
        <v>73500</v>
      </c>
      <c r="AE15" s="89">
        <f t="shared" si="1"/>
        <v>71300</v>
      </c>
      <c r="AH15" s="40" t="s">
        <v>143</v>
      </c>
      <c r="AI15" s="22">
        <v>71300</v>
      </c>
      <c r="AJ15" s="22">
        <v>-50</v>
      </c>
      <c r="AK15" s="87">
        <v>-7.0077084793272596E-4</v>
      </c>
      <c r="AM15" s="69">
        <v>7</v>
      </c>
      <c r="AN15" s="56" t="s">
        <v>140</v>
      </c>
      <c r="AO15" s="56" t="s">
        <v>140</v>
      </c>
      <c r="AT15" s="40" t="s">
        <v>53</v>
      </c>
      <c r="AU15" s="22">
        <v>36000</v>
      </c>
      <c r="AV15" s="87">
        <v>4.3667592581361214E-2</v>
      </c>
    </row>
    <row r="16" spans="2:57" x14ac:dyDescent="0.3">
      <c r="E16" s="28" t="s">
        <v>116</v>
      </c>
      <c r="F16" s="103">
        <f>SUM(F13:F15)</f>
        <v>574660</v>
      </c>
      <c r="K16" s="51" t="s">
        <v>131</v>
      </c>
      <c r="L16" s="110">
        <f>IFERROR(L10/L9,0)</f>
        <v>0.9397770279513018</v>
      </c>
      <c r="U16" s="40" t="s">
        <v>143</v>
      </c>
      <c r="V16" s="86">
        <v>45830</v>
      </c>
      <c r="Y16" s="22" t="s">
        <v>144</v>
      </c>
      <c r="Z16" s="85">
        <v>68100</v>
      </c>
      <c r="AA16" s="86">
        <v>71300</v>
      </c>
      <c r="AC16" s="22" t="s">
        <v>144</v>
      </c>
      <c r="AD16" s="89">
        <f t="shared" si="0"/>
        <v>68100</v>
      </c>
      <c r="AE16" s="89">
        <f t="shared" si="1"/>
        <v>71300</v>
      </c>
      <c r="AH16" s="40" t="s">
        <v>144</v>
      </c>
      <c r="AI16" s="22">
        <v>71300</v>
      </c>
      <c r="AJ16" s="22">
        <v>0</v>
      </c>
      <c r="AK16" s="87">
        <v>0</v>
      </c>
      <c r="AM16" s="69">
        <v>8</v>
      </c>
      <c r="AN16" s="56" t="s">
        <v>141</v>
      </c>
      <c r="AO16" s="56" t="s">
        <v>141</v>
      </c>
      <c r="AT16" s="40" t="s">
        <v>48</v>
      </c>
      <c r="AU16" s="22">
        <v>36000</v>
      </c>
      <c r="AV16" s="87">
        <v>4.3667592581361214E-2</v>
      </c>
    </row>
    <row r="17" spans="2:48" x14ac:dyDescent="0.3">
      <c r="B17" s="83" t="s">
        <v>106</v>
      </c>
      <c r="C17" s="40" t="s">
        <v>113</v>
      </c>
      <c r="N17" s="83" t="s">
        <v>106</v>
      </c>
      <c r="O17" s="40" t="s">
        <v>113</v>
      </c>
      <c r="Q17" s="24" t="s">
        <v>59</v>
      </c>
      <c r="R17" s="25"/>
      <c r="S17" s="58"/>
      <c r="U17" s="40" t="s">
        <v>144</v>
      </c>
      <c r="V17" s="86">
        <v>42630</v>
      </c>
      <c r="Y17" s="22" t="s">
        <v>145</v>
      </c>
      <c r="Z17" s="85">
        <v>78000</v>
      </c>
      <c r="AA17" s="86">
        <v>67800</v>
      </c>
      <c r="AC17" s="22" t="s">
        <v>145</v>
      </c>
      <c r="AD17" s="89">
        <f t="shared" si="0"/>
        <v>78000</v>
      </c>
      <c r="AE17" s="89">
        <f t="shared" si="1"/>
        <v>67800</v>
      </c>
      <c r="AH17" s="40" t="s">
        <v>145</v>
      </c>
      <c r="AI17" s="22">
        <v>67800</v>
      </c>
      <c r="AJ17" s="22">
        <v>-3500</v>
      </c>
      <c r="AK17" s="87">
        <v>-4.9088359046283309E-2</v>
      </c>
      <c r="AM17" s="69">
        <v>9</v>
      </c>
      <c r="AN17" s="56" t="s">
        <v>142</v>
      </c>
      <c r="AO17" s="56" t="s">
        <v>142</v>
      </c>
      <c r="AT17" s="40" t="s">
        <v>22</v>
      </c>
      <c r="AU17" s="22">
        <v>39600</v>
      </c>
      <c r="AV17" s="87">
        <v>4.8034351839497336E-2</v>
      </c>
    </row>
    <row r="18" spans="2:48" x14ac:dyDescent="0.3">
      <c r="B18" s="45" t="s">
        <v>116</v>
      </c>
      <c r="C18" s="53"/>
      <c r="N18" s="45" t="s">
        <v>59</v>
      </c>
      <c r="O18" s="53"/>
      <c r="Q18" s="57" t="s">
        <v>4</v>
      </c>
      <c r="R18" s="55" t="s">
        <v>105</v>
      </c>
      <c r="S18" s="59" t="s">
        <v>132</v>
      </c>
      <c r="U18" s="40" t="s">
        <v>145</v>
      </c>
      <c r="V18" s="86">
        <v>52830</v>
      </c>
      <c r="Y18" s="22" t="s">
        <v>112</v>
      </c>
      <c r="Z18" s="85">
        <v>877240</v>
      </c>
      <c r="AA18" s="86">
        <v>824410</v>
      </c>
      <c r="AM18" s="69">
        <v>10</v>
      </c>
      <c r="AN18" s="56" t="s">
        <v>143</v>
      </c>
      <c r="AO18" s="56" t="s">
        <v>143</v>
      </c>
      <c r="AT18" s="40" t="s">
        <v>25</v>
      </c>
      <c r="AU18" s="22">
        <v>50350</v>
      </c>
      <c r="AV18" s="87">
        <v>6.1073980179764925E-2</v>
      </c>
    </row>
    <row r="19" spans="2:48" x14ac:dyDescent="0.3">
      <c r="B19" s="84" t="s">
        <v>4</v>
      </c>
      <c r="C19" s="40" t="s">
        <v>127</v>
      </c>
      <c r="E19" s="24" t="s">
        <v>128</v>
      </c>
      <c r="F19" s="48"/>
      <c r="N19" s="84" t="s">
        <v>4</v>
      </c>
      <c r="O19" s="40" t="s">
        <v>127</v>
      </c>
      <c r="Q19" s="116" t="str">
        <f>Settings!G8</f>
        <v>Needs</v>
      </c>
      <c r="R19" s="111">
        <f>ABS(SUMIFS($O$19:$O$24,$N$19:$N$24,Q19))</f>
        <v>423760</v>
      </c>
      <c r="S19" s="112">
        <f>IFERROR(R19/$R$11,0)</f>
        <v>0.48306050795677352</v>
      </c>
      <c r="U19" s="40" t="s">
        <v>146</v>
      </c>
      <c r="V19" s="40"/>
      <c r="AM19" s="69">
        <v>11</v>
      </c>
      <c r="AN19" s="56" t="s">
        <v>144</v>
      </c>
      <c r="AO19" s="56" t="s">
        <v>144</v>
      </c>
      <c r="AT19" s="40" t="s">
        <v>52</v>
      </c>
      <c r="AU19" s="22">
        <v>56960</v>
      </c>
      <c r="AV19" s="87">
        <v>6.9091835373175967E-2</v>
      </c>
    </row>
    <row r="20" spans="2:48" x14ac:dyDescent="0.3">
      <c r="B20" s="40" t="s">
        <v>57</v>
      </c>
      <c r="C20" s="86"/>
      <c r="E20" s="49" t="s">
        <v>128</v>
      </c>
      <c r="F20" s="115">
        <f>F10-F16</f>
        <v>302580</v>
      </c>
      <c r="N20" s="40" t="s">
        <v>57</v>
      </c>
      <c r="O20" s="86"/>
      <c r="Q20" s="116" t="str">
        <f>Settings!G9</f>
        <v>Financial Priorities</v>
      </c>
      <c r="R20" s="111">
        <f>ABS(SUMIFS($O$19:$O$24,$N$19:$N$24,Q20))</f>
        <v>249750</v>
      </c>
      <c r="S20" s="112">
        <f>IFERROR(R20/$R$11,0)</f>
        <v>0.28469974009393095</v>
      </c>
      <c r="AC20" s="45" t="s">
        <v>150</v>
      </c>
      <c r="AD20" s="65" t="s">
        <v>57</v>
      </c>
      <c r="AE20" s="65" t="s">
        <v>151</v>
      </c>
      <c r="AM20" s="69">
        <v>12</v>
      </c>
      <c r="AN20" s="56" t="s">
        <v>145</v>
      </c>
      <c r="AO20" s="56" t="s">
        <v>145</v>
      </c>
      <c r="AT20" s="40" t="s">
        <v>56</v>
      </c>
      <c r="AU20" s="22">
        <v>62000</v>
      </c>
      <c r="AV20" s="87">
        <v>7.5205298334566545E-2</v>
      </c>
    </row>
    <row r="21" spans="2:48" x14ac:dyDescent="0.3">
      <c r="B21" s="40" t="s">
        <v>58</v>
      </c>
      <c r="C21" s="86">
        <v>423760</v>
      </c>
      <c r="N21" s="40" t="s">
        <v>58</v>
      </c>
      <c r="O21" s="86">
        <v>423760</v>
      </c>
      <c r="Q21" s="116" t="str">
        <f>Settings!G10</f>
        <v>Wants</v>
      </c>
      <c r="R21" s="111">
        <f>ABS(SUMIFS($O$19:$O$24,$N$19:$N$24,Q21))</f>
        <v>150900</v>
      </c>
      <c r="S21" s="112">
        <f>IFERROR(R21/$R$11,0)</f>
        <v>0.17201677990059733</v>
      </c>
      <c r="AC21" s="22" t="s">
        <v>152</v>
      </c>
      <c r="AD21" s="89">
        <f>MAX($AD$6:$AD$17)</f>
        <v>78000</v>
      </c>
      <c r="AE21" t="str">
        <f>INDEX($AC$6:$AC$17,MATCH($AD21,$AD$6:$AD$17,0))</f>
        <v>Dec</v>
      </c>
      <c r="AT21" s="40" t="s">
        <v>47</v>
      </c>
      <c r="AU21" s="22">
        <v>72000</v>
      </c>
      <c r="AV21" s="87">
        <v>8.7335185162722428E-2</v>
      </c>
    </row>
    <row r="22" spans="2:48" x14ac:dyDescent="0.3">
      <c r="B22" s="40" t="s">
        <v>61</v>
      </c>
      <c r="C22" s="86">
        <v>150900</v>
      </c>
      <c r="N22" s="40" t="s">
        <v>60</v>
      </c>
      <c r="O22" s="86">
        <v>249750</v>
      </c>
      <c r="Q22" s="28" t="s">
        <v>128</v>
      </c>
      <c r="R22" s="113">
        <f>R11-SUM(R19:R21)</f>
        <v>52830</v>
      </c>
      <c r="S22" s="114">
        <f>IF(SUM($S$19:$S$21)=0,0,1-S19-S20-S21)</f>
        <v>6.0222972048698142E-2</v>
      </c>
      <c r="AC22" s="22" t="s">
        <v>153</v>
      </c>
      <c r="AD22" s="89">
        <f>IFERROR(AVERAGEIF($AD$6:$AD$17,"&lt;&gt;0"),"")</f>
        <v>73103.333333333328</v>
      </c>
      <c r="AT22" s="40" t="s">
        <v>49</v>
      </c>
      <c r="AU22" s="22">
        <v>73200</v>
      </c>
      <c r="AV22" s="87">
        <v>8.8790771582101136E-2</v>
      </c>
    </row>
    <row r="23" spans="2:48" x14ac:dyDescent="0.3">
      <c r="B23" s="40" t="s">
        <v>112</v>
      </c>
      <c r="C23" s="86">
        <v>574660</v>
      </c>
      <c r="N23" s="40" t="s">
        <v>61</v>
      </c>
      <c r="O23" s="86">
        <v>150900</v>
      </c>
      <c r="W23" s="22"/>
      <c r="X23" s="22"/>
      <c r="AC23" s="22" t="s">
        <v>154</v>
      </c>
      <c r="AD23" s="89">
        <f>IFERROR(SMALL($AD$6:$AD$17,COUNTIFS($AD$6:$AD$17,0)+1),"")</f>
        <v>68100</v>
      </c>
      <c r="AE23" t="str">
        <f>IFERROR(INDEX(AC6:AC17,MATCH(AD23,AD6:AD17,0)),"")</f>
        <v>Nov</v>
      </c>
      <c r="AT23" s="40" t="s">
        <v>51</v>
      </c>
      <c r="AU23" s="22">
        <v>94000</v>
      </c>
      <c r="AV23" s="87">
        <v>0.1140209361846654</v>
      </c>
    </row>
    <row r="24" spans="2:48" x14ac:dyDescent="0.3">
      <c r="N24" s="40" t="s">
        <v>112</v>
      </c>
      <c r="O24" s="86">
        <v>824410</v>
      </c>
      <c r="W24" s="22"/>
      <c r="X24" s="22"/>
      <c r="AM24" s="53" t="s">
        <v>166</v>
      </c>
      <c r="AN24" s="53" t="s">
        <v>107</v>
      </c>
      <c r="AO24" s="53" t="s">
        <v>59</v>
      </c>
      <c r="AP24" s="53" t="s">
        <v>167</v>
      </c>
      <c r="AQ24" s="88" t="s">
        <v>168</v>
      </c>
      <c r="AT24" s="40" t="s">
        <v>50</v>
      </c>
      <c r="AU24" s="22">
        <v>143000</v>
      </c>
      <c r="AV24" s="87">
        <v>0.17345738164262928</v>
      </c>
    </row>
    <row r="25" spans="2:48" x14ac:dyDescent="0.3">
      <c r="W25" s="22"/>
      <c r="X25" s="22"/>
      <c r="AC25" s="22" t="s">
        <v>152</v>
      </c>
      <c r="AE25" t="str">
        <f>AE21&amp;" | "&amp;TEXT(AD21,"#,##0")</f>
        <v>Dec | 78,000</v>
      </c>
      <c r="AM25" s="22" t="s">
        <v>169</v>
      </c>
      <c r="AN25" t="str">
        <f ca="1">IFERROR(INDEX($AO$9:$AO$20,MATCH($AM$8-1,$AM$9:$AM$20,0)),"")</f>
        <v>Apr</v>
      </c>
      <c r="AO25">
        <f ca="1">IFERROR(INDEX($AI$5:$AI$17,MATCH($AN25,$AH$5:$AH$17,0)),"")</f>
        <v>68800</v>
      </c>
    </row>
    <row r="26" spans="2:48" x14ac:dyDescent="0.3">
      <c r="W26" s="22"/>
      <c r="X26" s="22"/>
      <c r="AC26" s="22" t="s">
        <v>154</v>
      </c>
      <c r="AE26" t="str">
        <f>IF(AD23="","",AE23&amp;" | "&amp;TEXT(AD23,"#,##0"))</f>
        <v>Nov | 68,100</v>
      </c>
      <c r="AM26" s="22" t="s">
        <v>170</v>
      </c>
      <c r="AN26" t="str">
        <f ca="1">INDEX($AO$9:$AO$20,MATCH($AM$8,$AM$9:$AM$20,0))</f>
        <v>May</v>
      </c>
      <c r="AO26" s="89">
        <f ca="1">IFERROR(INDEX($AI$6:$AI$18,MATCH($AN26,$AH$6:$AH$18,0)),"")</f>
        <v>58700</v>
      </c>
      <c r="AP26">
        <f ca="1">IFERROR(INDEX($AJ$5:$AJ$17,MATCH($AN26,$AH$5:$AH$17,0)),"")</f>
        <v>-10100</v>
      </c>
      <c r="AQ26" s="117">
        <f ca="1">IFERROR(INDEX($AK$5:$AK$17,MATCH($AN26,$AH$5:$AH$17,0)),"")</f>
        <v>-0.14680232558139536</v>
      </c>
    </row>
    <row r="27" spans="2:48" x14ac:dyDescent="0.3">
      <c r="F27" s="22"/>
      <c r="G27" s="22"/>
      <c r="W27" s="22"/>
      <c r="X27" s="22"/>
    </row>
    <row r="28" spans="2:48" x14ac:dyDescent="0.3">
      <c r="F28" s="22"/>
      <c r="G28" s="22"/>
      <c r="W28" s="22"/>
      <c r="X28" s="22"/>
      <c r="AM28" s="22" t="s">
        <v>171</v>
      </c>
      <c r="AN28" t="str">
        <f ca="1">AN26&amp; " and "&amp;AN25</f>
        <v>May and Apr</v>
      </c>
    </row>
    <row r="29" spans="2:48" x14ac:dyDescent="0.3">
      <c r="F29" s="22"/>
      <c r="G29" s="22"/>
      <c r="W29" s="22"/>
      <c r="X29" s="22"/>
      <c r="AC29" s="45" t="s">
        <v>150</v>
      </c>
      <c r="AD29" s="65" t="s">
        <v>59</v>
      </c>
      <c r="AE29" s="65" t="s">
        <v>151</v>
      </c>
      <c r="AM29" s="22" t="s">
        <v>172</v>
      </c>
    </row>
    <row r="30" spans="2:48" x14ac:dyDescent="0.3">
      <c r="F30" s="22"/>
      <c r="G30" s="22"/>
      <c r="W30" s="22"/>
      <c r="X30" s="22"/>
      <c r="AC30" s="22" t="s">
        <v>155</v>
      </c>
      <c r="AD30" s="89">
        <f>MAX($AE$6:$AE$17)</f>
        <v>72800</v>
      </c>
      <c r="AE30" t="str">
        <f>INDEX($AC$6:$AC$17,MATCH(AD30,$AE$6:$AE$17,0))</f>
        <v>Jan</v>
      </c>
      <c r="AM30" s="22" t="s">
        <v>173</v>
      </c>
      <c r="AN30" t="str">
        <f ca="1">AN26 &amp; " Total Expenses"</f>
        <v>May Total Expenses</v>
      </c>
    </row>
    <row r="31" spans="2:48" x14ac:dyDescent="0.3">
      <c r="F31" s="22"/>
      <c r="G31" s="22"/>
      <c r="W31" s="22"/>
      <c r="X31" s="22"/>
      <c r="AC31" s="22" t="s">
        <v>156</v>
      </c>
      <c r="AD31" s="89">
        <f>IFERROR(AVERAGEIF($AE$6:$AE$17,"&lt;&gt;0"),"")</f>
        <v>68700.833333333328</v>
      </c>
      <c r="AM31" s="22" t="s">
        <v>105</v>
      </c>
      <c r="AN31" s="89">
        <f ca="1">AO26</f>
        <v>58700</v>
      </c>
    </row>
    <row r="32" spans="2:48" x14ac:dyDescent="0.3">
      <c r="F32" s="22"/>
      <c r="G32" s="22"/>
      <c r="W32" s="22"/>
      <c r="X32" s="22"/>
      <c r="AC32" s="22" t="s">
        <v>157</v>
      </c>
      <c r="AD32" s="89">
        <f>IFERROR(SMALL($AE$6:$AE$17,COUNTIFS($AE$6:$AE$17,0)+1),"")</f>
        <v>58700</v>
      </c>
      <c r="AE32" t="str">
        <f>INDEX($AC$6:$AC$17,MATCH(AD32,$AE$6:$AE$17,0))</f>
        <v>May</v>
      </c>
      <c r="AM32" s="118" t="str">
        <f ca="1">IF(AO26="","No data to show",TEXT(AQ26,"#,##0.0%") &amp;", ("&amp;TEXT(AP26,"#,##0")&amp;")")</f>
        <v>-14.7%, (-10,100)</v>
      </c>
    </row>
    <row r="33" spans="6:31" x14ac:dyDescent="0.3">
      <c r="F33" s="22"/>
      <c r="G33" s="22"/>
      <c r="W33" s="22"/>
      <c r="X33" s="22"/>
    </row>
    <row r="34" spans="6:31" x14ac:dyDescent="0.3">
      <c r="F34" s="22"/>
      <c r="G34" s="22"/>
      <c r="W34" s="22"/>
      <c r="X34" s="22"/>
      <c r="AC34" s="22" t="s">
        <v>152</v>
      </c>
      <c r="AE34" t="str">
        <f>AE30&amp;" | "&amp;TEXT(AD30,"#,##0")</f>
        <v>Jan | 72,800</v>
      </c>
    </row>
    <row r="35" spans="6:31" x14ac:dyDescent="0.3">
      <c r="F35" s="22"/>
      <c r="G35" s="22"/>
      <c r="W35" s="22"/>
      <c r="X35" s="22"/>
      <c r="AC35" s="22" t="s">
        <v>154</v>
      </c>
      <c r="AE35" t="str">
        <f>IF(AD32="","",AE32&amp;" | "&amp;TEXT(AD32,"#,##0"))</f>
        <v>May | 58,700</v>
      </c>
    </row>
    <row r="36" spans="6:31" x14ac:dyDescent="0.3">
      <c r="F36" s="22"/>
      <c r="G36" s="22"/>
      <c r="W36" s="22"/>
      <c r="X36" s="22"/>
    </row>
    <row r="37" spans="6:31" x14ac:dyDescent="0.3">
      <c r="F37" s="22"/>
      <c r="G37" s="22"/>
      <c r="W37" s="22"/>
      <c r="X37" s="22"/>
    </row>
    <row r="38" spans="6:31" x14ac:dyDescent="0.3">
      <c r="F38" s="22"/>
      <c r="G38" s="22"/>
      <c r="W38" s="22"/>
      <c r="X38" s="22"/>
    </row>
    <row r="39" spans="6:31" x14ac:dyDescent="0.3">
      <c r="F39" s="22"/>
      <c r="G39" s="22"/>
      <c r="W39" s="22"/>
      <c r="X39" s="22"/>
    </row>
    <row r="40" spans="6:31" x14ac:dyDescent="0.3">
      <c r="F40" s="22"/>
      <c r="G40" s="22"/>
      <c r="W40" s="22"/>
      <c r="X40" s="22"/>
    </row>
    <row r="41" spans="6:31" x14ac:dyDescent="0.3">
      <c r="F41" s="22"/>
      <c r="G41" s="22"/>
      <c r="W41" s="22"/>
      <c r="X41" s="22"/>
    </row>
    <row r="42" spans="6:31" x14ac:dyDescent="0.3">
      <c r="F42" s="22"/>
      <c r="G42" s="22"/>
      <c r="W42" s="22"/>
      <c r="X42" s="22"/>
    </row>
    <row r="43" spans="6:31" x14ac:dyDescent="0.3">
      <c r="F43" s="22"/>
      <c r="G43" s="22"/>
      <c r="W43" s="22"/>
      <c r="X43" s="22"/>
    </row>
    <row r="44" spans="6:31" x14ac:dyDescent="0.3">
      <c r="F44" s="22"/>
      <c r="G44" s="22"/>
      <c r="W44" s="22"/>
    </row>
    <row r="45" spans="6:31" x14ac:dyDescent="0.3">
      <c r="W45" s="22"/>
    </row>
    <row r="46" spans="6:31" x14ac:dyDescent="0.3">
      <c r="W46" s="22"/>
    </row>
    <row r="47" spans="6:31" x14ac:dyDescent="0.3">
      <c r="W47" s="22"/>
    </row>
  </sheetData>
  <sheetProtection algorithmName="SHA-512" hashValue="JVOSbqdqm2tsEly4mAuzRqQsFu7685IwE9fIlt9eUN/ld3YhbCO+aof5jKfBOvdEAXYchvGzIiFZq/e9p3X8aw==" saltValue="mJO6uEptGWnRXnc852b9Yw==" spinCount="100000" sheet="1" objects="1" scenarios="1" pivotTables="0"/>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BB671-8027-449B-A6AF-2505316B0715}">
  <sheetPr codeName="Sheet3">
    <tabColor rgb="FFC00000"/>
  </sheetPr>
  <dimension ref="B1:I49"/>
  <sheetViews>
    <sheetView showGridLines="0" showRowColHeaders="0" workbookViewId="0">
      <selection activeCell="H23" sqref="H23"/>
    </sheetView>
  </sheetViews>
  <sheetFormatPr defaultRowHeight="14.4" x14ac:dyDescent="0.3"/>
  <cols>
    <col min="2" max="5" width="21.6640625" customWidth="1"/>
    <col min="7" max="7" width="15.88671875" bestFit="1" customWidth="1"/>
    <col min="8" max="8" width="11.21875" customWidth="1"/>
    <col min="9" max="9" width="69.77734375" bestFit="1" customWidth="1"/>
  </cols>
  <sheetData>
    <row r="1" spans="2:9" ht="21" x14ac:dyDescent="0.4">
      <c r="B1" s="1" t="s">
        <v>0</v>
      </c>
    </row>
    <row r="3" spans="2:9" x14ac:dyDescent="0.3">
      <c r="B3" s="78" t="s">
        <v>192</v>
      </c>
      <c r="C3" s="79" t="s">
        <v>193</v>
      </c>
    </row>
    <row r="5" spans="2:9" x14ac:dyDescent="0.3">
      <c r="B5" s="2" t="s">
        <v>1</v>
      </c>
      <c r="C5" s="2"/>
      <c r="D5" s="2"/>
      <c r="E5" s="2"/>
    </row>
    <row r="6" spans="2:9" ht="15" thickBot="1" x14ac:dyDescent="0.35">
      <c r="B6" s="3" t="s">
        <v>2</v>
      </c>
      <c r="C6" s="3" t="s">
        <v>3</v>
      </c>
      <c r="D6" s="3" t="s">
        <v>4</v>
      </c>
      <c r="E6" s="3" t="s">
        <v>5</v>
      </c>
    </row>
    <row r="7" spans="2:9" x14ac:dyDescent="0.3">
      <c r="B7" t="s">
        <v>6</v>
      </c>
      <c r="C7" t="s">
        <v>6</v>
      </c>
      <c r="D7" t="s">
        <v>57</v>
      </c>
      <c r="E7" t="s">
        <v>57</v>
      </c>
      <c r="G7" s="29" t="s">
        <v>117</v>
      </c>
      <c r="H7" s="30" t="s">
        <v>118</v>
      </c>
      <c r="I7" s="29" t="s">
        <v>119</v>
      </c>
    </row>
    <row r="8" spans="2:9" x14ac:dyDescent="0.3">
      <c r="B8" t="s">
        <v>7</v>
      </c>
      <c r="C8" t="s">
        <v>7</v>
      </c>
      <c r="D8" t="s">
        <v>57</v>
      </c>
      <c r="E8" t="s">
        <v>57</v>
      </c>
      <c r="G8" s="31" t="s">
        <v>58</v>
      </c>
      <c r="H8" s="32">
        <v>0.5</v>
      </c>
      <c r="I8" s="31" t="s">
        <v>120</v>
      </c>
    </row>
    <row r="9" spans="2:9" x14ac:dyDescent="0.3">
      <c r="B9" t="s">
        <v>8</v>
      </c>
      <c r="C9" t="s">
        <v>49</v>
      </c>
      <c r="D9" t="s">
        <v>57</v>
      </c>
      <c r="E9" t="s">
        <v>57</v>
      </c>
      <c r="G9" s="31" t="s">
        <v>60</v>
      </c>
      <c r="H9" s="32">
        <v>0.2</v>
      </c>
      <c r="I9" s="31" t="s">
        <v>121</v>
      </c>
    </row>
    <row r="10" spans="2:9" ht="15" thickBot="1" x14ac:dyDescent="0.35">
      <c r="B10" t="s">
        <v>9</v>
      </c>
      <c r="C10" t="s">
        <v>9</v>
      </c>
      <c r="D10" t="s">
        <v>57</v>
      </c>
      <c r="E10" t="s">
        <v>57</v>
      </c>
      <c r="G10" s="33" t="s">
        <v>61</v>
      </c>
      <c r="H10" s="34">
        <v>0.3</v>
      </c>
      <c r="I10" s="35" t="s">
        <v>122</v>
      </c>
    </row>
    <row r="11" spans="2:9" ht="15" thickTop="1" x14ac:dyDescent="0.3">
      <c r="B11" t="s">
        <v>10</v>
      </c>
      <c r="C11" t="s">
        <v>11</v>
      </c>
      <c r="D11" t="s">
        <v>57</v>
      </c>
      <c r="E11" t="s">
        <v>57</v>
      </c>
      <c r="G11" s="36" t="s">
        <v>123</v>
      </c>
      <c r="H11" s="37">
        <f>SUM(H8:H10)</f>
        <v>1</v>
      </c>
      <c r="I11" s="38"/>
    </row>
    <row r="12" spans="2:9" x14ac:dyDescent="0.3">
      <c r="B12" t="s">
        <v>11</v>
      </c>
      <c r="C12" t="s">
        <v>11</v>
      </c>
      <c r="D12" t="s">
        <v>57</v>
      </c>
      <c r="E12" t="s">
        <v>57</v>
      </c>
      <c r="G12" s="134" t="str">
        <f>IF($H$10&gt;1,"Budget should not exceed to 100%.","OK")</f>
        <v>OK</v>
      </c>
      <c r="H12" s="135"/>
      <c r="I12" s="38"/>
    </row>
    <row r="13" spans="2:9" x14ac:dyDescent="0.3">
      <c r="B13" t="s">
        <v>12</v>
      </c>
      <c r="C13" t="s">
        <v>50</v>
      </c>
      <c r="D13" t="s">
        <v>58</v>
      </c>
      <c r="E13" t="s">
        <v>59</v>
      </c>
      <c r="G13" s="136"/>
      <c r="H13" s="137"/>
      <c r="I13" s="38"/>
    </row>
    <row r="14" spans="2:9" x14ac:dyDescent="0.3">
      <c r="B14" t="s">
        <v>13</v>
      </c>
      <c r="C14" t="s">
        <v>50</v>
      </c>
      <c r="D14" t="s">
        <v>58</v>
      </c>
      <c r="E14" t="s">
        <v>59</v>
      </c>
    </row>
    <row r="15" spans="2:9" x14ac:dyDescent="0.3">
      <c r="B15" t="s">
        <v>14</v>
      </c>
      <c r="C15" t="s">
        <v>51</v>
      </c>
      <c r="D15" t="s">
        <v>58</v>
      </c>
      <c r="E15" t="s">
        <v>59</v>
      </c>
    </row>
    <row r="16" spans="2:9" x14ac:dyDescent="0.3">
      <c r="B16" t="s">
        <v>15</v>
      </c>
      <c r="C16" t="s">
        <v>51</v>
      </c>
      <c r="D16" t="s">
        <v>58</v>
      </c>
      <c r="E16" t="s">
        <v>59</v>
      </c>
    </row>
    <row r="17" spans="2:5" x14ac:dyDescent="0.3">
      <c r="B17" t="s">
        <v>16</v>
      </c>
      <c r="C17" t="s">
        <v>52</v>
      </c>
      <c r="D17" t="s">
        <v>58</v>
      </c>
      <c r="E17" t="s">
        <v>59</v>
      </c>
    </row>
    <row r="18" spans="2:5" x14ac:dyDescent="0.3">
      <c r="B18" t="s">
        <v>17</v>
      </c>
      <c r="C18" t="s">
        <v>52</v>
      </c>
      <c r="D18" t="s">
        <v>58</v>
      </c>
      <c r="E18" t="s">
        <v>59</v>
      </c>
    </row>
    <row r="19" spans="2:5" x14ac:dyDescent="0.3">
      <c r="B19" t="s">
        <v>18</v>
      </c>
      <c r="C19" t="s">
        <v>52</v>
      </c>
      <c r="D19" t="s">
        <v>58</v>
      </c>
      <c r="E19" t="s">
        <v>59</v>
      </c>
    </row>
    <row r="20" spans="2:5" x14ac:dyDescent="0.3">
      <c r="B20" t="s">
        <v>19</v>
      </c>
      <c r="C20" t="s">
        <v>52</v>
      </c>
      <c r="D20" t="s">
        <v>58</v>
      </c>
      <c r="E20" t="s">
        <v>59</v>
      </c>
    </row>
    <row r="21" spans="2:5" x14ac:dyDescent="0.3">
      <c r="B21" t="s">
        <v>20</v>
      </c>
      <c r="C21" t="s">
        <v>52</v>
      </c>
      <c r="D21" t="s">
        <v>58</v>
      </c>
      <c r="E21" t="s">
        <v>59</v>
      </c>
    </row>
    <row r="22" spans="2:5" x14ac:dyDescent="0.3">
      <c r="B22" t="s">
        <v>21</v>
      </c>
      <c r="C22" t="s">
        <v>21</v>
      </c>
      <c r="D22" t="s">
        <v>58</v>
      </c>
      <c r="E22" t="s">
        <v>59</v>
      </c>
    </row>
    <row r="23" spans="2:5" x14ac:dyDescent="0.3">
      <c r="B23" t="s">
        <v>22</v>
      </c>
      <c r="C23" t="s">
        <v>22</v>
      </c>
      <c r="D23" t="s">
        <v>58</v>
      </c>
      <c r="E23" t="s">
        <v>59</v>
      </c>
    </row>
    <row r="24" spans="2:5" x14ac:dyDescent="0.3">
      <c r="B24" t="s">
        <v>23</v>
      </c>
      <c r="C24" t="s">
        <v>53</v>
      </c>
      <c r="D24" t="s">
        <v>58</v>
      </c>
      <c r="E24" t="s">
        <v>59</v>
      </c>
    </row>
    <row r="25" spans="2:5" x14ac:dyDescent="0.3">
      <c r="B25" t="s">
        <v>24</v>
      </c>
      <c r="C25" t="s">
        <v>54</v>
      </c>
      <c r="D25" t="s">
        <v>58</v>
      </c>
      <c r="E25" t="s">
        <v>59</v>
      </c>
    </row>
    <row r="26" spans="2:5" x14ac:dyDescent="0.3">
      <c r="B26" t="s">
        <v>25</v>
      </c>
      <c r="C26" t="s">
        <v>25</v>
      </c>
      <c r="D26" t="s">
        <v>60</v>
      </c>
      <c r="E26" t="s">
        <v>59</v>
      </c>
    </row>
    <row r="27" spans="2:5" x14ac:dyDescent="0.3">
      <c r="B27" t="s">
        <v>26</v>
      </c>
      <c r="C27" t="s">
        <v>25</v>
      </c>
      <c r="D27" t="s">
        <v>60</v>
      </c>
      <c r="E27" t="s">
        <v>59</v>
      </c>
    </row>
    <row r="28" spans="2:5" x14ac:dyDescent="0.3">
      <c r="B28" t="s">
        <v>27</v>
      </c>
      <c r="C28" t="s">
        <v>25</v>
      </c>
      <c r="D28" t="s">
        <v>60</v>
      </c>
      <c r="E28" t="s">
        <v>59</v>
      </c>
    </row>
    <row r="29" spans="2:5" x14ac:dyDescent="0.3">
      <c r="B29" t="s">
        <v>28</v>
      </c>
      <c r="C29" t="s">
        <v>25</v>
      </c>
      <c r="D29" t="s">
        <v>60</v>
      </c>
      <c r="E29" t="s">
        <v>59</v>
      </c>
    </row>
    <row r="30" spans="2:5" x14ac:dyDescent="0.3">
      <c r="B30" t="s">
        <v>29</v>
      </c>
      <c r="C30" t="s">
        <v>55</v>
      </c>
      <c r="D30" t="s">
        <v>60</v>
      </c>
      <c r="E30" t="s">
        <v>59</v>
      </c>
    </row>
    <row r="31" spans="2:5" x14ac:dyDescent="0.3">
      <c r="B31" t="s">
        <v>30</v>
      </c>
      <c r="C31" t="s">
        <v>55</v>
      </c>
      <c r="D31" t="s">
        <v>60</v>
      </c>
      <c r="E31" t="s">
        <v>59</v>
      </c>
    </row>
    <row r="32" spans="2:5" x14ac:dyDescent="0.3">
      <c r="B32" t="s">
        <v>31</v>
      </c>
      <c r="C32" t="s">
        <v>31</v>
      </c>
      <c r="D32" t="s">
        <v>60</v>
      </c>
      <c r="E32" t="s">
        <v>59</v>
      </c>
    </row>
    <row r="33" spans="2:5" x14ac:dyDescent="0.3">
      <c r="B33" t="s">
        <v>32</v>
      </c>
      <c r="C33" t="s">
        <v>32</v>
      </c>
      <c r="D33" t="s">
        <v>60</v>
      </c>
      <c r="E33" t="s">
        <v>59</v>
      </c>
    </row>
    <row r="34" spans="2:5" x14ac:dyDescent="0.3">
      <c r="B34" t="s">
        <v>33</v>
      </c>
      <c r="C34" t="s">
        <v>49</v>
      </c>
      <c r="D34" t="s">
        <v>60</v>
      </c>
      <c r="E34" t="s">
        <v>59</v>
      </c>
    </row>
    <row r="35" spans="2:5" x14ac:dyDescent="0.3">
      <c r="B35" t="s">
        <v>34</v>
      </c>
      <c r="C35" t="s">
        <v>49</v>
      </c>
      <c r="D35" t="s">
        <v>60</v>
      </c>
      <c r="E35" t="s">
        <v>59</v>
      </c>
    </row>
    <row r="36" spans="2:5" x14ac:dyDescent="0.3">
      <c r="B36" t="s">
        <v>35</v>
      </c>
      <c r="C36" t="s">
        <v>49</v>
      </c>
      <c r="D36" t="s">
        <v>60</v>
      </c>
      <c r="E36" t="s">
        <v>59</v>
      </c>
    </row>
    <row r="37" spans="2:5" x14ac:dyDescent="0.3">
      <c r="B37" t="s">
        <v>36</v>
      </c>
      <c r="C37" t="s">
        <v>49</v>
      </c>
      <c r="D37" t="s">
        <v>60</v>
      </c>
      <c r="E37" t="s">
        <v>59</v>
      </c>
    </row>
    <row r="38" spans="2:5" x14ac:dyDescent="0.3">
      <c r="B38" t="s">
        <v>37</v>
      </c>
      <c r="C38" t="s">
        <v>55</v>
      </c>
      <c r="D38" t="s">
        <v>60</v>
      </c>
      <c r="E38" t="s">
        <v>59</v>
      </c>
    </row>
    <row r="39" spans="2:5" x14ac:dyDescent="0.3">
      <c r="B39" t="s">
        <v>38</v>
      </c>
      <c r="C39" t="s">
        <v>56</v>
      </c>
      <c r="D39" t="s">
        <v>60</v>
      </c>
      <c r="E39" t="s">
        <v>59</v>
      </c>
    </row>
    <row r="40" spans="2:5" x14ac:dyDescent="0.3">
      <c r="B40" t="s">
        <v>39</v>
      </c>
      <c r="C40" t="s">
        <v>56</v>
      </c>
      <c r="D40" t="s">
        <v>60</v>
      </c>
      <c r="E40" t="s">
        <v>59</v>
      </c>
    </row>
    <row r="41" spans="2:5" x14ac:dyDescent="0.3">
      <c r="B41" t="s">
        <v>40</v>
      </c>
      <c r="C41" t="s">
        <v>56</v>
      </c>
      <c r="D41" t="s">
        <v>60</v>
      </c>
      <c r="E41" t="s">
        <v>59</v>
      </c>
    </row>
    <row r="42" spans="2:5" x14ac:dyDescent="0.3">
      <c r="B42" t="s">
        <v>41</v>
      </c>
      <c r="C42" t="s">
        <v>56</v>
      </c>
      <c r="D42" t="s">
        <v>60</v>
      </c>
      <c r="E42" t="s">
        <v>59</v>
      </c>
    </row>
    <row r="43" spans="2:5" x14ac:dyDescent="0.3">
      <c r="B43" t="s">
        <v>42</v>
      </c>
      <c r="C43" t="s">
        <v>42</v>
      </c>
      <c r="D43" t="s">
        <v>61</v>
      </c>
      <c r="E43" t="s">
        <v>59</v>
      </c>
    </row>
    <row r="44" spans="2:5" x14ac:dyDescent="0.3">
      <c r="B44" t="s">
        <v>43</v>
      </c>
      <c r="C44" t="s">
        <v>42</v>
      </c>
      <c r="D44" t="s">
        <v>61</v>
      </c>
      <c r="E44" t="s">
        <v>59</v>
      </c>
    </row>
    <row r="45" spans="2:5" x14ac:dyDescent="0.3">
      <c r="B45" t="s">
        <v>44</v>
      </c>
      <c r="C45" t="s">
        <v>42</v>
      </c>
      <c r="D45" t="s">
        <v>61</v>
      </c>
      <c r="E45" t="s">
        <v>59</v>
      </c>
    </row>
    <row r="46" spans="2:5" x14ac:dyDescent="0.3">
      <c r="B46" t="s">
        <v>45</v>
      </c>
      <c r="C46" t="s">
        <v>45</v>
      </c>
      <c r="D46" t="s">
        <v>61</v>
      </c>
      <c r="E46" t="s">
        <v>59</v>
      </c>
    </row>
    <row r="47" spans="2:5" x14ac:dyDescent="0.3">
      <c r="B47" t="s">
        <v>46</v>
      </c>
      <c r="C47" t="s">
        <v>46</v>
      </c>
      <c r="D47" t="s">
        <v>61</v>
      </c>
      <c r="E47" t="s">
        <v>59</v>
      </c>
    </row>
    <row r="48" spans="2:5" x14ac:dyDescent="0.3">
      <c r="B48" t="s">
        <v>47</v>
      </c>
      <c r="C48" t="s">
        <v>47</v>
      </c>
      <c r="D48" t="s">
        <v>61</v>
      </c>
      <c r="E48" t="s">
        <v>59</v>
      </c>
    </row>
    <row r="49" spans="2:5" x14ac:dyDescent="0.3">
      <c r="B49" t="s">
        <v>48</v>
      </c>
      <c r="C49" t="s">
        <v>48</v>
      </c>
      <c r="D49" t="s">
        <v>61</v>
      </c>
      <c r="E49" t="s">
        <v>59</v>
      </c>
    </row>
  </sheetData>
  <mergeCells count="1">
    <mergeCell ref="G12:H13"/>
  </mergeCells>
  <conditionalFormatting sqref="G12:H13">
    <cfRule type="cellIs" dxfId="11" priority="1" operator="equal">
      <formula>"Budget should not exceed to 100%."</formula>
    </cfRule>
  </conditionalFormatting>
  <dataValidations count="2">
    <dataValidation type="list" allowBlank="1" showInputMessage="1" showErrorMessage="1" errorTitle="Category Type" error="Please select category type from the list." sqref="E7:E49" xr:uid="{02BCA7BF-3A12-4575-8DC3-21233498F342}">
      <formula1>menu_category_type</formula1>
    </dataValidation>
    <dataValidation type="list" allowBlank="1" showInputMessage="1" showErrorMessage="1" errorTitle="Category" error="Please select category from the list." sqref="D7:D49" xr:uid="{4E7B590E-B9F8-4222-93E4-8DC1AFE2A2BB}">
      <formula1>menu_category</formula1>
    </dataValidation>
  </dataValidation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1EBCD-F9BF-4882-A04E-C8FCB5D6C471}">
  <sheetPr>
    <tabColor theme="1" tint="4.9989318521683403E-2"/>
  </sheetPr>
  <dimension ref="A1:X113"/>
  <sheetViews>
    <sheetView workbookViewId="0">
      <selection activeCell="L37" sqref="L37"/>
    </sheetView>
  </sheetViews>
  <sheetFormatPr defaultColWidth="0" defaultRowHeight="14.4" customHeight="1" zeroHeight="1" x14ac:dyDescent="0.3"/>
  <cols>
    <col min="1" max="1" width="4.44140625" style="121" customWidth="1"/>
    <col min="2" max="2" width="11" style="121" customWidth="1"/>
    <col min="3" max="3" width="12.6640625" style="121" customWidth="1"/>
    <col min="4" max="23" width="9.109375" style="121" customWidth="1"/>
    <col min="24" max="24" width="2.88671875" style="121" customWidth="1"/>
    <col min="25" max="16384" width="9.109375" style="121" hidden="1"/>
  </cols>
  <sheetData>
    <row r="1" spans="1:23" s="120" customFormat="1" ht="55.5" customHeight="1" x14ac:dyDescent="0.3">
      <c r="A1" s="119"/>
      <c r="B1" s="119"/>
      <c r="C1" s="119"/>
      <c r="D1" s="119"/>
      <c r="E1" s="119"/>
      <c r="F1" s="119"/>
      <c r="G1" s="119"/>
      <c r="H1" s="119"/>
      <c r="I1" s="119"/>
      <c r="J1" s="119"/>
      <c r="K1" s="119"/>
      <c r="L1" s="119"/>
      <c r="M1" s="119"/>
      <c r="N1" s="119"/>
      <c r="O1" s="119"/>
      <c r="P1" s="119"/>
      <c r="Q1" s="119"/>
      <c r="R1" s="119"/>
      <c r="S1" s="119"/>
      <c r="T1" s="119"/>
      <c r="U1" s="119"/>
      <c r="V1" s="119"/>
      <c r="W1" s="119"/>
    </row>
    <row r="2" spans="1:23" x14ac:dyDescent="0.3"/>
    <row r="3" spans="1:23" ht="15.6" x14ac:dyDescent="0.3">
      <c r="B3" s="122" t="s">
        <v>227</v>
      </c>
    </row>
    <row r="4" spans="1:23" x14ac:dyDescent="0.3">
      <c r="B4" s="121" t="s">
        <v>194</v>
      </c>
    </row>
    <row r="5" spans="1:23" x14ac:dyDescent="0.3"/>
    <row r="6" spans="1:23" x14ac:dyDescent="0.3"/>
    <row r="7" spans="1:23" ht="21" x14ac:dyDescent="0.4">
      <c r="B7" s="123" t="s">
        <v>195</v>
      </c>
      <c r="C7" s="124"/>
      <c r="D7" s="124"/>
      <c r="E7" s="124"/>
      <c r="F7" s="124"/>
      <c r="G7" s="124"/>
      <c r="H7" s="124"/>
      <c r="I7" s="124"/>
      <c r="J7" s="124"/>
      <c r="K7" s="124"/>
      <c r="L7" s="124"/>
      <c r="M7" s="124"/>
      <c r="N7" s="124"/>
      <c r="O7" s="124"/>
      <c r="P7" s="124"/>
      <c r="Q7" s="124"/>
      <c r="R7" s="124"/>
      <c r="S7" s="124"/>
      <c r="T7" s="124"/>
      <c r="U7" s="124"/>
      <c r="V7" s="124"/>
      <c r="W7" s="124"/>
    </row>
    <row r="8" spans="1:23" x14ac:dyDescent="0.3">
      <c r="B8" s="121" t="s">
        <v>196</v>
      </c>
    </row>
    <row r="9" spans="1:23" x14ac:dyDescent="0.3">
      <c r="B9" s="121" t="s">
        <v>197</v>
      </c>
    </row>
    <row r="10" spans="1:23" x14ac:dyDescent="0.3">
      <c r="B10" s="121" t="s">
        <v>198</v>
      </c>
    </row>
    <row r="11" spans="1:23" x14ac:dyDescent="0.3">
      <c r="B11" s="121" t="s">
        <v>199</v>
      </c>
    </row>
    <row r="12" spans="1:23" x14ac:dyDescent="0.3">
      <c r="B12" s="121" t="s">
        <v>200</v>
      </c>
    </row>
    <row r="13" spans="1:23" x14ac:dyDescent="0.3">
      <c r="B13" s="121" t="s">
        <v>201</v>
      </c>
    </row>
    <row r="14" spans="1:23" x14ac:dyDescent="0.3">
      <c r="B14" s="121" t="s">
        <v>202</v>
      </c>
    </row>
    <row r="15" spans="1:23" x14ac:dyDescent="0.3">
      <c r="B15" s="121" t="s">
        <v>203</v>
      </c>
    </row>
    <row r="16" spans="1:23" x14ac:dyDescent="0.3">
      <c r="B16" s="121" t="s">
        <v>204</v>
      </c>
    </row>
    <row r="17" spans="2:23" x14ac:dyDescent="0.3">
      <c r="B17" s="121" t="s">
        <v>205</v>
      </c>
    </row>
    <row r="18" spans="2:23" x14ac:dyDescent="0.3">
      <c r="B18" s="121" t="s">
        <v>206</v>
      </c>
    </row>
    <row r="19" spans="2:23" x14ac:dyDescent="0.3">
      <c r="B19" s="121" t="s">
        <v>228</v>
      </c>
    </row>
    <row r="20" spans="2:23" x14ac:dyDescent="0.3"/>
    <row r="21" spans="2:23" x14ac:dyDescent="0.3"/>
    <row r="22" spans="2:23" ht="21" x14ac:dyDescent="0.4">
      <c r="B22" s="123" t="s">
        <v>207</v>
      </c>
      <c r="C22" s="124"/>
      <c r="D22" s="124"/>
      <c r="E22" s="124"/>
      <c r="F22" s="124"/>
      <c r="G22" s="124"/>
      <c r="H22" s="124"/>
      <c r="I22" s="124"/>
      <c r="J22" s="124"/>
      <c r="K22" s="124"/>
      <c r="L22" s="124"/>
      <c r="M22" s="124"/>
      <c r="N22" s="124"/>
      <c r="O22" s="124"/>
      <c r="P22" s="124"/>
      <c r="Q22" s="124"/>
      <c r="R22" s="124"/>
      <c r="S22" s="124"/>
      <c r="T22" s="124"/>
      <c r="U22" s="124"/>
      <c r="V22" s="124"/>
      <c r="W22" s="124"/>
    </row>
    <row r="23" spans="2:23" x14ac:dyDescent="0.3"/>
    <row r="24" spans="2:23" x14ac:dyDescent="0.3">
      <c r="B24" s="125" t="s">
        <v>208</v>
      </c>
    </row>
    <row r="25" spans="2:23" x14ac:dyDescent="0.3">
      <c r="B25" s="121" t="s">
        <v>209</v>
      </c>
      <c r="D25" s="121" t="s">
        <v>210</v>
      </c>
      <c r="E25" s="121" t="s">
        <v>211</v>
      </c>
    </row>
    <row r="26" spans="2:23" x14ac:dyDescent="0.3">
      <c r="B26" s="121" t="s">
        <v>212</v>
      </c>
      <c r="D26" s="121" t="s">
        <v>210</v>
      </c>
      <c r="E26" s="121" t="s">
        <v>213</v>
      </c>
    </row>
    <row r="27" spans="2:23" x14ac:dyDescent="0.3">
      <c r="B27" s="121" t="s">
        <v>214</v>
      </c>
      <c r="D27" s="121" t="s">
        <v>210</v>
      </c>
      <c r="E27" s="121" t="s">
        <v>215</v>
      </c>
    </row>
    <row r="28" spans="2:23" x14ac:dyDescent="0.3">
      <c r="B28" s="121" t="s">
        <v>216</v>
      </c>
      <c r="D28" s="121" t="s">
        <v>210</v>
      </c>
      <c r="E28" s="121" t="s">
        <v>217</v>
      </c>
    </row>
    <row r="29" spans="2:23" x14ac:dyDescent="0.3"/>
    <row r="30" spans="2:23" x14ac:dyDescent="0.3">
      <c r="B30" s="125" t="s">
        <v>218</v>
      </c>
    </row>
    <row r="31" spans="2:23" x14ac:dyDescent="0.3">
      <c r="B31" s="121" t="s">
        <v>219</v>
      </c>
      <c r="D31" s="121" t="s">
        <v>210</v>
      </c>
      <c r="E31" s="121" t="s">
        <v>220</v>
      </c>
    </row>
    <row r="32" spans="2:23" x14ac:dyDescent="0.3">
      <c r="B32" s="121" t="s">
        <v>221</v>
      </c>
      <c r="E32" s="121" t="s">
        <v>222</v>
      </c>
    </row>
    <row r="33" spans="2:23" x14ac:dyDescent="0.3">
      <c r="E33" s="121" t="s">
        <v>223</v>
      </c>
    </row>
    <row r="34" spans="2:23" x14ac:dyDescent="0.3">
      <c r="E34" s="121" t="s">
        <v>224</v>
      </c>
    </row>
    <row r="35" spans="2:23" x14ac:dyDescent="0.3"/>
    <row r="36" spans="2:23" ht="21" x14ac:dyDescent="0.4">
      <c r="B36" s="123" t="s">
        <v>225</v>
      </c>
      <c r="C36" s="124"/>
      <c r="D36" s="124"/>
      <c r="E36" s="124"/>
      <c r="F36" s="124"/>
      <c r="G36" s="124"/>
      <c r="H36" s="124"/>
      <c r="I36" s="124"/>
      <c r="J36" s="124"/>
      <c r="K36" s="124"/>
      <c r="L36" s="124"/>
      <c r="M36" s="124"/>
      <c r="N36" s="124"/>
      <c r="O36" s="124"/>
      <c r="P36" s="124"/>
      <c r="Q36" s="124"/>
      <c r="R36" s="124"/>
      <c r="S36" s="124"/>
      <c r="T36" s="124"/>
      <c r="U36" s="124"/>
      <c r="V36" s="124"/>
      <c r="W36" s="124"/>
    </row>
    <row r="37" spans="2:23" x14ac:dyDescent="0.3"/>
    <row r="38" spans="2:23" x14ac:dyDescent="0.3">
      <c r="B38" s="126" t="s">
        <v>229</v>
      </c>
    </row>
    <row r="39" spans="2:23" x14ac:dyDescent="0.3">
      <c r="B39" s="121" t="s">
        <v>226</v>
      </c>
    </row>
    <row r="40" spans="2:23" x14ac:dyDescent="0.3"/>
    <row r="41" spans="2:23" x14ac:dyDescent="0.3"/>
    <row r="42" spans="2:23" x14ac:dyDescent="0.3"/>
    <row r="43" spans="2:23" x14ac:dyDescent="0.3"/>
    <row r="44" spans="2:23" x14ac:dyDescent="0.3"/>
    <row r="45" spans="2:23" x14ac:dyDescent="0.3"/>
    <row r="46" spans="2:23" x14ac:dyDescent="0.3"/>
    <row r="47" spans="2:23" x14ac:dyDescent="0.3"/>
    <row r="48" spans="2:23" x14ac:dyDescent="0.3"/>
    <row r="49" s="121" customFormat="1" x14ac:dyDescent="0.3"/>
    <row r="50" s="121" customFormat="1" x14ac:dyDescent="0.3"/>
    <row r="51" s="121" customFormat="1" x14ac:dyDescent="0.3"/>
    <row r="52" s="121" customFormat="1" x14ac:dyDescent="0.3"/>
    <row r="53" s="121" customFormat="1" x14ac:dyDescent="0.3"/>
    <row r="54" s="121" customFormat="1" x14ac:dyDescent="0.3"/>
    <row r="55" s="121" customFormat="1" x14ac:dyDescent="0.3"/>
    <row r="56" s="121" customFormat="1" x14ac:dyDescent="0.3"/>
    <row r="57" s="121" customFormat="1" x14ac:dyDescent="0.3"/>
    <row r="58" s="121" customFormat="1" x14ac:dyDescent="0.3"/>
    <row r="59" s="121" customFormat="1" x14ac:dyDescent="0.3"/>
    <row r="60" s="121" customFormat="1" x14ac:dyDescent="0.3"/>
    <row r="61" s="121" customFormat="1" x14ac:dyDescent="0.3"/>
    <row r="62" s="121" customFormat="1" x14ac:dyDescent="0.3"/>
    <row r="63" s="121" customFormat="1" x14ac:dyDescent="0.3"/>
    <row r="64" s="121" customFormat="1" x14ac:dyDescent="0.3"/>
    <row r="65" spans="2:23" ht="21" x14ac:dyDescent="0.4">
      <c r="B65" s="123"/>
      <c r="C65" s="124"/>
      <c r="D65" s="124"/>
      <c r="E65" s="124"/>
      <c r="F65" s="124"/>
      <c r="G65" s="124"/>
      <c r="H65" s="124"/>
      <c r="I65" s="124"/>
      <c r="J65" s="124"/>
      <c r="K65" s="124"/>
      <c r="L65" s="124"/>
      <c r="M65" s="124"/>
      <c r="N65" s="124"/>
      <c r="O65" s="124"/>
      <c r="P65" s="124"/>
      <c r="Q65" s="124"/>
      <c r="R65" s="124"/>
      <c r="S65" s="124"/>
      <c r="T65" s="124"/>
      <c r="U65" s="124"/>
      <c r="V65" s="124"/>
      <c r="W65" s="124"/>
    </row>
    <row r="66" spans="2:23" x14ac:dyDescent="0.3"/>
    <row r="67" spans="2:23" ht="15.6" x14ac:dyDescent="0.3">
      <c r="B67" s="129"/>
    </row>
    <row r="68" spans="2:23" ht="15.75" customHeight="1" x14ac:dyDescent="0.3"/>
    <row r="69" spans="2:23" ht="15.75" customHeight="1" x14ac:dyDescent="0.3"/>
    <row r="70" spans="2:23" ht="15.75" customHeight="1" x14ac:dyDescent="0.3"/>
    <row r="71" spans="2:23" ht="15.75" customHeight="1" x14ac:dyDescent="0.3">
      <c r="B71" s="125"/>
    </row>
    <row r="72" spans="2:23" ht="15.75" customHeight="1" x14ac:dyDescent="0.3"/>
    <row r="73" spans="2:23" x14ac:dyDescent="0.3"/>
    <row r="74" spans="2:23" x14ac:dyDescent="0.3"/>
    <row r="75" spans="2:23" x14ac:dyDescent="0.3"/>
    <row r="76" spans="2:23" x14ac:dyDescent="0.3">
      <c r="B76" s="125"/>
    </row>
    <row r="77" spans="2:23" x14ac:dyDescent="0.3"/>
    <row r="78" spans="2:23" x14ac:dyDescent="0.3">
      <c r="E78" s="127"/>
    </row>
    <row r="79" spans="2:23" x14ac:dyDescent="0.3">
      <c r="E79" s="127"/>
    </row>
    <row r="80" spans="2:23" x14ac:dyDescent="0.3">
      <c r="E80" s="127"/>
    </row>
    <row r="81" spans="2:23" x14ac:dyDescent="0.3">
      <c r="E81" s="127"/>
    </row>
    <row r="82" spans="2:23" x14ac:dyDescent="0.3">
      <c r="E82" s="127"/>
    </row>
    <row r="83" spans="2:23" x14ac:dyDescent="0.3"/>
    <row r="84" spans="2:23" ht="21" x14ac:dyDescent="0.4">
      <c r="B84" s="123"/>
      <c r="C84" s="124"/>
      <c r="D84" s="124"/>
      <c r="E84" s="124"/>
      <c r="F84" s="124"/>
      <c r="G84" s="124"/>
      <c r="H84" s="124"/>
      <c r="I84" s="124"/>
      <c r="J84" s="124"/>
      <c r="K84" s="124"/>
      <c r="L84" s="124"/>
      <c r="M84" s="124"/>
      <c r="N84" s="124"/>
      <c r="O84" s="124"/>
      <c r="P84" s="124"/>
      <c r="Q84" s="124"/>
      <c r="R84" s="124"/>
      <c r="S84" s="124"/>
      <c r="T84" s="124"/>
      <c r="U84" s="124"/>
      <c r="V84" s="124"/>
      <c r="W84" s="124"/>
    </row>
    <row r="85" spans="2:23" x14ac:dyDescent="0.3"/>
    <row r="86" spans="2:23" ht="24" customHeight="1" x14ac:dyDescent="0.3"/>
    <row r="87" spans="2:23" ht="20.25" customHeight="1" x14ac:dyDescent="0.3">
      <c r="E87" s="126"/>
    </row>
    <row r="88" spans="2:23" x14ac:dyDescent="0.3">
      <c r="B88" s="126"/>
      <c r="E88" s="126"/>
    </row>
    <row r="89" spans="2:23" x14ac:dyDescent="0.3">
      <c r="E89" s="126"/>
    </row>
    <row r="90" spans="2:23" ht="21" x14ac:dyDescent="0.4">
      <c r="B90" s="123"/>
      <c r="C90" s="124"/>
      <c r="D90" s="124"/>
      <c r="E90" s="124"/>
      <c r="F90" s="124"/>
      <c r="G90" s="124"/>
      <c r="H90" s="124"/>
      <c r="I90" s="124"/>
      <c r="J90" s="124"/>
      <c r="K90" s="124"/>
      <c r="L90" s="124"/>
      <c r="M90" s="124"/>
      <c r="N90" s="124"/>
      <c r="O90" s="124"/>
      <c r="P90" s="124"/>
      <c r="Q90" s="124"/>
      <c r="R90" s="124"/>
      <c r="S90" s="124"/>
      <c r="T90" s="124"/>
      <c r="U90" s="124"/>
      <c r="V90" s="124"/>
      <c r="W90" s="124"/>
    </row>
    <row r="91" spans="2:23" x14ac:dyDescent="0.3"/>
    <row r="92" spans="2:23" x14ac:dyDescent="0.3"/>
    <row r="93" spans="2:23" x14ac:dyDescent="0.3"/>
    <row r="94" spans="2:23" x14ac:dyDescent="0.3"/>
    <row r="95" spans="2:23" x14ac:dyDescent="0.3"/>
    <row r="96" spans="2:23" x14ac:dyDescent="0.3"/>
    <row r="97" spans="2:2" x14ac:dyDescent="0.3"/>
    <row r="98" spans="2:2" x14ac:dyDescent="0.3"/>
    <row r="99" spans="2:2" x14ac:dyDescent="0.3"/>
    <row r="100" spans="2:2" x14ac:dyDescent="0.3"/>
    <row r="101" spans="2:2" x14ac:dyDescent="0.3"/>
    <row r="102" spans="2:2" x14ac:dyDescent="0.3"/>
    <row r="103" spans="2:2" x14ac:dyDescent="0.3"/>
    <row r="104" spans="2:2" hidden="1" x14ac:dyDescent="0.3">
      <c r="B104" s="128" t="s">
        <v>5</v>
      </c>
    </row>
    <row r="105" spans="2:2" hidden="1" x14ac:dyDescent="0.3">
      <c r="B105" s="121" t="s">
        <v>57</v>
      </c>
    </row>
    <row r="106" spans="2:2" hidden="1" x14ac:dyDescent="0.3">
      <c r="B106" s="121" t="s">
        <v>59</v>
      </c>
    </row>
    <row r="108" spans="2:2" hidden="1" x14ac:dyDescent="0.3">
      <c r="B108" s="121" t="s">
        <v>4</v>
      </c>
    </row>
    <row r="109" spans="2:2" hidden="1" x14ac:dyDescent="0.3">
      <c r="B109" s="121" t="s">
        <v>57</v>
      </c>
    </row>
    <row r="110" spans="2:2" hidden="1" x14ac:dyDescent="0.3">
      <c r="B110" s="121" t="s">
        <v>58</v>
      </c>
    </row>
    <row r="111" spans="2:2" hidden="1" x14ac:dyDescent="0.3">
      <c r="B111" s="121" t="s">
        <v>60</v>
      </c>
    </row>
    <row r="112" spans="2:2" hidden="1" x14ac:dyDescent="0.3">
      <c r="B112" s="121" t="s">
        <v>61</v>
      </c>
    </row>
    <row r="113" s="121" customFormat="1" x14ac:dyDescent="0.3"/>
  </sheetData>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089FE-E83A-4F8C-BEF6-A57BA134D2C5}">
  <sheetPr codeName="Sheet6">
    <tabColor theme="0" tint="-0.499984740745262"/>
  </sheetPr>
  <dimension ref="B8:C12"/>
  <sheetViews>
    <sheetView workbookViewId="0">
      <selection activeCell="J14" sqref="J14"/>
    </sheetView>
  </sheetViews>
  <sheetFormatPr defaultRowHeight="14.4" x14ac:dyDescent="0.3"/>
  <cols>
    <col min="2" max="2" width="15.88671875" bestFit="1" customWidth="1"/>
    <col min="3" max="3" width="12.6640625" bestFit="1" customWidth="1"/>
    <col min="12" max="12" width="12.6640625" bestFit="1" customWidth="1"/>
  </cols>
  <sheetData>
    <row r="8" spans="2:3" x14ac:dyDescent="0.3">
      <c r="B8" t="s">
        <v>4</v>
      </c>
      <c r="C8" t="s">
        <v>5</v>
      </c>
    </row>
    <row r="9" spans="2:3" x14ac:dyDescent="0.3">
      <c r="B9" t="s">
        <v>57</v>
      </c>
      <c r="C9" t="s">
        <v>57</v>
      </c>
    </row>
    <row r="10" spans="2:3" x14ac:dyDescent="0.3">
      <c r="B10" t="s">
        <v>58</v>
      </c>
      <c r="C10" t="s">
        <v>59</v>
      </c>
    </row>
    <row r="11" spans="2:3" x14ac:dyDescent="0.3">
      <c r="B11" t="s">
        <v>60</v>
      </c>
    </row>
    <row r="12" spans="2:3" x14ac:dyDescent="0.3">
      <c r="B12"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B58A8-C77C-433F-A339-6836D3DA89F7}">
  <sheetPr codeName="Sheet2">
    <tabColor theme="1"/>
  </sheetPr>
  <dimension ref="C1:E11"/>
  <sheetViews>
    <sheetView workbookViewId="0">
      <selection activeCell="F10" sqref="F10"/>
    </sheetView>
  </sheetViews>
  <sheetFormatPr defaultRowHeight="14.4" x14ac:dyDescent="0.3"/>
  <cols>
    <col min="1" max="2" width="8.88671875" style="80"/>
    <col min="3" max="3" width="13.6640625" style="80" customWidth="1"/>
    <col min="4" max="4" width="8.88671875" style="80"/>
    <col min="5" max="5" width="92.5546875" style="80" bestFit="1" customWidth="1"/>
    <col min="6" max="16384" width="8.88671875" style="80"/>
  </cols>
  <sheetData>
    <row r="1" spans="3:5" x14ac:dyDescent="0.3">
      <c r="C1" s="80" t="str" cm="1">
        <f t="array" aca="1" ref="C1" ca="1">INDEX(E2:E11,RANDBETWEEN(1,COUNTA(E2:E11)),1)</f>
        <v>"Success is not measured by the amount of money you have, but by the impact you make in the world."</v>
      </c>
    </row>
    <row r="2" spans="3:5" ht="15" x14ac:dyDescent="0.3">
      <c r="E2" s="81" t="s">
        <v>182</v>
      </c>
    </row>
    <row r="3" spans="3:5" ht="15" x14ac:dyDescent="0.3">
      <c r="E3" s="81" t="s">
        <v>183</v>
      </c>
    </row>
    <row r="4" spans="3:5" ht="15" x14ac:dyDescent="0.3">
      <c r="E4" s="81" t="s">
        <v>184</v>
      </c>
    </row>
    <row r="5" spans="3:5" ht="15" x14ac:dyDescent="0.3">
      <c r="E5" s="81" t="s">
        <v>185</v>
      </c>
    </row>
    <row r="6" spans="3:5" ht="15" x14ac:dyDescent="0.3">
      <c r="E6" s="81" t="s">
        <v>186</v>
      </c>
    </row>
    <row r="7" spans="3:5" ht="15" x14ac:dyDescent="0.3">
      <c r="E7" s="81" t="s">
        <v>187</v>
      </c>
    </row>
    <row r="8" spans="3:5" ht="15" x14ac:dyDescent="0.3">
      <c r="E8" s="81" t="s">
        <v>188</v>
      </c>
    </row>
    <row r="9" spans="3:5" ht="15" x14ac:dyDescent="0.3">
      <c r="E9" s="81" t="s">
        <v>189</v>
      </c>
    </row>
    <row r="10" spans="3:5" ht="15" x14ac:dyDescent="0.3">
      <c r="E10" s="81" t="s">
        <v>190</v>
      </c>
    </row>
    <row r="11" spans="3:5" ht="15" x14ac:dyDescent="0.3">
      <c r="E11" s="81" t="s">
        <v>191</v>
      </c>
    </row>
  </sheetData>
  <sheetProtection algorithmName="SHA-512" hashValue="SzYPtyoe4bhDxMofbhNkkNW2pv8IOL5fw8StCvzWPvXiOoF3WelKSORCpbymiEINvxwSP9k/7oNlmsDLP/hjeA==" saltValue="1UdfXLKuXNgzXVJ2qbggwA=="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11F1D2-BD95-492C-87AB-739BB70ADC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Dashboard</vt:lpstr>
      <vt:lpstr>Transactions</vt:lpstr>
      <vt:lpstr>Analysis</vt:lpstr>
      <vt:lpstr>Settings</vt:lpstr>
      <vt:lpstr>Read.me</vt:lpstr>
      <vt:lpstr>Dropdown</vt:lpstr>
      <vt:lpstr>Qoutes</vt:lpstr>
      <vt:lpstr>category</vt:lpstr>
      <vt:lpstr>category_type</vt:lpstr>
      <vt:lpstr>expenses</vt:lpstr>
      <vt:lpstr>financial_priotities</vt:lpstr>
      <vt:lpstr>Income</vt:lpstr>
      <vt:lpstr>item_list</vt:lpstr>
      <vt:lpstr>menu_category</vt:lpstr>
      <vt:lpstr>menu_category_type</vt:lpstr>
      <vt:lpstr>needs</vt:lpstr>
      <vt:lpstr>savings</vt:lpstr>
      <vt:lpstr>subcategory</vt:lpstr>
      <vt:lpstr>wants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2023-04-11T06:04:49Z</dcterms:created>
  <dcterms:modified xsi:type="dcterms:W3CDTF">2023-04-12T16:53:34Z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2023-04-11T09:12:31Z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eeb21b8e-2011-489a-8840-ad10f8abee79</vt:lpwstr>
  </property>
  <property fmtid="{D5CDD505-2E9C-101B-9397-08002B2CF9AE}" pid="7" name="MSIP_Label_defa4170-0d19-0005-0004-bc88714345d2_ActionId">
    <vt:lpwstr>b6754428-2f7b-4b79-bee2-430fd55190a4</vt:lpwstr>
  </property>
  <property fmtid="{D5CDD505-2E9C-101B-9397-08002B2CF9AE}" pid="8" name="MSIP_Label_defa4170-0d19-0005-0004-bc88714345d2_ContentBits">
    <vt:lpwstr>0</vt:lpwstr>
  </property>
</Properties>
</file>