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tables/table4.xml" ContentType="application/vnd.openxmlformats-officedocument.spreadsheetml.table+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mc:AlternateContent xmlns:mc="http://schemas.openxmlformats.org/markup-compatibility/2006">
    <mc:Choice Requires="x15">
      <x15ac:absPath xmlns:x15ac="http://schemas.microsoft.com/office/spreadsheetml/2010/11/ac" url="C:\Users\asus\Downloads\FILES ONline\"/>
    </mc:Choice>
  </mc:AlternateContent>
  <xr:revisionPtr revIDLastSave="0" documentId="8_{3FAC14B3-6D70-48D5-8CAF-50CA0A54AFC5}" xr6:coauthVersionLast="47" xr6:coauthVersionMax="47" xr10:uidLastSave="{00000000-0000-0000-0000-000000000000}"/>
  <bookViews>
    <workbookView xWindow="-108" yWindow="-108" windowWidth="23256" windowHeight="12456" activeTab="2" xr2:uid="{1183038D-08E9-4A1F-8DE5-0573F479E200}"/>
  </bookViews>
  <sheets>
    <sheet name="Settings" sheetId="1" r:id="rId1"/>
    <sheet name="Budget Planning" sheetId="2" r:id="rId2"/>
    <sheet name="Budget Dashboard" sheetId="6" r:id="rId3"/>
    <sheet name="Budget Tracking" sheetId="4" r:id="rId4"/>
    <sheet name="Dropdown Data" sheetId="7" state="hidden" r:id="rId5"/>
    <sheet name="Calculations" sheetId="5" r:id="rId6"/>
  </sheets>
  <definedNames>
    <definedName name="budget" localSheetId="2">'Budget Dashboard'!$L1</definedName>
    <definedName name="budget_range">'Budget Dashboard'!$Q1</definedName>
    <definedName name="budget_rank" localSheetId="2">'Budget Dashboard'!$R1</definedName>
    <definedName name="cc_budget" localSheetId="5">Calculations!$K1</definedName>
    <definedName name="cc_delta" localSheetId="5">Calculations!$L1</definedName>
    <definedName name="cc_In_Focus" localSheetId="5">Calculations!$G1</definedName>
    <definedName name="cc_month_number" localSheetId="5">Calculations!$F1</definedName>
    <definedName name="cc_show_remaining_budget" localSheetId="5">Calculations!$I1</definedName>
    <definedName name="cc_Show_Type" localSheetId="5">Calculations!$H1</definedName>
    <definedName name="cc_tracked" localSheetId="5">Calculations!$J1</definedName>
    <definedName name="cc_type" localSheetId="5">Calculations!$E1</definedName>
    <definedName name="Column">COLUMN()</definedName>
    <definedName name="comb_rank" localSheetId="2">'Budget Dashboard'!$S1</definedName>
    <definedName name="comb_rank_norm" localSheetId="2">'Budget Dashboard'!$U1</definedName>
    <definedName name="comb_rank_norm_run_range" localSheetId="2">'Budget Dashboard'!$V1</definedName>
    <definedName name="comb_rank_range" localSheetId="2">'Budget Dashboard'!$T1</definedName>
    <definedName name="comb_rank_unique" localSheetId="2">'Budget Dashboard'!$W1</definedName>
    <definedName name="current_date">TODAY()</definedName>
    <definedName name="expenses_header_row">ROW(expenses[[#Headers],[Expenses]])</definedName>
    <definedName name="expenses_max_row">MAX(ROW(expenses[]))</definedName>
    <definedName name="expenses_min_row">MIN(ROW(expenses[]))</definedName>
    <definedName name="expenses_total_row">ROW('Budget Planning'!$C$48)</definedName>
    <definedName name="header_row_id" localSheetId="2">'Budget Dashboard'!$D1</definedName>
    <definedName name="income_header_row">ROW(income[[#Headers],[Income]])</definedName>
    <definedName name="income_max_row">MAX(ROW(income[]))</definedName>
    <definedName name="income_min_row">MIN(ROW(income[]))</definedName>
    <definedName name="income_total_row">ROW('Budget Planning'!$C$25)</definedName>
    <definedName name="is_cat" localSheetId="2">'Budget Dashboard'!$F1</definedName>
    <definedName name="is_empty" localSheetId="2">'Budget Dashboard'!$H$13+'Budget Dashboard'!$H1</definedName>
    <definedName name="is_header" localSheetId="2">'Budget Dashboard'!$E1</definedName>
    <definedName name="is_total" localSheetId="2">'Budget Dashboard'!$G1</definedName>
    <definedName name="item" localSheetId="2">'Budget Dashboard'!$J1</definedName>
    <definedName name="out_budget" localSheetId="2">'Budget Dashboard'!$AA1</definedName>
    <definedName name="out_percentage_completed" localSheetId="2">'Budget Dashboard'!$AB1</definedName>
    <definedName name="out_tracked" localSheetId="2">'Budget Dashboard'!$Z1</definedName>
    <definedName name="row_id" localSheetId="2">'Budget Dashboard'!$C1</definedName>
    <definedName name="savings_header_row">ROW(Savings[[#Headers],[Savings]])</definedName>
    <definedName name="savings_max_row">MAX(ROW(Savings[]))</definedName>
    <definedName name="savings_min_row">MIN(ROW(Savings[]))</definedName>
    <definedName name="savings_rate_calculation_type">Settings!$D$22</definedName>
    <definedName name="savings_total_row">ROW('Budget Planning'!$C$63)</definedName>
    <definedName name="selected_period">Calculations!$E$20</definedName>
    <definedName name="selected_period_display">Calculations!$E$21</definedName>
    <definedName name="selected_year">Calculations!$E$19</definedName>
    <definedName name="shift_late_income_starting_day">Settings!$D$18</definedName>
    <definedName name="shift_late_income_status">Settings!$D$16</definedName>
    <definedName name="sort_max_row">'Budget Dashboard'!$N1</definedName>
    <definedName name="sort_min_row">'Budget Dashboard'!$M1</definedName>
    <definedName name="starting_year">Settings!$D$6</definedName>
    <definedName name="tracked" localSheetId="2">'Budget Dashboard'!$K1</definedName>
    <definedName name="tracked_range" localSheetId="2">'Budget Dashboard'!$O1</definedName>
    <definedName name="tracked_rank" localSheetId="2">'Budget Dashboard'!$P1</definedName>
    <definedName name="type" localSheetId="2">'Budget Dashboard'!$I1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0" i="5" l="1" a="1"/>
  <c r="E20" i="5" s="1"/>
  <c r="L18" i="6" a="1"/>
  <c r="L18" i="6" s="1"/>
  <c r="L19" i="6" a="1"/>
  <c r="L19" i="6" s="1"/>
  <c r="L30" i="6" a="1"/>
  <c r="L30" i="6" s="1"/>
  <c r="L31" i="6" a="1"/>
  <c r="L31" i="6" s="1"/>
  <c r="L38" i="6" a="1"/>
  <c r="L38" i="6" s="1"/>
  <c r="L39" i="6" a="1"/>
  <c r="L39" i="6" s="1"/>
  <c r="L40" i="6" a="1"/>
  <c r="L40" i="6" s="1"/>
  <c r="L41" i="6" a="1"/>
  <c r="L41" i="6" s="1"/>
  <c r="L42" i="6" a="1"/>
  <c r="L42" i="6" s="1"/>
  <c r="L43" i="6" a="1"/>
  <c r="L43" i="6" s="1"/>
  <c r="L44" i="6" a="1"/>
  <c r="L44" i="6" s="1"/>
  <c r="L45" i="6" a="1"/>
  <c r="L45" i="6" s="1"/>
  <c r="L46" i="6" a="1"/>
  <c r="L46" i="6" s="1"/>
  <c r="L47" i="6" a="1"/>
  <c r="L47" i="6" s="1"/>
  <c r="L48" i="6" a="1"/>
  <c r="L48" i="6" s="1"/>
  <c r="L49" i="6" a="1"/>
  <c r="L49" i="6" s="1"/>
  <c r="L50" i="6" a="1"/>
  <c r="L50" i="6" s="1"/>
  <c r="L13" i="6" a="1"/>
  <c r="L13" i="6" s="1"/>
  <c r="I59" i="5"/>
  <c r="I60" i="5"/>
  <c r="I61" i="5"/>
  <c r="I63" i="5"/>
  <c r="I64" i="5"/>
  <c r="I65" i="5"/>
  <c r="I67" i="5"/>
  <c r="I68" i="5"/>
  <c r="I69" i="5"/>
  <c r="I71" i="5"/>
  <c r="I72" i="5"/>
  <c r="I73" i="5"/>
  <c r="I75" i="5"/>
  <c r="I76" i="5"/>
  <c r="I77" i="5"/>
  <c r="I79" i="5"/>
  <c r="I80" i="5"/>
  <c r="I81" i="5"/>
  <c r="I83" i="5"/>
  <c r="I84" i="5"/>
  <c r="I85" i="5"/>
  <c r="I87" i="5"/>
  <c r="I88" i="5"/>
  <c r="I89" i="5"/>
  <c r="I91" i="5"/>
  <c r="I92" i="5"/>
  <c r="I93" i="5"/>
  <c r="I95" i="5"/>
  <c r="I96" i="5"/>
  <c r="I97" i="5"/>
  <c r="I99" i="5"/>
  <c r="I100" i="5"/>
  <c r="I101" i="5"/>
  <c r="I56" i="5"/>
  <c r="I57" i="5"/>
  <c r="I55" i="5"/>
  <c r="H59" i="5"/>
  <c r="H60" i="5"/>
  <c r="H61" i="5"/>
  <c r="H63" i="5"/>
  <c r="H64" i="5"/>
  <c r="H65" i="5"/>
  <c r="H67" i="5"/>
  <c r="H68" i="5"/>
  <c r="H69" i="5"/>
  <c r="H71" i="5"/>
  <c r="H72" i="5"/>
  <c r="H73" i="5"/>
  <c r="H75" i="5"/>
  <c r="H76" i="5"/>
  <c r="H77" i="5"/>
  <c r="H79" i="5"/>
  <c r="H80" i="5"/>
  <c r="H81" i="5"/>
  <c r="H83" i="5"/>
  <c r="H84" i="5"/>
  <c r="H85" i="5"/>
  <c r="H87" i="5"/>
  <c r="H88" i="5"/>
  <c r="H89" i="5"/>
  <c r="H91" i="5"/>
  <c r="H92" i="5"/>
  <c r="H93" i="5"/>
  <c r="H95" i="5"/>
  <c r="H96" i="5"/>
  <c r="H97" i="5"/>
  <c r="H99" i="5"/>
  <c r="H100" i="5"/>
  <c r="H101" i="5"/>
  <c r="H57" i="5"/>
  <c r="H56" i="5"/>
  <c r="H55" i="5"/>
  <c r="F38" i="5" a="1"/>
  <c r="F38" i="5" s="1"/>
  <c r="E38" i="5" s="1" a="1"/>
  <c r="E38" i="5" s="1"/>
  <c r="F39" i="5" a="1"/>
  <c r="F39" i="5" s="1"/>
  <c r="E39" i="5" s="1" a="1"/>
  <c r="E39" i="5" s="1"/>
  <c r="Q13" i="2"/>
  <c r="AP35" i="6"/>
  <c r="AI35" i="6"/>
  <c r="G82" i="4" a="1"/>
  <c r="G82" i="4" s="1"/>
  <c r="H82" i="4"/>
  <c r="G81" i="4" a="1"/>
  <c r="G81" i="4" s="1"/>
  <c r="H81" i="4"/>
  <c r="G80" i="4" a="1"/>
  <c r="G80" i="4" s="1"/>
  <c r="H80" i="4"/>
  <c r="G79" i="4" a="1"/>
  <c r="G79" i="4" s="1"/>
  <c r="H79" i="4"/>
  <c r="G78" i="4" a="1"/>
  <c r="G78" i="4" s="1"/>
  <c r="H78" i="4"/>
  <c r="G77" i="4" a="1"/>
  <c r="G77" i="4" s="1"/>
  <c r="H77" i="4"/>
  <c r="G76" i="4" a="1"/>
  <c r="G76" i="4" s="1"/>
  <c r="H76" i="4"/>
  <c r="G75" i="4" a="1"/>
  <c r="G75" i="4" s="1"/>
  <c r="H75" i="4"/>
  <c r="G74" i="4" a="1"/>
  <c r="G74" i="4" s="1"/>
  <c r="H74" i="4"/>
  <c r="G73" i="4" a="1"/>
  <c r="G73" i="4" s="1"/>
  <c r="H73" i="4"/>
  <c r="G72" i="4" a="1"/>
  <c r="G72" i="4" s="1"/>
  <c r="H72" i="4"/>
  <c r="G71" i="4" a="1"/>
  <c r="G71" i="4" s="1"/>
  <c r="H71" i="4"/>
  <c r="G70" i="4" a="1"/>
  <c r="G70" i="4" s="1"/>
  <c r="H70" i="4"/>
  <c r="G69" i="4" a="1"/>
  <c r="G69" i="4" s="1"/>
  <c r="H69" i="4"/>
  <c r="G62" i="4" a="1"/>
  <c r="G62" i="4" s="1"/>
  <c r="H62" i="4"/>
  <c r="G68" i="4" a="1"/>
  <c r="G68" i="4" s="1"/>
  <c r="H68" i="4"/>
  <c r="G67" i="4" a="1"/>
  <c r="G67" i="4" s="1"/>
  <c r="H67" i="4"/>
  <c r="G66" i="4" a="1"/>
  <c r="G66" i="4" s="1"/>
  <c r="H66" i="4"/>
  <c r="G65" i="4" a="1"/>
  <c r="G65" i="4" s="1"/>
  <c r="H65" i="4"/>
  <c r="G64" i="4" a="1"/>
  <c r="G64" i="4" s="1"/>
  <c r="H64" i="4"/>
  <c r="G63" i="4" a="1"/>
  <c r="G63" i="4" s="1"/>
  <c r="H63" i="4"/>
  <c r="G61" i="4" a="1"/>
  <c r="G61" i="4" s="1"/>
  <c r="H61" i="4"/>
  <c r="G60" i="4" a="1"/>
  <c r="G60" i="4" s="1"/>
  <c r="H60" i="4"/>
  <c r="G59" i="4" a="1"/>
  <c r="G59" i="4" s="1"/>
  <c r="H59" i="4"/>
  <c r="G58" i="4" a="1"/>
  <c r="G58" i="4" s="1"/>
  <c r="H58" i="4"/>
  <c r="G57" i="4" a="1"/>
  <c r="G57" i="4" s="1"/>
  <c r="H57" i="4"/>
  <c r="G56" i="4" a="1"/>
  <c r="G56" i="4" s="1"/>
  <c r="H56" i="4"/>
  <c r="G55" i="4" a="1"/>
  <c r="G55" i="4" s="1"/>
  <c r="H55" i="4"/>
  <c r="G54" i="4" a="1"/>
  <c r="G54" i="4" s="1"/>
  <c r="H54" i="4"/>
  <c r="G53" i="4" a="1"/>
  <c r="G53" i="4" s="1"/>
  <c r="H53" i="4"/>
  <c r="G52" i="4" a="1"/>
  <c r="G52" i="4" s="1"/>
  <c r="H52" i="4"/>
  <c r="G51" i="4" a="1"/>
  <c r="G51" i="4" s="1"/>
  <c r="H51" i="4"/>
  <c r="G50" i="4" a="1"/>
  <c r="G50" i="4" s="1"/>
  <c r="H50" i="4"/>
  <c r="G49" i="4" a="1"/>
  <c r="G49" i="4" s="1"/>
  <c r="H49" i="4"/>
  <c r="G48" i="4" a="1"/>
  <c r="G48" i="4" s="1"/>
  <c r="H48" i="4"/>
  <c r="G47" i="4" a="1"/>
  <c r="G47" i="4" s="1"/>
  <c r="H47" i="4"/>
  <c r="G41" i="4" a="1"/>
  <c r="G41" i="4" s="1"/>
  <c r="H41" i="4"/>
  <c r="G40" i="4" a="1"/>
  <c r="G40" i="4" s="1"/>
  <c r="H40" i="4"/>
  <c r="G39" i="4" a="1"/>
  <c r="G39" i="4" s="1"/>
  <c r="H39" i="4"/>
  <c r="G38" i="4" a="1"/>
  <c r="G38" i="4" s="1"/>
  <c r="H38" i="4"/>
  <c r="G37" i="4" a="1"/>
  <c r="G37" i="4" s="1"/>
  <c r="H37" i="4"/>
  <c r="G36" i="4" a="1"/>
  <c r="G36" i="4" s="1"/>
  <c r="H36" i="4"/>
  <c r="G35" i="4" a="1"/>
  <c r="G35" i="4" s="1"/>
  <c r="H35" i="4"/>
  <c r="G34" i="4" a="1"/>
  <c r="G34" i="4" s="1"/>
  <c r="H34" i="4"/>
  <c r="G33" i="4" a="1"/>
  <c r="G33" i="4" s="1"/>
  <c r="H33" i="4"/>
  <c r="G32" i="4" a="1"/>
  <c r="G32" i="4" s="1"/>
  <c r="H32" i="4"/>
  <c r="G31" i="4" a="1"/>
  <c r="G31" i="4" s="1"/>
  <c r="H31" i="4"/>
  <c r="G30" i="4" a="1"/>
  <c r="G30" i="4" s="1"/>
  <c r="H30" i="4"/>
  <c r="G29" i="4" a="1"/>
  <c r="G29" i="4" s="1"/>
  <c r="H29" i="4"/>
  <c r="G28" i="4" a="1"/>
  <c r="G28" i="4" s="1"/>
  <c r="H28" i="4"/>
  <c r="G27" i="4" a="1"/>
  <c r="G27" i="4" s="1"/>
  <c r="H27" i="4"/>
  <c r="G26" i="4" a="1"/>
  <c r="G26" i="4" s="1"/>
  <c r="H26" i="4"/>
  <c r="G25" i="4" a="1"/>
  <c r="G25" i="4" s="1"/>
  <c r="H25" i="4"/>
  <c r="G24" i="4" a="1"/>
  <c r="G24" i="4" s="1"/>
  <c r="H24" i="4"/>
  <c r="G23" i="4" a="1"/>
  <c r="G23" i="4" s="1"/>
  <c r="H23" i="4"/>
  <c r="G22" i="4" a="1"/>
  <c r="G22" i="4" s="1"/>
  <c r="H22" i="4"/>
  <c r="G21" i="4" a="1"/>
  <c r="G21" i="4" s="1"/>
  <c r="H21" i="4"/>
  <c r="G20" i="4" a="1"/>
  <c r="G20" i="4" s="1"/>
  <c r="H20" i="4"/>
  <c r="G19" i="4" a="1"/>
  <c r="G19" i="4" s="1"/>
  <c r="H19" i="4"/>
  <c r="G18" i="4" a="1"/>
  <c r="G18" i="4" s="1"/>
  <c r="H18" i="4"/>
  <c r="G17" i="4" a="1"/>
  <c r="G17" i="4" s="1"/>
  <c r="H17" i="4"/>
  <c r="G16" i="4" a="1"/>
  <c r="G16" i="4" s="1"/>
  <c r="H16" i="4"/>
  <c r="G46" i="4" a="1"/>
  <c r="G46" i="4" s="1"/>
  <c r="H46" i="4"/>
  <c r="BG10" i="2"/>
  <c r="BU10" i="2"/>
  <c r="CI10" i="2"/>
  <c r="CW10" i="2"/>
  <c r="DK10" i="2"/>
  <c r="DY10" i="2"/>
  <c r="EM10" i="2"/>
  <c r="BG11" i="2"/>
  <c r="BU11" i="2"/>
  <c r="CI11" i="2"/>
  <c r="CW11" i="2"/>
  <c r="DK11" i="2"/>
  <c r="DY11" i="2"/>
  <c r="EM11" i="2"/>
  <c r="BG12" i="2"/>
  <c r="BU12" i="2"/>
  <c r="CI12" i="2"/>
  <c r="CW12" i="2"/>
  <c r="DK12" i="2"/>
  <c r="DY12" i="2"/>
  <c r="EM12" i="2"/>
  <c r="BG13" i="2"/>
  <c r="BU13" i="2"/>
  <c r="CI13" i="2"/>
  <c r="CW13" i="2"/>
  <c r="DK13" i="2"/>
  <c r="DY13" i="2"/>
  <c r="EM13" i="2"/>
  <c r="BG14" i="2"/>
  <c r="BU14" i="2"/>
  <c r="CI14" i="2"/>
  <c r="CW14" i="2"/>
  <c r="DK14" i="2"/>
  <c r="DY14" i="2"/>
  <c r="EM14" i="2"/>
  <c r="BG15" i="2"/>
  <c r="BU15" i="2"/>
  <c r="CI15" i="2"/>
  <c r="CW15" i="2"/>
  <c r="DK15" i="2"/>
  <c r="DY15" i="2"/>
  <c r="EM15" i="2"/>
  <c r="BG16" i="2"/>
  <c r="BU16" i="2"/>
  <c r="CI16" i="2"/>
  <c r="CW16" i="2"/>
  <c r="DK16" i="2"/>
  <c r="DY16" i="2"/>
  <c r="EM16" i="2"/>
  <c r="BG17" i="2"/>
  <c r="BU17" i="2"/>
  <c r="CI17" i="2"/>
  <c r="CW17" i="2"/>
  <c r="DK17" i="2"/>
  <c r="DY17" i="2"/>
  <c r="EM17" i="2"/>
  <c r="BG18" i="2"/>
  <c r="BU18" i="2"/>
  <c r="CI18" i="2"/>
  <c r="CW18" i="2"/>
  <c r="DK18" i="2"/>
  <c r="DY18" i="2"/>
  <c r="EM18" i="2"/>
  <c r="BG19" i="2"/>
  <c r="BU19" i="2"/>
  <c r="CI19" i="2"/>
  <c r="CW19" i="2"/>
  <c r="DK19" i="2"/>
  <c r="DY19" i="2"/>
  <c r="EM19" i="2"/>
  <c r="BG20" i="2"/>
  <c r="BU20" i="2"/>
  <c r="CI20" i="2"/>
  <c r="CW20" i="2"/>
  <c r="DK20" i="2"/>
  <c r="DY20" i="2"/>
  <c r="EM20" i="2"/>
  <c r="BG21" i="2"/>
  <c r="BU21" i="2"/>
  <c r="CI21" i="2"/>
  <c r="CW21" i="2"/>
  <c r="DK21" i="2"/>
  <c r="DY21" i="2"/>
  <c r="EM21" i="2"/>
  <c r="BG22" i="2"/>
  <c r="BU22" i="2"/>
  <c r="CI22" i="2"/>
  <c r="CW22" i="2"/>
  <c r="DK22" i="2"/>
  <c r="DY22" i="2"/>
  <c r="EM22" i="2"/>
  <c r="BG23" i="2"/>
  <c r="BU23" i="2"/>
  <c r="CI23" i="2"/>
  <c r="CW23" i="2"/>
  <c r="DK23" i="2"/>
  <c r="DY23" i="2"/>
  <c r="EM23" i="2"/>
  <c r="BG24" i="2"/>
  <c r="BU24" i="2"/>
  <c r="CI24" i="2"/>
  <c r="CW24" i="2"/>
  <c r="DK24" i="2"/>
  <c r="DY24" i="2"/>
  <c r="EM24" i="2"/>
  <c r="BG29" i="2"/>
  <c r="BU29" i="2"/>
  <c r="CI29" i="2"/>
  <c r="CW29" i="2"/>
  <c r="DK29" i="2"/>
  <c r="DY29" i="2"/>
  <c r="EM29" i="2"/>
  <c r="BG30" i="2"/>
  <c r="BU30" i="2"/>
  <c r="CI30" i="2"/>
  <c r="CW30" i="2"/>
  <c r="DK30" i="2"/>
  <c r="DY30" i="2"/>
  <c r="EM30" i="2"/>
  <c r="BG31" i="2"/>
  <c r="BU31" i="2"/>
  <c r="CI31" i="2"/>
  <c r="CW31" i="2"/>
  <c r="DK31" i="2"/>
  <c r="DY31" i="2"/>
  <c r="EM31" i="2"/>
  <c r="BG32" i="2"/>
  <c r="BU32" i="2"/>
  <c r="CI32" i="2"/>
  <c r="CW32" i="2"/>
  <c r="DK32" i="2"/>
  <c r="DY32" i="2"/>
  <c r="EM32" i="2"/>
  <c r="BG33" i="2"/>
  <c r="BU33" i="2"/>
  <c r="CI33" i="2"/>
  <c r="CW33" i="2"/>
  <c r="DK33" i="2"/>
  <c r="DY33" i="2"/>
  <c r="EM33" i="2"/>
  <c r="BG34" i="2"/>
  <c r="BU34" i="2"/>
  <c r="CI34" i="2"/>
  <c r="CW34" i="2"/>
  <c r="DK34" i="2"/>
  <c r="DY34" i="2"/>
  <c r="EM34" i="2"/>
  <c r="BG35" i="2"/>
  <c r="BU35" i="2"/>
  <c r="CI35" i="2"/>
  <c r="CW35" i="2"/>
  <c r="DK35" i="2"/>
  <c r="DY35" i="2"/>
  <c r="EM35" i="2"/>
  <c r="BG36" i="2"/>
  <c r="BU36" i="2"/>
  <c r="CI36" i="2"/>
  <c r="CW36" i="2"/>
  <c r="DK36" i="2"/>
  <c r="DY36" i="2"/>
  <c r="EM36" i="2"/>
  <c r="BG37" i="2"/>
  <c r="BU37" i="2"/>
  <c r="CI37" i="2"/>
  <c r="CW37" i="2"/>
  <c r="DK37" i="2"/>
  <c r="DY37" i="2"/>
  <c r="EM37" i="2"/>
  <c r="BG38" i="2"/>
  <c r="BU38" i="2"/>
  <c r="CI38" i="2"/>
  <c r="CW38" i="2"/>
  <c r="DK38" i="2"/>
  <c r="DY38" i="2"/>
  <c r="EM38" i="2"/>
  <c r="BG39" i="2"/>
  <c r="BU39" i="2"/>
  <c r="CI39" i="2"/>
  <c r="CW39" i="2"/>
  <c r="DK39" i="2"/>
  <c r="DY39" i="2"/>
  <c r="EM39" i="2"/>
  <c r="BG40" i="2"/>
  <c r="BU40" i="2"/>
  <c r="CI40" i="2"/>
  <c r="CW40" i="2"/>
  <c r="DK40" i="2"/>
  <c r="DY40" i="2"/>
  <c r="EM40" i="2"/>
  <c r="BG41" i="2"/>
  <c r="BU41" i="2"/>
  <c r="CI41" i="2"/>
  <c r="CW41" i="2"/>
  <c r="DK41" i="2"/>
  <c r="DY41" i="2"/>
  <c r="EM41" i="2"/>
  <c r="BG42" i="2"/>
  <c r="BU42" i="2"/>
  <c r="CI42" i="2"/>
  <c r="CW42" i="2"/>
  <c r="DK42" i="2"/>
  <c r="DY42" i="2"/>
  <c r="EM42" i="2"/>
  <c r="BG43" i="2"/>
  <c r="BU43" i="2"/>
  <c r="CI43" i="2"/>
  <c r="CW43" i="2"/>
  <c r="DK43" i="2"/>
  <c r="DY43" i="2"/>
  <c r="EM43" i="2"/>
  <c r="BG44" i="2"/>
  <c r="BU44" i="2"/>
  <c r="CI44" i="2"/>
  <c r="CW44" i="2"/>
  <c r="DK44" i="2"/>
  <c r="DY44" i="2"/>
  <c r="EM44" i="2"/>
  <c r="BG45" i="2"/>
  <c r="BU45" i="2"/>
  <c r="CI45" i="2"/>
  <c r="CW45" i="2"/>
  <c r="DK45" i="2"/>
  <c r="DY45" i="2"/>
  <c r="EM45" i="2"/>
  <c r="BG46" i="2"/>
  <c r="BU46" i="2"/>
  <c r="CI46" i="2"/>
  <c r="CW46" i="2"/>
  <c r="DK46" i="2"/>
  <c r="DY46" i="2"/>
  <c r="EM46" i="2"/>
  <c r="BG47" i="2"/>
  <c r="BU47" i="2"/>
  <c r="CI47" i="2"/>
  <c r="CW47" i="2"/>
  <c r="DK47" i="2"/>
  <c r="DY47" i="2"/>
  <c r="EM47" i="2"/>
  <c r="BG52" i="2"/>
  <c r="BU52" i="2"/>
  <c r="CI52" i="2"/>
  <c r="CW52" i="2"/>
  <c r="DK52" i="2"/>
  <c r="DY52" i="2"/>
  <c r="EM52" i="2"/>
  <c r="BG53" i="2"/>
  <c r="BU53" i="2"/>
  <c r="CI53" i="2"/>
  <c r="CW53" i="2"/>
  <c r="DK53" i="2"/>
  <c r="DY53" i="2"/>
  <c r="EM53" i="2"/>
  <c r="BG54" i="2"/>
  <c r="BU54" i="2"/>
  <c r="CI54" i="2"/>
  <c r="CW54" i="2"/>
  <c r="DK54" i="2"/>
  <c r="DY54" i="2"/>
  <c r="EM54" i="2"/>
  <c r="BG55" i="2"/>
  <c r="BU55" i="2"/>
  <c r="CI55" i="2"/>
  <c r="CW55" i="2"/>
  <c r="DK55" i="2"/>
  <c r="DY55" i="2"/>
  <c r="EM55" i="2"/>
  <c r="BG56" i="2"/>
  <c r="BU56" i="2"/>
  <c r="CI56" i="2"/>
  <c r="CW56" i="2"/>
  <c r="DK56" i="2"/>
  <c r="DY56" i="2"/>
  <c r="EM56" i="2"/>
  <c r="BG57" i="2"/>
  <c r="BU57" i="2"/>
  <c r="CI57" i="2"/>
  <c r="CW57" i="2"/>
  <c r="DK57" i="2"/>
  <c r="DY57" i="2"/>
  <c r="EM57" i="2"/>
  <c r="BG58" i="2"/>
  <c r="BU58" i="2"/>
  <c r="CI58" i="2"/>
  <c r="CW58" i="2"/>
  <c r="DK58" i="2"/>
  <c r="DY58" i="2"/>
  <c r="EM58" i="2"/>
  <c r="BG59" i="2"/>
  <c r="BU59" i="2"/>
  <c r="CI59" i="2"/>
  <c r="CW59" i="2"/>
  <c r="DK59" i="2"/>
  <c r="DY59" i="2"/>
  <c r="EM59" i="2"/>
  <c r="BG60" i="2"/>
  <c r="BU60" i="2"/>
  <c r="CI60" i="2"/>
  <c r="CW60" i="2"/>
  <c r="DK60" i="2"/>
  <c r="DY60" i="2"/>
  <c r="EM60" i="2"/>
  <c r="BG61" i="2"/>
  <c r="BU61" i="2"/>
  <c r="CI61" i="2"/>
  <c r="CW61" i="2"/>
  <c r="DK61" i="2"/>
  <c r="DY61" i="2"/>
  <c r="EM61" i="2"/>
  <c r="BG62" i="2"/>
  <c r="BU62" i="2"/>
  <c r="CI62" i="2"/>
  <c r="CW62" i="2"/>
  <c r="DK62" i="2"/>
  <c r="DY62" i="2"/>
  <c r="EM62" i="2"/>
  <c r="AS10" i="2"/>
  <c r="AS11" i="2"/>
  <c r="AS12" i="2"/>
  <c r="AS13" i="2"/>
  <c r="AS14" i="2"/>
  <c r="AS15" i="2"/>
  <c r="AS16" i="2"/>
  <c r="AS17" i="2"/>
  <c r="AS18" i="2"/>
  <c r="AS19" i="2"/>
  <c r="AS20" i="2"/>
  <c r="AS21" i="2"/>
  <c r="AS22" i="2"/>
  <c r="AS23" i="2"/>
  <c r="AS24" i="2"/>
  <c r="AS29" i="2"/>
  <c r="AS30" i="2"/>
  <c r="AS31" i="2"/>
  <c r="AS32" i="2"/>
  <c r="AS33" i="2"/>
  <c r="AS34" i="2"/>
  <c r="AS35" i="2"/>
  <c r="AS36" i="2"/>
  <c r="AS37" i="2"/>
  <c r="AS38" i="2"/>
  <c r="AS39" i="2"/>
  <c r="AS40" i="2"/>
  <c r="AS41" i="2"/>
  <c r="AS42" i="2"/>
  <c r="AS43" i="2"/>
  <c r="AS44" i="2"/>
  <c r="AS45" i="2"/>
  <c r="AS46" i="2"/>
  <c r="AS47" i="2"/>
  <c r="AS52" i="2"/>
  <c r="AS53" i="2"/>
  <c r="AS54" i="2"/>
  <c r="AS55" i="2"/>
  <c r="AS56" i="2"/>
  <c r="AS57" i="2"/>
  <c r="AS58" i="2"/>
  <c r="AS59" i="2"/>
  <c r="AS60" i="2"/>
  <c r="AS61" i="2"/>
  <c r="AS62" i="2"/>
  <c r="AE10" i="2"/>
  <c r="AE11" i="2"/>
  <c r="AE12" i="2"/>
  <c r="AE13" i="2"/>
  <c r="AE14" i="2"/>
  <c r="AE15" i="2"/>
  <c r="AE16" i="2"/>
  <c r="AE17" i="2"/>
  <c r="AE18" i="2"/>
  <c r="AE19" i="2"/>
  <c r="AE20" i="2"/>
  <c r="AE21" i="2"/>
  <c r="AE22" i="2"/>
  <c r="AE23" i="2"/>
  <c r="AE24" i="2"/>
  <c r="AE29" i="2"/>
  <c r="AE30" i="2"/>
  <c r="AE31" i="2"/>
  <c r="AE32" i="2"/>
  <c r="AE33" i="2"/>
  <c r="AE34" i="2"/>
  <c r="AE35" i="2"/>
  <c r="AE36" i="2"/>
  <c r="AE37" i="2"/>
  <c r="AE38" i="2"/>
  <c r="AE39" i="2"/>
  <c r="AE40" i="2"/>
  <c r="AE41" i="2"/>
  <c r="AE42" i="2"/>
  <c r="AE43" i="2"/>
  <c r="AE44" i="2"/>
  <c r="AE45" i="2"/>
  <c r="AE46" i="2"/>
  <c r="AE47" i="2"/>
  <c r="AE52" i="2"/>
  <c r="AE53" i="2"/>
  <c r="AE54" i="2"/>
  <c r="AE55" i="2"/>
  <c r="AE56" i="2"/>
  <c r="AE57" i="2"/>
  <c r="AE58" i="2"/>
  <c r="AE59" i="2"/>
  <c r="AE60" i="2"/>
  <c r="AE61" i="2"/>
  <c r="AE62" i="2"/>
  <c r="G45" i="4" a="1"/>
  <c r="G45" i="4" s="1"/>
  <c r="H45" i="4"/>
  <c r="G44" i="4" a="1"/>
  <c r="G44" i="4" s="1"/>
  <c r="H44" i="4"/>
  <c r="G43" i="4" a="1"/>
  <c r="G43" i="4" s="1"/>
  <c r="H43" i="4"/>
  <c r="G42" i="4" a="1"/>
  <c r="G42" i="4" s="1"/>
  <c r="H42" i="4"/>
  <c r="C13" i="6" a="1"/>
  <c r="C13" i="6" s="1"/>
  <c r="C14" i="6" s="1" a="1"/>
  <c r="C14" i="6" s="1"/>
  <c r="C15" i="6" s="1" a="1"/>
  <c r="C15" i="6" s="1"/>
  <c r="C16" i="6" s="1" a="1"/>
  <c r="C16" i="6" s="1"/>
  <c r="C17" i="6" s="1" a="1"/>
  <c r="C17" i="6" s="1"/>
  <c r="C18" i="6" s="1" a="1"/>
  <c r="C18" i="6" s="1"/>
  <c r="C19" i="6" s="1" a="1"/>
  <c r="C19" i="6" s="1"/>
  <c r="C20" i="6" s="1" a="1"/>
  <c r="C20" i="6" s="1"/>
  <c r="C21" i="6" s="1" a="1"/>
  <c r="C21" i="6" s="1"/>
  <c r="C22" i="6" s="1" a="1"/>
  <c r="C22" i="6" s="1"/>
  <c r="C23" i="6" s="1" a="1"/>
  <c r="C23" i="6" s="1"/>
  <c r="C24" i="6" s="1" a="1"/>
  <c r="C24" i="6" s="1"/>
  <c r="C25" i="6" s="1" a="1"/>
  <c r="C25" i="6" s="1"/>
  <c r="C26" i="6" s="1" a="1"/>
  <c r="C26" i="6" s="1"/>
  <c r="C27" i="6" s="1" a="1"/>
  <c r="C27" i="6" s="1"/>
  <c r="C28" i="6" s="1" a="1"/>
  <c r="C28" i="6" s="1"/>
  <c r="C29" i="6" s="1" a="1"/>
  <c r="C29" i="6" s="1"/>
  <c r="C30" i="6" s="1" a="1"/>
  <c r="C30" i="6" s="1"/>
  <c r="C31" i="6" s="1" a="1"/>
  <c r="C31" i="6" s="1"/>
  <c r="C32" i="6" s="1" a="1"/>
  <c r="C32" i="6" s="1"/>
  <c r="C33" i="6" s="1" a="1"/>
  <c r="C33" i="6" s="1"/>
  <c r="C34" i="6" s="1" a="1"/>
  <c r="C34" i="6" s="1"/>
  <c r="C35" i="6" s="1" a="1"/>
  <c r="C35" i="6" s="1"/>
  <c r="C36" i="6" s="1" a="1"/>
  <c r="C36" i="6" s="1"/>
  <c r="C37" i="6" s="1" a="1"/>
  <c r="C37" i="6" s="1"/>
  <c r="C38" i="6" s="1" a="1"/>
  <c r="C38" i="6" s="1"/>
  <c r="C39" i="6" s="1" a="1"/>
  <c r="C39" i="6" s="1"/>
  <c r="C40" i="6" s="1" a="1"/>
  <c r="C40" i="6" s="1"/>
  <c r="C41" i="6" s="1" a="1"/>
  <c r="C41" i="6" s="1"/>
  <c r="C42" i="6" s="1" a="1"/>
  <c r="C42" i="6" s="1"/>
  <c r="C43" i="6" s="1" a="1"/>
  <c r="C43" i="6" s="1"/>
  <c r="C44" i="6" s="1" a="1"/>
  <c r="C44" i="6" s="1"/>
  <c r="C45" i="6" s="1" a="1"/>
  <c r="C45" i="6" s="1"/>
  <c r="C46" i="6" s="1" a="1"/>
  <c r="C46" i="6" s="1"/>
  <c r="C47" i="6" s="1" a="1"/>
  <c r="C47" i="6" s="1"/>
  <c r="C48" i="6" s="1" a="1"/>
  <c r="C48" i="6" s="1"/>
  <c r="C49" i="6" s="1" a="1"/>
  <c r="C49" i="6" s="1"/>
  <c r="C50" i="6" s="1" a="1"/>
  <c r="C50" i="6" s="1"/>
  <c r="J50" i="6" s="1" a="1"/>
  <c r="J50" i="6" s="1"/>
  <c r="E19" i="5" a="1"/>
  <c r="E19" i="5" s="1"/>
  <c r="D99" i="5" s="1"/>
  <c r="F101" i="5" s="1"/>
  <c r="C10" i="7"/>
  <c r="C11" i="7" s="1"/>
  <c r="C12" i="7" s="1"/>
  <c r="C13" i="7" s="1"/>
  <c r="C14" i="7" s="1"/>
  <c r="C15" i="7" s="1"/>
  <c r="C16" i="7" s="1"/>
  <c r="C17" i="7" s="1"/>
  <c r="C18" i="7" s="1"/>
  <c r="C9" i="7"/>
  <c r="E8" i="5" a="1"/>
  <c r="E8" i="5" s="1"/>
  <c r="B7" i="4"/>
  <c r="E12" i="5" a="1"/>
  <c r="E12" i="5" s="1"/>
  <c r="E11" i="5"/>
  <c r="E9" i="5"/>
  <c r="H12" i="4"/>
  <c r="H13" i="4"/>
  <c r="H14" i="4"/>
  <c r="H15" i="4"/>
  <c r="G12" i="4" a="1"/>
  <c r="G12" i="4" s="1"/>
  <c r="G13" i="4" a="1"/>
  <c r="G13" i="4" s="1"/>
  <c r="G14" i="4" a="1"/>
  <c r="G14" i="4" s="1"/>
  <c r="G15" i="4" a="1"/>
  <c r="G15" i="4" s="1"/>
  <c r="Q14" i="2"/>
  <c r="Q15" i="2"/>
  <c r="Q16" i="2"/>
  <c r="Q17" i="2"/>
  <c r="Q18" i="2"/>
  <c r="Q37" i="2"/>
  <c r="Q38" i="2"/>
  <c r="Q39" i="2"/>
  <c r="Q40" i="2"/>
  <c r="Q41" i="2"/>
  <c r="Q42" i="2"/>
  <c r="Q43" i="2"/>
  <c r="Q44" i="2"/>
  <c r="DG25" i="2" a="1"/>
  <c r="AZ25" i="2" a="1"/>
  <c r="AN48" i="2" a="1"/>
  <c r="DT25" i="2" a="1"/>
  <c r="Z48" i="2" a="1"/>
  <c r="BX63" i="2" a="1"/>
  <c r="DT63" i="2" a="1"/>
  <c r="EF25" i="2" a="1"/>
  <c r="DW25" i="2" a="1"/>
  <c r="EI48" i="2" a="1"/>
  <c r="BQ48" i="2" a="1"/>
  <c r="CQ63" i="2" a="1"/>
  <c r="CY63" i="2" a="1"/>
  <c r="EA25" i="2" a="1"/>
  <c r="DN25" i="2" a="1"/>
  <c r="AX48" i="2" a="1"/>
  <c r="BZ48" i="2" a="1"/>
  <c r="CU25" i="2" a="1"/>
  <c r="DP48" i="2" a="1"/>
  <c r="DV63" i="2" a="1"/>
  <c r="ED48" i="2" a="1"/>
  <c r="X25" i="2" a="1"/>
  <c r="AQ48" i="2" a="1"/>
  <c r="DV48" i="2" a="1"/>
  <c r="AA48" i="2" a="1"/>
  <c r="CZ63" i="2" a="1"/>
  <c r="W48" i="2" a="1"/>
  <c r="AQ63" i="2" a="1"/>
  <c r="BS63" i="2" a="1"/>
  <c r="EF48" i="2" a="1"/>
  <c r="EK48" i="2" a="1"/>
  <c r="CT63" i="2" a="1"/>
  <c r="CN25" i="2" a="1"/>
  <c r="BS48" i="2" a="1"/>
  <c r="BM63" i="2" a="1"/>
  <c r="AN63" i="2" a="1"/>
  <c r="Z25" i="2" a="1"/>
  <c r="DH63" i="2" a="1"/>
  <c r="CB63" i="2" a="1"/>
  <c r="BM25" i="2" a="1"/>
  <c r="AO63" i="2" a="1"/>
  <c r="BE63" i="2" a="1"/>
  <c r="CD48" i="2" a="1"/>
  <c r="AC48" i="2" a="1"/>
  <c r="AC25" i="2" a="1"/>
  <c r="AL63" i="2" a="1"/>
  <c r="DQ48" i="2" a="1"/>
  <c r="BZ63" i="2" a="1"/>
  <c r="AY25" i="2" a="1"/>
  <c r="W63" i="2" a="1"/>
  <c r="DM25" i="2" a="1"/>
  <c r="EE25" i="2" a="1"/>
  <c r="CF25" i="2" a="1"/>
  <c r="DF63" i="2" a="1"/>
  <c r="DH48" i="2" a="1"/>
  <c r="BO63" i="2" a="1"/>
  <c r="BF48" i="2" a="1"/>
  <c r="CH63" i="2" a="1"/>
  <c r="DM48" i="2" a="1"/>
  <c r="DF25" i="2" a="1"/>
  <c r="AQ25" i="2" a="1"/>
  <c r="BN48" i="2" a="1"/>
  <c r="DP25" i="2" a="1"/>
  <c r="CH48" i="2" a="1"/>
  <c r="DR48" i="2" a="1"/>
  <c r="T25" i="2" a="1"/>
  <c r="AJ48" i="2" a="1"/>
  <c r="CZ25" i="2" a="1"/>
  <c r="DF48" i="2" a="1"/>
  <c r="BO48" i="2" a="1"/>
  <c r="CL63" i="2" a="1"/>
  <c r="AL25" i="2" a="1"/>
  <c r="DS48" i="2" a="1"/>
  <c r="AV48" i="2" a="1"/>
  <c r="CA63" i="2" a="1"/>
  <c r="CQ48" i="2" a="1"/>
  <c r="BW48" i="2" a="1"/>
  <c r="EE63" i="2" a="1"/>
  <c r="T63" i="2" a="1"/>
  <c r="EJ48" i="2" a="1"/>
  <c r="EI25" i="2" a="1"/>
  <c r="BM48" i="2" a="1"/>
  <c r="BJ48" i="2" a="1"/>
  <c r="BS25" i="2" a="1"/>
  <c r="DJ48" i="2" a="1"/>
  <c r="BP63" i="2" a="1"/>
  <c r="AB63" i="2" a="1"/>
  <c r="DX25" i="2" a="1"/>
  <c r="DJ63" i="2" a="1"/>
  <c r="BB48" i="2" a="1"/>
  <c r="EJ25" i="2" a="1"/>
  <c r="AH63" i="2" a="1"/>
  <c r="CC25" i="2" a="1"/>
  <c r="AU25" i="2" a="1"/>
  <c r="CV48" i="2" a="1"/>
  <c r="DN63" i="2" a="1"/>
  <c r="Y63" i="2" a="1"/>
  <c r="AY63" i="2" a="1"/>
  <c r="U63" i="2" a="1"/>
  <c r="AL48" i="2" a="1"/>
  <c r="CT25" i="2" a="1"/>
  <c r="CC48" i="2" a="1"/>
  <c r="EC48" i="2" a="1"/>
  <c r="CV25" i="2" a="1"/>
  <c r="CY48" i="2" a="1"/>
  <c r="EK25" i="2" a="1"/>
  <c r="AI48" i="2" a="1"/>
  <c r="DA48" i="2" a="1"/>
  <c r="DE63" i="2" a="1"/>
  <c r="CB48" i="2" a="1"/>
  <c r="DC48" i="2" a="1"/>
  <c r="CG48" i="2" a="1"/>
  <c r="BL48" i="2" a="1"/>
  <c r="S48" i="2" a="1"/>
  <c r="AK63" i="2" a="1"/>
  <c r="CE63" i="2" a="1"/>
  <c r="W25" i="2" a="1"/>
  <c r="CP63" i="2" a="1"/>
  <c r="AX63" i="2" a="1"/>
  <c r="CN48" i="2" a="1"/>
  <c r="BA48" i="2" a="1"/>
  <c r="BX25" i="2" a="1"/>
  <c r="CK25" i="2" a="1"/>
  <c r="BX48" i="2" a="1"/>
  <c r="BK48" i="2" a="1"/>
  <c r="CU48" i="2" a="1"/>
  <c r="AA25" i="2" a="1"/>
  <c r="DB25" i="2" a="1"/>
  <c r="CG63" i="2" a="1"/>
  <c r="BR25" i="2" a="1"/>
  <c r="EL63" i="2" a="1"/>
  <c r="AD25" i="2" a="1"/>
  <c r="CN63" i="2" a="1"/>
  <c r="EH25" i="2" a="1"/>
  <c r="AC63" i="2" a="1"/>
  <c r="CC63" i="2" a="1"/>
  <c r="BC63" i="2" a="1"/>
  <c r="V25" i="2" a="1"/>
  <c r="DS25" i="2" a="1"/>
  <c r="EC63" i="2" a="1"/>
  <c r="AJ63" i="2" a="1"/>
  <c r="ED63" i="2" a="1"/>
  <c r="AI63" i="2" a="1"/>
  <c r="BR63" i="2" a="1"/>
  <c r="DB48" i="2" a="1"/>
  <c r="BC48" i="2" a="1"/>
  <c r="BY48" i="2" a="1"/>
  <c r="AG63" i="2" a="1"/>
  <c r="BN63" i="2" a="1"/>
  <c r="BT48" i="2" a="1"/>
  <c r="DA63" i="2" a="1"/>
  <c r="BL63" i="2" a="1"/>
  <c r="AK25" i="2" a="1"/>
  <c r="BF25" i="2" a="1"/>
  <c r="CK63" i="2" a="1"/>
  <c r="AP25" i="2" a="1"/>
  <c r="BY63" i="2" a="1"/>
  <c r="U25" i="2" a="1"/>
  <c r="BT25" i="2" a="1"/>
  <c r="BJ63" i="2" a="1"/>
  <c r="CO48" i="2" a="1"/>
  <c r="BD25" i="2" a="1"/>
  <c r="DC63" i="2" a="1"/>
  <c r="DN48" i="2" a="1"/>
  <c r="T48" i="2" a="1"/>
  <c r="DG48" i="2" a="1"/>
  <c r="CM63" i="2" a="1"/>
  <c r="CO63" i="2" a="1"/>
  <c r="CU63" i="2" a="1"/>
  <c r="DI48" i="2" a="1"/>
  <c r="CS63" i="2" a="1"/>
  <c r="DS63" i="2" a="1"/>
  <c r="AK48" i="2" a="1"/>
  <c r="CL48" i="2" a="1"/>
  <c r="DI63" i="2" a="1"/>
  <c r="CA48" i="2" a="1"/>
  <c r="DH25" i="2" a="1"/>
  <c r="EJ63" i="2" a="1"/>
  <c r="CH25" i="2" a="1"/>
  <c r="CR25" i="2" a="1"/>
  <c r="AB48" i="2" a="1"/>
  <c r="EB25" i="2" a="1"/>
  <c r="AX25" i="2" a="1"/>
  <c r="CM25" i="2" a="1"/>
  <c r="CV63" i="2" a="1"/>
  <c r="BA63" i="2" a="1"/>
  <c r="BZ25" i="2" a="1"/>
  <c r="BW25" i="2" a="1"/>
  <c r="U48" i="2" a="1"/>
  <c r="BO25" i="2" a="1"/>
  <c r="EB48" i="2" a="1"/>
  <c r="CQ25" i="2" a="1"/>
  <c r="DQ63" i="2" a="1"/>
  <c r="CA25" i="2" a="1"/>
  <c r="CL25" i="2" a="1"/>
  <c r="CT48" i="2" a="1"/>
  <c r="CF48" i="2" a="1"/>
  <c r="AH48" i="2" a="1"/>
  <c r="EB63" i="2" a="1"/>
  <c r="ED25" i="2" a="1"/>
  <c r="BE48" i="2" a="1"/>
  <c r="EH48" i="2" a="1"/>
  <c r="CG25" i="2" a="1"/>
  <c r="CP48" i="2" a="1"/>
  <c r="DD25" i="2" a="1"/>
  <c r="EH63" i="2" a="1"/>
  <c r="DU25" i="2" a="1"/>
  <c r="CY25" i="2" a="1"/>
  <c r="AM48" i="2" a="1"/>
  <c r="AW48" i="2" a="1"/>
  <c r="DR25" i="2" a="1"/>
  <c r="AP63" i="2" a="1"/>
  <c r="CK48" i="2" a="1"/>
  <c r="DU48" i="2" a="1"/>
  <c r="DW63" i="2" a="1"/>
  <c r="AU63" i="2" a="1"/>
  <c r="AW63" i="2" a="1"/>
  <c r="AZ63" i="2" a="1"/>
  <c r="DC25" i="2" a="1"/>
  <c r="DR63" i="2" a="1"/>
  <c r="BE25" i="2" a="1"/>
  <c r="DU63" i="2" a="1"/>
  <c r="AJ25" i="2" a="1"/>
  <c r="AI25" i="2" a="1"/>
  <c r="DO48" i="2" a="1"/>
  <c r="DI25" i="2" a="1"/>
  <c r="BP25" i="2" a="1"/>
  <c r="AP48" i="2" a="1"/>
  <c r="CM48" i="2" a="1"/>
  <c r="BA25" i="2" a="1"/>
  <c r="AM25" i="2" a="1"/>
  <c r="V63" i="2" a="1"/>
  <c r="EC25" i="2" a="1"/>
  <c r="BP48" i="2" a="1"/>
  <c r="DX48" i="2" a="1"/>
  <c r="BD48" i="2" a="1"/>
  <c r="BY25" i="2" a="1"/>
  <c r="EG63" i="2" a="1"/>
  <c r="BW63" i="2" a="1"/>
  <c r="AN25" i="2" a="1"/>
  <c r="DD63" i="2" a="1"/>
  <c r="EG48" i="2" a="1"/>
  <c r="DP63" i="2" a="1"/>
  <c r="BR48" i="2" a="1"/>
  <c r="AG48" i="2" a="1"/>
  <c r="BQ63" i="2" a="1"/>
  <c r="CE25" i="2" a="1"/>
  <c r="DD48" i="2" a="1"/>
  <c r="S25" i="2" a="1"/>
  <c r="EE48" i="2" a="1"/>
  <c r="AA63" i="2" a="1"/>
  <c r="DA25" i="2" a="1"/>
  <c r="CP25" i="2" a="1"/>
  <c r="DG63" i="2" a="1"/>
  <c r="AO48" i="2" a="1"/>
  <c r="AD63" i="2" a="1"/>
  <c r="Y25" i="2" a="1"/>
  <c r="DB63" i="2" a="1"/>
  <c r="X63" i="2" a="1"/>
  <c r="AR48" i="2" a="1"/>
  <c r="AY48" i="2" a="1"/>
  <c r="AW25" i="2" a="1"/>
  <c r="BK25" i="2" a="1"/>
  <c r="DE48" i="2" a="1"/>
  <c r="EA63" i="2" a="1"/>
  <c r="BD63" i="2" a="1"/>
  <c r="BL25" i="2" a="1"/>
  <c r="CR63" i="2" a="1"/>
  <c r="DE25" i="2" a="1"/>
  <c r="AU48" i="2" a="1"/>
  <c r="BN25" i="2" a="1"/>
  <c r="CD63" i="2" a="1"/>
  <c r="CR48" i="2" a="1"/>
  <c r="BB25" i="2" a="1"/>
  <c r="AO25" i="2" a="1"/>
  <c r="DO63" i="2" a="1"/>
  <c r="CE48" i="2" a="1"/>
  <c r="CO25" i="2" a="1"/>
  <c r="DV25" i="2" a="1"/>
  <c r="BF63" i="2" a="1"/>
  <c r="DX63" i="2" a="1"/>
  <c r="DT48" i="2" a="1"/>
  <c r="AD48" i="2" a="1"/>
  <c r="AM63" i="2" a="1"/>
  <c r="Z63" i="2" a="1"/>
  <c r="CS48" i="2" a="1"/>
  <c r="EI63" i="2" a="1"/>
  <c r="BB63" i="2" a="1"/>
  <c r="EA48" i="2" a="1"/>
  <c r="BQ25" i="2" a="1"/>
  <c r="DW48" i="2" a="1"/>
  <c r="BC25" i="2" a="1"/>
  <c r="DJ25" i="2" a="1"/>
  <c r="CB25" i="2" a="1"/>
  <c r="EG25" i="2" a="1"/>
  <c r="AV63" i="2" a="1"/>
  <c r="DM63" i="2" a="1"/>
  <c r="EL48" i="2" a="1"/>
  <c r="S63" i="2" a="1"/>
  <c r="CZ48" i="2" a="1"/>
  <c r="DQ25" i="2" a="1"/>
  <c r="V48" i="2" a="1"/>
  <c r="CF63" i="2" a="1"/>
  <c r="CD25" i="2" a="1"/>
  <c r="BJ25" i="2" a="1"/>
  <c r="AR63" i="2" a="1"/>
  <c r="BI25" i="2" a="1"/>
  <c r="AH25" i="2" a="1"/>
  <c r="AV25" i="2" a="1"/>
  <c r="AG25" i="2" a="1"/>
  <c r="AZ48" i="2" a="1"/>
  <c r="X48" i="2" a="1"/>
  <c r="BK63" i="2" a="1"/>
  <c r="BI63" i="2" a="1"/>
  <c r="EL25" i="2" a="1"/>
  <c r="AB25" i="2" a="1"/>
  <c r="Y48" i="2" a="1"/>
  <c r="AR25" i="2" a="1"/>
  <c r="CS25" i="2" a="1"/>
  <c r="BT63" i="2" a="1"/>
  <c r="EK63" i="2" a="1"/>
  <c r="BI48" i="2" a="1"/>
  <c r="DO25" i="2" a="1"/>
  <c r="EF63" i="2" a="1"/>
  <c r="E22" i="5" l="1"/>
  <c r="E23" i="5" s="1" a="1"/>
  <c r="E23" i="5" s="1"/>
  <c r="E24" i="5" s="1"/>
  <c r="J101" i="5" a="1"/>
  <c r="J101" i="5" s="1"/>
  <c r="G101" i="5"/>
  <c r="F100" i="5"/>
  <c r="J100" i="5" s="1" a="1"/>
  <c r="J100" i="5" s="1"/>
  <c r="F99" i="5"/>
  <c r="J99" i="5" s="1" a="1"/>
  <c r="J99" i="5" s="1"/>
  <c r="D71" i="5"/>
  <c r="D75" i="5"/>
  <c r="D79" i="5"/>
  <c r="D83" i="5"/>
  <c r="D87" i="5"/>
  <c r="D55" i="5"/>
  <c r="D59" i="5"/>
  <c r="D91" i="5"/>
  <c r="D95" i="5"/>
  <c r="D63" i="5"/>
  <c r="D67" i="5"/>
  <c r="DN63" i="2"/>
  <c r="CM63" i="2"/>
  <c r="BT63" i="2"/>
  <c r="BL63" i="2"/>
  <c r="EE63" i="2"/>
  <c r="DD63" i="2"/>
  <c r="CC63" i="2"/>
  <c r="EK63" i="2"/>
  <c r="AY63" i="2"/>
  <c r="EJ48" i="2"/>
  <c r="DE63" i="2"/>
  <c r="DV63" i="2"/>
  <c r="DU63" i="2"/>
  <c r="CT63" i="2"/>
  <c r="BS63" i="2"/>
  <c r="EJ63" i="2"/>
  <c r="EB63" i="2"/>
  <c r="DI63" i="2"/>
  <c r="DA63" i="2"/>
  <c r="CH63" i="2"/>
  <c r="BZ63" i="2"/>
  <c r="BC63" i="2"/>
  <c r="DM63" i="2"/>
  <c r="CL63" i="2"/>
  <c r="BK63" i="2"/>
  <c r="DR63" i="2"/>
  <c r="CQ63" i="2"/>
  <c r="BP63" i="2"/>
  <c r="EF48" i="2"/>
  <c r="CD63" i="2"/>
  <c r="EI63" i="2"/>
  <c r="EA63" i="2"/>
  <c r="DH63" i="2"/>
  <c r="CG63" i="2"/>
  <c r="BY63" i="2"/>
  <c r="BF63" i="2"/>
  <c r="AU63" i="2"/>
  <c r="EF63" i="2"/>
  <c r="DV48" i="2"/>
  <c r="CU63" i="2"/>
  <c r="CZ63" i="2"/>
  <c r="DQ63" i="2"/>
  <c r="CP63" i="2"/>
  <c r="BO63" i="2"/>
  <c r="DU48" i="2"/>
  <c r="CH48" i="2"/>
  <c r="CM25" i="2"/>
  <c r="EL63" i="2"/>
  <c r="EH63" i="2"/>
  <c r="ED63" i="2"/>
  <c r="DG63" i="2"/>
  <c r="DC63" i="2"/>
  <c r="CY63" i="2"/>
  <c r="CF63" i="2"/>
  <c r="CB63" i="2"/>
  <c r="BX63" i="2"/>
  <c r="BE63" i="2"/>
  <c r="BA63" i="2"/>
  <c r="AW63" i="2"/>
  <c r="EL48" i="2"/>
  <c r="EH48" i="2"/>
  <c r="ED48" i="2"/>
  <c r="DJ48" i="2"/>
  <c r="DE48" i="2"/>
  <c r="CY48" i="2"/>
  <c r="CQ48" i="2"/>
  <c r="BT48" i="2"/>
  <c r="DU25" i="2"/>
  <c r="CL25" i="2"/>
  <c r="BS25" i="2"/>
  <c r="DQ48" i="2"/>
  <c r="DV25" i="2"/>
  <c r="BT25" i="2"/>
  <c r="DX63" i="2"/>
  <c r="DT63" i="2"/>
  <c r="DP63" i="2"/>
  <c r="CS63" i="2"/>
  <c r="CO63" i="2"/>
  <c r="CK63" i="2"/>
  <c r="BR63" i="2"/>
  <c r="BN63" i="2"/>
  <c r="BJ63" i="2"/>
  <c r="DX48" i="2"/>
  <c r="DT48" i="2"/>
  <c r="CV48" i="2"/>
  <c r="CP48" i="2"/>
  <c r="BS48" i="2"/>
  <c r="DR25" i="2"/>
  <c r="BP25" i="2"/>
  <c r="EG63" i="2"/>
  <c r="EC63" i="2"/>
  <c r="DJ63" i="2"/>
  <c r="DF63" i="2"/>
  <c r="DB63" i="2"/>
  <c r="CE63" i="2"/>
  <c r="CA63" i="2"/>
  <c r="BW63" i="2"/>
  <c r="BD63" i="2"/>
  <c r="AZ63" i="2"/>
  <c r="AV63" i="2"/>
  <c r="EK48" i="2"/>
  <c r="EG48" i="2"/>
  <c r="EC48" i="2"/>
  <c r="DO48" i="2"/>
  <c r="DI48" i="2"/>
  <c r="CF48" i="2"/>
  <c r="BP48" i="2"/>
  <c r="DQ25" i="2"/>
  <c r="BO25" i="2"/>
  <c r="DW63" i="2"/>
  <c r="DS63" i="2"/>
  <c r="DO63" i="2"/>
  <c r="CV63" i="2"/>
  <c r="CR63" i="2"/>
  <c r="CN63" i="2"/>
  <c r="BQ63" i="2"/>
  <c r="BM63" i="2"/>
  <c r="BI63" i="2"/>
  <c r="DW48" i="2"/>
  <c r="DS48" i="2"/>
  <c r="DC48" i="2"/>
  <c r="CU48" i="2"/>
  <c r="CD48" i="2"/>
  <c r="BO48" i="2"/>
  <c r="DN25" i="2"/>
  <c r="CU25" i="2"/>
  <c r="BL25" i="2"/>
  <c r="EB48" i="2"/>
  <c r="DN48" i="2"/>
  <c r="DH48" i="2"/>
  <c r="CT48" i="2"/>
  <c r="CM48" i="2"/>
  <c r="BL48" i="2"/>
  <c r="DM25" i="2"/>
  <c r="CT25" i="2"/>
  <c r="BK25" i="2"/>
  <c r="DR48" i="2"/>
  <c r="DA48" i="2"/>
  <c r="CL48" i="2"/>
  <c r="BK48" i="2"/>
  <c r="CQ25" i="2"/>
  <c r="BB63" i="2"/>
  <c r="AX63" i="2"/>
  <c r="EI48" i="2"/>
  <c r="EE48" i="2"/>
  <c r="EA48" i="2"/>
  <c r="DM48" i="2"/>
  <c r="DG48" i="2"/>
  <c r="CR48" i="2"/>
  <c r="CP25" i="2"/>
  <c r="DD48" i="2"/>
  <c r="CZ48" i="2"/>
  <c r="CG48" i="2"/>
  <c r="CC48" i="2"/>
  <c r="BY48" i="2"/>
  <c r="BF48" i="2"/>
  <c r="BB48" i="2"/>
  <c r="AX48" i="2"/>
  <c r="EI25" i="2"/>
  <c r="EE25" i="2"/>
  <c r="EA25" i="2"/>
  <c r="DH25" i="2"/>
  <c r="DD25" i="2"/>
  <c r="CZ25" i="2"/>
  <c r="CG25" i="2"/>
  <c r="CC25" i="2"/>
  <c r="BY25" i="2"/>
  <c r="BF25" i="2"/>
  <c r="BB25" i="2"/>
  <c r="AX25" i="2"/>
  <c r="CB48" i="2"/>
  <c r="BX48" i="2"/>
  <c r="BE48" i="2"/>
  <c r="BA48" i="2"/>
  <c r="AW48" i="2"/>
  <c r="EL25" i="2"/>
  <c r="EH25" i="2"/>
  <c r="ED25" i="2"/>
  <c r="DG25" i="2"/>
  <c r="DC25" i="2"/>
  <c r="CY25" i="2"/>
  <c r="CF25" i="2"/>
  <c r="CB25" i="2"/>
  <c r="BX25" i="2"/>
  <c r="BE25" i="2"/>
  <c r="BA25" i="2"/>
  <c r="AW25" i="2"/>
  <c r="DP48" i="2"/>
  <c r="CS48" i="2"/>
  <c r="CO48" i="2"/>
  <c r="CK48" i="2"/>
  <c r="BR48" i="2"/>
  <c r="BN48" i="2"/>
  <c r="BJ48" i="2"/>
  <c r="DX25" i="2"/>
  <c r="DT25" i="2"/>
  <c r="DP25" i="2"/>
  <c r="CS25" i="2"/>
  <c r="CO25" i="2"/>
  <c r="CK25" i="2"/>
  <c r="BR25" i="2"/>
  <c r="BN25" i="2"/>
  <c r="BJ25" i="2"/>
  <c r="DF48" i="2"/>
  <c r="DB48" i="2"/>
  <c r="CE48" i="2"/>
  <c r="CA48" i="2"/>
  <c r="BW48" i="2"/>
  <c r="BD48" i="2"/>
  <c r="AZ48" i="2"/>
  <c r="AV48" i="2"/>
  <c r="EK25" i="2"/>
  <c r="EG25" i="2"/>
  <c r="EC25" i="2"/>
  <c r="DJ25" i="2"/>
  <c r="DF25" i="2"/>
  <c r="DB25" i="2"/>
  <c r="CE25" i="2"/>
  <c r="CA25" i="2"/>
  <c r="BW25" i="2"/>
  <c r="BD25" i="2"/>
  <c r="AZ25" i="2"/>
  <c r="AV25" i="2"/>
  <c r="CN48" i="2"/>
  <c r="BQ48" i="2"/>
  <c r="BM48" i="2"/>
  <c r="BI48" i="2"/>
  <c r="DW25" i="2"/>
  <c r="DS25" i="2"/>
  <c r="DO25" i="2"/>
  <c r="CV25" i="2"/>
  <c r="CR25" i="2"/>
  <c r="CN25" i="2"/>
  <c r="BQ25" i="2"/>
  <c r="BM25" i="2"/>
  <c r="BI25" i="2"/>
  <c r="BZ48" i="2"/>
  <c r="BC48" i="2"/>
  <c r="AY48" i="2"/>
  <c r="AU48" i="2"/>
  <c r="EJ25" i="2"/>
  <c r="EF25" i="2"/>
  <c r="EB25" i="2"/>
  <c r="DI25" i="2"/>
  <c r="DE25" i="2"/>
  <c r="DA25" i="2"/>
  <c r="CH25" i="2"/>
  <c r="CD25" i="2"/>
  <c r="BZ25" i="2"/>
  <c r="BC25" i="2"/>
  <c r="AY25" i="2"/>
  <c r="AU25" i="2"/>
  <c r="AG25" i="2"/>
  <c r="AR48" i="2"/>
  <c r="AN48" i="2"/>
  <c r="AJ48" i="2"/>
  <c r="AJ63" i="2"/>
  <c r="AQ63" i="2"/>
  <c r="AI63" i="2"/>
  <c r="AR25" i="2"/>
  <c r="AN25" i="2"/>
  <c r="AJ25" i="2"/>
  <c r="AM63" i="2"/>
  <c r="AQ48" i="2"/>
  <c r="AM48" i="2"/>
  <c r="AI48" i="2"/>
  <c r="AK25" i="2"/>
  <c r="AL63" i="2"/>
  <c r="AH63" i="2"/>
  <c r="AQ25" i="2"/>
  <c r="AM25" i="2"/>
  <c r="AI25" i="2"/>
  <c r="AN63" i="2"/>
  <c r="AP63" i="2"/>
  <c r="AP48" i="2"/>
  <c r="AL48" i="2"/>
  <c r="AH48" i="2"/>
  <c r="AR63" i="2"/>
  <c r="AO63" i="2"/>
  <c r="AG63" i="2"/>
  <c r="AP25" i="2"/>
  <c r="AL25" i="2"/>
  <c r="AH25" i="2"/>
  <c r="AO25" i="2"/>
  <c r="AK63" i="2"/>
  <c r="AO48" i="2"/>
  <c r="AK48" i="2"/>
  <c r="AG48" i="2"/>
  <c r="Z63" i="2"/>
  <c r="S25" i="2"/>
  <c r="AD48" i="2"/>
  <c r="Z48" i="2"/>
  <c r="V48" i="2"/>
  <c r="V63" i="2"/>
  <c r="W25" i="2"/>
  <c r="Y63" i="2"/>
  <c r="U63" i="2"/>
  <c r="AD25" i="2"/>
  <c r="Z25" i="2"/>
  <c r="V25" i="2"/>
  <c r="AA25" i="2"/>
  <c r="AC63" i="2"/>
  <c r="AC48" i="2"/>
  <c r="Y48" i="2"/>
  <c r="U48" i="2"/>
  <c r="AD63" i="2"/>
  <c r="X63" i="2"/>
  <c r="T63" i="2"/>
  <c r="AC25" i="2"/>
  <c r="Y25" i="2"/>
  <c r="U25" i="2"/>
  <c r="AB63" i="2"/>
  <c r="AB48" i="2"/>
  <c r="X48" i="2"/>
  <c r="T48" i="2"/>
  <c r="AA63" i="2"/>
  <c r="W63" i="2"/>
  <c r="S63" i="2"/>
  <c r="AB25" i="2"/>
  <c r="X25" i="2"/>
  <c r="T25" i="2"/>
  <c r="AA48" i="2"/>
  <c r="W48" i="2"/>
  <c r="S48" i="2"/>
  <c r="J15" i="6" a="1"/>
  <c r="J15" i="6" s="1"/>
  <c r="E18" i="6" a="1"/>
  <c r="E18" i="6" s="1"/>
  <c r="H17" i="6"/>
  <c r="E13" i="6" a="1"/>
  <c r="E13" i="6" s="1"/>
  <c r="D13" i="6" s="1" a="1"/>
  <c r="D13" i="6" s="1"/>
  <c r="I13" i="6" s="1" a="1"/>
  <c r="I13" i="6" s="1"/>
  <c r="G17" i="6" a="1"/>
  <c r="G17" i="6" s="1"/>
  <c r="G13" i="6" a="1"/>
  <c r="G13" i="6" s="1"/>
  <c r="G36" i="6" a="1"/>
  <c r="G36" i="6" s="1"/>
  <c r="H45" i="6"/>
  <c r="E43" i="6" a="1"/>
  <c r="E43" i="6" s="1"/>
  <c r="E30" i="6" a="1"/>
  <c r="E30" i="6" s="1"/>
  <c r="E24" i="6" a="1"/>
  <c r="E24" i="6" s="1"/>
  <c r="G46" i="6" a="1"/>
  <c r="G46" i="6" s="1"/>
  <c r="G35" i="6" a="1"/>
  <c r="G35" i="6" s="1"/>
  <c r="G30" i="6" a="1"/>
  <c r="G30" i="6" s="1"/>
  <c r="G19" i="6" a="1"/>
  <c r="G19" i="6" s="1"/>
  <c r="G14" i="6" a="1"/>
  <c r="G14" i="6" s="1"/>
  <c r="H44" i="6"/>
  <c r="H36" i="6"/>
  <c r="H28" i="6"/>
  <c r="H20" i="6"/>
  <c r="J49" i="6" a="1"/>
  <c r="J49" i="6" s="1"/>
  <c r="J38" i="6" a="1"/>
  <c r="J38" i="6" s="1"/>
  <c r="J33" i="6" a="1"/>
  <c r="J33" i="6" s="1"/>
  <c r="J22" i="6" a="1"/>
  <c r="J22" i="6" s="1"/>
  <c r="J17" i="6" a="1"/>
  <c r="J17" i="6" s="1"/>
  <c r="G25" i="6" a="1"/>
  <c r="G25" i="6" s="1"/>
  <c r="E42" i="6" a="1"/>
  <c r="E42" i="6" s="1"/>
  <c r="E36" i="6" a="1"/>
  <c r="E36" i="6" s="1"/>
  <c r="E23" i="6" a="1"/>
  <c r="E23" i="6" s="1"/>
  <c r="E17" i="6" a="1"/>
  <c r="E17" i="6" s="1"/>
  <c r="G45" i="6" a="1"/>
  <c r="G45" i="6" s="1"/>
  <c r="G40" i="6" a="1"/>
  <c r="G40" i="6" s="1"/>
  <c r="G29" i="6" a="1"/>
  <c r="G29" i="6" s="1"/>
  <c r="G24" i="6" a="1"/>
  <c r="G24" i="6" s="1"/>
  <c r="H13" i="6"/>
  <c r="H43" i="6"/>
  <c r="H35" i="6"/>
  <c r="H27" i="6"/>
  <c r="H19" i="6"/>
  <c r="J48" i="6" a="1"/>
  <c r="J48" i="6" s="1"/>
  <c r="J43" i="6" a="1"/>
  <c r="J43" i="6" s="1"/>
  <c r="J32" i="6" a="1"/>
  <c r="J32" i="6" s="1"/>
  <c r="J27" i="6" a="1"/>
  <c r="J27" i="6" s="1"/>
  <c r="J16" i="6" a="1"/>
  <c r="J16" i="6" s="1"/>
  <c r="E44" i="6" a="1"/>
  <c r="E44" i="6" s="1"/>
  <c r="E31" i="6" a="1"/>
  <c r="E31" i="6" s="1"/>
  <c r="E25" i="6" a="1"/>
  <c r="E25" i="6" s="1"/>
  <c r="G41" i="6" a="1"/>
  <c r="G41" i="6" s="1"/>
  <c r="G20" i="6" a="1"/>
  <c r="G20" i="6" s="1"/>
  <c r="H37" i="6"/>
  <c r="E37" i="6" a="1"/>
  <c r="E37" i="6" s="1"/>
  <c r="E48" i="6" a="1"/>
  <c r="E48" i="6" s="1"/>
  <c r="E35" i="6" a="1"/>
  <c r="E35" i="6" s="1"/>
  <c r="E29" i="6" a="1"/>
  <c r="E29" i="6" s="1"/>
  <c r="E22" i="6" a="1"/>
  <c r="E22" i="6" s="1"/>
  <c r="E16" i="6" a="1"/>
  <c r="E16" i="6" s="1"/>
  <c r="G50" i="6" a="1"/>
  <c r="G50" i="6" s="1"/>
  <c r="G39" i="6" a="1"/>
  <c r="G39" i="6" s="1"/>
  <c r="G34" i="6" a="1"/>
  <c r="G34" i="6" s="1"/>
  <c r="G23" i="6" a="1"/>
  <c r="G23" i="6" s="1"/>
  <c r="G18" i="6" a="1"/>
  <c r="G18" i="6" s="1"/>
  <c r="H50" i="6"/>
  <c r="H42" i="6"/>
  <c r="H34" i="6"/>
  <c r="H26" i="6"/>
  <c r="H18" i="6"/>
  <c r="J42" i="6" a="1"/>
  <c r="J42" i="6" s="1"/>
  <c r="J37" i="6" a="1"/>
  <c r="J37" i="6" s="1"/>
  <c r="J26" i="6" a="1"/>
  <c r="J26" i="6" s="1"/>
  <c r="J21" i="6" a="1"/>
  <c r="J21" i="6" s="1"/>
  <c r="E41" i="6" a="1"/>
  <c r="E41" i="6" s="1"/>
  <c r="H49" i="6"/>
  <c r="H41" i="6"/>
  <c r="H33" i="6"/>
  <c r="H25" i="6"/>
  <c r="E46" i="6" a="1"/>
  <c r="E46" i="6" s="1"/>
  <c r="E40" i="6" a="1"/>
  <c r="E40" i="6" s="1"/>
  <c r="E27" i="6" a="1"/>
  <c r="E27" i="6" s="1"/>
  <c r="E21" i="6" a="1"/>
  <c r="E21" i="6" s="1"/>
  <c r="E15" i="6" a="1"/>
  <c r="E15" i="6" s="1"/>
  <c r="G43" i="6" a="1"/>
  <c r="G43" i="6" s="1"/>
  <c r="G38" i="6" a="1"/>
  <c r="G38" i="6" s="1"/>
  <c r="G27" i="6" a="1"/>
  <c r="G27" i="6" s="1"/>
  <c r="G22" i="6" a="1"/>
  <c r="G22" i="6" s="1"/>
  <c r="H48" i="6"/>
  <c r="H40" i="6"/>
  <c r="H32" i="6"/>
  <c r="H24" i="6"/>
  <c r="H16" i="6"/>
  <c r="J46" i="6" a="1"/>
  <c r="J46" i="6" s="1"/>
  <c r="J41" i="6" a="1"/>
  <c r="J41" i="6" s="1"/>
  <c r="J30" i="6" a="1"/>
  <c r="J30" i="6" s="1"/>
  <c r="J25" i="6" a="1"/>
  <c r="J25" i="6" s="1"/>
  <c r="J14" i="6" a="1"/>
  <c r="J14" i="6" s="1"/>
  <c r="E47" i="6" a="1"/>
  <c r="E47" i="6" s="1"/>
  <c r="E34" i="6" a="1"/>
  <c r="E34" i="6" s="1"/>
  <c r="E28" i="6" a="1"/>
  <c r="E28" i="6" s="1"/>
  <c r="G49" i="6" a="1"/>
  <c r="G49" i="6" s="1"/>
  <c r="G44" i="6" a="1"/>
  <c r="G44" i="6" s="1"/>
  <c r="G33" i="6" a="1"/>
  <c r="G33" i="6" s="1"/>
  <c r="G28" i="6" a="1"/>
  <c r="G28" i="6" s="1"/>
  <c r="J47" i="6" a="1"/>
  <c r="J47" i="6" s="1"/>
  <c r="J36" i="6" a="1"/>
  <c r="J36" i="6" s="1"/>
  <c r="J31" i="6" a="1"/>
  <c r="J31" i="6" s="1"/>
  <c r="J20" i="6" a="1"/>
  <c r="J20" i="6" s="1"/>
  <c r="E39" i="6" a="1"/>
  <c r="E39" i="6" s="1"/>
  <c r="E33" i="6" a="1"/>
  <c r="E33" i="6" s="1"/>
  <c r="E26" i="6" a="1"/>
  <c r="E26" i="6" s="1"/>
  <c r="E20" i="6" a="1"/>
  <c r="E20" i="6" s="1"/>
  <c r="G48" i="6" a="1"/>
  <c r="G48" i="6" s="1"/>
  <c r="G37" i="6" a="1"/>
  <c r="G37" i="6" s="1"/>
  <c r="G32" i="6" a="1"/>
  <c r="G32" i="6" s="1"/>
  <c r="G21" i="6" a="1"/>
  <c r="G21" i="6" s="1"/>
  <c r="G16" i="6" a="1"/>
  <c r="G16" i="6" s="1"/>
  <c r="H47" i="6"/>
  <c r="H39" i="6"/>
  <c r="H31" i="6"/>
  <c r="H23" i="6"/>
  <c r="H15" i="6"/>
  <c r="J40" i="6" a="1"/>
  <c r="J40" i="6" s="1"/>
  <c r="J35" i="6" a="1"/>
  <c r="J35" i="6" s="1"/>
  <c r="J24" i="6" a="1"/>
  <c r="J24" i="6" s="1"/>
  <c r="J19" i="6" a="1"/>
  <c r="J19" i="6" s="1"/>
  <c r="E45" i="6" a="1"/>
  <c r="E45" i="6" s="1"/>
  <c r="E38" i="6" a="1"/>
  <c r="E38" i="6" s="1"/>
  <c r="E32" i="6" a="1"/>
  <c r="E32" i="6" s="1"/>
  <c r="E19" i="6" a="1"/>
  <c r="E19" i="6" s="1"/>
  <c r="E14" i="6" a="1"/>
  <c r="E14" i="6" s="1"/>
  <c r="G47" i="6" a="1"/>
  <c r="G47" i="6" s="1"/>
  <c r="G42" i="6" a="1"/>
  <c r="G42" i="6" s="1"/>
  <c r="G31" i="6" a="1"/>
  <c r="G31" i="6" s="1"/>
  <c r="G26" i="6" a="1"/>
  <c r="G26" i="6" s="1"/>
  <c r="G15" i="6" a="1"/>
  <c r="G15" i="6" s="1"/>
  <c r="H46" i="6"/>
  <c r="H38" i="6"/>
  <c r="H30" i="6"/>
  <c r="H22" i="6"/>
  <c r="H14" i="6"/>
  <c r="J45" i="6" a="1"/>
  <c r="J45" i="6" s="1"/>
  <c r="J34" i="6" a="1"/>
  <c r="J34" i="6" s="1"/>
  <c r="J29" i="6" a="1"/>
  <c r="J29" i="6" s="1"/>
  <c r="J18" i="6" a="1"/>
  <c r="J18" i="6" s="1"/>
  <c r="H29" i="6"/>
  <c r="H21" i="6"/>
  <c r="J44" i="6" a="1"/>
  <c r="J44" i="6" s="1"/>
  <c r="J39" i="6" a="1"/>
  <c r="J39" i="6" s="1"/>
  <c r="J28" i="6" a="1"/>
  <c r="J28" i="6" s="1"/>
  <c r="J23" i="6" a="1"/>
  <c r="J23" i="6" s="1"/>
  <c r="E13" i="5"/>
  <c r="E14" i="5" s="1"/>
  <c r="J13" i="6" a="1"/>
  <c r="J13" i="6" s="1"/>
  <c r="E21" i="5"/>
  <c r="E10" i="5"/>
  <c r="E5" i="2"/>
  <c r="Q52" i="2"/>
  <c r="Q62" i="2"/>
  <c r="Q61" i="2"/>
  <c r="Q60" i="2"/>
  <c r="Q59" i="2"/>
  <c r="Q58" i="2"/>
  <c r="Q57" i="2"/>
  <c r="Q56" i="2"/>
  <c r="Q55" i="2"/>
  <c r="Q54" i="2"/>
  <c r="Q53" i="2"/>
  <c r="Q29" i="2"/>
  <c r="Q30" i="2"/>
  <c r="Q31" i="2"/>
  <c r="Q32" i="2"/>
  <c r="Q33" i="2"/>
  <c r="Q34" i="2"/>
  <c r="Q35" i="2"/>
  <c r="Q36" i="2"/>
  <c r="Q45" i="2"/>
  <c r="Q46" i="2"/>
  <c r="Q47" i="2"/>
  <c r="Q11" i="2"/>
  <c r="Q12" i="2"/>
  <c r="Q19" i="2"/>
  <c r="Q20" i="2"/>
  <c r="Q21" i="2"/>
  <c r="Q22" i="2"/>
  <c r="Q23" i="2"/>
  <c r="Q24" i="2"/>
  <c r="Q10" i="2"/>
  <c r="G48" i="2" a="1"/>
  <c r="K48" i="2" a="1"/>
  <c r="I25" i="2" a="1"/>
  <c r="L63" i="2" a="1"/>
  <c r="P25" i="2" a="1"/>
  <c r="K63" i="2" a="1"/>
  <c r="N25" i="2" a="1"/>
  <c r="G25" i="2" a="1"/>
  <c r="M25" i="2" a="1"/>
  <c r="E48" i="2" a="1"/>
  <c r="F48" i="2" a="1"/>
  <c r="O48" i="2" a="1"/>
  <c r="E25" i="2" a="1"/>
  <c r="K25" i="2" a="1"/>
  <c r="M48" i="2" a="1"/>
  <c r="H63" i="2" a="1"/>
  <c r="P48" i="2" a="1"/>
  <c r="J63" i="2" a="1"/>
  <c r="P63" i="2" a="1"/>
  <c r="I63" i="2" a="1"/>
  <c r="L25" i="2" a="1"/>
  <c r="O63" i="2" a="1"/>
  <c r="G63" i="2" a="1"/>
  <c r="N48" i="2" a="1"/>
  <c r="E63" i="2" a="1"/>
  <c r="J25" i="2" a="1"/>
  <c r="F25" i="2" a="1"/>
  <c r="N63" i="2" a="1"/>
  <c r="L48" i="2" a="1"/>
  <c r="H25" i="2" a="1"/>
  <c r="H48" i="2" a="1"/>
  <c r="J48" i="2" a="1"/>
  <c r="F63" i="2" a="1"/>
  <c r="O25" i="2" a="1"/>
  <c r="M63" i="2" a="1"/>
  <c r="I48" i="2" a="1"/>
  <c r="S5" i="2" l="1"/>
  <c r="S51" i="2" s="1"/>
  <c r="Q9" i="2"/>
  <c r="G99" i="5"/>
  <c r="G100" i="5"/>
  <c r="F59" i="5"/>
  <c r="F60" i="5"/>
  <c r="F61" i="5"/>
  <c r="F57" i="5"/>
  <c r="F56" i="5"/>
  <c r="F55" i="5"/>
  <c r="F83" i="5"/>
  <c r="F84" i="5"/>
  <c r="F85" i="5"/>
  <c r="F69" i="5"/>
  <c r="F67" i="5"/>
  <c r="F68" i="5"/>
  <c r="F80" i="5"/>
  <c r="F81" i="5"/>
  <c r="F79" i="5"/>
  <c r="F63" i="5"/>
  <c r="F64" i="5"/>
  <c r="F65" i="5"/>
  <c r="F75" i="5"/>
  <c r="F76" i="5"/>
  <c r="F77" i="5"/>
  <c r="F95" i="5"/>
  <c r="F96" i="5"/>
  <c r="F97" i="5"/>
  <c r="F71" i="5"/>
  <c r="F72" i="5"/>
  <c r="F73" i="5"/>
  <c r="F88" i="5"/>
  <c r="F89" i="5"/>
  <c r="F87" i="5"/>
  <c r="F91" i="5"/>
  <c r="F92" i="5"/>
  <c r="F93" i="5"/>
  <c r="AA9" i="2"/>
  <c r="AC28" i="2"/>
  <c r="T9" i="2"/>
  <c r="AD41" i="6" a="1"/>
  <c r="AD41" i="6" s="1"/>
  <c r="AD42" i="6" a="1"/>
  <c r="AD42" i="6" s="1"/>
  <c r="AD43" i="6" a="1"/>
  <c r="AD43" i="6" s="1"/>
  <c r="AD44" i="6" a="1"/>
  <c r="AD44" i="6" s="1"/>
  <c r="AD45" i="6" a="1"/>
  <c r="AD45" i="6" s="1"/>
  <c r="AD46" i="6" a="1"/>
  <c r="AD46" i="6" s="1"/>
  <c r="AD47" i="6" a="1"/>
  <c r="AD47" i="6" s="1"/>
  <c r="AD48" i="6" a="1"/>
  <c r="AD48" i="6" s="1"/>
  <c r="AD49" i="6" a="1"/>
  <c r="AD49" i="6" s="1"/>
  <c r="AD50" i="6" a="1"/>
  <c r="AD50" i="6" s="1"/>
  <c r="AD13" i="6" a="1"/>
  <c r="AD13" i="6" s="1"/>
  <c r="AC41" i="6" a="1"/>
  <c r="AC41" i="6" s="1"/>
  <c r="AC42" i="6" a="1"/>
  <c r="AC42" i="6" s="1"/>
  <c r="AC43" i="6" a="1"/>
  <c r="AC43" i="6" s="1"/>
  <c r="AC44" i="6" a="1"/>
  <c r="AC44" i="6" s="1"/>
  <c r="AC45" i="6" a="1"/>
  <c r="AC45" i="6" s="1"/>
  <c r="AC46" i="6" a="1"/>
  <c r="AC46" i="6" s="1"/>
  <c r="AC47" i="6" a="1"/>
  <c r="AC47" i="6" s="1"/>
  <c r="AC48" i="6" a="1"/>
  <c r="AC48" i="6" s="1"/>
  <c r="AC49" i="6" a="1"/>
  <c r="AC49" i="6" s="1"/>
  <c r="AC50" i="6" a="1"/>
  <c r="AC50" i="6" s="1"/>
  <c r="AC13" i="6" a="1"/>
  <c r="AC13" i="6" s="1"/>
  <c r="AB41" i="6" a="1"/>
  <c r="AB41" i="6" s="1"/>
  <c r="AB42" i="6" a="1"/>
  <c r="AB42" i="6" s="1"/>
  <c r="AB43" i="6" a="1"/>
  <c r="AB43" i="6" s="1"/>
  <c r="AB44" i="6" a="1"/>
  <c r="AB44" i="6" s="1"/>
  <c r="AB45" i="6" a="1"/>
  <c r="AB45" i="6" s="1"/>
  <c r="AB46" i="6" a="1"/>
  <c r="AB46" i="6" s="1"/>
  <c r="AB47" i="6" a="1"/>
  <c r="AB47" i="6" s="1"/>
  <c r="AB48" i="6" a="1"/>
  <c r="AB48" i="6" s="1"/>
  <c r="AB49" i="6" a="1"/>
  <c r="AB49" i="6" s="1"/>
  <c r="AB50" i="6" a="1"/>
  <c r="AB50" i="6" s="1"/>
  <c r="AB13" i="6" a="1"/>
  <c r="AB13" i="6" s="1"/>
  <c r="AA41" i="6" a="1"/>
  <c r="AA41" i="6" s="1"/>
  <c r="AA42" i="6" a="1"/>
  <c r="AA42" i="6" s="1"/>
  <c r="AA43" i="6" a="1"/>
  <c r="AA43" i="6" s="1"/>
  <c r="AA44" i="6" a="1"/>
  <c r="AA44" i="6" s="1"/>
  <c r="AA45" i="6" a="1"/>
  <c r="AA45" i="6" s="1"/>
  <c r="AA46" i="6" a="1"/>
  <c r="AA46" i="6" s="1"/>
  <c r="AA47" i="6" a="1"/>
  <c r="AA47" i="6" s="1"/>
  <c r="AA48" i="6" a="1"/>
  <c r="AA48" i="6" s="1"/>
  <c r="AA49" i="6" a="1"/>
  <c r="AA49" i="6" s="1"/>
  <c r="AA50" i="6" a="1"/>
  <c r="AA50" i="6" s="1"/>
  <c r="AA13" i="6" a="1"/>
  <c r="AA13" i="6" s="1"/>
  <c r="Z41" i="6" a="1"/>
  <c r="Z41" i="6" s="1"/>
  <c r="Z42" i="6" a="1"/>
  <c r="Z42" i="6" s="1"/>
  <c r="Z43" i="6" a="1"/>
  <c r="Z43" i="6" s="1"/>
  <c r="Z44" i="6" a="1"/>
  <c r="Z44" i="6" s="1"/>
  <c r="Z45" i="6" a="1"/>
  <c r="Z45" i="6" s="1"/>
  <c r="Z46" i="6" a="1"/>
  <c r="Z46" i="6" s="1"/>
  <c r="Z47" i="6" a="1"/>
  <c r="Z47" i="6" s="1"/>
  <c r="Z48" i="6" a="1"/>
  <c r="Z48" i="6" s="1"/>
  <c r="Z49" i="6" a="1"/>
  <c r="Z49" i="6" s="1"/>
  <c r="Z50" i="6" a="1"/>
  <c r="Z50" i="6" s="1"/>
  <c r="D45" i="6" a="1"/>
  <c r="D45" i="6" s="1"/>
  <c r="I45" i="6" s="1" a="1"/>
  <c r="I45" i="6" s="1"/>
  <c r="Y42" i="6" a="1"/>
  <c r="Y42" i="6" s="1"/>
  <c r="Y48" i="6" a="1"/>
  <c r="Y48" i="6" s="1"/>
  <c r="Y43" i="6" a="1"/>
  <c r="Y43" i="6" s="1"/>
  <c r="Z13" i="6" a="1"/>
  <c r="Z13" i="6" s="1"/>
  <c r="Y44" i="6" a="1"/>
  <c r="Y44" i="6" s="1"/>
  <c r="Y49" i="6" a="1"/>
  <c r="Y49" i="6" s="1"/>
  <c r="Y45" i="6" a="1"/>
  <c r="Y45" i="6" s="1"/>
  <c r="Y50" i="6" a="1"/>
  <c r="Y50" i="6" s="1"/>
  <c r="Y41" i="6" a="1"/>
  <c r="Y41" i="6" s="1"/>
  <c r="Y46" i="6" a="1"/>
  <c r="Y46" i="6" s="1"/>
  <c r="Y47" i="6" a="1"/>
  <c r="Y47" i="6" s="1"/>
  <c r="BX7" i="2"/>
  <c r="BX6" i="2" s="1"/>
  <c r="BF7" i="2"/>
  <c r="BF6" i="2" s="1"/>
  <c r="EE7" i="2"/>
  <c r="EE6" i="2" s="1"/>
  <c r="DJ7" i="2"/>
  <c r="DJ6" i="2" s="1"/>
  <c r="DP7" i="2"/>
  <c r="DP6" i="2" s="1"/>
  <c r="AV7" i="2"/>
  <c r="AV6" i="2" s="1"/>
  <c r="CB7" i="2"/>
  <c r="CB6" i="2" s="1"/>
  <c r="BY7" i="2"/>
  <c r="BY6" i="2" s="1"/>
  <c r="BQ7" i="2"/>
  <c r="BQ6" i="2" s="1"/>
  <c r="BC7" i="2"/>
  <c r="BC6" i="2" s="1"/>
  <c r="EF7" i="2"/>
  <c r="EF6" i="2" s="1"/>
  <c r="ED7" i="2"/>
  <c r="ED6" i="2" s="1"/>
  <c r="BA7" i="2"/>
  <c r="BA6" i="2" s="1"/>
  <c r="BZ7" i="2"/>
  <c r="BZ6" i="2" s="1"/>
  <c r="BE7" i="2"/>
  <c r="BE6" i="2" s="1"/>
  <c r="BB7" i="2"/>
  <c r="BB6" i="2" s="1"/>
  <c r="EI7" i="2"/>
  <c r="EI6" i="2" s="1"/>
  <c r="AB9" i="2"/>
  <c r="Y9" i="2"/>
  <c r="AD51" i="2"/>
  <c r="V51" i="2"/>
  <c r="AD28" i="2"/>
  <c r="AE28" i="2"/>
  <c r="AE51" i="2"/>
  <c r="Z51" i="2"/>
  <c r="AC51" i="2"/>
  <c r="X9" i="2"/>
  <c r="U28" i="2"/>
  <c r="V28" i="2"/>
  <c r="AG5" i="2"/>
  <c r="W28" i="2"/>
  <c r="W51" i="2"/>
  <c r="Z28" i="2"/>
  <c r="Y51" i="2"/>
  <c r="U9" i="2"/>
  <c r="X28" i="2"/>
  <c r="AA51" i="2"/>
  <c r="DE7" i="2"/>
  <c r="DE6" i="2" s="1"/>
  <c r="BD7" i="2"/>
  <c r="BD6" i="2" s="1"/>
  <c r="EG7" i="2"/>
  <c r="EG6" i="2" s="1"/>
  <c r="DN7" i="2"/>
  <c r="DN6" i="2" s="1"/>
  <c r="AC9" i="2"/>
  <c r="X51" i="2"/>
  <c r="T28" i="2"/>
  <c r="DI7" i="2"/>
  <c r="DI6" i="2" s="1"/>
  <c r="DW7" i="2"/>
  <c r="DW6" i="2" s="1"/>
  <c r="DT7" i="2"/>
  <c r="DT6" i="2" s="1"/>
  <c r="DQ7" i="2"/>
  <c r="DQ6" i="2" s="1"/>
  <c r="EL7" i="2"/>
  <c r="EL6" i="2" s="1"/>
  <c r="V9" i="2"/>
  <c r="W9" i="2"/>
  <c r="AB28" i="2"/>
  <c r="BM7" i="2"/>
  <c r="BM6" i="2" s="1"/>
  <c r="Z9" i="2"/>
  <c r="AD9" i="2"/>
  <c r="Y28" i="2"/>
  <c r="T51" i="2"/>
  <c r="AX7" i="2"/>
  <c r="AX6" i="2" s="1"/>
  <c r="S9" i="2"/>
  <c r="AE9" i="2"/>
  <c r="AB51" i="2"/>
  <c r="AH7" i="2"/>
  <c r="AH6" i="2" s="1"/>
  <c r="CN7" i="2"/>
  <c r="CN6" i="2" s="1"/>
  <c r="BT7" i="2"/>
  <c r="BT6" i="2" s="1"/>
  <c r="DV7" i="2"/>
  <c r="DV6" i="2" s="1"/>
  <c r="EK7" i="2"/>
  <c r="EK6" i="2" s="1"/>
  <c r="DO7" i="2"/>
  <c r="DO6" i="2" s="1"/>
  <c r="DC7" i="2"/>
  <c r="DC6" i="2" s="1"/>
  <c r="CQ7" i="2"/>
  <c r="CQ6" i="2" s="1"/>
  <c r="CM7" i="2"/>
  <c r="CM6" i="2" s="1"/>
  <c r="CU7" i="2"/>
  <c r="CU6" i="2" s="1"/>
  <c r="AU7" i="2"/>
  <c r="AU6" i="2" s="1"/>
  <c r="BG25" i="2"/>
  <c r="CL7" i="2"/>
  <c r="CL6" i="2" s="1"/>
  <c r="DK63" i="2"/>
  <c r="EM63" i="2"/>
  <c r="AQ7" i="2"/>
  <c r="AQ6" i="2" s="1"/>
  <c r="AJ7" i="2"/>
  <c r="AJ6" i="2" s="1"/>
  <c r="BU25" i="2"/>
  <c r="BI7" i="2"/>
  <c r="BI6" i="2" s="1"/>
  <c r="CO7" i="2"/>
  <c r="CO6" i="2" s="1"/>
  <c r="DH7" i="2"/>
  <c r="DH6" i="2" s="1"/>
  <c r="DY48" i="2"/>
  <c r="AY7" i="2"/>
  <c r="AY6" i="2" s="1"/>
  <c r="EB7" i="2"/>
  <c r="EB6" i="2" s="1"/>
  <c r="AZ7" i="2"/>
  <c r="AZ6" i="2" s="1"/>
  <c r="EC7" i="2"/>
  <c r="EC6" i="2" s="1"/>
  <c r="CS7" i="2"/>
  <c r="CS6" i="2" s="1"/>
  <c r="EH7" i="2"/>
  <c r="EH6" i="2" s="1"/>
  <c r="EA7" i="2"/>
  <c r="EA6" i="2" s="1"/>
  <c r="EM25" i="2"/>
  <c r="EM48" i="2"/>
  <c r="CW63" i="2"/>
  <c r="DU7" i="2"/>
  <c r="DU6" i="2" s="1"/>
  <c r="BW7" i="2"/>
  <c r="BW6" i="2" s="1"/>
  <c r="CI25" i="2"/>
  <c r="BU63" i="2"/>
  <c r="CD7" i="2"/>
  <c r="CD6" i="2" s="1"/>
  <c r="BG48" i="2"/>
  <c r="CR7" i="2"/>
  <c r="CR6" i="2" s="1"/>
  <c r="BU48" i="2"/>
  <c r="CA7" i="2"/>
  <c r="CA6" i="2" s="1"/>
  <c r="BJ7" i="2"/>
  <c r="BJ6" i="2" s="1"/>
  <c r="DX7" i="2"/>
  <c r="DX6" i="2" s="1"/>
  <c r="CF7" i="2"/>
  <c r="CF6" i="2" s="1"/>
  <c r="CC7" i="2"/>
  <c r="CC6" i="2" s="1"/>
  <c r="CP7" i="2"/>
  <c r="CP6" i="2" s="1"/>
  <c r="BK7" i="2"/>
  <c r="BK6" i="2" s="1"/>
  <c r="CI63" i="2"/>
  <c r="BP7" i="2"/>
  <c r="BP6" i="2" s="1"/>
  <c r="DK48" i="2"/>
  <c r="EJ7" i="2"/>
  <c r="EJ6" i="2" s="1"/>
  <c r="CW48" i="2"/>
  <c r="BG63" i="2"/>
  <c r="DY63" i="2"/>
  <c r="CH7" i="2"/>
  <c r="CH6" i="2" s="1"/>
  <c r="CV7" i="2"/>
  <c r="CV6" i="2" s="1"/>
  <c r="CE7" i="2"/>
  <c r="CE6" i="2" s="1"/>
  <c r="BN7" i="2"/>
  <c r="BN6" i="2" s="1"/>
  <c r="CY7" i="2"/>
  <c r="CY6" i="2" s="1"/>
  <c r="DK25" i="2"/>
  <c r="CG7" i="2"/>
  <c r="CG6" i="2" s="1"/>
  <c r="CT7" i="2"/>
  <c r="CT6" i="2" s="1"/>
  <c r="DR7" i="2"/>
  <c r="DR6" i="2" s="1"/>
  <c r="DA7" i="2"/>
  <c r="DA6" i="2" s="1"/>
  <c r="DB7" i="2"/>
  <c r="DB6" i="2" s="1"/>
  <c r="BR7" i="2"/>
  <c r="BR6" i="2" s="1"/>
  <c r="CZ7" i="2"/>
  <c r="CZ6" i="2" s="1"/>
  <c r="DM7" i="2"/>
  <c r="DM6" i="2" s="1"/>
  <c r="DY25" i="2"/>
  <c r="BL7" i="2"/>
  <c r="BL6" i="2" s="1"/>
  <c r="DS7" i="2"/>
  <c r="DS6" i="2" s="1"/>
  <c r="DF7" i="2"/>
  <c r="DF6" i="2" s="1"/>
  <c r="CI48" i="2"/>
  <c r="CW25" i="2"/>
  <c r="CK7" i="2"/>
  <c r="CK6" i="2" s="1"/>
  <c r="AW7" i="2"/>
  <c r="AW6" i="2" s="1"/>
  <c r="DG7" i="2"/>
  <c r="DG6" i="2" s="1"/>
  <c r="DD7" i="2"/>
  <c r="DD6" i="2" s="1"/>
  <c r="BO7" i="2"/>
  <c r="BO6" i="2" s="1"/>
  <c r="BS7" i="2"/>
  <c r="BS6" i="2" s="1"/>
  <c r="AM7" i="2"/>
  <c r="AM6" i="2" s="1"/>
  <c r="AO7" i="2"/>
  <c r="AO6" i="2" s="1"/>
  <c r="AR7" i="2"/>
  <c r="AR6" i="2" s="1"/>
  <c r="AL7" i="2"/>
  <c r="AL6" i="2" s="1"/>
  <c r="AP7" i="2"/>
  <c r="AP6" i="2" s="1"/>
  <c r="AK7" i="2"/>
  <c r="AK6" i="2" s="1"/>
  <c r="AS48" i="2"/>
  <c r="AS63" i="2"/>
  <c r="AI7" i="2"/>
  <c r="AI6" i="2" s="1"/>
  <c r="AN7" i="2"/>
  <c r="AN6" i="2" s="1"/>
  <c r="AS25" i="2"/>
  <c r="AG7" i="2"/>
  <c r="AG6" i="2" s="1"/>
  <c r="X7" i="2"/>
  <c r="X6" i="2" s="1"/>
  <c r="U7" i="2"/>
  <c r="U6" i="2" s="1"/>
  <c r="AA7" i="2"/>
  <c r="AA6" i="2" s="1"/>
  <c r="W7" i="2"/>
  <c r="W6" i="2" s="1"/>
  <c r="T7" i="2"/>
  <c r="T6" i="2" s="1"/>
  <c r="AE63" i="2"/>
  <c r="Y7" i="2"/>
  <c r="Y6" i="2" s="1"/>
  <c r="AC7" i="2"/>
  <c r="AC6" i="2" s="1"/>
  <c r="AB7" i="2"/>
  <c r="AB6" i="2" s="1"/>
  <c r="AE48" i="2"/>
  <c r="V7" i="2"/>
  <c r="V6" i="2" s="1"/>
  <c r="Z7" i="2"/>
  <c r="Z6" i="2" s="1"/>
  <c r="AD7" i="2"/>
  <c r="AD6" i="2" s="1"/>
  <c r="S7" i="2"/>
  <c r="S6" i="2" s="1"/>
  <c r="AE25" i="2"/>
  <c r="P51" i="2"/>
  <c r="H51" i="2"/>
  <c r="L28" i="2"/>
  <c r="P9" i="2"/>
  <c r="H9" i="2"/>
  <c r="N28" i="2"/>
  <c r="I51" i="2"/>
  <c r="E28" i="2"/>
  <c r="O51" i="2"/>
  <c r="G51" i="2"/>
  <c r="K28" i="2"/>
  <c r="O9" i="2"/>
  <c r="G9" i="2"/>
  <c r="J9" i="2"/>
  <c r="I9" i="2"/>
  <c r="N51" i="2"/>
  <c r="F51" i="2"/>
  <c r="J28" i="2"/>
  <c r="N9" i="2"/>
  <c r="F9" i="2"/>
  <c r="F28" i="2"/>
  <c r="M28" i="2"/>
  <c r="M51" i="2"/>
  <c r="E51" i="2"/>
  <c r="I28" i="2"/>
  <c r="M9" i="2"/>
  <c r="L51" i="2"/>
  <c r="P28" i="2"/>
  <c r="H28" i="2"/>
  <c r="L9" i="2"/>
  <c r="K51" i="2"/>
  <c r="O28" i="2"/>
  <c r="G28" i="2"/>
  <c r="K9" i="2"/>
  <c r="J51" i="2"/>
  <c r="D14" i="6" a="1"/>
  <c r="D14" i="6" s="1"/>
  <c r="I14" i="6" s="1" a="1"/>
  <c r="I14" i="6" s="1"/>
  <c r="K14" i="6" s="1" a="1"/>
  <c r="K14" i="6" s="1"/>
  <c r="D44" i="6" a="1"/>
  <c r="D44" i="6" s="1"/>
  <c r="I44" i="6" s="1" a="1"/>
  <c r="I44" i="6" s="1"/>
  <c r="K48" i="6" a="1"/>
  <c r="K48" i="6" s="1"/>
  <c r="F19" i="6"/>
  <c r="F27" i="6"/>
  <c r="F35" i="6"/>
  <c r="F43" i="6"/>
  <c r="F13" i="6"/>
  <c r="K41" i="6" a="1"/>
  <c r="K41" i="6" s="1"/>
  <c r="K49" i="6" a="1"/>
  <c r="K49" i="6" s="1"/>
  <c r="F20" i="6"/>
  <c r="F28" i="6"/>
  <c r="F36" i="6"/>
  <c r="F44" i="6"/>
  <c r="K42" i="6" a="1"/>
  <c r="K42" i="6" s="1"/>
  <c r="K50" i="6" a="1"/>
  <c r="K50" i="6" s="1"/>
  <c r="K13" i="6" a="1"/>
  <c r="K13" i="6" s="1"/>
  <c r="F21" i="6"/>
  <c r="F29" i="6"/>
  <c r="F37" i="6"/>
  <c r="F45" i="6"/>
  <c r="K44" i="6" a="1"/>
  <c r="K44" i="6" s="1"/>
  <c r="F23" i="6"/>
  <c r="F31" i="6"/>
  <c r="F39" i="6"/>
  <c r="F47" i="6"/>
  <c r="K43" i="6" a="1"/>
  <c r="K43" i="6" s="1"/>
  <c r="F14" i="6"/>
  <c r="F22" i="6"/>
  <c r="F30" i="6"/>
  <c r="F38" i="6"/>
  <c r="F46" i="6"/>
  <c r="F15" i="6"/>
  <c r="K45" i="6" a="1"/>
  <c r="K45" i="6" s="1"/>
  <c r="F16" i="6"/>
  <c r="F24" i="6"/>
  <c r="F32" i="6"/>
  <c r="F40" i="6"/>
  <c r="F48" i="6"/>
  <c r="K46" i="6" a="1"/>
  <c r="K46" i="6" s="1"/>
  <c r="F17" i="6"/>
  <c r="F25" i="6"/>
  <c r="F33" i="6"/>
  <c r="F41" i="6"/>
  <c r="F49" i="6"/>
  <c r="K47" i="6" a="1"/>
  <c r="K47" i="6" s="1"/>
  <c r="F18" i="6"/>
  <c r="F26" i="6"/>
  <c r="F34" i="6"/>
  <c r="F42" i="6"/>
  <c r="F50" i="6"/>
  <c r="D42" i="6" a="1"/>
  <c r="D42" i="6" s="1"/>
  <c r="I42" i="6" s="1" a="1"/>
  <c r="I42" i="6" s="1"/>
  <c r="Q28" i="2"/>
  <c r="D49" i="6" a="1"/>
  <c r="D49" i="6" s="1"/>
  <c r="I49" i="6" s="1" a="1"/>
  <c r="I49" i="6" s="1"/>
  <c r="D47" i="6" a="1"/>
  <c r="D47" i="6" s="1"/>
  <c r="I47" i="6" s="1" a="1"/>
  <c r="I47" i="6" s="1"/>
  <c r="D41" i="6" a="1"/>
  <c r="D41" i="6" s="1"/>
  <c r="I41" i="6" s="1" a="1"/>
  <c r="I41" i="6" s="1"/>
  <c r="D43" i="6" a="1"/>
  <c r="D43" i="6" s="1"/>
  <c r="I43" i="6" s="1" a="1"/>
  <c r="I43" i="6" s="1"/>
  <c r="D46" i="6" a="1"/>
  <c r="D46" i="6" s="1"/>
  <c r="I46" i="6" s="1" a="1"/>
  <c r="I46" i="6" s="1"/>
  <c r="D48" i="6" a="1"/>
  <c r="D48" i="6" s="1"/>
  <c r="I48" i="6" s="1" a="1"/>
  <c r="I48" i="6" s="1"/>
  <c r="D50" i="6" a="1"/>
  <c r="D50" i="6" s="1"/>
  <c r="I50" i="6" s="1" a="1"/>
  <c r="I50" i="6" s="1"/>
  <c r="Y11" i="6"/>
  <c r="AF11" i="6"/>
  <c r="Q51" i="2"/>
  <c r="E9" i="2"/>
  <c r="M63" i="2"/>
  <c r="I63" i="2"/>
  <c r="P63" i="2"/>
  <c r="L63" i="2"/>
  <c r="H63" i="2"/>
  <c r="O63" i="2"/>
  <c r="K63" i="2"/>
  <c r="G63" i="2"/>
  <c r="N63" i="2"/>
  <c r="J63" i="2"/>
  <c r="F63" i="2"/>
  <c r="E63" i="2"/>
  <c r="M48" i="2"/>
  <c r="I48" i="2"/>
  <c r="P48" i="2"/>
  <c r="L48" i="2"/>
  <c r="H48" i="2"/>
  <c r="O48" i="2"/>
  <c r="K48" i="2"/>
  <c r="G48" i="2"/>
  <c r="N48" i="2"/>
  <c r="J48" i="2"/>
  <c r="F48" i="2"/>
  <c r="E48" i="2"/>
  <c r="M25" i="2"/>
  <c r="I25" i="2"/>
  <c r="P25" i="2"/>
  <c r="H25" i="2"/>
  <c r="L25" i="2"/>
  <c r="O25" i="2"/>
  <c r="G25" i="2"/>
  <c r="K25" i="2"/>
  <c r="N25" i="2"/>
  <c r="J25" i="2"/>
  <c r="F25" i="2"/>
  <c r="E25" i="2"/>
  <c r="K91" i="5" l="1" a="1"/>
  <c r="K91" i="5" s="1"/>
  <c r="K65" i="5" a="1"/>
  <c r="K65" i="5" s="1"/>
  <c r="K93" i="5" a="1"/>
  <c r="K93" i="5" s="1"/>
  <c r="K68" i="5" a="1"/>
  <c r="K68" i="5" s="1"/>
  <c r="K84" i="5" a="1"/>
  <c r="K84" i="5" s="1"/>
  <c r="K89" i="5" a="1"/>
  <c r="K89" i="5" s="1"/>
  <c r="AA28" i="2"/>
  <c r="S28" i="2"/>
  <c r="U51" i="2"/>
  <c r="L16" i="6" a="1"/>
  <c r="L16" i="6" s="1"/>
  <c r="L26" i="6" a="1"/>
  <c r="L26" i="6" s="1"/>
  <c r="L36" i="6" a="1"/>
  <c r="L36" i="6" s="1"/>
  <c r="L21" i="6" a="1"/>
  <c r="L21" i="6" s="1"/>
  <c r="L20" i="6" a="1"/>
  <c r="L20" i="6" s="1"/>
  <c r="L28" i="6" a="1"/>
  <c r="L28" i="6" s="1"/>
  <c r="L14" i="6" a="1"/>
  <c r="L14" i="6" s="1"/>
  <c r="L24" i="6" a="1"/>
  <c r="L24" i="6" s="1"/>
  <c r="L33" i="6" a="1"/>
  <c r="L33" i="6" s="1"/>
  <c r="L22" i="6" a="1"/>
  <c r="L22" i="6" s="1"/>
  <c r="L27" i="6" a="1"/>
  <c r="L27" i="6" s="1"/>
  <c r="L32" i="6" a="1"/>
  <c r="L32" i="6" s="1"/>
  <c r="L35" i="6" a="1"/>
  <c r="L35" i="6" s="1"/>
  <c r="L25" i="6" a="1"/>
  <c r="L25" i="6" s="1"/>
  <c r="L15" i="6" a="1"/>
  <c r="L15" i="6" s="1"/>
  <c r="L23" i="6" a="1"/>
  <c r="L23" i="6" s="1"/>
  <c r="L34" i="6" a="1"/>
  <c r="L34" i="6" s="1"/>
  <c r="K63" i="5" a="1"/>
  <c r="K63" i="5" s="1"/>
  <c r="K60" i="5" a="1"/>
  <c r="K60" i="5" s="1"/>
  <c r="K100" i="5" a="1"/>
  <c r="K100" i="5" s="1"/>
  <c r="L100" i="5" s="1"/>
  <c r="K92" i="5" a="1"/>
  <c r="K92" i="5" s="1"/>
  <c r="K69" i="5" a="1"/>
  <c r="K69" i="5" s="1"/>
  <c r="K67" i="5" a="1"/>
  <c r="K67" i="5" s="1"/>
  <c r="K64" i="5" a="1"/>
  <c r="K64" i="5" s="1"/>
  <c r="K85" i="5" a="1"/>
  <c r="K85" i="5" s="1"/>
  <c r="K72" i="5" a="1"/>
  <c r="K72" i="5" s="1"/>
  <c r="K59" i="5" a="1"/>
  <c r="K59" i="5" s="1"/>
  <c r="K99" i="5" a="1"/>
  <c r="K99" i="5" s="1"/>
  <c r="P99" i="5" s="1"/>
  <c r="K80" i="5" a="1"/>
  <c r="K80" i="5" s="1"/>
  <c r="K61" i="5" a="1"/>
  <c r="K61" i="5" s="1"/>
  <c r="K101" i="5" a="1"/>
  <c r="K101" i="5" s="1"/>
  <c r="P101" i="5" s="1"/>
  <c r="K97" i="5" a="1"/>
  <c r="K97" i="5" s="1"/>
  <c r="K75" i="5" a="1"/>
  <c r="K75" i="5" s="1"/>
  <c r="K71" i="5" a="1"/>
  <c r="K71" i="5" s="1"/>
  <c r="K96" i="5" a="1"/>
  <c r="K96" i="5" s="1"/>
  <c r="K77" i="5" a="1"/>
  <c r="K77" i="5" s="1"/>
  <c r="K73" i="5" a="1"/>
  <c r="K73" i="5" s="1"/>
  <c r="K79" i="5" a="1"/>
  <c r="K79" i="5" s="1"/>
  <c r="K56" i="5" a="1"/>
  <c r="K56" i="5" s="1"/>
  <c r="K83" i="5" a="1"/>
  <c r="K83" i="5" s="1"/>
  <c r="K76" i="5" a="1"/>
  <c r="K76" i="5" s="1"/>
  <c r="K88" i="5" a="1"/>
  <c r="K88" i="5" s="1"/>
  <c r="K57" i="5" a="1"/>
  <c r="K57" i="5" s="1"/>
  <c r="M99" i="5"/>
  <c r="J89" i="5" a="1"/>
  <c r="J89" i="5" s="1"/>
  <c r="G89" i="5"/>
  <c r="J77" i="5" a="1"/>
  <c r="J77" i="5" s="1"/>
  <c r="G77" i="5"/>
  <c r="J80" i="5" a="1"/>
  <c r="J80" i="5" s="1"/>
  <c r="G80" i="5"/>
  <c r="J56" i="5" a="1"/>
  <c r="J56" i="5" s="1"/>
  <c r="G56" i="5"/>
  <c r="J88" i="5" a="1"/>
  <c r="J88" i="5" s="1"/>
  <c r="G88" i="5"/>
  <c r="J76" i="5" a="1"/>
  <c r="J76" i="5" s="1"/>
  <c r="G76" i="5"/>
  <c r="J68" i="5" a="1"/>
  <c r="J68" i="5" s="1"/>
  <c r="G68" i="5"/>
  <c r="J57" i="5" a="1"/>
  <c r="J57" i="5" s="1"/>
  <c r="G57" i="5"/>
  <c r="J87" i="5" a="1"/>
  <c r="J87" i="5" s="1"/>
  <c r="G87" i="5"/>
  <c r="K81" i="5" a="1"/>
  <c r="K81" i="5" s="1"/>
  <c r="J73" i="5" a="1"/>
  <c r="J73" i="5" s="1"/>
  <c r="G73" i="5"/>
  <c r="J75" i="5" a="1"/>
  <c r="J75" i="5" s="1"/>
  <c r="G75" i="5"/>
  <c r="J67" i="5" a="1"/>
  <c r="J67" i="5" s="1"/>
  <c r="G67" i="5"/>
  <c r="J61" i="5" a="1"/>
  <c r="J61" i="5" s="1"/>
  <c r="G61" i="5"/>
  <c r="J55" i="5" a="1"/>
  <c r="J55" i="5" s="1"/>
  <c r="G55" i="5"/>
  <c r="K95" i="5" a="1"/>
  <c r="K95" i="5" s="1"/>
  <c r="J72" i="5" a="1"/>
  <c r="J72" i="5" s="1"/>
  <c r="G72" i="5"/>
  <c r="J65" i="5" a="1"/>
  <c r="J65" i="5" s="1"/>
  <c r="G65" i="5"/>
  <c r="J69" i="5" a="1"/>
  <c r="J69" i="5" s="1"/>
  <c r="G69" i="5"/>
  <c r="J60" i="5" a="1"/>
  <c r="J60" i="5" s="1"/>
  <c r="G60" i="5"/>
  <c r="J95" i="5" a="1"/>
  <c r="J95" i="5" s="1"/>
  <c r="G95" i="5"/>
  <c r="K87" i="5" a="1"/>
  <c r="K87" i="5" s="1"/>
  <c r="J93" i="5" a="1"/>
  <c r="J93" i="5" s="1"/>
  <c r="G93" i="5"/>
  <c r="J71" i="5" a="1"/>
  <c r="J71" i="5" s="1"/>
  <c r="G71" i="5"/>
  <c r="J64" i="5" a="1"/>
  <c r="J64" i="5" s="1"/>
  <c r="G64" i="5"/>
  <c r="J85" i="5" a="1"/>
  <c r="J85" i="5" s="1"/>
  <c r="G85" i="5"/>
  <c r="J59" i="5" a="1"/>
  <c r="J59" i="5" s="1"/>
  <c r="G59" i="5"/>
  <c r="J81" i="5" a="1"/>
  <c r="J81" i="5" s="1"/>
  <c r="G81" i="5"/>
  <c r="J92" i="5" a="1"/>
  <c r="J92" i="5" s="1"/>
  <c r="G92" i="5"/>
  <c r="J97" i="5" a="1"/>
  <c r="J97" i="5" s="1"/>
  <c r="G97" i="5"/>
  <c r="J63" i="5" a="1"/>
  <c r="J63" i="5" s="1"/>
  <c r="G63" i="5"/>
  <c r="J84" i="5" a="1"/>
  <c r="J84" i="5" s="1"/>
  <c r="G84" i="5"/>
  <c r="J91" i="5" a="1"/>
  <c r="J91" i="5" s="1"/>
  <c r="G91" i="5"/>
  <c r="J96" i="5" a="1"/>
  <c r="J96" i="5" s="1"/>
  <c r="G96" i="5"/>
  <c r="J79" i="5" a="1"/>
  <c r="J79" i="5" s="1"/>
  <c r="G79" i="5"/>
  <c r="J83" i="5" a="1"/>
  <c r="J83" i="5" s="1"/>
  <c r="G83" i="5"/>
  <c r="K55" i="5" a="1"/>
  <c r="K55" i="5" s="1"/>
  <c r="D15" i="6" a="1"/>
  <c r="D15" i="6" s="1"/>
  <c r="M15" i="6" s="1" a="1"/>
  <c r="M15" i="6" s="1"/>
  <c r="W48" i="6"/>
  <c r="X48" i="6"/>
  <c r="U48" i="6"/>
  <c r="V48" i="6"/>
  <c r="W47" i="6"/>
  <c r="X47" i="6"/>
  <c r="U47" i="6"/>
  <c r="V47" i="6"/>
  <c r="V49" i="6"/>
  <c r="W49" i="6"/>
  <c r="U49" i="6"/>
  <c r="X49" i="6"/>
  <c r="W40" i="6"/>
  <c r="X40" i="6"/>
  <c r="U40" i="6"/>
  <c r="V40" i="6"/>
  <c r="V46" i="6"/>
  <c r="X46" i="6"/>
  <c r="U46" i="6"/>
  <c r="W46" i="6"/>
  <c r="V50" i="6"/>
  <c r="W50" i="6"/>
  <c r="X50" i="6"/>
  <c r="U50" i="6"/>
  <c r="V41" i="6"/>
  <c r="W41" i="6"/>
  <c r="X41" i="6"/>
  <c r="U41" i="6"/>
  <c r="V42" i="6"/>
  <c r="W42" i="6"/>
  <c r="X42" i="6"/>
  <c r="U42" i="6"/>
  <c r="V13" i="6"/>
  <c r="W13" i="6"/>
  <c r="X13" i="6"/>
  <c r="U13" i="6"/>
  <c r="V43" i="6"/>
  <c r="W43" i="6"/>
  <c r="X43" i="6"/>
  <c r="U43" i="6"/>
  <c r="X45" i="6"/>
  <c r="U45" i="6"/>
  <c r="V45" i="6"/>
  <c r="W45" i="6"/>
  <c r="X44" i="6"/>
  <c r="U44" i="6"/>
  <c r="W44" i="6"/>
  <c r="V44" i="6"/>
  <c r="M14" i="6" a="1"/>
  <c r="M14" i="6" s="1"/>
  <c r="N14" i="6" a="1"/>
  <c r="N14" i="6" s="1"/>
  <c r="T47" i="6"/>
  <c r="Q47" i="6"/>
  <c r="M47" i="6" a="1"/>
  <c r="M47" i="6" s="1"/>
  <c r="N47" i="6" a="1"/>
  <c r="N47" i="6" s="1"/>
  <c r="R47" i="6"/>
  <c r="P47" i="6"/>
  <c r="O47" i="6"/>
  <c r="S47" i="6"/>
  <c r="R44" i="6"/>
  <c r="P44" i="6"/>
  <c r="S44" i="6"/>
  <c r="O44" i="6"/>
  <c r="M44" i="6" a="1"/>
  <c r="M44" i="6" s="1"/>
  <c r="T44" i="6"/>
  <c r="Q44" i="6"/>
  <c r="N44" i="6" a="1"/>
  <c r="N44" i="6" s="1"/>
  <c r="O48" i="6"/>
  <c r="T48" i="6"/>
  <c r="Q48" i="6"/>
  <c r="N48" i="6" a="1"/>
  <c r="N48" i="6" s="1"/>
  <c r="M48" i="6" a="1"/>
  <c r="M48" i="6" s="1"/>
  <c r="R48" i="6"/>
  <c r="S48" i="6"/>
  <c r="P48" i="6"/>
  <c r="S49" i="6"/>
  <c r="O49" i="6"/>
  <c r="T49" i="6"/>
  <c r="Q49" i="6"/>
  <c r="N49" i="6" a="1"/>
  <c r="N49" i="6" s="1"/>
  <c r="R49" i="6"/>
  <c r="M49" i="6" a="1"/>
  <c r="M49" i="6" s="1"/>
  <c r="P49" i="6"/>
  <c r="O40" i="6"/>
  <c r="N40" i="6" a="1"/>
  <c r="N40" i="6" s="1"/>
  <c r="T40" i="6"/>
  <c r="Q40" i="6"/>
  <c r="R40" i="6"/>
  <c r="P40" i="6"/>
  <c r="M40" i="6" a="1"/>
  <c r="M40" i="6" s="1"/>
  <c r="S40" i="6"/>
  <c r="T46" i="6"/>
  <c r="Q46" i="6"/>
  <c r="M46" i="6" a="1"/>
  <c r="M46" i="6" s="1"/>
  <c r="N46" i="6" a="1"/>
  <c r="N46" i="6" s="1"/>
  <c r="R46" i="6"/>
  <c r="P46" i="6"/>
  <c r="S46" i="6"/>
  <c r="O46" i="6"/>
  <c r="P43" i="6"/>
  <c r="S43" i="6"/>
  <c r="M43" i="6" a="1"/>
  <c r="M43" i="6" s="1"/>
  <c r="O43" i="6"/>
  <c r="R43" i="6"/>
  <c r="T43" i="6"/>
  <c r="Q43" i="6"/>
  <c r="N43" i="6" a="1"/>
  <c r="N43" i="6" s="1"/>
  <c r="S50" i="6"/>
  <c r="M50" i="6" a="1"/>
  <c r="M50" i="6" s="1"/>
  <c r="O50" i="6"/>
  <c r="P50" i="6"/>
  <c r="T50" i="6"/>
  <c r="Q50" i="6"/>
  <c r="R50" i="6"/>
  <c r="N50" i="6" a="1"/>
  <c r="N50" i="6" s="1"/>
  <c r="S41" i="6"/>
  <c r="O41" i="6"/>
  <c r="N41" i="6" a="1"/>
  <c r="N41" i="6" s="1"/>
  <c r="T41" i="6"/>
  <c r="Q41" i="6"/>
  <c r="M41" i="6" a="1"/>
  <c r="M41" i="6" s="1"/>
  <c r="R41" i="6"/>
  <c r="P41" i="6"/>
  <c r="R45" i="6"/>
  <c r="P45" i="6"/>
  <c r="S45" i="6"/>
  <c r="N45" i="6" a="1"/>
  <c r="N45" i="6" s="1"/>
  <c r="O45" i="6"/>
  <c r="T45" i="6"/>
  <c r="Q45" i="6"/>
  <c r="M45" i="6" a="1"/>
  <c r="M45" i="6" s="1"/>
  <c r="S42" i="6"/>
  <c r="M42" i="6" a="1"/>
  <c r="M42" i="6" s="1"/>
  <c r="P42" i="6"/>
  <c r="O42" i="6"/>
  <c r="T42" i="6"/>
  <c r="Q42" i="6"/>
  <c r="N42" i="6" a="1"/>
  <c r="N42" i="6" s="1"/>
  <c r="R42" i="6"/>
  <c r="P13" i="6"/>
  <c r="M13" i="6" a="1"/>
  <c r="M13" i="6" s="1"/>
  <c r="S13" i="6"/>
  <c r="O13" i="6"/>
  <c r="T13" i="6"/>
  <c r="Q13" i="6"/>
  <c r="R13" i="6"/>
  <c r="N13" i="6" a="1"/>
  <c r="N13" i="6" s="1"/>
  <c r="AU5" i="2"/>
  <c r="AJ9" i="2"/>
  <c r="AR9" i="2"/>
  <c r="AN28" i="2"/>
  <c r="AN51" i="2"/>
  <c r="AH9" i="2"/>
  <c r="AK9" i="2"/>
  <c r="AS9" i="2"/>
  <c r="AG28" i="2"/>
  <c r="AO28" i="2"/>
  <c r="AG51" i="2"/>
  <c r="AO51" i="2"/>
  <c r="AP9" i="2"/>
  <c r="AI9" i="2"/>
  <c r="AL9" i="2"/>
  <c r="AH28" i="2"/>
  <c r="AP28" i="2"/>
  <c r="AH51" i="2"/>
  <c r="AP51" i="2"/>
  <c r="AQ9" i="2"/>
  <c r="AM51" i="2"/>
  <c r="AM9" i="2"/>
  <c r="AI28" i="2"/>
  <c r="AQ28" i="2"/>
  <c r="AI51" i="2"/>
  <c r="AQ51" i="2"/>
  <c r="AM28" i="2"/>
  <c r="AN9" i="2"/>
  <c r="AJ28" i="2"/>
  <c r="AR28" i="2"/>
  <c r="AJ51" i="2"/>
  <c r="AR51" i="2"/>
  <c r="AL28" i="2"/>
  <c r="AL51" i="2"/>
  <c r="AG9" i="2"/>
  <c r="AO9" i="2"/>
  <c r="AK28" i="2"/>
  <c r="AS28" i="2"/>
  <c r="AK51" i="2"/>
  <c r="AS51" i="2"/>
  <c r="BU7" i="2"/>
  <c r="BU6" i="2" s="1"/>
  <c r="CW7" i="2"/>
  <c r="CW6" i="2" s="1"/>
  <c r="DK7" i="2"/>
  <c r="DK6" i="2" s="1"/>
  <c r="EM7" i="2"/>
  <c r="EM6" i="2" s="1"/>
  <c r="CI7" i="2"/>
  <c r="CI6" i="2" s="1"/>
  <c r="BG7" i="2"/>
  <c r="BG6" i="2" s="1"/>
  <c r="DY7" i="2"/>
  <c r="DY6" i="2" s="1"/>
  <c r="AS7" i="2"/>
  <c r="AS6" i="2" s="1"/>
  <c r="AE7" i="2"/>
  <c r="AE6" i="2" s="1"/>
  <c r="D16" i="6" a="1"/>
  <c r="D16" i="6" s="1"/>
  <c r="N16" i="6" s="1" a="1"/>
  <c r="N16" i="6" s="1"/>
  <c r="I15" i="6" a="1"/>
  <c r="I15" i="6" s="1"/>
  <c r="K15" i="6" s="1" a="1"/>
  <c r="K15" i="6" s="1"/>
  <c r="Q48" i="2"/>
  <c r="L29" i="6" s="1" a="1"/>
  <c r="L29" i="6" s="1"/>
  <c r="E7" i="2"/>
  <c r="E6" i="2" s="1"/>
  <c r="H7" i="2"/>
  <c r="H6" i="2" s="1"/>
  <c r="G7" i="2"/>
  <c r="G6" i="2" s="1"/>
  <c r="O7" i="2"/>
  <c r="O6" i="2" s="1"/>
  <c r="L7" i="2"/>
  <c r="L6" i="2" s="1"/>
  <c r="F7" i="2"/>
  <c r="F6" i="2" s="1"/>
  <c r="J7" i="2"/>
  <c r="J6" i="2" s="1"/>
  <c r="I7" i="2"/>
  <c r="I6" i="2" s="1"/>
  <c r="P7" i="2"/>
  <c r="P6" i="2" s="1"/>
  <c r="N7" i="2"/>
  <c r="N6" i="2" s="1"/>
  <c r="M7" i="2"/>
  <c r="M6" i="2" s="1"/>
  <c r="K7" i="2"/>
  <c r="K6" i="2" s="1"/>
  <c r="Q63" i="2"/>
  <c r="L37" i="6" s="1" a="1"/>
  <c r="L37" i="6" s="1"/>
  <c r="Q25" i="2"/>
  <c r="L17" i="6" s="1" a="1"/>
  <c r="L17" i="6" s="1"/>
  <c r="P55" i="5" l="1"/>
  <c r="P57" i="5"/>
  <c r="L68" i="5"/>
  <c r="R68" i="5" s="1"/>
  <c r="L60" i="5"/>
  <c r="N60" i="5" s="1"/>
  <c r="M101" i="5"/>
  <c r="L63" i="5"/>
  <c r="N63" i="5" s="1"/>
  <c r="L59" i="5"/>
  <c r="N59" i="5" s="1"/>
  <c r="L93" i="5"/>
  <c r="R93" i="5" s="1"/>
  <c r="L72" i="5"/>
  <c r="Q72" i="5" s="1"/>
  <c r="L65" i="5"/>
  <c r="R65" i="5" s="1"/>
  <c r="L89" i="5"/>
  <c r="R89" i="5" s="1"/>
  <c r="L91" i="5"/>
  <c r="N91" i="5" s="1"/>
  <c r="L92" i="5"/>
  <c r="Q92" i="5" s="1"/>
  <c r="L84" i="5"/>
  <c r="Q84" i="5" s="1"/>
  <c r="L71" i="5"/>
  <c r="Q71" i="5" s="1"/>
  <c r="L73" i="5"/>
  <c r="R73" i="5" s="1"/>
  <c r="P100" i="5"/>
  <c r="M100" i="5"/>
  <c r="L77" i="5"/>
  <c r="O77" i="5" s="1"/>
  <c r="L96" i="5"/>
  <c r="R96" i="5" s="1"/>
  <c r="L85" i="5"/>
  <c r="N85" i="5" s="1"/>
  <c r="L75" i="5"/>
  <c r="N75" i="5" s="1"/>
  <c r="L69" i="5"/>
  <c r="N69" i="5" s="1"/>
  <c r="L61" i="5"/>
  <c r="N61" i="5" s="1"/>
  <c r="L99" i="5"/>
  <c r="Q99" i="5" s="1"/>
  <c r="L80" i="5"/>
  <c r="N80" i="5" s="1"/>
  <c r="L67" i="5"/>
  <c r="N67" i="5" s="1"/>
  <c r="L101" i="5"/>
  <c r="N101" i="5" s="1"/>
  <c r="L97" i="5"/>
  <c r="R97" i="5" s="1"/>
  <c r="L64" i="5"/>
  <c r="Q64" i="5" s="1"/>
  <c r="L79" i="5"/>
  <c r="R79" i="5" s="1"/>
  <c r="L83" i="5"/>
  <c r="Q83" i="5" s="1"/>
  <c r="L56" i="5"/>
  <c r="R56" i="5" s="1"/>
  <c r="M93" i="5"/>
  <c r="M61" i="5"/>
  <c r="L57" i="5"/>
  <c r="Q57" i="5" s="1"/>
  <c r="M67" i="5"/>
  <c r="M97" i="5"/>
  <c r="M85" i="5"/>
  <c r="M73" i="5"/>
  <c r="M59" i="5"/>
  <c r="M80" i="5"/>
  <c r="M60" i="5"/>
  <c r="M91" i="5"/>
  <c r="P92" i="5"/>
  <c r="M64" i="5"/>
  <c r="L76" i="5"/>
  <c r="N76" i="5" s="1"/>
  <c r="L88" i="5"/>
  <c r="N88" i="5" s="1"/>
  <c r="P68" i="5"/>
  <c r="M83" i="5"/>
  <c r="M84" i="5"/>
  <c r="M71" i="5"/>
  <c r="P69" i="5"/>
  <c r="M76" i="5"/>
  <c r="P77" i="5"/>
  <c r="P79" i="5"/>
  <c r="P63" i="5"/>
  <c r="M65" i="5"/>
  <c r="M88" i="5"/>
  <c r="M89" i="5"/>
  <c r="P96" i="5"/>
  <c r="M75" i="5"/>
  <c r="M72" i="5"/>
  <c r="M56" i="5"/>
  <c r="P72" i="5"/>
  <c r="P88" i="5"/>
  <c r="P89" i="5"/>
  <c r="P76" i="5"/>
  <c r="P93" i="5"/>
  <c r="P60" i="5"/>
  <c r="M79" i="5"/>
  <c r="M68" i="5"/>
  <c r="P59" i="5"/>
  <c r="M63" i="5"/>
  <c r="P75" i="5"/>
  <c r="P91" i="5"/>
  <c r="P61" i="5"/>
  <c r="P73" i="5"/>
  <c r="P65" i="5"/>
  <c r="P71" i="5"/>
  <c r="M69" i="5"/>
  <c r="M77" i="5"/>
  <c r="P80" i="5"/>
  <c r="P67" i="5"/>
  <c r="M57" i="5"/>
  <c r="M96" i="5"/>
  <c r="M92" i="5"/>
  <c r="P85" i="5"/>
  <c r="P83" i="5"/>
  <c r="P84" i="5"/>
  <c r="P64" i="5"/>
  <c r="P97" i="5"/>
  <c r="P56" i="5"/>
  <c r="M81" i="5"/>
  <c r="P81" i="5"/>
  <c r="R100" i="5"/>
  <c r="Q100" i="5"/>
  <c r="M87" i="5"/>
  <c r="P87" i="5"/>
  <c r="M95" i="5"/>
  <c r="P95" i="5"/>
  <c r="M55" i="5"/>
  <c r="O100" i="5"/>
  <c r="N100" i="5"/>
  <c r="L95" i="5"/>
  <c r="L81" i="5"/>
  <c r="L87" i="5"/>
  <c r="L55" i="5"/>
  <c r="N15" i="6" a="1"/>
  <c r="N15" i="6" s="1"/>
  <c r="Q15" i="6" s="1"/>
  <c r="Y13" i="6" a="1"/>
  <c r="Y13" i="6" s="1"/>
  <c r="T14" i="6"/>
  <c r="V14" i="6"/>
  <c r="V15" i="6"/>
  <c r="M16" i="6" a="1"/>
  <c r="M16" i="6" s="1"/>
  <c r="V16" i="6" s="1"/>
  <c r="O14" i="6"/>
  <c r="Q14" i="6"/>
  <c r="BI5" i="2"/>
  <c r="BB9" i="2"/>
  <c r="BB28" i="2"/>
  <c r="AX51" i="2"/>
  <c r="BF51" i="2"/>
  <c r="BA9" i="2"/>
  <c r="BA28" i="2"/>
  <c r="BE51" i="2"/>
  <c r="AU9" i="2"/>
  <c r="BC9" i="2"/>
  <c r="AU28" i="2"/>
  <c r="BC28" i="2"/>
  <c r="AY51" i="2"/>
  <c r="BG51" i="2"/>
  <c r="AZ28" i="2"/>
  <c r="AV51" i="2"/>
  <c r="AW51" i="2"/>
  <c r="AV9" i="2"/>
  <c r="BD9" i="2"/>
  <c r="AV28" i="2"/>
  <c r="BD28" i="2"/>
  <c r="AZ51" i="2"/>
  <c r="AW9" i="2"/>
  <c r="BE9" i="2"/>
  <c r="AW28" i="2"/>
  <c r="BE28" i="2"/>
  <c r="BA51" i="2"/>
  <c r="AX9" i="2"/>
  <c r="BF9" i="2"/>
  <c r="AX28" i="2"/>
  <c r="BF28" i="2"/>
  <c r="BB51" i="2"/>
  <c r="AZ9" i="2"/>
  <c r="BD51" i="2"/>
  <c r="AY9" i="2"/>
  <c r="BG9" i="2"/>
  <c r="AY28" i="2"/>
  <c r="BG28" i="2"/>
  <c r="AU51" i="2"/>
  <c r="BC51" i="2"/>
  <c r="D17" i="6" a="1"/>
  <c r="D17" i="6" s="1"/>
  <c r="I16" i="6" a="1"/>
  <c r="I16" i="6" s="1"/>
  <c r="K16" i="6" s="1" a="1"/>
  <c r="K16" i="6" s="1"/>
  <c r="Q7" i="2"/>
  <c r="Q6" i="2" s="1"/>
  <c r="R14" i="6"/>
  <c r="R15" i="6"/>
  <c r="Q69" i="5" l="1"/>
  <c r="N68" i="5"/>
  <c r="Q68" i="5"/>
  <c r="O68" i="5"/>
  <c r="R69" i="5"/>
  <c r="O60" i="5"/>
  <c r="R60" i="5"/>
  <c r="Q60" i="5"/>
  <c r="Q77" i="5"/>
  <c r="R59" i="5"/>
  <c r="R72" i="5"/>
  <c r="Q59" i="5"/>
  <c r="R63" i="5"/>
  <c r="R84" i="5"/>
  <c r="Q63" i="5"/>
  <c r="O93" i="5"/>
  <c r="Q65" i="5"/>
  <c r="N93" i="5"/>
  <c r="N96" i="5"/>
  <c r="N77" i="5"/>
  <c r="R91" i="5"/>
  <c r="O89" i="5"/>
  <c r="N89" i="5"/>
  <c r="Q91" i="5"/>
  <c r="Q97" i="5"/>
  <c r="Q85" i="5"/>
  <c r="Q89" i="5"/>
  <c r="Q67" i="5"/>
  <c r="R85" i="5"/>
  <c r="O85" i="5"/>
  <c r="O91" i="5"/>
  <c r="O92" i="5"/>
  <c r="O97" i="5"/>
  <c r="Q96" i="5"/>
  <c r="N92" i="5"/>
  <c r="Q93" i="5"/>
  <c r="O59" i="5"/>
  <c r="O72" i="5"/>
  <c r="Q80" i="5"/>
  <c r="O67" i="5"/>
  <c r="R77" i="5"/>
  <c r="N65" i="5"/>
  <c r="O84" i="5"/>
  <c r="R75" i="5"/>
  <c r="O63" i="5"/>
  <c r="N84" i="5"/>
  <c r="Q75" i="5"/>
  <c r="O65" i="5"/>
  <c r="N72" i="5"/>
  <c r="O80" i="5"/>
  <c r="R80" i="5"/>
  <c r="O71" i="5"/>
  <c r="N79" i="5"/>
  <c r="N71" i="5"/>
  <c r="Q73" i="5"/>
  <c r="O75" i="5"/>
  <c r="O73" i="5"/>
  <c r="N73" i="5"/>
  <c r="O69" i="5"/>
  <c r="R71" i="5"/>
  <c r="R92" i="5"/>
  <c r="N99" i="5"/>
  <c r="O64" i="5"/>
  <c r="R99" i="5"/>
  <c r="O99" i="5"/>
  <c r="N97" i="5"/>
  <c r="O96" i="5"/>
  <c r="O61" i="5"/>
  <c r="R67" i="5"/>
  <c r="Q61" i="5"/>
  <c r="R101" i="5"/>
  <c r="O101" i="5"/>
  <c r="R61" i="5"/>
  <c r="Q101" i="5"/>
  <c r="R83" i="5"/>
  <c r="N64" i="5"/>
  <c r="R64" i="5"/>
  <c r="O83" i="5"/>
  <c r="O79" i="5"/>
  <c r="Q79" i="5"/>
  <c r="N83" i="5"/>
  <c r="N56" i="5"/>
  <c r="Q56" i="5"/>
  <c r="O56" i="5"/>
  <c r="N57" i="5"/>
  <c r="O57" i="5"/>
  <c r="R57" i="5"/>
  <c r="R76" i="5"/>
  <c r="O76" i="5"/>
  <c r="Q76" i="5"/>
  <c r="Q88" i="5"/>
  <c r="O88" i="5"/>
  <c r="R88" i="5"/>
  <c r="Q87" i="5"/>
  <c r="R87" i="5"/>
  <c r="Q81" i="5"/>
  <c r="R81" i="5"/>
  <c r="Q95" i="5"/>
  <c r="R95" i="5"/>
  <c r="Q55" i="5"/>
  <c r="R55" i="5"/>
  <c r="N95" i="5"/>
  <c r="O95" i="5"/>
  <c r="N81" i="5"/>
  <c r="O81" i="5"/>
  <c r="N87" i="5"/>
  <c r="O87" i="5"/>
  <c r="N55" i="5"/>
  <c r="O55" i="5"/>
  <c r="O15" i="6"/>
  <c r="T15" i="6"/>
  <c r="I17" i="6" a="1"/>
  <c r="I17" i="6" s="1"/>
  <c r="K17" i="6" s="1" a="1"/>
  <c r="K17" i="6" s="1"/>
  <c r="D18" i="6" a="1"/>
  <c r="D18" i="6" s="1"/>
  <c r="M17" i="6" a="1"/>
  <c r="M17" i="6" s="1"/>
  <c r="N17" i="6" a="1"/>
  <c r="N17" i="6" s="1"/>
  <c r="T16" i="6"/>
  <c r="O16" i="6"/>
  <c r="Q16" i="6"/>
  <c r="BK9" i="2"/>
  <c r="BO51" i="2"/>
  <c r="BI9" i="2"/>
  <c r="BU51" i="2"/>
  <c r="BP51" i="2"/>
  <c r="BI51" i="2"/>
  <c r="BQ51" i="2"/>
  <c r="BJ51" i="2"/>
  <c r="BR51" i="2"/>
  <c r="BI28" i="2"/>
  <c r="BK51" i="2"/>
  <c r="BS51" i="2"/>
  <c r="BM51" i="2"/>
  <c r="BS9" i="2"/>
  <c r="BK28" i="2"/>
  <c r="BN51" i="2"/>
  <c r="BL51" i="2"/>
  <c r="BT51" i="2"/>
  <c r="BT9" i="2"/>
  <c r="BN9" i="2"/>
  <c r="BJ28" i="2"/>
  <c r="BW5" i="2"/>
  <c r="BL28" i="2"/>
  <c r="BN28" i="2"/>
  <c r="BR28" i="2"/>
  <c r="BT28" i="2"/>
  <c r="BO9" i="2"/>
  <c r="BQ28" i="2"/>
  <c r="BM9" i="2"/>
  <c r="BO28" i="2"/>
  <c r="BU28" i="2"/>
  <c r="BL9" i="2"/>
  <c r="BS28" i="2"/>
  <c r="BU9" i="2"/>
  <c r="BP9" i="2"/>
  <c r="BR9" i="2"/>
  <c r="BQ9" i="2"/>
  <c r="BM28" i="2"/>
  <c r="BP28" i="2"/>
  <c r="BJ9" i="2"/>
  <c r="R16" i="6"/>
  <c r="I18" i="6" l="1" a="1"/>
  <c r="I18" i="6" s="1"/>
  <c r="K18" i="6" s="1" a="1"/>
  <c r="K18" i="6" s="1"/>
  <c r="D19" i="6" a="1"/>
  <c r="D19" i="6" s="1"/>
  <c r="M18" i="6" a="1"/>
  <c r="M18" i="6" s="1"/>
  <c r="N18" i="6" a="1"/>
  <c r="N18" i="6" s="1"/>
  <c r="V17" i="6"/>
  <c r="O17" i="6"/>
  <c r="Q17" i="6"/>
  <c r="T17" i="6"/>
  <c r="CE28" i="2"/>
  <c r="BY28" i="2"/>
  <c r="CA51" i="2"/>
  <c r="BX51" i="2"/>
  <c r="CB51" i="2"/>
  <c r="CI28" i="2"/>
  <c r="BW28" i="2"/>
  <c r="CB28" i="2"/>
  <c r="CE51" i="2"/>
  <c r="CC9" i="2"/>
  <c r="CK5" i="2"/>
  <c r="CG28" i="2"/>
  <c r="CI51" i="2"/>
  <c r="CF51" i="2"/>
  <c r="CC28" i="2"/>
  <c r="BX9" i="2"/>
  <c r="CA9" i="2"/>
  <c r="CB9" i="2"/>
  <c r="CH51" i="2"/>
  <c r="BW9" i="2"/>
  <c r="CF28" i="2"/>
  <c r="CD51" i="2"/>
  <c r="BZ28" i="2"/>
  <c r="BY9" i="2"/>
  <c r="CD9" i="2"/>
  <c r="CF9" i="2"/>
  <c r="CI9" i="2"/>
  <c r="CH28" i="2"/>
  <c r="BY51" i="2"/>
  <c r="CD28" i="2"/>
  <c r="BX28" i="2"/>
  <c r="CA28" i="2"/>
  <c r="CH9" i="2"/>
  <c r="CG51" i="2"/>
  <c r="CE9" i="2"/>
  <c r="BZ9" i="2"/>
  <c r="BW51" i="2"/>
  <c r="BZ51" i="2"/>
  <c r="CG9" i="2"/>
  <c r="CC51" i="2"/>
  <c r="R17" i="6"/>
  <c r="M19" i="6" l="1" a="1"/>
  <c r="M19" i="6" s="1"/>
  <c r="N19" i="6" a="1"/>
  <c r="N19" i="6" s="1"/>
  <c r="I19" i="6" a="1"/>
  <c r="I19" i="6" s="1"/>
  <c r="K19" i="6" s="1" a="1"/>
  <c r="K19" i="6" s="1"/>
  <c r="D20" i="6" a="1"/>
  <c r="D20" i="6" s="1"/>
  <c r="O18" i="6"/>
  <c r="T18" i="6"/>
  <c r="Q18" i="6"/>
  <c r="V18" i="6"/>
  <c r="CT9" i="2"/>
  <c r="CV9" i="2"/>
  <c r="CP9" i="2"/>
  <c r="CM51" i="2"/>
  <c r="CW51" i="2"/>
  <c r="CM9" i="2"/>
  <c r="CU9" i="2"/>
  <c r="CW9" i="2"/>
  <c r="CN51" i="2"/>
  <c r="CM28" i="2"/>
  <c r="CK28" i="2"/>
  <c r="CU28" i="2"/>
  <c r="CW28" i="2"/>
  <c r="CK9" i="2"/>
  <c r="CS9" i="2"/>
  <c r="CL9" i="2"/>
  <c r="CN9" i="2"/>
  <c r="CY5" i="2"/>
  <c r="CQ28" i="2"/>
  <c r="CL28" i="2"/>
  <c r="CN28" i="2"/>
  <c r="CP28" i="2"/>
  <c r="CU51" i="2"/>
  <c r="CP51" i="2"/>
  <c r="CS51" i="2"/>
  <c r="CT28" i="2"/>
  <c r="CV28" i="2"/>
  <c r="CR9" i="2"/>
  <c r="CQ9" i="2"/>
  <c r="CQ51" i="2"/>
  <c r="CO9" i="2"/>
  <c r="CR28" i="2"/>
  <c r="CS28" i="2"/>
  <c r="CK51" i="2"/>
  <c r="CR51" i="2"/>
  <c r="CL51" i="2"/>
  <c r="CO28" i="2"/>
  <c r="CV51" i="2"/>
  <c r="CT51" i="2"/>
  <c r="CO51" i="2"/>
  <c r="P17" i="6"/>
  <c r="R18" i="6"/>
  <c r="P18" i="6"/>
  <c r="P14" i="6"/>
  <c r="P15" i="6"/>
  <c r="P16" i="6"/>
  <c r="S16" i="6" l="1"/>
  <c r="S14" i="6"/>
  <c r="S15" i="6"/>
  <c r="S17" i="6"/>
  <c r="V19" i="6"/>
  <c r="Q19" i="6"/>
  <c r="O19" i="6"/>
  <c r="T19" i="6"/>
  <c r="N20" i="6" a="1"/>
  <c r="N20" i="6" s="1"/>
  <c r="M20" i="6" a="1"/>
  <c r="M20" i="6" s="1"/>
  <c r="D21" i="6" a="1"/>
  <c r="D21" i="6" s="1"/>
  <c r="I20" i="6" a="1"/>
  <c r="I20" i="6" s="1"/>
  <c r="K20" i="6" s="1" a="1"/>
  <c r="K20" i="6" s="1"/>
  <c r="S18" i="6"/>
  <c r="DC9" i="2"/>
  <c r="DF9" i="2"/>
  <c r="DA28" i="2"/>
  <c r="DD51" i="2"/>
  <c r="CY51" i="2"/>
  <c r="DK9" i="2"/>
  <c r="DF28" i="2"/>
  <c r="DI28" i="2"/>
  <c r="DE51" i="2"/>
  <c r="DG51" i="2"/>
  <c r="DC28" i="2"/>
  <c r="CY9" i="2"/>
  <c r="DH9" i="2"/>
  <c r="CZ28" i="2"/>
  <c r="DB9" i="2"/>
  <c r="DK28" i="2"/>
  <c r="DG9" i="2"/>
  <c r="DJ28" i="2"/>
  <c r="DF51" i="2"/>
  <c r="DH51" i="2"/>
  <c r="DD9" i="2"/>
  <c r="CY28" i="2"/>
  <c r="DA51" i="2"/>
  <c r="DH28" i="2"/>
  <c r="DB51" i="2"/>
  <c r="DE9" i="2"/>
  <c r="DA9" i="2"/>
  <c r="DM5" i="2"/>
  <c r="CZ9" i="2"/>
  <c r="DC51" i="2"/>
  <c r="DE28" i="2"/>
  <c r="DI9" i="2"/>
  <c r="DJ9" i="2"/>
  <c r="DB28" i="2"/>
  <c r="DJ51" i="2"/>
  <c r="DD28" i="2"/>
  <c r="DG28" i="2"/>
  <c r="DI51" i="2"/>
  <c r="CZ51" i="2"/>
  <c r="DK51" i="2"/>
  <c r="R19" i="6"/>
  <c r="P19" i="6"/>
  <c r="S19" i="6" l="1"/>
  <c r="V20" i="6"/>
  <c r="T20" i="6"/>
  <c r="O20" i="6"/>
  <c r="Q20" i="6"/>
  <c r="N21" i="6" a="1"/>
  <c r="N21" i="6" s="1"/>
  <c r="D22" i="6" a="1"/>
  <c r="D22" i="6" s="1"/>
  <c r="I21" i="6" a="1"/>
  <c r="I21" i="6" s="1"/>
  <c r="K21" i="6" s="1" a="1"/>
  <c r="K21" i="6" s="1"/>
  <c r="M21" i="6" a="1"/>
  <c r="M21" i="6" s="1"/>
  <c r="DN28" i="2"/>
  <c r="DT28" i="2"/>
  <c r="DV28" i="2"/>
  <c r="DX28" i="2"/>
  <c r="DS9" i="2"/>
  <c r="DW51" i="2"/>
  <c r="DM9" i="2"/>
  <c r="DO9" i="2"/>
  <c r="EA5" i="2"/>
  <c r="DY28" i="2"/>
  <c r="DQ51" i="2"/>
  <c r="DU9" i="2"/>
  <c r="DW9" i="2"/>
  <c r="DR9" i="2"/>
  <c r="DM51" i="2"/>
  <c r="DP51" i="2"/>
  <c r="DQ9" i="2"/>
  <c r="DT9" i="2"/>
  <c r="DP28" i="2"/>
  <c r="DO51" i="2"/>
  <c r="DM28" i="2"/>
  <c r="DO28" i="2"/>
  <c r="DR28" i="2"/>
  <c r="DU51" i="2"/>
  <c r="DX51" i="2"/>
  <c r="DU28" i="2"/>
  <c r="DW28" i="2"/>
  <c r="DR51" i="2"/>
  <c r="DY9" i="2"/>
  <c r="DY51" i="2"/>
  <c r="DN9" i="2"/>
  <c r="DP9" i="2"/>
  <c r="DQ28" i="2"/>
  <c r="DN51" i="2"/>
  <c r="DS51" i="2"/>
  <c r="DV9" i="2"/>
  <c r="DX9" i="2"/>
  <c r="DV51" i="2"/>
  <c r="DT51" i="2"/>
  <c r="DS28" i="2"/>
  <c r="U17" i="6"/>
  <c r="U18" i="6"/>
  <c r="W17" i="6"/>
  <c r="U16" i="6"/>
  <c r="R20" i="6"/>
  <c r="U15" i="6"/>
  <c r="U14" i="6"/>
  <c r="V21" i="6" l="1"/>
  <c r="Q21" i="6"/>
  <c r="T21" i="6"/>
  <c r="O21" i="6"/>
  <c r="D23" i="6" a="1"/>
  <c r="D23" i="6" s="1"/>
  <c r="N22" i="6" a="1"/>
  <c r="N22" i="6" s="1"/>
  <c r="M22" i="6" a="1"/>
  <c r="M22" i="6" s="1"/>
  <c r="I22" i="6" a="1"/>
  <c r="I22" i="6" s="1"/>
  <c r="K22" i="6" s="1" a="1"/>
  <c r="K22" i="6" s="1"/>
  <c r="X17" i="6"/>
  <c r="EC9" i="2"/>
  <c r="EE9" i="2"/>
  <c r="EA9" i="2"/>
  <c r="EB28" i="2"/>
  <c r="EJ28" i="2"/>
  <c r="EK9" i="2"/>
  <c r="EM9" i="2"/>
  <c r="EI9" i="2"/>
  <c r="EE51" i="2"/>
  <c r="EG51" i="2"/>
  <c r="EK28" i="2"/>
  <c r="EM28" i="2"/>
  <c r="EI28" i="2"/>
  <c r="EB9" i="2"/>
  <c r="EB51" i="2"/>
  <c r="ED9" i="2"/>
  <c r="EF9" i="2"/>
  <c r="EA51" i="2"/>
  <c r="EH28" i="2"/>
  <c r="EC51" i="2"/>
  <c r="EL9" i="2"/>
  <c r="EF28" i="2"/>
  <c r="EI51" i="2"/>
  <c r="EJ51" i="2"/>
  <c r="ED28" i="2"/>
  <c r="EG9" i="2"/>
  <c r="EK51" i="2"/>
  <c r="EH9" i="2"/>
  <c r="EC28" i="2"/>
  <c r="EE28" i="2"/>
  <c r="EA28" i="2"/>
  <c r="EM51" i="2"/>
  <c r="EJ9" i="2"/>
  <c r="ED51" i="2"/>
  <c r="EL28" i="2"/>
  <c r="EL51" i="2"/>
  <c r="EF51" i="2"/>
  <c r="EH51" i="2"/>
  <c r="EG28" i="2"/>
  <c r="U19" i="6"/>
  <c r="W18" i="6"/>
  <c r="R21" i="6"/>
  <c r="W15" i="6"/>
  <c r="W16" i="6"/>
  <c r="W14" i="6"/>
  <c r="X16" i="6" l="1"/>
  <c r="X15" i="6"/>
  <c r="X14" i="6"/>
  <c r="V22" i="6"/>
  <c r="O22" i="6"/>
  <c r="T22" i="6"/>
  <c r="Q22" i="6"/>
  <c r="I23" i="6" a="1"/>
  <c r="I23" i="6" s="1"/>
  <c r="K23" i="6" s="1" a="1"/>
  <c r="K23" i="6" s="1"/>
  <c r="N23" i="6" a="1"/>
  <c r="N23" i="6" s="1"/>
  <c r="D24" i="6" a="1"/>
  <c r="D24" i="6" s="1"/>
  <c r="M23" i="6" a="1"/>
  <c r="M23" i="6" s="1"/>
  <c r="X18" i="6"/>
  <c r="W19" i="6"/>
  <c r="R22" i="6"/>
  <c r="F41" i="5" l="1" a="1"/>
  <c r="F41" i="5" s="1"/>
  <c r="F35" i="5" a="1"/>
  <c r="F35" i="5" s="1"/>
  <c r="E35" i="5" s="1" a="1"/>
  <c r="E35" i="5" s="1"/>
  <c r="F36" i="5" a="1"/>
  <c r="F36" i="5" s="1"/>
  <c r="E36" i="5" s="1" a="1"/>
  <c r="E36" i="5" s="1"/>
  <c r="F37" i="5" a="1"/>
  <c r="F37" i="5" s="1"/>
  <c r="E37" i="5" s="1" a="1"/>
  <c r="E37" i="5" s="1"/>
  <c r="X19" i="6"/>
  <c r="AA18" i="6" s="1" a="1"/>
  <c r="AA18" i="6" s="1"/>
  <c r="M24" i="6" a="1"/>
  <c r="M24" i="6" s="1"/>
  <c r="N24" i="6" a="1"/>
  <c r="N24" i="6" s="1"/>
  <c r="D25" i="6" a="1"/>
  <c r="D25" i="6" s="1"/>
  <c r="I24" i="6" a="1"/>
  <c r="I24" i="6" s="1"/>
  <c r="K24" i="6" s="1" a="1"/>
  <c r="K24" i="6" s="1"/>
  <c r="V23" i="6"/>
  <c r="O23" i="6"/>
  <c r="T23" i="6"/>
  <c r="Q23" i="6"/>
  <c r="R23" i="6"/>
  <c r="Z18" i="6" l="1" a="1"/>
  <c r="Z18" i="6" s="1"/>
  <c r="AD18" i="6" s="1" a="1"/>
  <c r="AD18" i="6" s="1"/>
  <c r="Y18" i="6" a="1"/>
  <c r="Y18" i="6" s="1"/>
  <c r="Z19" i="6" a="1"/>
  <c r="Z19" i="6" s="1"/>
  <c r="Y17" i="6" a="1"/>
  <c r="Y17" i="6" s="1"/>
  <c r="AA17" i="6" a="1"/>
  <c r="AA17" i="6" s="1"/>
  <c r="Z17" i="6" a="1"/>
  <c r="Z17" i="6" s="1"/>
  <c r="AA19" i="6" a="1"/>
  <c r="AA19" i="6" s="1"/>
  <c r="Y19" i="6" a="1"/>
  <c r="Y19" i="6" s="1"/>
  <c r="M25" i="6" a="1"/>
  <c r="M25" i="6" s="1"/>
  <c r="N25" i="6" a="1"/>
  <c r="N25" i="6" s="1"/>
  <c r="I25" i="6" a="1"/>
  <c r="I25" i="6" s="1"/>
  <c r="K25" i="6" s="1" a="1"/>
  <c r="K25" i="6" s="1"/>
  <c r="D26" i="6" a="1"/>
  <c r="D26" i="6" s="1"/>
  <c r="V24" i="6"/>
  <c r="Q24" i="6"/>
  <c r="O24" i="6"/>
  <c r="T24" i="6"/>
  <c r="R24" i="6"/>
  <c r="AC18" i="6" l="1" a="1"/>
  <c r="AC18" i="6" s="1"/>
  <c r="AB18" i="6" a="1"/>
  <c r="AB18" i="6" s="1"/>
  <c r="AB17" i="6" a="1"/>
  <c r="AB17" i="6" s="1"/>
  <c r="AC19" i="6" a="1"/>
  <c r="AC19" i="6" s="1"/>
  <c r="AC17" i="6" a="1"/>
  <c r="AC17" i="6" s="1"/>
  <c r="AD17" i="6" a="1"/>
  <c r="AD17" i="6" s="1"/>
  <c r="AD19" i="6" a="1"/>
  <c r="AD19" i="6" s="1"/>
  <c r="AB19" i="6" a="1"/>
  <c r="AB19" i="6" s="1"/>
  <c r="M26" i="6" a="1"/>
  <c r="M26" i="6" s="1"/>
  <c r="D27" i="6" a="1"/>
  <c r="D27" i="6" s="1"/>
  <c r="I26" i="6" a="1"/>
  <c r="I26" i="6" s="1"/>
  <c r="K26" i="6" s="1" a="1"/>
  <c r="K26" i="6" s="1"/>
  <c r="N26" i="6" a="1"/>
  <c r="N26" i="6" s="1"/>
  <c r="V25" i="6"/>
  <c r="T25" i="6"/>
  <c r="Q25" i="6"/>
  <c r="O25" i="6"/>
  <c r="AA14" i="6" a="1"/>
  <c r="AA14" i="6" s="1"/>
  <c r="Y16" i="6" a="1"/>
  <c r="Y16" i="6" s="1"/>
  <c r="AA15" i="6" a="1"/>
  <c r="AA15" i="6" s="1"/>
  <c r="Z15" i="6" a="1"/>
  <c r="Z15" i="6" s="1"/>
  <c r="AA16" i="6" a="1"/>
  <c r="AA16" i="6" s="1"/>
  <c r="Z14" i="6" a="1"/>
  <c r="Z14" i="6" s="1"/>
  <c r="Y14" i="6" a="1"/>
  <c r="Y14" i="6" s="1"/>
  <c r="Y15" i="6" a="1"/>
  <c r="Y15" i="6" s="1"/>
  <c r="Z16" i="6" a="1"/>
  <c r="Z16" i="6" s="1"/>
  <c r="R25" i="6"/>
  <c r="I27" i="6" l="1" a="1"/>
  <c r="I27" i="6" s="1"/>
  <c r="K27" i="6" s="1" a="1"/>
  <c r="K27" i="6" s="1"/>
  <c r="D28" i="6" a="1"/>
  <c r="D28" i="6" s="1"/>
  <c r="M27" i="6" a="1"/>
  <c r="M27" i="6" s="1"/>
  <c r="N27" i="6" a="1"/>
  <c r="N27" i="6" s="1"/>
  <c r="V26" i="6"/>
  <c r="O26" i="6"/>
  <c r="T26" i="6"/>
  <c r="Q26" i="6"/>
  <c r="AB14" i="6" a="1"/>
  <c r="AB14" i="6" s="1"/>
  <c r="AB15" i="6" a="1"/>
  <c r="AB15" i="6" s="1"/>
  <c r="AB16" i="6" a="1"/>
  <c r="AB16" i="6" s="1"/>
  <c r="AC16" i="6" a="1"/>
  <c r="AC16" i="6" s="1"/>
  <c r="AD16" i="6" a="1"/>
  <c r="AD16" i="6" s="1"/>
  <c r="AD15" i="6" a="1"/>
  <c r="AD15" i="6" s="1"/>
  <c r="AC15" i="6" a="1"/>
  <c r="AC15" i="6" s="1"/>
  <c r="AD14" i="6" a="1"/>
  <c r="AD14" i="6" s="1"/>
  <c r="AC14" i="6" a="1"/>
  <c r="AC14" i="6" s="1"/>
  <c r="R26" i="6"/>
  <c r="V27" i="6" l="1"/>
  <c r="Q27" i="6"/>
  <c r="O27" i="6"/>
  <c r="T27" i="6"/>
  <c r="N28" i="6" a="1"/>
  <c r="N28" i="6" s="1"/>
  <c r="I28" i="6" a="1"/>
  <c r="I28" i="6" s="1"/>
  <c r="K28" i="6" s="1" a="1"/>
  <c r="K28" i="6" s="1"/>
  <c r="D29" i="6" a="1"/>
  <c r="D29" i="6" s="1"/>
  <c r="M28" i="6" a="1"/>
  <c r="M28" i="6" s="1"/>
  <c r="P20" i="6"/>
  <c r="R27" i="6"/>
  <c r="I29" i="6" l="1" a="1"/>
  <c r="I29" i="6" s="1"/>
  <c r="K29" i="6" s="1" a="1"/>
  <c r="K29" i="6" s="1"/>
  <c r="M29" i="6" a="1"/>
  <c r="M29" i="6" s="1"/>
  <c r="N29" i="6" a="1"/>
  <c r="N29" i="6" s="1"/>
  <c r="D30" i="6" a="1"/>
  <c r="D30" i="6" s="1"/>
  <c r="S20" i="6"/>
  <c r="V28" i="6"/>
  <c r="Q28" i="6"/>
  <c r="O28" i="6"/>
  <c r="T28" i="6"/>
  <c r="R28" i="6"/>
  <c r="P21" i="6"/>
  <c r="I30" i="6" l="1" a="1"/>
  <c r="I30" i="6" s="1"/>
  <c r="K30" i="6" s="1" a="1"/>
  <c r="K30" i="6" s="1"/>
  <c r="D31" i="6" a="1"/>
  <c r="D31" i="6" s="1"/>
  <c r="N30" i="6" a="1"/>
  <c r="N30" i="6" s="1"/>
  <c r="M30" i="6" a="1"/>
  <c r="M30" i="6" s="1"/>
  <c r="S21" i="6"/>
  <c r="O29" i="6"/>
  <c r="Q29" i="6"/>
  <c r="T29" i="6"/>
  <c r="V29" i="6"/>
  <c r="R29" i="6"/>
  <c r="P22" i="6"/>
  <c r="I31" i="6" l="1" a="1"/>
  <c r="I31" i="6" s="1"/>
  <c r="K31" i="6" s="1" a="1"/>
  <c r="K31" i="6" s="1"/>
  <c r="M31" i="6" a="1"/>
  <c r="M31" i="6" s="1"/>
  <c r="N31" i="6" a="1"/>
  <c r="N31" i="6" s="1"/>
  <c r="D32" i="6" a="1"/>
  <c r="D32" i="6" s="1"/>
  <c r="S22" i="6"/>
  <c r="T30" i="6"/>
  <c r="V30" i="6"/>
  <c r="Q30" i="6"/>
  <c r="O30" i="6"/>
  <c r="P29" i="6"/>
  <c r="R30" i="6"/>
  <c r="P30" i="6"/>
  <c r="P28" i="6"/>
  <c r="P25" i="6"/>
  <c r="P23" i="6"/>
  <c r="P26" i="6"/>
  <c r="P27" i="6"/>
  <c r="P24" i="6"/>
  <c r="M32" i="6" l="1" a="1"/>
  <c r="M32" i="6" s="1"/>
  <c r="N32" i="6" a="1"/>
  <c r="N32" i="6" s="1"/>
  <c r="I32" i="6" a="1"/>
  <c r="I32" i="6" s="1"/>
  <c r="K32" i="6" s="1" a="1"/>
  <c r="K32" i="6" s="1"/>
  <c r="D33" i="6" a="1"/>
  <c r="D33" i="6" s="1"/>
  <c r="S28" i="6"/>
  <c r="S27" i="6"/>
  <c r="S26" i="6"/>
  <c r="S25" i="6"/>
  <c r="S24" i="6"/>
  <c r="S23" i="6"/>
  <c r="S29" i="6"/>
  <c r="T31" i="6"/>
  <c r="Q31" i="6"/>
  <c r="O31" i="6"/>
  <c r="V31" i="6"/>
  <c r="S30" i="6"/>
  <c r="R31" i="6"/>
  <c r="P31" i="6"/>
  <c r="U22" i="6"/>
  <c r="U20" i="6"/>
  <c r="U21" i="6"/>
  <c r="AI22" i="6" l="1"/>
  <c r="O32" i="6"/>
  <c r="V32" i="6"/>
  <c r="Q32" i="6"/>
  <c r="T32" i="6"/>
  <c r="M33" i="6" a="1"/>
  <c r="M33" i="6" s="1"/>
  <c r="N33" i="6" a="1"/>
  <c r="N33" i="6" s="1"/>
  <c r="D34" i="6" a="1"/>
  <c r="D34" i="6" s="1"/>
  <c r="I33" i="6" a="1"/>
  <c r="I33" i="6" s="1"/>
  <c r="K33" i="6" s="1" a="1"/>
  <c r="K33" i="6" s="1"/>
  <c r="S31" i="6"/>
  <c r="D39" i="6" a="1"/>
  <c r="D39" i="6" s="1"/>
  <c r="M38" i="6" a="1"/>
  <c r="M38" i="6" s="1"/>
  <c r="N38" i="6" a="1"/>
  <c r="N38" i="6" s="1"/>
  <c r="U30" i="6"/>
  <c r="U29" i="6"/>
  <c r="W29" i="6" s="1"/>
  <c r="W30" i="6"/>
  <c r="R32" i="6"/>
  <c r="W22" i="6"/>
  <c r="W21" i="6"/>
  <c r="U27" i="6"/>
  <c r="U28" i="6"/>
  <c r="U24" i="6"/>
  <c r="U25" i="6"/>
  <c r="U26" i="6"/>
  <c r="U23" i="6"/>
  <c r="W20" i="6"/>
  <c r="X20" i="6" l="1"/>
  <c r="X21" i="6"/>
  <c r="X22" i="6"/>
  <c r="T33" i="6"/>
  <c r="Q33" i="6"/>
  <c r="V33" i="6"/>
  <c r="O33" i="6"/>
  <c r="M34" i="6" a="1"/>
  <c r="M34" i="6" s="1"/>
  <c r="N34" i="6" a="1"/>
  <c r="N34" i="6" s="1"/>
  <c r="D35" i="6" a="1"/>
  <c r="D35" i="6" s="1"/>
  <c r="I34" i="6" a="1"/>
  <c r="I34" i="6" s="1"/>
  <c r="K34" i="6" s="1" a="1"/>
  <c r="K34" i="6" s="1"/>
  <c r="X30" i="6"/>
  <c r="X29" i="6"/>
  <c r="I39" i="6" a="1"/>
  <c r="I39" i="6" s="1"/>
  <c r="K39" i="6" s="1" a="1"/>
  <c r="K39" i="6" s="1"/>
  <c r="D40" i="6" a="1"/>
  <c r="D40" i="6" s="1"/>
  <c r="I40" i="6" s="1" a="1"/>
  <c r="I40" i="6" s="1"/>
  <c r="K40" i="6" s="1" a="1"/>
  <c r="K40" i="6" s="1"/>
  <c r="N39" i="6" a="1"/>
  <c r="N39" i="6" s="1"/>
  <c r="M39" i="6" a="1"/>
  <c r="M39" i="6" s="1"/>
  <c r="Q38" i="6"/>
  <c r="V38" i="6"/>
  <c r="O38" i="6"/>
  <c r="T38" i="6"/>
  <c r="U31" i="6"/>
  <c r="R38" i="6"/>
  <c r="P38" i="6"/>
  <c r="W27" i="6"/>
  <c r="W25" i="6"/>
  <c r="W24" i="6"/>
  <c r="W23" i="6"/>
  <c r="W28" i="6"/>
  <c r="R33" i="6"/>
  <c r="W26" i="6"/>
  <c r="X24" i="6" l="1"/>
  <c r="X23" i="6"/>
  <c r="Y20" i="6" s="1" a="1"/>
  <c r="Y20" i="6" s="1"/>
  <c r="X25" i="6"/>
  <c r="Z21" i="6" s="1" a="1"/>
  <c r="Z21" i="6" s="1"/>
  <c r="X26" i="6"/>
  <c r="X28" i="6"/>
  <c r="X27" i="6"/>
  <c r="D36" i="6" a="1"/>
  <c r="D36" i="6" s="1"/>
  <c r="N35" i="6" a="1"/>
  <c r="N35" i="6" s="1"/>
  <c r="I35" i="6" a="1"/>
  <c r="I35" i="6" s="1"/>
  <c r="K35" i="6" s="1" a="1"/>
  <c r="K35" i="6" s="1"/>
  <c r="M35" i="6" a="1"/>
  <c r="M35" i="6" s="1"/>
  <c r="Q34" i="6"/>
  <c r="V34" i="6"/>
  <c r="O34" i="6"/>
  <c r="T34" i="6"/>
  <c r="Y30" i="6" a="1"/>
  <c r="Y30" i="6" s="1"/>
  <c r="Z30" i="6" a="1"/>
  <c r="Z30" i="6" s="1"/>
  <c r="T39" i="6"/>
  <c r="O39" i="6"/>
  <c r="Q39" i="6"/>
  <c r="V39" i="6"/>
  <c r="J36" i="5" a="1"/>
  <c r="J36" i="5" s="1"/>
  <c r="AA30" i="6" a="1"/>
  <c r="AA30" i="6" s="1"/>
  <c r="S38" i="6"/>
  <c r="W31" i="6"/>
  <c r="R39" i="6"/>
  <c r="P39" i="6"/>
  <c r="R34" i="6"/>
  <c r="AA21" i="6" l="1" a="1"/>
  <c r="AA21" i="6" s="1"/>
  <c r="AC21" i="6" s="1" a="1"/>
  <c r="AC21" i="6" s="1"/>
  <c r="Y21" i="6" a="1"/>
  <c r="Y21" i="6" s="1"/>
  <c r="AA20" i="6" a="1"/>
  <c r="AA20" i="6" s="1"/>
  <c r="J35" i="5" a="1"/>
  <c r="J35" i="5" s="1"/>
  <c r="I35" i="5" s="1" a="1"/>
  <c r="I35" i="5" s="1"/>
  <c r="Z20" i="6" a="1"/>
  <c r="Z20" i="6" s="1"/>
  <c r="J39" i="5" a="1"/>
  <c r="J39" i="5" s="1"/>
  <c r="I39" i="5" s="1" a="1"/>
  <c r="I39" i="5" s="1"/>
  <c r="AI17" i="6"/>
  <c r="AJ17" i="6"/>
  <c r="AI16" i="6"/>
  <c r="AJ16" i="6"/>
  <c r="J41" i="5" a="1"/>
  <c r="J41" i="5" s="1"/>
  <c r="AA24" i="6" a="1"/>
  <c r="AA24" i="6" s="1"/>
  <c r="Z24" i="6" a="1"/>
  <c r="Z24" i="6" s="1"/>
  <c r="Y24" i="6" a="1"/>
  <c r="Y24" i="6" s="1"/>
  <c r="Z26" i="6" a="1"/>
  <c r="Z26" i="6" s="1"/>
  <c r="AA28" i="6" a="1"/>
  <c r="AA28" i="6" s="1"/>
  <c r="Y23" i="6" a="1"/>
  <c r="Y23" i="6" s="1"/>
  <c r="J38" i="5" a="1"/>
  <c r="J38" i="5" s="1"/>
  <c r="Z22" i="6" a="1"/>
  <c r="Z22" i="6" s="1"/>
  <c r="AA27" i="6" a="1"/>
  <c r="AA27" i="6" s="1"/>
  <c r="AA23" i="6" a="1"/>
  <c r="AA23" i="6" s="1"/>
  <c r="Y28" i="6" a="1"/>
  <c r="Y28" i="6" s="1"/>
  <c r="AA26" i="6" a="1"/>
  <c r="AA26" i="6" s="1"/>
  <c r="Y26" i="6" a="1"/>
  <c r="Y26" i="6" s="1"/>
  <c r="Z23" i="6" a="1"/>
  <c r="Z23" i="6" s="1"/>
  <c r="Y27" i="6" a="1"/>
  <c r="Y27" i="6" s="1"/>
  <c r="Z27" i="6" a="1"/>
  <c r="Z27" i="6" s="1"/>
  <c r="Y29" i="6" a="1"/>
  <c r="Y29" i="6" s="1"/>
  <c r="Y22" i="6" a="1"/>
  <c r="Y22" i="6" s="1"/>
  <c r="AA29" i="6" a="1"/>
  <c r="AA29" i="6" s="1"/>
  <c r="Z28" i="6" a="1"/>
  <c r="Z28" i="6" s="1"/>
  <c r="AA22" i="6" a="1"/>
  <c r="AA22" i="6" s="1"/>
  <c r="Z29" i="6" a="1"/>
  <c r="Z29" i="6" s="1"/>
  <c r="AJ30" i="6"/>
  <c r="O35" i="6"/>
  <c r="Q35" i="6"/>
  <c r="V35" i="6"/>
  <c r="T35" i="6"/>
  <c r="M36" i="6" a="1"/>
  <c r="M36" i="6" s="1"/>
  <c r="D37" i="6" a="1"/>
  <c r="D37" i="6" s="1"/>
  <c r="N36" i="6" a="1"/>
  <c r="N36" i="6" s="1"/>
  <c r="I36" i="6" a="1"/>
  <c r="I36" i="6" s="1"/>
  <c r="K36" i="6" s="1" a="1"/>
  <c r="K36" i="6" s="1"/>
  <c r="I36" i="5" a="1"/>
  <c r="I36" i="5" s="1"/>
  <c r="S39" i="6"/>
  <c r="X31" i="6"/>
  <c r="AB30" i="6" a="1"/>
  <c r="AB30" i="6" s="1"/>
  <c r="AC30" i="6" a="1"/>
  <c r="AC30" i="6" s="1"/>
  <c r="AD30" i="6" a="1"/>
  <c r="AD30" i="6" s="1"/>
  <c r="U38" i="6"/>
  <c r="W38" i="6"/>
  <c r="R35" i="6"/>
  <c r="P32" i="6"/>
  <c r="AD21" i="6" l="1" a="1"/>
  <c r="AD21" i="6" s="1"/>
  <c r="AB21" i="6" a="1"/>
  <c r="AB21" i="6" s="1"/>
  <c r="AJ29" i="6"/>
  <c r="AD20" i="6" a="1"/>
  <c r="AD20" i="6" s="1"/>
  <c r="AC20" i="6" a="1"/>
  <c r="AC20" i="6" s="1"/>
  <c r="AB20" i="6" a="1"/>
  <c r="AB20" i="6" s="1"/>
  <c r="AJ33" i="6"/>
  <c r="AJ18" i="6"/>
  <c r="AD28" i="6" a="1"/>
  <c r="AD28" i="6" s="1"/>
  <c r="AB26" i="6" a="1"/>
  <c r="AB26" i="6" s="1"/>
  <c r="AJ32" i="6"/>
  <c r="AC24" i="6" a="1"/>
  <c r="AC24" i="6" s="1"/>
  <c r="AB24" i="6" a="1"/>
  <c r="AB24" i="6" s="1"/>
  <c r="AD24" i="6" a="1"/>
  <c r="AD24" i="6" s="1"/>
  <c r="AC27" i="6" a="1"/>
  <c r="AC27" i="6" s="1"/>
  <c r="AD27" i="6" a="1"/>
  <c r="AD27" i="6" s="1"/>
  <c r="AD22" i="6" a="1"/>
  <c r="AD22" i="6" s="1"/>
  <c r="AB27" i="6" a="1"/>
  <c r="AB27" i="6" s="1"/>
  <c r="AD23" i="6" a="1"/>
  <c r="AD23" i="6" s="1"/>
  <c r="AB23" i="6" a="1"/>
  <c r="AB23" i="6" s="1"/>
  <c r="AD26" i="6" a="1"/>
  <c r="AD26" i="6" s="1"/>
  <c r="AC26" i="6" a="1"/>
  <c r="AC26" i="6" s="1"/>
  <c r="I38" i="5" a="1"/>
  <c r="I38" i="5" s="1"/>
  <c r="AI32" i="6" s="1"/>
  <c r="AC23" i="6" a="1"/>
  <c r="AC23" i="6" s="1"/>
  <c r="AC28" i="6" a="1"/>
  <c r="AC28" i="6" s="1"/>
  <c r="AB28" i="6" a="1"/>
  <c r="AB28" i="6" s="1"/>
  <c r="AB29" i="6" a="1"/>
  <c r="AB29" i="6" s="1"/>
  <c r="AB22" i="6" a="1"/>
  <c r="AB22" i="6" s="1"/>
  <c r="AC22" i="6" a="1"/>
  <c r="AC22" i="6" s="1"/>
  <c r="AD29" i="6" a="1"/>
  <c r="AD29" i="6" s="1"/>
  <c r="AC29" i="6" a="1"/>
  <c r="AC29" i="6" s="1"/>
  <c r="AI33" i="6"/>
  <c r="AI30" i="6"/>
  <c r="AI29" i="6"/>
  <c r="S32" i="6"/>
  <c r="I37" i="6" a="1"/>
  <c r="I37" i="6" s="1"/>
  <c r="K37" i="6" s="1" a="1"/>
  <c r="K37" i="6" s="1"/>
  <c r="D38" i="6" a="1"/>
  <c r="D38" i="6" s="1"/>
  <c r="I38" i="6" s="1" a="1"/>
  <c r="I38" i="6" s="1"/>
  <c r="K38" i="6" s="1" a="1"/>
  <c r="K38" i="6" s="1"/>
  <c r="N37" i="6" a="1"/>
  <c r="N37" i="6" s="1"/>
  <c r="M37" i="6" a="1"/>
  <c r="M37" i="6" s="1"/>
  <c r="V36" i="6"/>
  <c r="O36" i="6"/>
  <c r="Q36" i="6"/>
  <c r="T36" i="6"/>
  <c r="Z31" i="6" a="1"/>
  <c r="Z31" i="6" s="1"/>
  <c r="AB31" i="6" s="1" a="1"/>
  <c r="AB31" i="6" s="1"/>
  <c r="AA31" i="6" a="1"/>
  <c r="AA31" i="6" s="1"/>
  <c r="Y31" i="6" a="1"/>
  <c r="Y31" i="6" s="1"/>
  <c r="X38" i="6"/>
  <c r="AA25" i="6" a="1"/>
  <c r="AA25" i="6" s="1"/>
  <c r="Z25" i="6" a="1"/>
  <c r="Z25" i="6" s="1"/>
  <c r="Y25" i="6" a="1"/>
  <c r="Y25" i="6" s="1"/>
  <c r="J37" i="5" a="1"/>
  <c r="J37" i="5" s="1"/>
  <c r="U39" i="6"/>
  <c r="P34" i="6"/>
  <c r="P36" i="6"/>
  <c r="P33" i="6"/>
  <c r="R36" i="6"/>
  <c r="P35" i="6"/>
  <c r="J40" i="5" l="1"/>
  <c r="AI18" i="6"/>
  <c r="S35" i="6"/>
  <c r="S33" i="6"/>
  <c r="S34" i="6"/>
  <c r="S36" i="6"/>
  <c r="Q37" i="6"/>
  <c r="V37" i="6"/>
  <c r="O37" i="6"/>
  <c r="T37" i="6"/>
  <c r="AC31" i="6" a="1"/>
  <c r="AC31" i="6" s="1"/>
  <c r="AD31" i="6" a="1"/>
  <c r="AD31" i="6" s="1"/>
  <c r="AB25" i="6" a="1"/>
  <c r="AB25" i="6" s="1"/>
  <c r="AJ35" i="6"/>
  <c r="AD25" i="6" a="1"/>
  <c r="AD25" i="6" s="1"/>
  <c r="AC25" i="6" a="1"/>
  <c r="AC25" i="6" s="1"/>
  <c r="I37" i="5" a="1"/>
  <c r="I37" i="5" s="1"/>
  <c r="AJ31" i="6"/>
  <c r="R37" i="6"/>
  <c r="P37" i="6"/>
  <c r="W39" i="6"/>
  <c r="U32" i="6"/>
  <c r="AI31" i="6" l="1"/>
  <c r="S37" i="6"/>
  <c r="X39" i="6"/>
  <c r="AJ34" i="6"/>
  <c r="I40" i="5"/>
  <c r="U37" i="6"/>
  <c r="W37" i="6" s="1"/>
  <c r="U33" i="6"/>
  <c r="U34" i="6"/>
  <c r="U35" i="6"/>
  <c r="U36" i="6"/>
  <c r="W32" i="6"/>
  <c r="X32" i="6" l="1"/>
  <c r="AI34" i="6"/>
  <c r="X37" i="6"/>
  <c r="AA39" i="6" a="1"/>
  <c r="AA39" i="6" s="1"/>
  <c r="Z39" i="6" a="1"/>
  <c r="Z39" i="6" s="1"/>
  <c r="AB39" i="6" s="1" a="1"/>
  <c r="AB39" i="6" s="1"/>
  <c r="Y39" i="6" a="1"/>
  <c r="Y39" i="6" s="1"/>
  <c r="Y40" i="6" a="1"/>
  <c r="Y40" i="6" s="1"/>
  <c r="Z40" i="6" a="1"/>
  <c r="Z40" i="6" s="1"/>
  <c r="AA40" i="6" a="1"/>
  <c r="AA40" i="6" s="1"/>
  <c r="W35" i="6"/>
  <c r="W33" i="6"/>
  <c r="W34" i="6"/>
  <c r="W36" i="6"/>
  <c r="X34" i="6" l="1"/>
  <c r="Y38" i="6" s="1" a="1"/>
  <c r="Y38" i="6" s="1"/>
  <c r="X33" i="6"/>
  <c r="X36" i="6"/>
  <c r="X35" i="6"/>
  <c r="N35" i="5" s="1" a="1"/>
  <c r="N35" i="5" s="1"/>
  <c r="AA38" i="6" a="1"/>
  <c r="AA38" i="6" s="1"/>
  <c r="Z38" i="6" a="1"/>
  <c r="Z38" i="6" s="1"/>
  <c r="AD39" i="6" a="1"/>
  <c r="AD39" i="6" s="1"/>
  <c r="AC39" i="6" a="1"/>
  <c r="AC39" i="6" s="1"/>
  <c r="AB38" i="6" a="1"/>
  <c r="AB38" i="6" s="1"/>
  <c r="AB40" i="6" a="1"/>
  <c r="AB40" i="6" s="1"/>
  <c r="AD38" i="6" a="1"/>
  <c r="AD38" i="6" s="1"/>
  <c r="AC38" i="6" a="1"/>
  <c r="AC38" i="6" s="1"/>
  <c r="AC40" i="6" a="1"/>
  <c r="AC40" i="6" s="1"/>
  <c r="AD40" i="6" a="1"/>
  <c r="AD40" i="6" s="1"/>
  <c r="Y32" i="6" l="1" a="1"/>
  <c r="Y32" i="6" s="1"/>
  <c r="AA32" i="6" a="1"/>
  <c r="AA32" i="6" s="1"/>
  <c r="Z32" i="6" a="1"/>
  <c r="Z32" i="6" s="1"/>
  <c r="Y33" i="6" a="1"/>
  <c r="Y33" i="6" s="1"/>
  <c r="AJ20" i="6"/>
  <c r="AI20" i="6"/>
  <c r="AJ22" i="6"/>
  <c r="AA33" i="6" a="1"/>
  <c r="AA33" i="6" s="1"/>
  <c r="Z37" i="6" a="1"/>
  <c r="Z37" i="6" s="1"/>
  <c r="Z35" i="6" a="1"/>
  <c r="Z35" i="6" s="1"/>
  <c r="Y35" i="6" a="1"/>
  <c r="Y35" i="6" s="1"/>
  <c r="N38" i="5" a="1"/>
  <c r="N38" i="5" s="1"/>
  <c r="AQ32" i="6" s="1"/>
  <c r="Y36" i="6" a="1"/>
  <c r="Y36" i="6" s="1"/>
  <c r="N36" i="5" a="1"/>
  <c r="N36" i="5" s="1"/>
  <c r="M36" i="5" s="1" a="1"/>
  <c r="M36" i="5" s="1"/>
  <c r="AP30" i="6" s="1"/>
  <c r="N41" i="5" a="1"/>
  <c r="N41" i="5" s="1"/>
  <c r="E27" i="5" s="1"/>
  <c r="Z33" i="6" a="1"/>
  <c r="Z33" i="6" s="1"/>
  <c r="AA37" i="6" a="1"/>
  <c r="AA37" i="6" s="1"/>
  <c r="AA36" i="6" a="1"/>
  <c r="AA36" i="6" s="1"/>
  <c r="Z36" i="6" a="1"/>
  <c r="Z36" i="6" s="1"/>
  <c r="Y34" i="6" a="1"/>
  <c r="Y34" i="6" s="1"/>
  <c r="Z34" i="6" a="1"/>
  <c r="Z34" i="6" s="1"/>
  <c r="Y37" i="6" a="1"/>
  <c r="Y37" i="6" s="1"/>
  <c r="N37" i="5" a="1"/>
  <c r="N37" i="5" s="1"/>
  <c r="M37" i="5" s="1" a="1"/>
  <c r="M37" i="5" s="1"/>
  <c r="AP31" i="6" s="1"/>
  <c r="AA35" i="6" a="1"/>
  <c r="AA35" i="6" s="1"/>
  <c r="N39" i="5" a="1"/>
  <c r="N39" i="5" s="1"/>
  <c r="AA34" i="6" a="1"/>
  <c r="AA34" i="6" s="1"/>
  <c r="M35" i="5" a="1"/>
  <c r="M35" i="5" s="1"/>
  <c r="AP29" i="6" s="1"/>
  <c r="AQ29" i="6"/>
  <c r="AQ35" i="6" l="1"/>
  <c r="E25" i="5"/>
  <c r="E26" i="5" s="1"/>
  <c r="AC32" i="6" a="1"/>
  <c r="AC32" i="6" s="1"/>
  <c r="AB32" i="6" a="1"/>
  <c r="AB32" i="6" s="1"/>
  <c r="AD32" i="6" a="1"/>
  <c r="AD32" i="6" s="1"/>
  <c r="AD35" i="6" a="1"/>
  <c r="AD35" i="6" s="1"/>
  <c r="F40" i="5"/>
  <c r="AI19" i="6"/>
  <c r="AJ19" i="6"/>
  <c r="AB37" i="6" a="1"/>
  <c r="AB37" i="6" s="1"/>
  <c r="AB33" i="6" a="1"/>
  <c r="AB33" i="6" s="1"/>
  <c r="AC37" i="6" a="1"/>
  <c r="AC37" i="6" s="1"/>
  <c r="AD36" i="6" a="1"/>
  <c r="AD36" i="6" s="1"/>
  <c r="AD33" i="6" a="1"/>
  <c r="AD33" i="6" s="1"/>
  <c r="M38" i="5" a="1"/>
  <c r="M38" i="5" s="1"/>
  <c r="AP32" i="6" s="1"/>
  <c r="AC33" i="6" a="1"/>
  <c r="AC33" i="6" s="1"/>
  <c r="AC36" i="6" a="1"/>
  <c r="AC36" i="6" s="1"/>
  <c r="AQ30" i="6"/>
  <c r="AD37" i="6" a="1"/>
  <c r="AD37" i="6" s="1"/>
  <c r="AC34" i="6" a="1"/>
  <c r="AC34" i="6" s="1"/>
  <c r="AB36" i="6" a="1"/>
  <c r="AB36" i="6" s="1"/>
  <c r="AB34" i="6" a="1"/>
  <c r="AB34" i="6" s="1"/>
  <c r="AD34" i="6" a="1"/>
  <c r="AD34" i="6" s="1"/>
  <c r="AQ31" i="6"/>
  <c r="N40" i="5"/>
  <c r="AQ34" i="6" s="1"/>
  <c r="AQ33" i="6"/>
  <c r="M39" i="5" a="1"/>
  <c r="M39" i="5" s="1"/>
  <c r="AP33" i="6" s="1"/>
  <c r="AB35" i="6" a="1"/>
  <c r="AB35" i="6" s="1"/>
  <c r="AC35" i="6" a="1"/>
  <c r="AC35" i="6" s="1"/>
  <c r="AH19" i="6" l="1"/>
  <c r="E40" i="5"/>
  <c r="AI21" i="6" s="1"/>
  <c r="AJ21" i="6"/>
  <c r="M40" i="5"/>
  <c r="AP34"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<sst xmlns="http://schemas.openxmlformats.org/spreadsheetml/2006/main" count="346" uniqueCount="117">
  <si>
    <t>GENERAL</t>
  </si>
  <si>
    <t>Starting Year:</t>
  </si>
  <si>
    <t>Set the starting year (yyyy)  once at the beginning and do not change it again.</t>
  </si>
  <si>
    <t>Budget Tracking &amp; Dashboard</t>
  </si>
  <si>
    <t>Late Montly Income</t>
  </si>
  <si>
    <t>Shit Late Income:</t>
  </si>
  <si>
    <t>Active</t>
  </si>
  <si>
    <t>Activate this option to treat late income received on or offer a certain day of month as income for the next month. This is especially in case you receive your monthly paycheck towards of the month and prefer to consider this income at the disposable income for the next month.</t>
  </si>
  <si>
    <t>Start date x on a month:</t>
  </si>
  <si>
    <r>
      <t xml:space="preserve">Define starting year in the settings    </t>
    </r>
    <r>
      <rPr>
        <i/>
        <sz val="11"/>
        <color theme="0" tint="-0.249977111117893"/>
        <rFont val="Calibri"/>
        <family val="2"/>
      </rPr>
      <t>→</t>
    </r>
  </si>
  <si>
    <t>To be allocated:</t>
  </si>
  <si>
    <t>Income</t>
  </si>
  <si>
    <t>Employment (Net)</t>
  </si>
  <si>
    <t>Side Hustle (Net)</t>
  </si>
  <si>
    <t>Dividends</t>
  </si>
  <si>
    <t>Enter Income Category …</t>
  </si>
  <si>
    <t>Total</t>
  </si>
  <si>
    <t>Expenses</t>
  </si>
  <si>
    <t>Housing</t>
  </si>
  <si>
    <t>Utilities</t>
  </si>
  <si>
    <t>Groceries</t>
  </si>
  <si>
    <t>Transportation</t>
  </si>
  <si>
    <t>Insurances</t>
  </si>
  <si>
    <t>Clothing</t>
  </si>
  <si>
    <t>Body Care &amp; Medicine</t>
  </si>
  <si>
    <t>Media</t>
  </si>
  <si>
    <t>Fun &amp; Vacation</t>
  </si>
  <si>
    <t>Enter expenses Category …</t>
  </si>
  <si>
    <t>Savings</t>
  </si>
  <si>
    <t>Emergency Fund</t>
  </si>
  <si>
    <t>Retirement Account</t>
  </si>
  <si>
    <t>Stock Portfolio</t>
  </si>
  <si>
    <t>Sunking Fund Down Payment</t>
  </si>
  <si>
    <t>Sunking Fund Rest</t>
  </si>
  <si>
    <t>Enter savings Category …</t>
  </si>
  <si>
    <t>Budget Tracking</t>
  </si>
  <si>
    <t xml:space="preserve"> </t>
  </si>
  <si>
    <t>Date</t>
  </si>
  <si>
    <t xml:space="preserve">Type </t>
  </si>
  <si>
    <t>Category</t>
  </si>
  <si>
    <t>Amount</t>
  </si>
  <si>
    <t>Details</t>
  </si>
  <si>
    <t>Balance</t>
  </si>
  <si>
    <t>Effective Date</t>
  </si>
  <si>
    <t>Year</t>
  </si>
  <si>
    <t>Select this year to view →</t>
  </si>
  <si>
    <t>Period</t>
  </si>
  <si>
    <t>Select the period to view →</t>
  </si>
  <si>
    <t>row_id</t>
  </si>
  <si>
    <t>header_row_id</t>
  </si>
  <si>
    <t>is_header</t>
  </si>
  <si>
    <t>is_cat</t>
  </si>
  <si>
    <t>is_total</t>
  </si>
  <si>
    <t>is_empty</t>
  </si>
  <si>
    <t>type</t>
  </si>
  <si>
    <t>item</t>
  </si>
  <si>
    <t>tracked</t>
  </si>
  <si>
    <t>budget</t>
  </si>
  <si>
    <t>sort_min_row</t>
  </si>
  <si>
    <t>sort_max_row</t>
  </si>
  <si>
    <t>tracked_range</t>
  </si>
  <si>
    <t>tracked_rank</t>
  </si>
  <si>
    <t>budget_range</t>
  </si>
  <si>
    <t>budget_rank</t>
  </si>
  <si>
    <t>comb_rank</t>
  </si>
  <si>
    <t>comb_rank_range</t>
  </si>
  <si>
    <t>comb_rank_norm</t>
  </si>
  <si>
    <t>comb_rank_norm_run_range</t>
  </si>
  <si>
    <t>comb_rank_unique</t>
  </si>
  <si>
    <t>sorted_row_id (lookup)</t>
  </si>
  <si>
    <t>Calculations</t>
  </si>
  <si>
    <t>Worksheet Budget Tracking</t>
  </si>
  <si>
    <t>Today:</t>
  </si>
  <si>
    <t>Last Recorded:</t>
  </si>
  <si>
    <t>Delta Last Recorded:</t>
  </si>
  <si>
    <t># Records:</t>
  </si>
  <si>
    <t># Records in this year:</t>
  </si>
  <si>
    <t>Tracking Balance:</t>
  </si>
  <si>
    <t>Balance Analysis Text:</t>
  </si>
  <si>
    <t>Worksheet Budget Dashboard</t>
  </si>
  <si>
    <t>Selected Year:</t>
  </si>
  <si>
    <t>Selected Period:</t>
  </si>
  <si>
    <t>Selected Period (Display):</t>
  </si>
  <si>
    <t>Year Dropdown</t>
  </si>
  <si>
    <t>Current Year</t>
  </si>
  <si>
    <t>Total Year</t>
  </si>
  <si>
    <t>Current Month</t>
  </si>
  <si>
    <r>
      <rPr>
        <b/>
        <sz val="11"/>
        <color theme="4"/>
        <rFont val="Calibri"/>
        <family val="2"/>
        <scheme val="minor"/>
      </rPr>
      <t>Chart Calculations</t>
    </r>
    <r>
      <rPr>
        <sz val="11"/>
        <color theme="4"/>
        <rFont val="Calibri"/>
        <family val="2"/>
        <scheme val="minor"/>
      </rPr>
      <t>: Category Distribution Charts</t>
    </r>
  </si>
  <si>
    <t xml:space="preserve">Amount </t>
  </si>
  <si>
    <r>
      <rPr>
        <b/>
        <sz val="11"/>
        <color theme="4"/>
        <rFont val="Calibri"/>
        <family val="2"/>
        <scheme val="minor"/>
      </rPr>
      <t>Chart Calculations</t>
    </r>
    <r>
      <rPr>
        <sz val="11"/>
        <color theme="4"/>
        <rFont val="Calibri"/>
        <family val="2"/>
        <scheme val="minor"/>
      </rPr>
      <t>: Tracked ( vs Budget ) Charts</t>
    </r>
  </si>
  <si>
    <t>Month</t>
  </si>
  <si>
    <t>Type</t>
  </si>
  <si>
    <t>Month Num.</t>
  </si>
  <si>
    <t>In Focus</t>
  </si>
  <si>
    <t>Show Type</t>
  </si>
  <si>
    <t>Show Rem. Budget</t>
  </si>
  <si>
    <t>Tracked</t>
  </si>
  <si>
    <t>Budget</t>
  </si>
  <si>
    <t>Delta</t>
  </si>
  <si>
    <t>Period in Focus</t>
  </si>
  <si>
    <t>In Budget</t>
  </si>
  <si>
    <t>Remaining</t>
  </si>
  <si>
    <t>Excess</t>
  </si>
  <si>
    <t>Period not in Focus</t>
  </si>
  <si>
    <t>Show Income:</t>
  </si>
  <si>
    <t>Show Expenses:</t>
  </si>
  <si>
    <t>Show Savings:</t>
  </si>
  <si>
    <t>Show Rem. Budget:</t>
  </si>
  <si>
    <t>Days in Period:</t>
  </si>
  <si>
    <t>Days passed in Period:</t>
  </si>
  <si>
    <t>Days passed in Period %:</t>
  </si>
  <si>
    <t>Period Tracking Balance:</t>
  </si>
  <si>
    <t>Period Savings Rate:</t>
  </si>
  <si>
    <t>KPI Calculated in Dashboard</t>
  </si>
  <si>
    <t>Saving Rate as % of Income:</t>
  </si>
  <si>
    <t>% allocated to Savings</t>
  </si>
  <si>
    <t>Choose how you want the saving rate (SR) to be calculated in the Dashboard KPI Tiles:
1) Active Option (% allocated to Savings):                                           SR= Savings/Income
2) Passive Option (% not allocated to Expenses):                             SR= (Income - Expenses) /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</si>
</sst>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3" formatCode="_-* #,##0.00_-;\-* #,##0.00_-;_-* &quot;-&quot;??_-;_-@_-"/>
    <numFmt numFmtId="164" formatCode="mmm"/>
    <numFmt numFmtId="165" formatCode="_-* #,##0_-;\-* #,##0_-;_-* &quot;-&quot;??_-;_-@_-"/>
    <numFmt numFmtId="166" formatCode="mmmm"/>
    <numFmt numFmtId="167" formatCode="d\-mmm\-yy"/>
    <numFmt numFmtId="168" formatCode="#,##0;\ \(#,##0\)"/>
    <numFmt numFmtId="169" formatCode="0.0%"/>
  </numFmts>
  <fonts count="38"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0"/>
      <color theme="2"/>
      <name val="Calibri"/>
      <family val="2"/>
      <scheme val="minor"/>
    </font>
    <font>
      <sz val="10"/>
      <color theme="1"/>
      <name val="Calibri"/>
      <family val="2"/>
      <scheme val="minor"/>
    </font>
    <font>
      <sz val="11"/>
      <color theme="0" tint="-0.14999847407452621"/>
      <name val="Calibri"/>
      <family val="2"/>
      <scheme val="minor"/>
    </font>
    <font>
      <i/>
      <sz val="11"/>
      <color theme="0" tint="-0.249977111117893"/>
      <name val="Calibri"/>
      <family val="2"/>
      <scheme val="minor"/>
    </font>
    <font>
      <i/>
      <sz val="11"/>
      <color theme="0" tint="-0.249977111117893"/>
      <name val="Calibri"/>
      <family val="2"/>
    </font>
    <font>
      <i/>
      <sz val="9"/>
      <color theme="0" tint="-0.34998626667073579"/>
      <name val="Calibri"/>
      <family val="2"/>
      <scheme val="minor"/>
    </font>
    <font>
      <sz val="10"/>
      <color theme="0" tint="-0.34998626667073579"/>
      <name val="Calibri"/>
      <family val="2"/>
      <scheme val="minor"/>
    </font>
    <font>
      <sz val="11"/>
      <color theme="0" tint="-0.34998626667073579"/>
      <name val="Calibri"/>
      <family val="2"/>
      <scheme val="minor"/>
    </font>
    <font>
      <b/>
      <sz val="11"/>
      <color theme="0" tint="-0.34998626667073579"/>
      <name val="Calibri"/>
      <family val="2"/>
      <scheme val="minor"/>
    </font>
    <font>
      <b/>
      <sz val="11"/>
      <name val="Calibri"/>
      <family val="2"/>
      <scheme val="minor"/>
    </font>
    <font>
      <i/>
      <sz val="10"/>
      <color theme="1"/>
      <name val="Calibri"/>
      <family val="2"/>
      <scheme val="minor"/>
    </font>
    <font>
      <sz val="9"/>
      <color theme="1"/>
      <name val="Calibri"/>
      <family val="2"/>
      <scheme val="minor"/>
    </font>
    <font>
      <b/>
      <sz val="9"/>
      <color theme="1"/>
      <name val="Calibri"/>
      <family val="2"/>
      <scheme val="minor"/>
    </font>
    <font>
      <sz val="20"/>
      <color theme="0"/>
      <name val="Calibri"/>
      <family val="2"/>
      <scheme val="minor"/>
    </font>
    <font>
      <sz val="10"/>
      <color theme="0" tint="-0.499984740745262"/>
      <name val="Calibri"/>
      <family val="2"/>
      <scheme val="minor"/>
    </font>
    <font>
      <b/>
      <sz val="12"/>
      <color theme="4"/>
      <name val="Calibri"/>
      <family val="2"/>
      <scheme val="minor"/>
    </font>
    <font>
      <b/>
      <sz val="11"/>
      <color theme="0" tint="-4.9989318521683403E-2"/>
      <name val="Calibri"/>
      <family val="2"/>
      <scheme val="minor"/>
    </font>
    <font>
      <b/>
      <sz val="11"/>
      <color theme="0" tint="-0.499984740745262"/>
      <name val="Calibri"/>
      <family val="2"/>
      <scheme val="minor"/>
    </font>
    <font>
      <b/>
      <sz val="14"/>
      <color theme="1"/>
      <name val="Calibri"/>
      <family val="2"/>
      <scheme val="minor"/>
    </font>
    <font>
      <b/>
      <sz val="9"/>
      <color theme="0"/>
      <name val="Calibri"/>
      <family val="2"/>
      <scheme val="minor"/>
    </font>
    <font>
      <sz val="8"/>
      <color rgb="FFFFFFFF"/>
      <name val="Ubuntu Mono"/>
      <family val="3"/>
    </font>
    <font>
      <sz val="10"/>
      <color theme="0" tint="-0.249977111117893"/>
      <name val="Calibri"/>
      <family val="2"/>
      <scheme val="minor"/>
    </font>
    <font>
      <sz val="16"/>
      <color theme="0"/>
      <name val="Calibri"/>
      <family val="2"/>
      <scheme val="minor"/>
    </font>
    <font>
      <b/>
      <sz val="10"/>
      <color theme="0"/>
      <name val="Calibri"/>
      <family val="2"/>
      <scheme val="minor"/>
    </font>
    <font>
      <b/>
      <sz val="10"/>
      <color theme="1"/>
      <name val="Calibri"/>
      <family val="2"/>
      <scheme val="minor"/>
    </font>
    <font>
      <i/>
      <sz val="9"/>
      <color theme="0" tint="-0.249977111117893"/>
      <name val="Calibri"/>
      <family val="2"/>
      <scheme val="minor"/>
    </font>
    <font>
      <sz val="10.5"/>
      <color theme="1"/>
      <name val="Calibri"/>
      <family val="2"/>
      <scheme val="minor"/>
    </font>
    <font>
      <sz val="11"/>
      <color theme="4"/>
      <name val="Calibri"/>
      <family val="2"/>
      <scheme val="minor"/>
    </font>
    <font>
      <b/>
      <sz val="11"/>
      <color theme="4"/>
      <name val="Calibri"/>
      <family val="2"/>
      <scheme val="minor"/>
    </font>
    <font>
      <sz val="8"/>
      <name val="Calibri"/>
      <family val="2"/>
      <scheme val="minor"/>
    </font>
    <font>
      <sz val="10"/>
      <color theme="0"/>
      <name val="Calibri"/>
      <family val="2"/>
      <scheme val="minor"/>
    </font>
    <font>
      <i/>
      <sz val="9"/>
      <color theme="0" tint="-0.499984740745262"/>
      <name val="Calibri"/>
      <family val="2"/>
      <scheme val="minor"/>
    </font>
    <font>
      <sz val="8"/>
      <color rgb="FF000000"/>
      <name val="Segoe UI"/>
      <family val="2"/>
    </font>
  </fonts>
  <fills count="11">
    <fill>
      <patternFill patternType="none"/>
    </fill>
    <fill>
      <patternFill patternType="gray125"/>
    </fill>
    <fill>
      <patternFill patternType="solid">
        <fgColor theme="3"/>
        <bgColor indexed="64"/>
      </patternFill>
    </fill>
    <fill>
      <patternFill patternType="solid">
        <fgColor theme="2"/>
        <bgColor indexed="64"/>
      </patternFill>
    </fill>
    <fill>
      <patternFill patternType="solid">
        <fgColor rgb="FFD60093"/>
        <bgColor indexed="64"/>
      </patternFill>
    </fill>
    <fill>
      <patternFill patternType="solid">
        <fgColor rgb="FF00B05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0000CC"/>
        <bgColor indexed="64"/>
      </patternFill>
    </fill>
    <fill>
      <patternFill patternType="solid">
        <fgColor theme="0" tint="-0.249977111117893"/>
        <bgColor indexed="64"/>
      </patternFill>
    </fill>
    <fill>
      <patternFill patternType="solid">
        <fgColor theme="4"/>
        <bgColor indexed="64"/>
      </patternFill>
    </fill>
  </fills>
  <borders count="32">
    <border>
      <left/>
      <right/>
      <top/>
      <bottom/>
      <diagonal/>
    </border>
    <border>
      <left style="thin">
        <color theme="2"/>
      </left>
      <right/>
      <top/>
      <bottom/>
      <diagonal/>
    </border>
    <border>
      <left/>
      <right style="thin">
        <color theme="2"/>
      </right>
      <top/>
      <bottom/>
      <diagonal/>
    </border>
    <border>
      <left style="thin">
        <color theme="2"/>
      </left>
      <right/>
      <top/>
      <bottom style="thin">
        <color theme="2"/>
      </bottom>
      <diagonal/>
    </border>
    <border>
      <left/>
      <right/>
      <top/>
      <bottom style="thin">
        <color theme="2"/>
      </bottom>
      <diagonal/>
    </border>
    <border>
      <left/>
      <right style="thin">
        <color theme="2"/>
      </right>
      <top/>
      <bottom style="thin">
        <color theme="2"/>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right/>
      <top style="thin">
        <color theme="0" tint="-0.1499679555650502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bottom/>
      <diagonal/>
    </border>
    <border>
      <left/>
      <right/>
      <top/>
      <bottom style="dotted">
        <color theme="0" tint="-0.24994659260841701"/>
      </bottom>
      <diagonal/>
    </border>
    <border>
      <left style="thin">
        <color theme="0" tint="-0.24994659260841701"/>
      </left>
      <right/>
      <top/>
      <bottom/>
      <diagonal/>
    </border>
    <border>
      <left/>
      <right style="thin">
        <color theme="0" tint="-0.24994659260841701"/>
      </right>
      <top/>
      <bottom/>
      <diagonal/>
    </border>
    <border>
      <left/>
      <right/>
      <top/>
      <bottom style="thin">
        <color auto="1"/>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right/>
      <top style="thin">
        <color theme="0" tint="-0.24994659260841701"/>
      </top>
      <bottom style="thin">
        <color theme="0" tint="-0.24994659260841701"/>
      </bottom>
      <diagonal/>
    </border>
    <border>
      <left/>
      <right/>
      <top style="hair">
        <color auto="1"/>
      </top>
      <bottom style="double">
        <color auto="1"/>
      </bottom>
      <diagonal/>
    </border>
    <border>
      <left/>
      <right/>
      <top style="hair">
        <color auto="1"/>
      </top>
      <bottom/>
      <diagonal/>
    </border>
    <border>
      <left/>
      <right/>
      <top style="thin">
        <color auto="1"/>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35">
    <xf numFmtId="0" fontId="0" fillId="0" borderId="0" xfId="0"/>
    <xf numFmtId="0" fontId="3" fillId="2" borderId="0" xfId="0" applyFont="1" applyFill="1" applyAlignment="1">
      <alignment horizontal="center"/>
    </xf>
    <xf numFmtId="0" fontId="2" fillId="2" borderId="0" xfId="0" applyFont="1" applyFill="1"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3" fillId="0" borderId="0" xfId="0" applyFont="1"/>
    <xf numFmtId="0" fontId="6" fillId="3" borderId="0" xfId="0" applyFont="1" applyFill="1" applyAlignment="1">
      <alignment horizontal="center"/>
    </xf>
    <xf numFmtId="0" fontId="0" fillId="2" borderId="0" xfId="0" applyFill="1"/>
    <xf numFmtId="0" fontId="10" fillId="0" borderId="0" xfId="0" applyFont="1" applyAlignment="1">
      <alignment horizontal="center"/>
    </xf>
    <xf numFmtId="165" fontId="12" fillId="0" borderId="6" xfId="1" applyNumberFormat="1" applyFont="1" applyBorder="1"/>
    <xf numFmtId="165" fontId="3" fillId="0" borderId="6" xfId="1" applyNumberFormat="1" applyFont="1" applyBorder="1"/>
    <xf numFmtId="165" fontId="13" fillId="0" borderId="6" xfId="0" applyNumberFormat="1" applyFont="1" applyBorder="1"/>
    <xf numFmtId="164" fontId="2" fillId="5" borderId="7" xfId="0" applyNumberFormat="1" applyFont="1" applyFill="1" applyBorder="1" applyAlignment="1">
      <alignment horizontal="center"/>
    </xf>
    <xf numFmtId="0" fontId="4" fillId="5" borderId="0" xfId="0" applyFont="1" applyFill="1" applyAlignment="1">
      <alignment horizontal="center"/>
    </xf>
    <xf numFmtId="0" fontId="4" fillId="4" borderId="0" xfId="0" applyFont="1" applyFill="1" applyAlignment="1">
      <alignment horizontal="center"/>
    </xf>
    <xf numFmtId="0" fontId="8" fillId="0" borderId="0" xfId="0" applyFont="1"/>
    <xf numFmtId="0" fontId="3" fillId="0" borderId="6" xfId="0" applyFont="1" applyBorder="1"/>
    <xf numFmtId="0" fontId="15" fillId="0" borderId="0" xfId="0" applyFont="1" applyAlignment="1">
      <alignment horizontal="right"/>
    </xf>
    <xf numFmtId="165" fontId="16" fillId="0" borderId="6" xfId="0" applyNumberFormat="1" applyFont="1" applyBorder="1"/>
    <xf numFmtId="165" fontId="17" fillId="0" borderId="6" xfId="0" applyNumberFormat="1" applyFont="1" applyBorder="1"/>
    <xf numFmtId="0" fontId="0" fillId="0" borderId="6" xfId="0" applyBorder="1" applyAlignment="1">
      <alignment horizontal="center"/>
    </xf>
    <xf numFmtId="0" fontId="11" fillId="0" borderId="0" xfId="0" applyFont="1" applyAlignment="1">
      <alignment horizontal="left" indent="2"/>
    </xf>
    <xf numFmtId="165" fontId="14" fillId="0" borderId="6" xfId="0" applyNumberFormat="1" applyFont="1" applyBorder="1"/>
    <xf numFmtId="0" fontId="6" fillId="0" borderId="0" xfId="0" applyFont="1" applyAlignment="1">
      <alignment horizontal="left" indent="1"/>
    </xf>
    <xf numFmtId="15" fontId="6" fillId="0" borderId="0" xfId="0" applyNumberFormat="1" applyFont="1" applyAlignment="1">
      <alignment horizontal="left" indent="1"/>
    </xf>
    <xf numFmtId="165" fontId="6" fillId="0" borderId="0" xfId="1" applyNumberFormat="1" applyFont="1" applyAlignment="1">
      <alignment horizontal="left" indent="1"/>
    </xf>
    <xf numFmtId="165" fontId="19" fillId="0" borderId="0" xfId="1" applyNumberFormat="1" applyFont="1" applyAlignment="1">
      <alignment horizontal="left" indent="1"/>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20" fillId="0" borderId="0" xfId="0" applyFont="1"/>
    <xf numFmtId="0" fontId="21" fillId="0" borderId="0" xfId="0" applyFont="1" applyAlignment="1">
      <alignment horizontal="left" indent="1"/>
    </xf>
    <xf numFmtId="0" fontId="22" fillId="6" borderId="0" xfId="0" applyFont="1" applyFill="1" applyAlignment="1">
      <alignment horizontal="left" indent="1"/>
    </xf>
    <xf numFmtId="0" fontId="0" fillId="7" borderId="0" xfId="0" applyFill="1"/>
    <xf numFmtId="0" fontId="0" fillId="0" borderId="0" xfId="0" applyAlignment="1">
      <alignment horizontal="left" vertical="center"/>
    </xf>
    <xf numFmtId="0" fontId="25" fillId="0" borderId="0" xfId="0" applyFont="1"/>
    <xf numFmtId="15" fontId="26" fillId="0" borderId="0" xfId="0" applyNumberFormat="1" applyFont="1" applyAlignment="1">
      <alignment horizontal="right" indent="1"/>
    </xf>
    <xf numFmtId="0" fontId="2" fillId="2" borderId="0" xfId="0" applyFont="1" applyFill="1" applyAlignment="1">
      <alignment horizontal="center" vertical="center"/>
    </xf>
    <xf numFmtId="0" fontId="6" fillId="0" borderId="17" xfId="0" applyFont="1" applyBorder="1" applyAlignment="1">
      <alignment horizontal="center" vertical="center"/>
    </xf>
    <xf numFmtId="0" fontId="6" fillId="0" borderId="16" xfId="0" applyFont="1" applyBorder="1" applyAlignment="1">
      <alignment horizontal="center" vertical="center"/>
    </xf>
    <xf numFmtId="166" fontId="6" fillId="0" borderId="17" xfId="0" applyNumberFormat="1" applyFont="1" applyBorder="1" applyAlignment="1">
      <alignment horizontal="center" vertical="center"/>
    </xf>
    <xf numFmtId="166" fontId="6" fillId="0" borderId="16" xfId="0" applyNumberFormat="1" applyFont="1" applyBorder="1" applyAlignment="1">
      <alignment horizontal="center" vertical="center"/>
    </xf>
    <xf numFmtId="0" fontId="27" fillId="2" borderId="0" xfId="0" applyFont="1" applyFill="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xf>
    <xf numFmtId="0" fontId="16" fillId="7" borderId="19" xfId="0" applyFont="1" applyFill="1" applyBorder="1" applyAlignment="1">
      <alignment horizontal="center" vertical="center"/>
    </xf>
    <xf numFmtId="0" fontId="16" fillId="7" borderId="20" xfId="0" applyFont="1" applyFill="1"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16" fillId="7" borderId="0" xfId="0" applyFont="1" applyFill="1" applyAlignment="1">
      <alignment horizontal="center" vertical="center"/>
    </xf>
    <xf numFmtId="0" fontId="0" fillId="2" borderId="0" xfId="0" applyFill="1" applyAlignment="1">
      <alignment horizontal="left" vertical="center"/>
    </xf>
    <xf numFmtId="0" fontId="16" fillId="7" borderId="0" xfId="0" applyFont="1" applyFill="1" applyAlignment="1">
      <alignment horizontal="left" vertical="center"/>
    </xf>
    <xf numFmtId="165" fontId="0" fillId="0" borderId="0" xfId="0" applyNumberFormat="1" applyAlignment="1">
      <alignment horizontal="center" vertical="center"/>
    </xf>
    <xf numFmtId="164" fontId="2" fillId="4" borderId="7" xfId="0" applyNumberFormat="1" applyFont="1" applyFill="1" applyBorder="1" applyAlignment="1">
      <alignment horizontal="center"/>
    </xf>
    <xf numFmtId="164" fontId="2" fillId="8" borderId="7" xfId="0" applyNumberFormat="1" applyFont="1" applyFill="1" applyBorder="1" applyAlignment="1">
      <alignment horizontal="center"/>
    </xf>
    <xf numFmtId="0" fontId="4" fillId="8" borderId="0" xfId="0" applyFont="1" applyFill="1" applyAlignment="1">
      <alignment horizontal="center"/>
    </xf>
    <xf numFmtId="0" fontId="0" fillId="7" borderId="19" xfId="0" applyFill="1" applyBorder="1"/>
    <xf numFmtId="0" fontId="0" fillId="7" borderId="20" xfId="0" applyFill="1" applyBorder="1"/>
    <xf numFmtId="0" fontId="0" fillId="0" borderId="19" xfId="0" applyBorder="1"/>
    <xf numFmtId="0" fontId="0" fillId="0" borderId="20" xfId="0" applyBorder="1"/>
    <xf numFmtId="0" fontId="0" fillId="7" borderId="19" xfId="0" applyFill="1" applyBorder="1" applyAlignment="1">
      <alignment horizontal="center" vertical="center"/>
    </xf>
    <xf numFmtId="0" fontId="0" fillId="7" borderId="0" xfId="0" applyFill="1" applyAlignment="1">
      <alignment horizontal="center" vertical="center"/>
    </xf>
    <xf numFmtId="0" fontId="0" fillId="7" borderId="20" xfId="0" applyFill="1" applyBorder="1" applyAlignment="1">
      <alignment horizontal="center" vertical="center"/>
    </xf>
    <xf numFmtId="0" fontId="0" fillId="0" borderId="17" xfId="0" applyBorder="1"/>
    <xf numFmtId="0" fontId="31" fillId="0" borderId="0" xfId="0" applyFont="1" applyAlignment="1">
      <alignment vertical="center"/>
    </xf>
    <xf numFmtId="9" fontId="31" fillId="0" borderId="0" xfId="2" applyFont="1" applyAlignment="1">
      <alignment horizontal="center" vertical="center"/>
    </xf>
    <xf numFmtId="165" fontId="31" fillId="0" borderId="0" xfId="1" applyNumberFormat="1" applyFont="1" applyAlignment="1">
      <alignment horizontal="center" vertical="center"/>
    </xf>
    <xf numFmtId="167" fontId="6" fillId="0" borderId="0" xfId="0" applyNumberFormat="1" applyFont="1" applyAlignment="1">
      <alignment horizontal="left" indent="1"/>
    </xf>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0" fontId="16" fillId="0" borderId="0" xfId="0" applyFont="1" applyAlignment="1">
      <alignment horizontal="left" indent="1"/>
    </xf>
    <xf numFmtId="165" fontId="16" fillId="0" borderId="0" xfId="1" applyNumberFormat="1" applyFont="1" applyBorder="1"/>
    <xf numFmtId="0" fontId="17" fillId="0" borderId="30" xfId="0" applyFont="1" applyBorder="1" applyAlignment="1">
      <alignment horizontal="left" indent="1"/>
    </xf>
    <xf numFmtId="165" fontId="17" fillId="0" borderId="30" xfId="1" applyNumberFormat="1" applyFont="1" applyBorder="1"/>
    <xf numFmtId="0" fontId="5" fillId="2" borderId="0" xfId="0" applyFont="1" applyFill="1" applyAlignment="1">
      <alignment horizontal="left"/>
    </xf>
    <xf numFmtId="0" fontId="10" fillId="0" borderId="0" xfId="0" applyFont="1" applyAlignment="1">
      <alignment horizontal="left" vertical="top" wrapText="1" indent="1"/>
    </xf>
    <xf numFmtId="0" fontId="36" fillId="0" borderId="0" xfId="0" applyFont="1" applyAlignment="1">
      <alignment horizontal="left" vertical="top" wrapText="1" indent="1"/>
    </xf>
    <xf numFmtId="0" fontId="36" fillId="0" borderId="0" xfId="0" applyFont="1" applyAlignment="1">
      <alignment horizontal="left" vertical="top" indent="1"/>
    </xf>
    <xf numFmtId="0" fontId="7" fillId="2" borderId="0" xfId="0" applyFont="1" applyFill="1" applyAlignment="1">
      <alignment horizontal="center"/>
    </xf>
    <xf numFmtId="0" fontId="30" fillId="0" borderId="0" xfId="0" applyFont="1" applyAlignment="1">
      <alignment horizontal="right"/>
    </xf>
    <xf numFmtId="166" fontId="35" fillId="10" borderId="15" xfId="0" applyNumberFormat="1" applyFont="1" applyFill="1" applyBorder="1" applyAlignment="1">
      <alignment horizontal="center" vertical="center"/>
    </xf>
    <xf numFmtId="0" fontId="28" fillId="2" borderId="0" xfId="0" applyFont="1" applyFill="1" applyAlignment="1">
      <alignment horizontal="center" vertical="center"/>
    </xf>
    <xf numFmtId="0" fontId="29" fillId="0" borderId="13" xfId="0" applyFont="1" applyBorder="1" applyAlignment="1">
      <alignment horizontal="center" vertical="center"/>
    </xf>
    <xf numFmtId="0" fontId="29" fillId="0" borderId="14" xfId="0" applyFont="1" applyBorder="1" applyAlignment="1">
      <alignment horizontal="center" vertical="center"/>
    </xf>
    <xf numFmtId="0" fontId="35" fillId="10" borderId="15" xfId="0" applyFont="1" applyFill="1" applyBorder="1" applyAlignment="1">
      <alignment horizontal="center" vertical="center"/>
    </xf>
    <xf numFmtId="0" fontId="18" fillId="2" borderId="0" xfId="0" applyFont="1" applyFill="1" applyAlignment="1">
      <alignment horizontal="left"/>
    </xf>
    <xf numFmtId="0" fontId="0" fillId="7" borderId="0" xfId="0" applyFill="1" applyProtection="1">
      <protection locked="0"/>
    </xf>
    <xf numFmtId="0" fontId="23" fillId="7" borderId="0" xfId="0" applyFont="1" applyFill="1" applyAlignment="1" applyProtection="1">
      <alignment horizontal="center"/>
      <protection locked="0"/>
    </xf>
    <xf numFmtId="0" fontId="0" fillId="0" borderId="0" xfId="0" applyProtection="1">
      <protection locked="0"/>
    </xf>
    <xf numFmtId="0" fontId="24" fillId="2" borderId="0" xfId="0" applyFont="1" applyFill="1" applyAlignment="1" applyProtection="1">
      <alignment horizontal="left" vertical="center" indent="1"/>
      <protection locked="0"/>
    </xf>
    <xf numFmtId="0" fontId="3" fillId="0" borderId="0" xfId="0" applyFont="1" applyProtection="1">
      <protection locked="0"/>
    </xf>
    <xf numFmtId="0" fontId="3" fillId="0" borderId="18" xfId="0" applyFont="1" applyBorder="1" applyProtection="1">
      <protection locked="0"/>
    </xf>
    <xf numFmtId="0" fontId="32" fillId="0" borderId="28" xfId="0" applyFont="1" applyBorder="1" applyProtection="1">
      <protection locked="0"/>
    </xf>
    <xf numFmtId="0" fontId="0" fillId="0" borderId="28" xfId="0" applyBorder="1" applyProtection="1">
      <protection locked="0"/>
    </xf>
    <xf numFmtId="0" fontId="3" fillId="0" borderId="21" xfId="0" applyFont="1" applyBorder="1" applyAlignment="1" applyProtection="1">
      <alignment horizontal="center" vertical="center"/>
      <protection locked="0"/>
    </xf>
    <xf numFmtId="0" fontId="0" fillId="0" borderId="0" xfId="0" applyAlignment="1" applyProtection="1">
      <alignment horizontal="center" vertical="center"/>
      <protection locked="0"/>
    </xf>
    <xf numFmtId="0" fontId="0" fillId="0" borderId="29" xfId="0" applyBorder="1" applyAlignment="1" applyProtection="1">
      <alignment horizontal="center" vertical="center"/>
      <protection locked="0"/>
    </xf>
    <xf numFmtId="0" fontId="3" fillId="0" borderId="0" xfId="0" applyFont="1" applyAlignment="1" applyProtection="1">
      <alignment horizontal="center" vertical="center"/>
      <protection locked="0"/>
    </xf>
    <xf numFmtId="0" fontId="6" fillId="0" borderId="0" xfId="0" applyFont="1" applyProtection="1">
      <protection locked="0"/>
    </xf>
    <xf numFmtId="0" fontId="28" fillId="2" borderId="0" xfId="0" applyFont="1" applyFill="1" applyAlignment="1" applyProtection="1">
      <alignment horizontal="center" vertical="center"/>
      <protection locked="0"/>
    </xf>
    <xf numFmtId="0" fontId="29" fillId="9" borderId="0" xfId="0" applyFont="1" applyFill="1" applyAlignment="1" applyProtection="1">
      <alignment horizontal="center" vertical="center"/>
      <protection locked="0"/>
    </xf>
    <xf numFmtId="0" fontId="3" fillId="0" borderId="21" xfId="0" applyFont="1" applyBorder="1" applyAlignment="1" applyProtection="1">
      <alignment horizontal="center"/>
      <protection locked="0"/>
    </xf>
    <xf numFmtId="0" fontId="3" fillId="0" borderId="0" xfId="0" applyFont="1" applyAlignment="1" applyProtection="1">
      <alignment horizontal="center"/>
      <protection locked="0"/>
    </xf>
    <xf numFmtId="0" fontId="0" fillId="0" borderId="21" xfId="0" applyBorder="1" applyAlignment="1" applyProtection="1">
      <alignment horizontal="center" vertical="center"/>
      <protection locked="0"/>
    </xf>
    <xf numFmtId="165" fontId="0" fillId="0" borderId="21" xfId="1" applyNumberFormat="1" applyFont="1" applyBorder="1" applyAlignment="1" applyProtection="1">
      <alignment horizontal="center" vertical="center"/>
      <protection locked="0"/>
    </xf>
    <xf numFmtId="168" fontId="0" fillId="0" borderId="21" xfId="1" applyNumberFormat="1" applyFont="1" applyBorder="1" applyAlignment="1" applyProtection="1">
      <alignment horizontal="center" vertical="center"/>
      <protection locked="0"/>
    </xf>
    <xf numFmtId="0" fontId="0" fillId="0" borderId="31" xfId="0" applyBorder="1" applyAlignment="1" applyProtection="1">
      <alignment horizontal="center" vertical="center"/>
      <protection locked="0"/>
    </xf>
    <xf numFmtId="15" fontId="0" fillId="0" borderId="0" xfId="0" applyNumberFormat="1" applyProtection="1"/>
    <xf numFmtId="0" fontId="0" fillId="0" borderId="0" xfId="0" applyProtection="1"/>
    <xf numFmtId="165" fontId="0" fillId="0" borderId="0" xfId="1" applyNumberFormat="1" applyFont="1" applyProtection="1"/>
    <xf numFmtId="0" fontId="0" fillId="0" borderId="0" xfId="0" applyAlignment="1" applyProtection="1">
      <alignment horizontal="left" vertical="center"/>
    </xf>
    <xf numFmtId="0" fontId="0" fillId="0" borderId="18" xfId="0" applyBorder="1" applyAlignment="1" applyProtection="1">
      <alignment horizontal="right"/>
    </xf>
    <xf numFmtId="0" fontId="0" fillId="0" borderId="0" xfId="0" applyAlignment="1" applyProtection="1">
      <alignment horizontal="right"/>
    </xf>
    <xf numFmtId="9" fontId="0" fillId="0" borderId="0" xfId="2" applyFont="1" applyProtection="1"/>
    <xf numFmtId="165" fontId="0" fillId="0" borderId="0" xfId="0" applyNumberFormat="1" applyProtection="1"/>
    <xf numFmtId="169" fontId="0" fillId="0" borderId="0" xfId="2" applyNumberFormat="1" applyFont="1" applyProtection="1"/>
    <xf numFmtId="0" fontId="0" fillId="0" borderId="0" xfId="0" applyAlignment="1" applyProtection="1">
      <alignment horizontal="center" vertical="center"/>
    </xf>
    <xf numFmtId="0" fontId="0" fillId="0" borderId="29" xfId="0" applyBorder="1" applyAlignment="1" applyProtection="1">
      <alignment horizontal="center" vertical="center"/>
    </xf>
    <xf numFmtId="165" fontId="0" fillId="0" borderId="0" xfId="1" applyNumberFormat="1" applyFont="1" applyAlignment="1" applyProtection="1">
      <alignment horizontal="center" vertical="center"/>
    </xf>
    <xf numFmtId="165" fontId="0" fillId="0" borderId="29" xfId="1" applyNumberFormat="1" applyFont="1" applyBorder="1" applyAlignment="1" applyProtection="1">
      <alignment horizontal="center" vertical="center"/>
    </xf>
    <xf numFmtId="165" fontId="3" fillId="0" borderId="0" xfId="1" applyNumberFormat="1" applyFont="1" applyAlignment="1" applyProtection="1">
      <alignment horizontal="center" vertical="center"/>
    </xf>
    <xf numFmtId="168" fontId="0" fillId="0" borderId="0" xfId="1" applyNumberFormat="1" applyFont="1" applyAlignment="1" applyProtection="1">
      <alignment horizontal="center" vertical="center"/>
    </xf>
    <xf numFmtId="165" fontId="0" fillId="0" borderId="0" xfId="1" applyNumberFormat="1" applyFont="1" applyBorder="1" applyAlignment="1" applyProtection="1">
      <alignment horizontal="center" vertical="center"/>
    </xf>
    <xf numFmtId="164" fontId="0" fillId="0" borderId="0" xfId="0" applyNumberFormat="1" applyAlignment="1" applyProtection="1">
      <alignment horizontal="center" vertical="center"/>
    </xf>
    <xf numFmtId="164" fontId="0" fillId="0" borderId="21" xfId="0" applyNumberFormat="1" applyBorder="1" applyAlignment="1" applyProtection="1">
      <alignment horizontal="center" vertical="center"/>
    </xf>
    <xf numFmtId="164" fontId="0" fillId="0" borderId="31" xfId="0" applyNumberFormat="1" applyBorder="1" applyAlignment="1" applyProtection="1">
      <alignment horizontal="center" vertical="center"/>
    </xf>
  </cellXfs>
  <cellStyles count="3">
    <cellStyle name="Comma" xfId="1" builtinId="3"/>
    <cellStyle name="Normal" xfId="0" builtinId="0"/>
    <cellStyle name="Percent" xfId="2" builtinId="5"/>
  </cellStyles>
  <dxfs count="69">
    <dxf>
      <font>
        <strike val="0"/>
        <outline val="0"/>
        <shadow val="0"/>
        <u val="none"/>
        <vertAlign val="baseline"/>
        <sz val="10"/>
        <color theme="0" tint="-0.249977111117893"/>
        <name val="Calibri"/>
        <family val="2"/>
        <scheme val="minor"/>
      </font>
      <numFmt numFmtId="20" formatCode="dd\-mmm\-yy"/>
      <alignment horizontal="right" vertical="bottom" textRotation="0" wrapText="0" indent="1" justifyLastLine="0" shrinkToFit="0" readingOrder="0"/>
    </dxf>
    <dxf>
      <font>
        <strike val="0"/>
        <outline val="0"/>
        <shadow val="0"/>
        <u val="none"/>
        <vertAlign val="baseline"/>
        <sz val="10"/>
        <color theme="0" tint="-0.499984740745262"/>
        <name val="Calibri"/>
        <family val="2"/>
        <scheme val="minor"/>
      </font>
      <numFmt numFmtId="165" formatCode="_-* #,##0_-;\-* #,##0_-;_-* &quot;-&quot;??_-;_-@_-"/>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font>
        <strike val="0"/>
        <outline val="0"/>
        <shadow val="0"/>
        <u val="none"/>
        <vertAlign val="baseline"/>
        <sz val="10"/>
        <color theme="1"/>
        <name val="Calibri"/>
        <family val="2"/>
        <scheme val="minor"/>
      </font>
      <numFmt numFmtId="165" formatCode="_-* #,##0_-;\-* #,##0_-;_-* &quot;-&quot;??_-;_-@_-"/>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font>
        <strike val="0"/>
        <outline val="0"/>
        <shadow val="0"/>
        <u val="none"/>
        <vertAlign val="baseline"/>
        <sz val="10"/>
        <color theme="1"/>
        <name val="Calibri"/>
        <family val="2"/>
        <scheme val="minor"/>
      </font>
      <numFmt numFmtId="167" formatCode="d\-mmm\-yy"/>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font>
        <b/>
        <strike val="0"/>
        <outline val="0"/>
        <shadow val="0"/>
        <u val="none"/>
        <vertAlign val="baseline"/>
        <sz val="11"/>
        <color theme="0" tint="-4.9989318521683403E-2"/>
        <name val="Calibri"/>
        <family val="2"/>
        <scheme val="minor"/>
      </font>
      <alignment horizontal="left" vertical="bottom" textRotation="0" wrapText="0" relativeIndent="1" justifyLastLine="0" shrinkToFit="0" readingOrder="0"/>
    </dxf>
    <dxf>
      <font>
        <color theme="0" tint="-0.499984740745262"/>
      </font>
      <numFmt numFmtId="170" formatCode="\→\ dd\-mmm\-yy"/>
    </dxf>
    <dxf>
      <font>
        <b/>
        <i val="0"/>
        <color rgb="FF00B050"/>
      </font>
      <numFmt numFmtId="3" formatCode="#,##0"/>
    </dxf>
    <dxf>
      <font>
        <color rgb="FFC00000"/>
      </font>
    </dxf>
    <dxf>
      <fill>
        <patternFill>
          <bgColor theme="0" tint="-4.9989318521683403E-2"/>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theme="4" tint="-0.24994659260841701"/>
        </patternFill>
      </fill>
    </dxf>
    <dxf>
      <fill>
        <patternFill>
          <bgColor theme="4" tint="-0.499984740745262"/>
        </patternFill>
      </fill>
    </dxf>
    <dxf>
      <fill>
        <patternFill>
          <bgColor theme="0" tint="-4.9989318521683403E-2"/>
        </patternFill>
      </fill>
    </dxf>
    <dxf>
      <fill>
        <patternFill>
          <bgColor theme="0" tint="-0.14996795556505021"/>
        </patternFill>
      </fill>
    </dxf>
    <dxf>
      <fill>
        <patternFill>
          <bgColor rgb="FFFFCCFF"/>
        </patternFill>
      </fill>
    </dxf>
    <dxf>
      <fill>
        <patternFill>
          <bgColor rgb="FFFF99CC"/>
        </patternFill>
      </fill>
    </dxf>
    <dxf>
      <fill>
        <patternFill>
          <bgColor rgb="FFFF6699"/>
        </patternFill>
      </fill>
    </dxf>
    <dxf>
      <fill>
        <patternFill>
          <bgColor rgb="FFFF0066"/>
        </patternFill>
      </fill>
    </dxf>
    <dxf>
      <fill>
        <patternFill>
          <bgColor theme="0" tint="-4.9989318521683403E-2"/>
        </patternFill>
      </fill>
    </dxf>
    <dxf>
      <fill>
        <patternFill>
          <bgColor theme="5" tint="0.79998168889431442"/>
        </patternFill>
      </fill>
    </dxf>
    <dxf>
      <fill>
        <patternFill>
          <bgColor theme="5" tint="0.59996337778862885"/>
        </patternFill>
      </fill>
    </dxf>
    <dxf>
      <fill>
        <patternFill>
          <bgColor theme="5" tint="0.39994506668294322"/>
        </patternFill>
      </fill>
    </dxf>
    <dxf>
      <fill>
        <patternFill>
          <bgColor theme="5" tint="-0.24994659260841701"/>
        </patternFill>
      </fill>
    </dxf>
    <dxf>
      <fill>
        <patternFill>
          <bgColor theme="5" tint="-0.499984740745262"/>
        </patternFill>
      </fill>
    </dxf>
    <dxf>
      <fill>
        <patternFill>
          <bgColor rgb="FF99CCFF"/>
        </patternFill>
      </fill>
    </dxf>
    <dxf>
      <fill>
        <patternFill>
          <bgColor rgb="FFFF99CC"/>
        </patternFill>
      </fill>
    </dxf>
    <dxf>
      <fill>
        <patternFill>
          <bgColor rgb="FF00CC66"/>
        </patternFill>
      </fill>
    </dxf>
    <dxf>
      <font>
        <b/>
        <i val="0"/>
      </font>
      <border>
        <top style="thin">
          <color auto="1"/>
        </top>
        <vertical/>
        <horizontal/>
      </border>
    </dxf>
    <dxf>
      <font>
        <b/>
        <i val="0"/>
        <color theme="0"/>
      </font>
      <fill>
        <patternFill>
          <bgColor theme="4"/>
        </patternFill>
      </fill>
    </dxf>
    <dxf>
      <font>
        <b/>
        <i val="0"/>
        <color theme="0"/>
      </font>
      <fill>
        <patternFill>
          <bgColor rgb="FFF52BC5"/>
        </patternFill>
      </fill>
    </dxf>
    <dxf>
      <font>
        <b/>
        <i val="0"/>
        <color theme="0"/>
      </font>
      <fill>
        <patternFill>
          <bgColor rgb="FF009900"/>
        </patternFill>
      </fill>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2"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2" justifyLastLine="0" shrinkToFit="0" readingOrder="0"/>
    </dxf>
    <dxf>
      <alignment horizontal="general" vertical="bottom" textRotation="0" wrapText="0" indent="0"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2"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2" justifyLastLine="0" shrinkToFit="0" readingOrder="0"/>
    </dxf>
    <dxf>
      <alignment horizontal="general" vertical="bottom" textRotation="0" wrapText="0" indent="0"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2"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2" justifyLastLine="0" shrinkToFit="0" readingOrder="0"/>
    </dxf>
    <dxf>
      <font>
        <b/>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font>
        <color rgb="FF000000"/>
      </font>
      <fill>
        <patternFill patternType="solid">
          <fgColor auto="1"/>
          <bgColor theme="9" tint="0.79998168889431442"/>
        </patternFill>
      </fill>
    </dxf>
    <dxf>
      <font>
        <color rgb="FF000000"/>
      </font>
      <fill>
        <patternFill patternType="solid">
          <fgColor auto="1"/>
          <bgColor theme="9" tint="0.79998168889431442"/>
        </patternFill>
      </fill>
    </dxf>
    <dxf>
      <font>
        <color rgb="FFC00000"/>
      </font>
    </dxf>
    <dxf>
      <font>
        <color rgb="FF00B050"/>
      </font>
    </dxf>
    <dxf>
      <font>
        <color theme="0" tint="-0.24994659260841701"/>
      </font>
    </dxf>
    <dxf>
      <font>
        <color theme="0" tint="-0.24994659260841701"/>
      </font>
    </dxf>
    <dxf>
      <font>
        <color theme="1"/>
      </font>
      <fill>
        <patternFill>
          <bgColor theme="8" tint="0.79998168889431442"/>
        </patternFill>
      </fill>
    </dxf>
    <dxf>
      <font>
        <color rgb="FF000000"/>
      </font>
      <fill>
        <patternFill patternType="solid">
          <fgColor auto="1"/>
          <bgColor theme="9" tint="0.79998168889431442"/>
        </patternFill>
      </fill>
    </dxf>
    <dxf>
      <font>
        <color auto="1"/>
      </font>
      <fill>
        <patternFill>
          <bgColor rgb="FFFFCCFF"/>
        </patternFill>
      </fill>
    </dxf>
    <dxf>
      <font>
        <color rgb="FF000000"/>
      </font>
      <fill>
        <patternFill patternType="solid">
          <fgColor auto="1"/>
          <bgColor theme="9" tint="0.79998168889431442"/>
        </patternFill>
      </fill>
    </dxf>
    <dxf>
      <font>
        <color rgb="FF000000"/>
      </font>
      <fill>
        <patternFill patternType="solid">
          <fgColor auto="1"/>
          <bgColor theme="9" tint="0.79998168889431442"/>
        </patternFill>
      </fill>
    </dxf>
    <dxf>
      <font>
        <color auto="1"/>
      </font>
      <fill>
        <patternFill>
          <bgColor rgb="FFFFCCFF"/>
        </patternFill>
      </fill>
    </dxf>
    <dxf>
      <font>
        <color rgb="FF000000"/>
      </font>
      <fill>
        <patternFill patternType="solid">
          <fgColor auto="1"/>
          <bgColor theme="5" tint="0.79998168889431442"/>
        </patternFill>
      </fill>
    </dxf>
    <dxf>
      <font>
        <color theme="0" tint="-0.34998626667073579"/>
      </font>
      <fill>
        <patternFill patternType="solid">
          <bgColor theme="0" tint="-0.14996795556505021"/>
        </patternFill>
      </fill>
    </dxf>
    <dxf>
      <fill>
        <patternFill>
          <bgColor theme="0" tint="-4.9989318521683403E-2"/>
        </patternFill>
      </fill>
    </dxf>
    <dxf>
      <fill>
        <patternFill>
          <bgColor theme="3"/>
        </patternFill>
      </fill>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border>
    </dxf>
    <dxf>
      <font>
        <b/>
        <i val="0"/>
        <color theme="0"/>
      </font>
      <fill>
        <patternFill patternType="solid">
          <bgColor rgb="FF0000CC"/>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patternType="solid">
          <bgColor rgb="FF00B050"/>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patternType="solid">
          <bgColor rgb="FFD60093"/>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s>
  <tableStyles count="4" defaultTableStyle="TableStyleMedium2" defaultPivotStyle="PivotStyleLight16">
    <tableStyle name="Expenses Table Style" pivot="0" count="2" xr9:uid="{99C7076B-88C6-4D33-9F59-B5C3D5679061}">
      <tableStyleElement type="wholeTable" dxfId="68"/>
      <tableStyleElement type="headerRow" dxfId="67"/>
    </tableStyle>
    <tableStyle name="Income Table Style" pivot="0" count="2" xr9:uid="{97C6CE34-EEBB-426E-8737-6B18C4AE58FE}">
      <tableStyleElement type="wholeTable" dxfId="66"/>
      <tableStyleElement type="headerRow" dxfId="65"/>
    </tableStyle>
    <tableStyle name="Savings Table Style 2" pivot="0" count="2" xr9:uid="{0142F233-BCB2-498C-932B-2AFE0D19E74C}">
      <tableStyleElement type="wholeTable" dxfId="64"/>
      <tableStyleElement type="headerRow" dxfId="63"/>
    </tableStyle>
    <tableStyle name="Tracking Table Style " pivot="0" count="3" xr9:uid="{E0FB4DE0-CB5F-46C1-9A7C-481964802A08}">
      <tableStyleElement type="wholeTable" dxfId="62"/>
      <tableStyleElement type="headerRow" dxfId="61"/>
      <tableStyleElement type="firstRowStripe" dxfId="60"/>
    </tableStyle>
  </tableStyles>
  <colors>
    <mruColors>
      <color rgb="FFFA8EE3"/>
      <color rgb="FFE109B3"/>
      <color rgb="FF23892D"/>
      <color rgb="FF2FBB3C"/>
      <color rgb="FF1F7B28"/>
      <color rgb="FF84E08D"/>
      <color rgb="FF279932"/>
      <color rgb="FF57F75B"/>
      <color rgb="FFCDCDCD"/>
      <color rgb="FFC7C7C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doughnutChart>
        <c:varyColors val="1"/>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1"/>
    <c:plotArea>
      <c:layout/>
      <c:doughnutChart>
        <c:varyColors val="1"/>
        <c:ser>
          <c:idx val="0"/>
          <c:order val="0"/>
          <c:spPr>
            <a:solidFill>
              <a:srgbClr val="970775"/>
            </a:solidFill>
          </c:spPr>
          <c:dPt>
            <c:idx val="0"/>
            <c:bubble3D val="0"/>
            <c:spPr>
              <a:solidFill>
                <a:srgbClr val="FF0066"/>
              </a:solidFill>
              <a:ln w="19050">
                <a:solidFill>
                  <a:schemeClr val="lt1"/>
                </a:solidFill>
              </a:ln>
              <a:effectLst/>
            </c:spPr>
            <c:extLst>
              <c:ext xmlns:c16="http://schemas.microsoft.com/office/drawing/2014/chart" uri="{C3380CC4-5D6E-409C-BE32-E72D297353CC}">
                <c16:uniqueId val="{00000001-2224-44D7-9816-1C456600F6FA}"/>
              </c:ext>
            </c:extLst>
          </c:dPt>
          <c:dPt>
            <c:idx val="1"/>
            <c:bubble3D val="0"/>
            <c:spPr>
              <a:solidFill>
                <a:srgbClr val="FF6699"/>
              </a:solidFill>
              <a:ln w="19050">
                <a:solidFill>
                  <a:schemeClr val="lt1"/>
                </a:solidFill>
              </a:ln>
              <a:effectLst/>
            </c:spPr>
            <c:extLst>
              <c:ext xmlns:c16="http://schemas.microsoft.com/office/drawing/2014/chart" uri="{C3380CC4-5D6E-409C-BE32-E72D297353CC}">
                <c16:uniqueId val="{00000003-2224-44D7-9816-1C456600F6FA}"/>
              </c:ext>
            </c:extLst>
          </c:dPt>
          <c:dPt>
            <c:idx val="2"/>
            <c:bubble3D val="0"/>
            <c:spPr>
              <a:solidFill>
                <a:srgbClr val="FF99CC"/>
              </a:solidFill>
              <a:ln w="19050">
                <a:solidFill>
                  <a:schemeClr val="lt1"/>
                </a:solidFill>
              </a:ln>
              <a:effectLst/>
            </c:spPr>
            <c:extLst>
              <c:ext xmlns:c16="http://schemas.microsoft.com/office/drawing/2014/chart" uri="{C3380CC4-5D6E-409C-BE32-E72D297353CC}">
                <c16:uniqueId val="{00000005-2224-44D7-9816-1C456600F6FA}"/>
              </c:ext>
            </c:extLst>
          </c:dPt>
          <c:dPt>
            <c:idx val="3"/>
            <c:bubble3D val="0"/>
            <c:spPr>
              <a:solidFill>
                <a:srgbClr val="FFCCFF"/>
              </a:solidFill>
              <a:ln w="19050">
                <a:solidFill>
                  <a:schemeClr val="lt1"/>
                </a:solidFill>
              </a:ln>
              <a:effectLst/>
            </c:spPr>
            <c:extLst>
              <c:ext xmlns:c16="http://schemas.microsoft.com/office/drawing/2014/chart" uri="{C3380CC4-5D6E-409C-BE32-E72D297353CC}">
                <c16:uniqueId val="{00000007-2224-44D7-9816-1C456600F6FA}"/>
              </c:ext>
            </c:extLst>
          </c:dPt>
          <c:dPt>
            <c:idx val="4"/>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9-2224-44D7-9816-1C456600F6FA}"/>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2224-44D7-9816-1C456600F6FA}"/>
              </c:ext>
            </c:extLst>
          </c:dPt>
          <c:cat>
            <c:strRef>
              <c:f>Calculations!$I$35:$I$40</c:f>
              <c:strCache>
                <c:ptCount val="6"/>
                <c:pt idx="0">
                  <c:v>Housing</c:v>
                </c:pt>
                <c:pt idx="1">
                  <c:v>Groceries</c:v>
                </c:pt>
                <c:pt idx="2">
                  <c:v>Fun &amp; Vacation</c:v>
                </c:pt>
                <c:pt idx="3">
                  <c:v>Body Care &amp; Medicine</c:v>
                </c:pt>
                <c:pt idx="4">
                  <c:v>Transportation</c:v>
                </c:pt>
                <c:pt idx="5">
                  <c:v>other</c:v>
                </c:pt>
              </c:strCache>
            </c:strRef>
          </c:cat>
          <c:val>
            <c:numRef>
              <c:f>Calculations!$J$35:$J$40</c:f>
              <c:numCache>
                <c:formatCode>_-* #,##0_-;\-* #,##0_-;_-* "-"??_-;_-@_-</c:formatCode>
                <c:ptCount val="6"/>
                <c:pt idx="0">
                  <c:v>3600</c:v>
                </c:pt>
                <c:pt idx="1">
                  <c:v>1050</c:v>
                </c:pt>
                <c:pt idx="2">
                  <c:v>840</c:v>
                </c:pt>
                <c:pt idx="3">
                  <c:v>750</c:v>
                </c:pt>
                <c:pt idx="4">
                  <c:v>710</c:v>
                </c:pt>
                <c:pt idx="5">
                  <c:v>1365</c:v>
                </c:pt>
              </c:numCache>
            </c:numRef>
          </c:val>
          <c:extLst>
            <c:ext xmlns:c16="http://schemas.microsoft.com/office/drawing/2014/chart" uri="{C3380CC4-5D6E-409C-BE32-E72D297353CC}">
              <c16:uniqueId val="{0000000C-2224-44D7-9816-1C456600F6F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doughnutChart>
        <c:varyColors val="1"/>
        <c:ser>
          <c:idx val="0"/>
          <c:order val="0"/>
          <c:dPt>
            <c:idx val="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1-E36E-46CC-BD30-70F7862C766E}"/>
              </c:ext>
            </c:extLst>
          </c:dPt>
          <c:dPt>
            <c:idx val="1"/>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3-E36E-46CC-BD30-70F7862C766E}"/>
              </c:ext>
            </c:extLst>
          </c:dPt>
          <c:dPt>
            <c:idx val="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5-E36E-46CC-BD30-70F7862C766E}"/>
              </c:ext>
            </c:extLst>
          </c:dPt>
          <c:dPt>
            <c:idx val="3"/>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7-E36E-46CC-BD30-70F7862C766E}"/>
              </c:ext>
            </c:extLst>
          </c:dPt>
          <c:dPt>
            <c:idx val="4"/>
            <c:bubble3D val="0"/>
            <c:spPr>
              <a:solidFill>
                <a:schemeClr val="accent1">
                  <a:lumMod val="20000"/>
                  <a:lumOff val="80000"/>
                </a:schemeClr>
              </a:solidFill>
              <a:ln w="19050">
                <a:solidFill>
                  <a:schemeClr val="lt1"/>
                </a:solidFill>
              </a:ln>
              <a:effectLst/>
            </c:spPr>
            <c:extLst>
              <c:ext xmlns:c16="http://schemas.microsoft.com/office/drawing/2014/chart" uri="{C3380CC4-5D6E-409C-BE32-E72D297353CC}">
                <c16:uniqueId val="{00000009-E36E-46CC-BD30-70F7862C766E}"/>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E36E-46CC-BD30-70F7862C766E}"/>
              </c:ext>
            </c:extLst>
          </c:dPt>
          <c:cat>
            <c:strRef>
              <c:f>Calculations!$M$35:$M$40</c:f>
              <c:strCache>
                <c:ptCount val="4"/>
                <c:pt idx="0">
                  <c:v>Emergency Fund</c:v>
                </c:pt>
                <c:pt idx="1">
                  <c:v>Retirement Account</c:v>
                </c:pt>
                <c:pt idx="2">
                  <c:v>Stock Portfolio</c:v>
                </c:pt>
                <c:pt idx="3">
                  <c:v>Sunking Fund Rest</c:v>
                </c:pt>
              </c:strCache>
            </c:strRef>
          </c:cat>
          <c:val>
            <c:numRef>
              <c:f>Calculations!$N$35:$N$40</c:f>
              <c:numCache>
                <c:formatCode>_-* #,##0_-;\-* #,##0_-;_-* "-"??_-;_-@_-</c:formatCode>
                <c:ptCount val="6"/>
                <c:pt idx="0">
                  <c:v>2450</c:v>
                </c:pt>
                <c:pt idx="1">
                  <c:v>1000</c:v>
                </c:pt>
                <c:pt idx="2">
                  <c:v>820</c:v>
                </c:pt>
                <c:pt idx="3">
                  <c:v>450</c:v>
                </c:pt>
                <c:pt idx="4">
                  <c:v>0</c:v>
                </c:pt>
                <c:pt idx="5">
                  <c:v>0</c:v>
                </c:pt>
              </c:numCache>
            </c:numRef>
          </c:val>
          <c:extLst>
            <c:ext xmlns:c16="http://schemas.microsoft.com/office/drawing/2014/chart" uri="{C3380CC4-5D6E-409C-BE32-E72D297353CC}">
              <c16:uniqueId val="{0000000C-E36E-46CC-BD30-70F7862C766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1"/>
    <c:plotArea>
      <c:layout/>
      <c:doughnutChart>
        <c:varyColors val="1"/>
        <c:ser>
          <c:idx val="0"/>
          <c:order val="0"/>
          <c:spPr>
            <a:solidFill>
              <a:srgbClr val="970775"/>
            </a:solidFill>
          </c:spPr>
          <c:dPt>
            <c:idx val="0"/>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01-8162-4B5B-ADFD-6BE368920F00}"/>
              </c:ext>
            </c:extLst>
          </c:dPt>
          <c:dPt>
            <c:idx val="1"/>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3-8162-4B5B-ADFD-6BE368920F00}"/>
              </c:ext>
            </c:extLst>
          </c:dPt>
          <c:dPt>
            <c:idx val="2"/>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5-8162-4B5B-ADFD-6BE368920F00}"/>
              </c:ext>
            </c:extLst>
          </c:dPt>
          <c:dPt>
            <c:idx val="3"/>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7-8162-4B5B-ADFD-6BE368920F00}"/>
              </c:ext>
            </c:extLst>
          </c:dPt>
          <c:dPt>
            <c:idx val="4"/>
            <c:bubble3D val="0"/>
            <c:spPr>
              <a:solidFill>
                <a:schemeClr val="accent2">
                  <a:lumMod val="20000"/>
                  <a:lumOff val="80000"/>
                </a:schemeClr>
              </a:solidFill>
              <a:ln w="19050">
                <a:solidFill>
                  <a:schemeClr val="lt1"/>
                </a:solidFill>
              </a:ln>
              <a:effectLst/>
            </c:spPr>
            <c:extLst>
              <c:ext xmlns:c16="http://schemas.microsoft.com/office/drawing/2014/chart" uri="{C3380CC4-5D6E-409C-BE32-E72D297353CC}">
                <c16:uniqueId val="{00000009-8162-4B5B-ADFD-6BE368920F00}"/>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8162-4B5B-ADFD-6BE368920F00}"/>
              </c:ext>
            </c:extLst>
          </c:dPt>
          <c:cat>
            <c:strRef>
              <c:f>Calculations!$E$35:$E$40</c:f>
              <c:strCache>
                <c:ptCount val="3"/>
                <c:pt idx="0">
                  <c:v>Employment (Net)</c:v>
                </c:pt>
                <c:pt idx="1">
                  <c:v>Side Hustle (Net)</c:v>
                </c:pt>
                <c:pt idx="2">
                  <c:v>Dividends</c:v>
                </c:pt>
              </c:strCache>
            </c:strRef>
          </c:cat>
          <c:val>
            <c:numRef>
              <c:f>Calculations!$F$35:$F$40</c:f>
              <c:numCache>
                <c:formatCode>_-* #,##0_-;\-* #,##0_-;_-* "-"??_-;_-@_-</c:formatCode>
                <c:ptCount val="6"/>
                <c:pt idx="0">
                  <c:v>10500</c:v>
                </c:pt>
                <c:pt idx="1">
                  <c:v>3350</c:v>
                </c:pt>
                <c:pt idx="2">
                  <c:v>300</c:v>
                </c:pt>
                <c:pt idx="3">
                  <c:v>0</c:v>
                </c:pt>
                <c:pt idx="4">
                  <c:v>0</c:v>
                </c:pt>
                <c:pt idx="5">
                  <c:v>0</c:v>
                </c:pt>
              </c:numCache>
            </c:numRef>
          </c:val>
          <c:extLst>
            <c:ext xmlns:c16="http://schemas.microsoft.com/office/drawing/2014/chart" uri="{C3380CC4-5D6E-409C-BE32-E72D297353CC}">
              <c16:uniqueId val="{0000000C-8162-4B5B-ADFD-6BE368920F0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54529607020097"/>
          <c:y val="4.5882083046570314E-2"/>
          <c:w val="0.85112004569965583"/>
          <c:h val="0.84309122405810766"/>
        </c:manualLayout>
      </c:layout>
      <c:barChart>
        <c:barDir val="col"/>
        <c:grouping val="stacked"/>
        <c:varyColors val="0"/>
        <c:ser>
          <c:idx val="0"/>
          <c:order val="0"/>
          <c:spPr>
            <a:solidFill>
              <a:schemeClr val="accent2"/>
            </a:solidFill>
            <a:ln>
              <a:noFill/>
            </a:ln>
            <a:effectLst/>
          </c:spPr>
          <c:invertIfNegative val="0"/>
          <c:dPt>
            <c:idx val="1"/>
            <c:invertIfNegative val="0"/>
            <c:bubble3D val="0"/>
            <c:spPr>
              <a:solidFill>
                <a:schemeClr val="accent6"/>
              </a:solidFill>
              <a:ln>
                <a:noFill/>
              </a:ln>
              <a:effectLst/>
            </c:spPr>
            <c:extLst>
              <c:ext xmlns:c16="http://schemas.microsoft.com/office/drawing/2014/chart" uri="{C3380CC4-5D6E-409C-BE32-E72D297353CC}">
                <c16:uniqueId val="{00000001-48FD-4DF9-B0EA-4C74EE354B1E}"/>
              </c:ext>
            </c:extLst>
          </c:dPt>
          <c:dPt>
            <c:idx val="2"/>
            <c:invertIfNegative val="0"/>
            <c:bubble3D val="0"/>
            <c:spPr>
              <a:solidFill>
                <a:schemeClr val="tx2"/>
              </a:solidFill>
              <a:ln>
                <a:noFill/>
              </a:ln>
              <a:effectLst/>
            </c:spPr>
            <c:extLst>
              <c:ext xmlns:c16="http://schemas.microsoft.com/office/drawing/2014/chart" uri="{C3380CC4-5D6E-409C-BE32-E72D297353CC}">
                <c16:uniqueId val="{00000003-48FD-4DF9-B0EA-4C74EE354B1E}"/>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5-48FD-4DF9-B0EA-4C74EE354B1E}"/>
              </c:ext>
            </c:extLst>
          </c:dPt>
          <c:dPt>
            <c:idx val="6"/>
            <c:invertIfNegative val="0"/>
            <c:bubble3D val="0"/>
            <c:spPr>
              <a:solidFill>
                <a:schemeClr val="tx2"/>
              </a:solidFill>
              <a:ln>
                <a:noFill/>
              </a:ln>
              <a:effectLst/>
            </c:spPr>
            <c:extLst>
              <c:ext xmlns:c16="http://schemas.microsoft.com/office/drawing/2014/chart" uri="{C3380CC4-5D6E-409C-BE32-E72D297353CC}">
                <c16:uniqueId val="{00000007-48FD-4DF9-B0EA-4C74EE354B1E}"/>
              </c:ext>
            </c:extLst>
          </c:dPt>
          <c:dPt>
            <c:idx val="9"/>
            <c:invertIfNegative val="0"/>
            <c:bubble3D val="0"/>
            <c:spPr>
              <a:solidFill>
                <a:schemeClr val="accent6"/>
              </a:solidFill>
              <a:ln>
                <a:noFill/>
              </a:ln>
              <a:effectLst/>
            </c:spPr>
            <c:extLst>
              <c:ext xmlns:c16="http://schemas.microsoft.com/office/drawing/2014/chart" uri="{C3380CC4-5D6E-409C-BE32-E72D297353CC}">
                <c16:uniqueId val="{00000009-48FD-4DF9-B0EA-4C74EE354B1E}"/>
              </c:ext>
            </c:extLst>
          </c:dPt>
          <c:dPt>
            <c:idx val="10"/>
            <c:invertIfNegative val="0"/>
            <c:bubble3D val="0"/>
            <c:spPr>
              <a:solidFill>
                <a:schemeClr val="tx2"/>
              </a:solidFill>
              <a:ln>
                <a:noFill/>
              </a:ln>
              <a:effectLst/>
            </c:spPr>
            <c:extLst>
              <c:ext xmlns:c16="http://schemas.microsoft.com/office/drawing/2014/chart" uri="{C3380CC4-5D6E-409C-BE32-E72D297353CC}">
                <c16:uniqueId val="{0000000B-48FD-4DF9-B0EA-4C74EE354B1E}"/>
              </c:ext>
            </c:extLst>
          </c:dPt>
          <c:dPt>
            <c:idx val="13"/>
            <c:invertIfNegative val="0"/>
            <c:bubble3D val="0"/>
            <c:spPr>
              <a:solidFill>
                <a:schemeClr val="accent6"/>
              </a:solidFill>
              <a:ln>
                <a:noFill/>
              </a:ln>
              <a:effectLst/>
            </c:spPr>
            <c:extLst>
              <c:ext xmlns:c16="http://schemas.microsoft.com/office/drawing/2014/chart" uri="{C3380CC4-5D6E-409C-BE32-E72D297353CC}">
                <c16:uniqueId val="{0000000D-48FD-4DF9-B0EA-4C74EE354B1E}"/>
              </c:ext>
            </c:extLst>
          </c:dPt>
          <c:dPt>
            <c:idx val="14"/>
            <c:invertIfNegative val="0"/>
            <c:bubble3D val="0"/>
            <c:spPr>
              <a:solidFill>
                <a:schemeClr val="tx2"/>
              </a:solidFill>
              <a:ln>
                <a:noFill/>
              </a:ln>
              <a:effectLst/>
            </c:spPr>
            <c:extLst>
              <c:ext xmlns:c16="http://schemas.microsoft.com/office/drawing/2014/chart" uri="{C3380CC4-5D6E-409C-BE32-E72D297353CC}">
                <c16:uniqueId val="{0000000F-48FD-4DF9-B0EA-4C74EE354B1E}"/>
              </c:ext>
            </c:extLst>
          </c:dPt>
          <c:dPt>
            <c:idx val="17"/>
            <c:invertIfNegative val="0"/>
            <c:bubble3D val="0"/>
            <c:spPr>
              <a:solidFill>
                <a:schemeClr val="accent6"/>
              </a:solidFill>
              <a:ln>
                <a:noFill/>
              </a:ln>
              <a:effectLst/>
            </c:spPr>
            <c:extLst>
              <c:ext xmlns:c16="http://schemas.microsoft.com/office/drawing/2014/chart" uri="{C3380CC4-5D6E-409C-BE32-E72D297353CC}">
                <c16:uniqueId val="{00000011-48FD-4DF9-B0EA-4C74EE354B1E}"/>
              </c:ext>
            </c:extLst>
          </c:dPt>
          <c:dPt>
            <c:idx val="18"/>
            <c:invertIfNegative val="0"/>
            <c:bubble3D val="0"/>
            <c:spPr>
              <a:solidFill>
                <a:schemeClr val="tx2"/>
              </a:solidFill>
              <a:ln>
                <a:noFill/>
              </a:ln>
              <a:effectLst/>
            </c:spPr>
            <c:extLst>
              <c:ext xmlns:c16="http://schemas.microsoft.com/office/drawing/2014/chart" uri="{C3380CC4-5D6E-409C-BE32-E72D297353CC}">
                <c16:uniqueId val="{00000013-48FD-4DF9-B0EA-4C74EE354B1E}"/>
              </c:ext>
            </c:extLst>
          </c:dPt>
          <c:dPt>
            <c:idx val="21"/>
            <c:invertIfNegative val="0"/>
            <c:bubble3D val="0"/>
            <c:spPr>
              <a:solidFill>
                <a:schemeClr val="accent6"/>
              </a:solidFill>
              <a:ln>
                <a:noFill/>
              </a:ln>
              <a:effectLst/>
            </c:spPr>
            <c:extLst>
              <c:ext xmlns:c16="http://schemas.microsoft.com/office/drawing/2014/chart" uri="{C3380CC4-5D6E-409C-BE32-E72D297353CC}">
                <c16:uniqueId val="{00000015-48FD-4DF9-B0EA-4C74EE354B1E}"/>
              </c:ext>
            </c:extLst>
          </c:dPt>
          <c:dPt>
            <c:idx val="22"/>
            <c:invertIfNegative val="0"/>
            <c:bubble3D val="0"/>
            <c:spPr>
              <a:solidFill>
                <a:schemeClr val="tx2"/>
              </a:solidFill>
              <a:ln>
                <a:noFill/>
              </a:ln>
              <a:effectLst/>
            </c:spPr>
            <c:extLst>
              <c:ext xmlns:c16="http://schemas.microsoft.com/office/drawing/2014/chart" uri="{C3380CC4-5D6E-409C-BE32-E72D297353CC}">
                <c16:uniqueId val="{00000017-48FD-4DF9-B0EA-4C74EE354B1E}"/>
              </c:ext>
            </c:extLst>
          </c:dPt>
          <c:dPt>
            <c:idx val="25"/>
            <c:invertIfNegative val="0"/>
            <c:bubble3D val="0"/>
            <c:spPr>
              <a:solidFill>
                <a:schemeClr val="accent6"/>
              </a:solidFill>
              <a:ln>
                <a:noFill/>
              </a:ln>
              <a:effectLst/>
            </c:spPr>
            <c:extLst>
              <c:ext xmlns:c16="http://schemas.microsoft.com/office/drawing/2014/chart" uri="{C3380CC4-5D6E-409C-BE32-E72D297353CC}">
                <c16:uniqueId val="{00000019-48FD-4DF9-B0EA-4C74EE354B1E}"/>
              </c:ext>
            </c:extLst>
          </c:dPt>
          <c:dPt>
            <c:idx val="26"/>
            <c:invertIfNegative val="0"/>
            <c:bubble3D val="0"/>
            <c:spPr>
              <a:solidFill>
                <a:schemeClr val="tx2"/>
              </a:solidFill>
              <a:ln>
                <a:noFill/>
              </a:ln>
              <a:effectLst/>
            </c:spPr>
            <c:extLst>
              <c:ext xmlns:c16="http://schemas.microsoft.com/office/drawing/2014/chart" uri="{C3380CC4-5D6E-409C-BE32-E72D297353CC}">
                <c16:uniqueId val="{0000001B-48FD-4DF9-B0EA-4C74EE354B1E}"/>
              </c:ext>
            </c:extLst>
          </c:dPt>
          <c:dPt>
            <c:idx val="29"/>
            <c:invertIfNegative val="0"/>
            <c:bubble3D val="0"/>
            <c:spPr>
              <a:solidFill>
                <a:schemeClr val="accent6"/>
              </a:solidFill>
              <a:ln>
                <a:noFill/>
              </a:ln>
              <a:effectLst/>
            </c:spPr>
            <c:extLst>
              <c:ext xmlns:c16="http://schemas.microsoft.com/office/drawing/2014/chart" uri="{C3380CC4-5D6E-409C-BE32-E72D297353CC}">
                <c16:uniqueId val="{0000001D-48FD-4DF9-B0EA-4C74EE354B1E}"/>
              </c:ext>
            </c:extLst>
          </c:dPt>
          <c:dPt>
            <c:idx val="30"/>
            <c:invertIfNegative val="0"/>
            <c:bubble3D val="0"/>
            <c:spPr>
              <a:solidFill>
                <a:schemeClr val="tx2"/>
              </a:solidFill>
              <a:ln>
                <a:noFill/>
              </a:ln>
              <a:effectLst/>
            </c:spPr>
            <c:extLst>
              <c:ext xmlns:c16="http://schemas.microsoft.com/office/drawing/2014/chart" uri="{C3380CC4-5D6E-409C-BE32-E72D297353CC}">
                <c16:uniqueId val="{0000001F-48FD-4DF9-B0EA-4C74EE354B1E}"/>
              </c:ext>
            </c:extLst>
          </c:dPt>
          <c:dPt>
            <c:idx val="33"/>
            <c:invertIfNegative val="0"/>
            <c:bubble3D val="0"/>
            <c:spPr>
              <a:solidFill>
                <a:schemeClr val="accent6"/>
              </a:solidFill>
              <a:ln>
                <a:noFill/>
              </a:ln>
              <a:effectLst/>
            </c:spPr>
            <c:extLst>
              <c:ext xmlns:c16="http://schemas.microsoft.com/office/drawing/2014/chart" uri="{C3380CC4-5D6E-409C-BE32-E72D297353CC}">
                <c16:uniqueId val="{00000021-48FD-4DF9-B0EA-4C74EE354B1E}"/>
              </c:ext>
            </c:extLst>
          </c:dPt>
          <c:dPt>
            <c:idx val="34"/>
            <c:invertIfNegative val="0"/>
            <c:bubble3D val="0"/>
            <c:spPr>
              <a:solidFill>
                <a:schemeClr val="tx2"/>
              </a:solidFill>
              <a:ln>
                <a:noFill/>
              </a:ln>
              <a:effectLst/>
            </c:spPr>
            <c:extLst>
              <c:ext xmlns:c16="http://schemas.microsoft.com/office/drawing/2014/chart" uri="{C3380CC4-5D6E-409C-BE32-E72D297353CC}">
                <c16:uniqueId val="{00000023-48FD-4DF9-B0EA-4C74EE354B1E}"/>
              </c:ext>
            </c:extLst>
          </c:dPt>
          <c:dPt>
            <c:idx val="37"/>
            <c:invertIfNegative val="0"/>
            <c:bubble3D val="0"/>
            <c:spPr>
              <a:solidFill>
                <a:schemeClr val="accent6"/>
              </a:solidFill>
              <a:ln>
                <a:noFill/>
              </a:ln>
              <a:effectLst/>
            </c:spPr>
            <c:extLst>
              <c:ext xmlns:c16="http://schemas.microsoft.com/office/drawing/2014/chart" uri="{C3380CC4-5D6E-409C-BE32-E72D297353CC}">
                <c16:uniqueId val="{00000025-48FD-4DF9-B0EA-4C74EE354B1E}"/>
              </c:ext>
            </c:extLst>
          </c:dPt>
          <c:dPt>
            <c:idx val="38"/>
            <c:invertIfNegative val="0"/>
            <c:bubble3D val="0"/>
            <c:spPr>
              <a:solidFill>
                <a:schemeClr val="tx2"/>
              </a:solidFill>
              <a:ln>
                <a:noFill/>
              </a:ln>
              <a:effectLst/>
            </c:spPr>
            <c:extLst>
              <c:ext xmlns:c16="http://schemas.microsoft.com/office/drawing/2014/chart" uri="{C3380CC4-5D6E-409C-BE32-E72D297353CC}">
                <c16:uniqueId val="{00000027-48FD-4DF9-B0EA-4C74EE354B1E}"/>
              </c:ext>
            </c:extLst>
          </c:dPt>
          <c:dPt>
            <c:idx val="41"/>
            <c:invertIfNegative val="0"/>
            <c:bubble3D val="0"/>
            <c:spPr>
              <a:solidFill>
                <a:schemeClr val="accent6"/>
              </a:solidFill>
              <a:ln>
                <a:noFill/>
              </a:ln>
              <a:effectLst/>
            </c:spPr>
            <c:extLst>
              <c:ext xmlns:c16="http://schemas.microsoft.com/office/drawing/2014/chart" uri="{C3380CC4-5D6E-409C-BE32-E72D297353CC}">
                <c16:uniqueId val="{00000029-48FD-4DF9-B0EA-4C74EE354B1E}"/>
              </c:ext>
            </c:extLst>
          </c:dPt>
          <c:dPt>
            <c:idx val="42"/>
            <c:invertIfNegative val="0"/>
            <c:bubble3D val="0"/>
            <c:spPr>
              <a:solidFill>
                <a:schemeClr val="tx2"/>
              </a:solidFill>
              <a:ln>
                <a:noFill/>
              </a:ln>
              <a:effectLst/>
            </c:spPr>
            <c:extLst>
              <c:ext xmlns:c16="http://schemas.microsoft.com/office/drawing/2014/chart" uri="{C3380CC4-5D6E-409C-BE32-E72D297353CC}">
                <c16:uniqueId val="{0000002B-48FD-4DF9-B0EA-4C74EE354B1E}"/>
              </c:ext>
            </c:extLst>
          </c:dPt>
          <c:dPt>
            <c:idx val="45"/>
            <c:invertIfNegative val="0"/>
            <c:bubble3D val="0"/>
            <c:spPr>
              <a:solidFill>
                <a:schemeClr val="accent6"/>
              </a:solidFill>
              <a:ln>
                <a:noFill/>
              </a:ln>
              <a:effectLst/>
            </c:spPr>
            <c:extLst>
              <c:ext xmlns:c16="http://schemas.microsoft.com/office/drawing/2014/chart" uri="{C3380CC4-5D6E-409C-BE32-E72D297353CC}">
                <c16:uniqueId val="{0000002D-48FD-4DF9-B0EA-4C74EE354B1E}"/>
              </c:ext>
            </c:extLst>
          </c:dPt>
          <c:dPt>
            <c:idx val="46"/>
            <c:invertIfNegative val="0"/>
            <c:bubble3D val="0"/>
            <c:spPr>
              <a:solidFill>
                <a:schemeClr val="tx2"/>
              </a:solidFill>
              <a:ln>
                <a:noFill/>
              </a:ln>
              <a:effectLst/>
            </c:spPr>
            <c:extLst>
              <c:ext xmlns:c16="http://schemas.microsoft.com/office/drawing/2014/chart" uri="{C3380CC4-5D6E-409C-BE32-E72D297353CC}">
                <c16:uniqueId val="{0000002F-48FD-4DF9-B0EA-4C74EE354B1E}"/>
              </c:ext>
            </c:extLst>
          </c:dPt>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Calculations!$M$55:$M$102</c:f>
              <c:numCache>
                <c:formatCode>_-* #,##0_-;\-* #,##0_-;_-* "-"??_-;_-@_-</c:formatCode>
                <c:ptCount val="48"/>
                <c:pt idx="0">
                  <c:v>4450</c:v>
                </c:pt>
                <c:pt idx="1">
                  <c:v>2900</c:v>
                </c:pt>
                <c:pt idx="2">
                  <c:v>1750</c:v>
                </c:pt>
                <c:pt idx="4">
                  <c:v>4550</c:v>
                </c:pt>
                <c:pt idx="5">
                  <c:v>2900</c:v>
                </c:pt>
                <c:pt idx="6">
                  <c:v>1650</c:v>
                </c:pt>
                <c:pt idx="8">
                  <c:v>4050</c:v>
                </c:pt>
                <c:pt idx="9">
                  <c:v>2160</c:v>
                </c:pt>
                <c:pt idx="10">
                  <c:v>820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30-48FD-4DF9-B0EA-4C74EE354B1E}"/>
            </c:ext>
          </c:extLst>
        </c:ser>
        <c:ser>
          <c:idx val="1"/>
          <c:order val="1"/>
          <c:spPr>
            <a:solidFill>
              <a:schemeClr val="accent2">
                <a:lumMod val="20000"/>
                <a:lumOff val="80000"/>
              </a:schemeClr>
            </a:solidFill>
            <a:ln>
              <a:noFill/>
            </a:ln>
            <a:effectLst/>
          </c:spPr>
          <c:invertIfNegative val="0"/>
          <c:dPt>
            <c:idx val="1"/>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32-48FD-4DF9-B0EA-4C74EE354B1E}"/>
              </c:ext>
            </c:extLst>
          </c:dPt>
          <c:dPt>
            <c:idx val="2"/>
            <c:invertIfNegative val="0"/>
            <c:bubble3D val="0"/>
            <c:spPr>
              <a:solidFill>
                <a:schemeClr val="tx2">
                  <a:lumMod val="20000"/>
                  <a:lumOff val="80000"/>
                </a:schemeClr>
              </a:solidFill>
              <a:ln>
                <a:noFill/>
              </a:ln>
              <a:effectLst/>
            </c:spPr>
            <c:extLst>
              <c:ext xmlns:c16="http://schemas.microsoft.com/office/drawing/2014/chart" uri="{C3380CC4-5D6E-409C-BE32-E72D297353CC}">
                <c16:uniqueId val="{00000034-48FD-4DF9-B0EA-4C74EE354B1E}"/>
              </c:ext>
            </c:extLst>
          </c:dPt>
          <c:dPt>
            <c:idx val="5"/>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36-48FD-4DF9-B0EA-4C74EE354B1E}"/>
              </c:ext>
            </c:extLst>
          </c:dPt>
          <c:dPt>
            <c:idx val="9"/>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38-48FD-4DF9-B0EA-4C74EE354B1E}"/>
              </c:ext>
            </c:extLst>
          </c:dPt>
          <c:dPt>
            <c:idx val="13"/>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3A-48FD-4DF9-B0EA-4C74EE354B1E}"/>
              </c:ext>
            </c:extLst>
          </c:dPt>
          <c:dPt>
            <c:idx val="17"/>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3C-48FD-4DF9-B0EA-4C74EE354B1E}"/>
              </c:ext>
            </c:extLst>
          </c:dPt>
          <c:dPt>
            <c:idx val="21"/>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3E-48FD-4DF9-B0EA-4C74EE354B1E}"/>
              </c:ext>
            </c:extLst>
          </c:dPt>
          <c:dPt>
            <c:idx val="25"/>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40-48FD-4DF9-B0EA-4C74EE354B1E}"/>
              </c:ext>
            </c:extLst>
          </c:dPt>
          <c:dPt>
            <c:idx val="29"/>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42-48FD-4DF9-B0EA-4C74EE354B1E}"/>
              </c:ext>
            </c:extLst>
          </c:dPt>
          <c:dPt>
            <c:idx val="33"/>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44-48FD-4DF9-B0EA-4C74EE354B1E}"/>
              </c:ext>
            </c:extLst>
          </c:dPt>
          <c:dPt>
            <c:idx val="37"/>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46-48FD-4DF9-B0EA-4C74EE354B1E}"/>
              </c:ext>
            </c:extLst>
          </c:dPt>
          <c:dPt>
            <c:idx val="41"/>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48-48FD-4DF9-B0EA-4C74EE354B1E}"/>
              </c:ext>
            </c:extLst>
          </c:dPt>
          <c:dPt>
            <c:idx val="45"/>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4A-48FD-4DF9-B0EA-4C74EE354B1E}"/>
              </c:ext>
            </c:extLst>
          </c:dPt>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Calculations!$N$55:$N$102</c:f>
              <c:numCache>
                <c:formatCode>_-* #,##0_-;\-* #,##0_-;_-* "-"??_-;_-@_-</c:formatCode>
                <c:ptCount val="48"/>
                <c:pt idx="0">
                  <c:v>200</c:v>
                </c:pt>
                <c:pt idx="1">
                  <c:v>0</c:v>
                </c:pt>
                <c:pt idx="2">
                  <c:v>0</c:v>
                </c:pt>
                <c:pt idx="4">
                  <c:v>0</c:v>
                </c:pt>
                <c:pt idx="5">
                  <c:v>0</c:v>
                </c:pt>
                <c:pt idx="6">
                  <c:v>0</c:v>
                </c:pt>
                <c:pt idx="8">
                  <c:v>550</c:v>
                </c:pt>
                <c:pt idx="9">
                  <c:v>890</c:v>
                </c:pt>
                <c:pt idx="10">
                  <c:v>730</c:v>
                </c:pt>
                <c:pt idx="12">
                  <c:v>5650</c:v>
                </c:pt>
                <c:pt idx="13">
                  <c:v>3800</c:v>
                </c:pt>
                <c:pt idx="14">
                  <c:v>1850</c:v>
                </c:pt>
                <c:pt idx="16">
                  <c:v>5550</c:v>
                </c:pt>
                <c:pt idx="17">
                  <c:v>2900</c:v>
                </c:pt>
                <c:pt idx="18">
                  <c:v>2650</c:v>
                </c:pt>
                <c:pt idx="20">
                  <c:v>5600</c:v>
                </c:pt>
                <c:pt idx="21">
                  <c:v>3050</c:v>
                </c:pt>
                <c:pt idx="22">
                  <c:v>2550</c:v>
                </c:pt>
                <c:pt idx="24">
                  <c:v>5650</c:v>
                </c:pt>
                <c:pt idx="25">
                  <c:v>2900</c:v>
                </c:pt>
                <c:pt idx="26">
                  <c:v>2750</c:v>
                </c:pt>
                <c:pt idx="28">
                  <c:v>5550</c:v>
                </c:pt>
                <c:pt idx="29">
                  <c:v>4100</c:v>
                </c:pt>
                <c:pt idx="30">
                  <c:v>1450</c:v>
                </c:pt>
                <c:pt idx="32">
                  <c:v>5600</c:v>
                </c:pt>
                <c:pt idx="33">
                  <c:v>3050</c:v>
                </c:pt>
                <c:pt idx="34">
                  <c:v>2550</c:v>
                </c:pt>
                <c:pt idx="36">
                  <c:v>5650</c:v>
                </c:pt>
                <c:pt idx="37">
                  <c:v>2900</c:v>
                </c:pt>
                <c:pt idx="38">
                  <c:v>2750</c:v>
                </c:pt>
                <c:pt idx="40">
                  <c:v>5550</c:v>
                </c:pt>
                <c:pt idx="41">
                  <c:v>2900</c:v>
                </c:pt>
                <c:pt idx="42">
                  <c:v>2650</c:v>
                </c:pt>
                <c:pt idx="44">
                  <c:v>5600</c:v>
                </c:pt>
                <c:pt idx="45">
                  <c:v>3350</c:v>
                </c:pt>
                <c:pt idx="46">
                  <c:v>2250</c:v>
                </c:pt>
              </c:numCache>
            </c:numRef>
          </c:val>
          <c:extLst>
            <c:ext xmlns:c16="http://schemas.microsoft.com/office/drawing/2014/chart" uri="{C3380CC4-5D6E-409C-BE32-E72D297353CC}">
              <c16:uniqueId val="{0000004B-48FD-4DF9-B0EA-4C74EE354B1E}"/>
            </c:ext>
          </c:extLst>
        </c:ser>
        <c:ser>
          <c:idx val="2"/>
          <c:order val="2"/>
          <c:spPr>
            <a:solidFill>
              <a:schemeClr val="accent2">
                <a:lumMod val="75000"/>
              </a:schemeClr>
            </a:solidFill>
            <a:ln>
              <a:noFill/>
            </a:ln>
            <a:effectLst/>
          </c:spPr>
          <c:invertIfNegative val="0"/>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4D-48FD-4DF9-B0EA-4C74EE354B1E}"/>
              </c:ext>
            </c:extLst>
          </c:dPt>
          <c:dPt>
            <c:idx val="2"/>
            <c:invertIfNegative val="0"/>
            <c:bubble3D val="0"/>
            <c:spPr>
              <a:solidFill>
                <a:schemeClr val="tx2">
                  <a:lumMod val="75000"/>
                </a:schemeClr>
              </a:solidFill>
              <a:ln>
                <a:noFill/>
              </a:ln>
              <a:effectLst/>
            </c:spPr>
            <c:extLst>
              <c:ext xmlns:c16="http://schemas.microsoft.com/office/drawing/2014/chart" uri="{C3380CC4-5D6E-409C-BE32-E72D297353CC}">
                <c16:uniqueId val="{0000004F-48FD-4DF9-B0EA-4C74EE354B1E}"/>
              </c:ext>
            </c:extLst>
          </c:dPt>
          <c:dPt>
            <c:idx val="5"/>
            <c:invertIfNegative val="0"/>
            <c:bubble3D val="0"/>
            <c:spPr>
              <a:solidFill>
                <a:schemeClr val="accent6">
                  <a:lumMod val="75000"/>
                </a:schemeClr>
              </a:solidFill>
              <a:ln>
                <a:noFill/>
              </a:ln>
              <a:effectLst/>
            </c:spPr>
            <c:extLst>
              <c:ext xmlns:c16="http://schemas.microsoft.com/office/drawing/2014/chart" uri="{C3380CC4-5D6E-409C-BE32-E72D297353CC}">
                <c16:uniqueId val="{00000051-48FD-4DF9-B0EA-4C74EE354B1E}"/>
              </c:ext>
            </c:extLst>
          </c:dPt>
          <c:dPt>
            <c:idx val="6"/>
            <c:invertIfNegative val="0"/>
            <c:bubble3D val="0"/>
            <c:spPr>
              <a:solidFill>
                <a:schemeClr val="tx2">
                  <a:lumMod val="75000"/>
                </a:schemeClr>
              </a:solidFill>
              <a:ln>
                <a:noFill/>
              </a:ln>
              <a:effectLst/>
            </c:spPr>
            <c:extLst>
              <c:ext xmlns:c16="http://schemas.microsoft.com/office/drawing/2014/chart" uri="{C3380CC4-5D6E-409C-BE32-E72D297353CC}">
                <c16:uniqueId val="{00000053-48FD-4DF9-B0EA-4C74EE354B1E}"/>
              </c:ext>
            </c:extLst>
          </c:dPt>
          <c:dPt>
            <c:idx val="9"/>
            <c:invertIfNegative val="0"/>
            <c:bubble3D val="0"/>
            <c:spPr>
              <a:solidFill>
                <a:schemeClr val="accent6">
                  <a:lumMod val="75000"/>
                </a:schemeClr>
              </a:solidFill>
              <a:ln>
                <a:noFill/>
              </a:ln>
              <a:effectLst/>
            </c:spPr>
            <c:extLst>
              <c:ext xmlns:c16="http://schemas.microsoft.com/office/drawing/2014/chart" uri="{C3380CC4-5D6E-409C-BE32-E72D297353CC}">
                <c16:uniqueId val="{00000055-48FD-4DF9-B0EA-4C74EE354B1E}"/>
              </c:ext>
            </c:extLst>
          </c:dPt>
          <c:dPt>
            <c:idx val="10"/>
            <c:invertIfNegative val="0"/>
            <c:bubble3D val="0"/>
            <c:spPr>
              <a:solidFill>
                <a:schemeClr val="tx2">
                  <a:lumMod val="75000"/>
                </a:schemeClr>
              </a:solidFill>
              <a:ln>
                <a:noFill/>
              </a:ln>
              <a:effectLst/>
            </c:spPr>
            <c:extLst>
              <c:ext xmlns:c16="http://schemas.microsoft.com/office/drawing/2014/chart" uri="{C3380CC4-5D6E-409C-BE32-E72D297353CC}">
                <c16:uniqueId val="{00000057-48FD-4DF9-B0EA-4C74EE354B1E}"/>
              </c:ext>
            </c:extLst>
          </c:dPt>
          <c:dPt>
            <c:idx val="13"/>
            <c:invertIfNegative val="0"/>
            <c:bubble3D val="0"/>
            <c:spPr>
              <a:solidFill>
                <a:schemeClr val="accent6">
                  <a:lumMod val="75000"/>
                </a:schemeClr>
              </a:solidFill>
              <a:ln>
                <a:noFill/>
              </a:ln>
              <a:effectLst/>
            </c:spPr>
            <c:extLst>
              <c:ext xmlns:c16="http://schemas.microsoft.com/office/drawing/2014/chart" uri="{C3380CC4-5D6E-409C-BE32-E72D297353CC}">
                <c16:uniqueId val="{00000059-48FD-4DF9-B0EA-4C74EE354B1E}"/>
              </c:ext>
            </c:extLst>
          </c:dPt>
          <c:dPt>
            <c:idx val="14"/>
            <c:invertIfNegative val="0"/>
            <c:bubble3D val="0"/>
            <c:spPr>
              <a:solidFill>
                <a:schemeClr val="tx2">
                  <a:lumMod val="75000"/>
                </a:schemeClr>
              </a:solidFill>
              <a:ln>
                <a:noFill/>
              </a:ln>
              <a:effectLst/>
            </c:spPr>
            <c:extLst>
              <c:ext xmlns:c16="http://schemas.microsoft.com/office/drawing/2014/chart" uri="{C3380CC4-5D6E-409C-BE32-E72D297353CC}">
                <c16:uniqueId val="{0000005B-48FD-4DF9-B0EA-4C74EE354B1E}"/>
              </c:ext>
            </c:extLst>
          </c:dPt>
          <c:dPt>
            <c:idx val="17"/>
            <c:invertIfNegative val="0"/>
            <c:bubble3D val="0"/>
            <c:spPr>
              <a:solidFill>
                <a:schemeClr val="accent6">
                  <a:lumMod val="75000"/>
                </a:schemeClr>
              </a:solidFill>
              <a:ln>
                <a:noFill/>
              </a:ln>
              <a:effectLst/>
            </c:spPr>
            <c:extLst>
              <c:ext xmlns:c16="http://schemas.microsoft.com/office/drawing/2014/chart" uri="{C3380CC4-5D6E-409C-BE32-E72D297353CC}">
                <c16:uniqueId val="{0000005D-48FD-4DF9-B0EA-4C74EE354B1E}"/>
              </c:ext>
            </c:extLst>
          </c:dPt>
          <c:dPt>
            <c:idx val="18"/>
            <c:invertIfNegative val="0"/>
            <c:bubble3D val="0"/>
            <c:spPr>
              <a:solidFill>
                <a:schemeClr val="tx2">
                  <a:lumMod val="75000"/>
                </a:schemeClr>
              </a:solidFill>
              <a:ln>
                <a:noFill/>
              </a:ln>
              <a:effectLst/>
            </c:spPr>
            <c:extLst>
              <c:ext xmlns:c16="http://schemas.microsoft.com/office/drawing/2014/chart" uri="{C3380CC4-5D6E-409C-BE32-E72D297353CC}">
                <c16:uniqueId val="{0000005F-48FD-4DF9-B0EA-4C74EE354B1E}"/>
              </c:ext>
            </c:extLst>
          </c:dPt>
          <c:dPt>
            <c:idx val="21"/>
            <c:invertIfNegative val="0"/>
            <c:bubble3D val="0"/>
            <c:spPr>
              <a:solidFill>
                <a:schemeClr val="accent6">
                  <a:lumMod val="75000"/>
                </a:schemeClr>
              </a:solidFill>
              <a:ln>
                <a:noFill/>
              </a:ln>
              <a:effectLst/>
            </c:spPr>
            <c:extLst>
              <c:ext xmlns:c16="http://schemas.microsoft.com/office/drawing/2014/chart" uri="{C3380CC4-5D6E-409C-BE32-E72D297353CC}">
                <c16:uniqueId val="{00000061-48FD-4DF9-B0EA-4C74EE354B1E}"/>
              </c:ext>
            </c:extLst>
          </c:dPt>
          <c:dPt>
            <c:idx val="22"/>
            <c:invertIfNegative val="0"/>
            <c:bubble3D val="0"/>
            <c:spPr>
              <a:solidFill>
                <a:schemeClr val="tx2">
                  <a:lumMod val="75000"/>
                </a:schemeClr>
              </a:solidFill>
              <a:ln>
                <a:noFill/>
              </a:ln>
              <a:effectLst/>
            </c:spPr>
            <c:extLst>
              <c:ext xmlns:c16="http://schemas.microsoft.com/office/drawing/2014/chart" uri="{C3380CC4-5D6E-409C-BE32-E72D297353CC}">
                <c16:uniqueId val="{00000063-48FD-4DF9-B0EA-4C74EE354B1E}"/>
              </c:ext>
            </c:extLst>
          </c:dPt>
          <c:dPt>
            <c:idx val="25"/>
            <c:invertIfNegative val="0"/>
            <c:bubble3D val="0"/>
            <c:spPr>
              <a:solidFill>
                <a:schemeClr val="accent6">
                  <a:lumMod val="75000"/>
                </a:schemeClr>
              </a:solidFill>
              <a:ln>
                <a:noFill/>
              </a:ln>
              <a:effectLst/>
            </c:spPr>
            <c:extLst>
              <c:ext xmlns:c16="http://schemas.microsoft.com/office/drawing/2014/chart" uri="{C3380CC4-5D6E-409C-BE32-E72D297353CC}">
                <c16:uniqueId val="{00000065-48FD-4DF9-B0EA-4C74EE354B1E}"/>
              </c:ext>
            </c:extLst>
          </c:dPt>
          <c:dPt>
            <c:idx val="26"/>
            <c:invertIfNegative val="0"/>
            <c:bubble3D val="0"/>
            <c:spPr>
              <a:solidFill>
                <a:schemeClr val="tx2">
                  <a:lumMod val="75000"/>
                </a:schemeClr>
              </a:solidFill>
              <a:ln>
                <a:noFill/>
              </a:ln>
              <a:effectLst/>
            </c:spPr>
            <c:extLst>
              <c:ext xmlns:c16="http://schemas.microsoft.com/office/drawing/2014/chart" uri="{C3380CC4-5D6E-409C-BE32-E72D297353CC}">
                <c16:uniqueId val="{00000067-48FD-4DF9-B0EA-4C74EE354B1E}"/>
              </c:ext>
            </c:extLst>
          </c:dPt>
          <c:dPt>
            <c:idx val="29"/>
            <c:invertIfNegative val="0"/>
            <c:bubble3D val="0"/>
            <c:spPr>
              <a:solidFill>
                <a:schemeClr val="accent6">
                  <a:lumMod val="75000"/>
                </a:schemeClr>
              </a:solidFill>
              <a:ln>
                <a:noFill/>
              </a:ln>
              <a:effectLst/>
            </c:spPr>
            <c:extLst>
              <c:ext xmlns:c16="http://schemas.microsoft.com/office/drawing/2014/chart" uri="{C3380CC4-5D6E-409C-BE32-E72D297353CC}">
                <c16:uniqueId val="{00000069-48FD-4DF9-B0EA-4C74EE354B1E}"/>
              </c:ext>
            </c:extLst>
          </c:dPt>
          <c:dPt>
            <c:idx val="30"/>
            <c:invertIfNegative val="0"/>
            <c:bubble3D val="0"/>
            <c:spPr>
              <a:solidFill>
                <a:schemeClr val="tx2">
                  <a:lumMod val="75000"/>
                </a:schemeClr>
              </a:solidFill>
              <a:ln>
                <a:noFill/>
              </a:ln>
              <a:effectLst/>
            </c:spPr>
            <c:extLst>
              <c:ext xmlns:c16="http://schemas.microsoft.com/office/drawing/2014/chart" uri="{C3380CC4-5D6E-409C-BE32-E72D297353CC}">
                <c16:uniqueId val="{0000006B-48FD-4DF9-B0EA-4C74EE354B1E}"/>
              </c:ext>
            </c:extLst>
          </c:dPt>
          <c:dPt>
            <c:idx val="33"/>
            <c:invertIfNegative val="0"/>
            <c:bubble3D val="0"/>
            <c:spPr>
              <a:solidFill>
                <a:schemeClr val="accent6">
                  <a:lumMod val="75000"/>
                </a:schemeClr>
              </a:solidFill>
              <a:ln>
                <a:noFill/>
              </a:ln>
              <a:effectLst/>
            </c:spPr>
            <c:extLst>
              <c:ext xmlns:c16="http://schemas.microsoft.com/office/drawing/2014/chart" uri="{C3380CC4-5D6E-409C-BE32-E72D297353CC}">
                <c16:uniqueId val="{0000006D-48FD-4DF9-B0EA-4C74EE354B1E}"/>
              </c:ext>
            </c:extLst>
          </c:dPt>
          <c:dPt>
            <c:idx val="34"/>
            <c:invertIfNegative val="0"/>
            <c:bubble3D val="0"/>
            <c:spPr>
              <a:solidFill>
                <a:schemeClr val="tx2">
                  <a:lumMod val="75000"/>
                </a:schemeClr>
              </a:solidFill>
              <a:ln>
                <a:noFill/>
              </a:ln>
              <a:effectLst/>
            </c:spPr>
            <c:extLst>
              <c:ext xmlns:c16="http://schemas.microsoft.com/office/drawing/2014/chart" uri="{C3380CC4-5D6E-409C-BE32-E72D297353CC}">
                <c16:uniqueId val="{0000006F-48FD-4DF9-B0EA-4C74EE354B1E}"/>
              </c:ext>
            </c:extLst>
          </c:dPt>
          <c:dPt>
            <c:idx val="37"/>
            <c:invertIfNegative val="0"/>
            <c:bubble3D val="0"/>
            <c:spPr>
              <a:solidFill>
                <a:schemeClr val="accent6">
                  <a:lumMod val="75000"/>
                </a:schemeClr>
              </a:solidFill>
              <a:ln>
                <a:noFill/>
              </a:ln>
              <a:effectLst/>
            </c:spPr>
            <c:extLst>
              <c:ext xmlns:c16="http://schemas.microsoft.com/office/drawing/2014/chart" uri="{C3380CC4-5D6E-409C-BE32-E72D297353CC}">
                <c16:uniqueId val="{00000071-48FD-4DF9-B0EA-4C74EE354B1E}"/>
              </c:ext>
            </c:extLst>
          </c:dPt>
          <c:dPt>
            <c:idx val="38"/>
            <c:invertIfNegative val="0"/>
            <c:bubble3D val="0"/>
            <c:spPr>
              <a:solidFill>
                <a:schemeClr val="tx2">
                  <a:lumMod val="75000"/>
                </a:schemeClr>
              </a:solidFill>
              <a:ln>
                <a:noFill/>
              </a:ln>
              <a:effectLst/>
            </c:spPr>
            <c:extLst>
              <c:ext xmlns:c16="http://schemas.microsoft.com/office/drawing/2014/chart" uri="{C3380CC4-5D6E-409C-BE32-E72D297353CC}">
                <c16:uniqueId val="{00000073-48FD-4DF9-B0EA-4C74EE354B1E}"/>
              </c:ext>
            </c:extLst>
          </c:dPt>
          <c:dPt>
            <c:idx val="41"/>
            <c:invertIfNegative val="0"/>
            <c:bubble3D val="0"/>
            <c:spPr>
              <a:solidFill>
                <a:schemeClr val="accent6">
                  <a:lumMod val="75000"/>
                </a:schemeClr>
              </a:solidFill>
              <a:ln>
                <a:noFill/>
              </a:ln>
              <a:effectLst/>
            </c:spPr>
            <c:extLst>
              <c:ext xmlns:c16="http://schemas.microsoft.com/office/drawing/2014/chart" uri="{C3380CC4-5D6E-409C-BE32-E72D297353CC}">
                <c16:uniqueId val="{00000075-48FD-4DF9-B0EA-4C74EE354B1E}"/>
              </c:ext>
            </c:extLst>
          </c:dPt>
          <c:dPt>
            <c:idx val="42"/>
            <c:invertIfNegative val="0"/>
            <c:bubble3D val="0"/>
            <c:spPr>
              <a:solidFill>
                <a:schemeClr val="tx2">
                  <a:lumMod val="75000"/>
                </a:schemeClr>
              </a:solidFill>
              <a:ln>
                <a:noFill/>
              </a:ln>
              <a:effectLst/>
            </c:spPr>
            <c:extLst>
              <c:ext xmlns:c16="http://schemas.microsoft.com/office/drawing/2014/chart" uri="{C3380CC4-5D6E-409C-BE32-E72D297353CC}">
                <c16:uniqueId val="{00000077-48FD-4DF9-B0EA-4C74EE354B1E}"/>
              </c:ext>
            </c:extLst>
          </c:dPt>
          <c:dPt>
            <c:idx val="45"/>
            <c:invertIfNegative val="0"/>
            <c:bubble3D val="0"/>
            <c:spPr>
              <a:solidFill>
                <a:schemeClr val="accent6">
                  <a:lumMod val="75000"/>
                </a:schemeClr>
              </a:solidFill>
              <a:ln>
                <a:noFill/>
              </a:ln>
              <a:effectLst/>
            </c:spPr>
            <c:extLst>
              <c:ext xmlns:c16="http://schemas.microsoft.com/office/drawing/2014/chart" uri="{C3380CC4-5D6E-409C-BE32-E72D297353CC}">
                <c16:uniqueId val="{00000079-48FD-4DF9-B0EA-4C74EE354B1E}"/>
              </c:ext>
            </c:extLst>
          </c:dPt>
          <c:dPt>
            <c:idx val="46"/>
            <c:invertIfNegative val="0"/>
            <c:bubble3D val="0"/>
            <c:spPr>
              <a:solidFill>
                <a:schemeClr val="tx2">
                  <a:lumMod val="75000"/>
                </a:schemeClr>
              </a:solidFill>
              <a:ln>
                <a:noFill/>
              </a:ln>
              <a:effectLst/>
            </c:spPr>
            <c:extLst>
              <c:ext xmlns:c16="http://schemas.microsoft.com/office/drawing/2014/chart" uri="{C3380CC4-5D6E-409C-BE32-E72D297353CC}">
                <c16:uniqueId val="{0000007B-48FD-4DF9-B0EA-4C74EE354B1E}"/>
              </c:ext>
            </c:extLst>
          </c:dPt>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Calculations!$O$55:$O$102</c:f>
              <c:numCache>
                <c:formatCode>_-* #,##0_-;\-* #,##0_-;_-* "-"??_-;_-@_-</c:formatCode>
                <c:ptCount val="48"/>
                <c:pt idx="0">
                  <c:v>0</c:v>
                </c:pt>
                <c:pt idx="1">
                  <c:v>145</c:v>
                </c:pt>
                <c:pt idx="2">
                  <c:v>200</c:v>
                </c:pt>
                <c:pt idx="4">
                  <c:v>1100</c:v>
                </c:pt>
                <c:pt idx="5">
                  <c:v>210</c:v>
                </c:pt>
                <c:pt idx="6">
                  <c:v>300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7C-48FD-4DF9-B0EA-4C74EE354B1E}"/>
            </c:ext>
          </c:extLst>
        </c:ser>
        <c:ser>
          <c:idx val="3"/>
          <c:order val="3"/>
          <c:spPr>
            <a:solidFill>
              <a:srgbClr val="CDCDCD"/>
            </a:solidFill>
            <a:ln>
              <a:noFill/>
            </a:ln>
            <a:effectLst/>
          </c:spPr>
          <c:invertIfNegative val="0"/>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Calculations!$P$55:$P$102</c:f>
              <c:numCache>
                <c:formatCode>_-* #,##0_-;\-* #,##0_-;_-*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7D-48FD-4DF9-B0EA-4C74EE354B1E}"/>
            </c:ext>
          </c:extLst>
        </c:ser>
        <c:ser>
          <c:idx val="4"/>
          <c:order val="4"/>
          <c:spPr>
            <a:solidFill>
              <a:srgbClr val="EAEAEA"/>
            </a:solidFill>
            <a:ln>
              <a:noFill/>
            </a:ln>
            <a:effectLst/>
          </c:spPr>
          <c:invertIfNegative val="0"/>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Calculations!$Q$55:$Q$102</c:f>
              <c:numCache>
                <c:formatCode>_-* #,##0_-;\-* #,##0_-;_-*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7E-48FD-4DF9-B0EA-4C74EE354B1E}"/>
            </c:ext>
          </c:extLst>
        </c:ser>
        <c:ser>
          <c:idx val="5"/>
          <c:order val="5"/>
          <c:spPr>
            <a:solidFill>
              <a:srgbClr val="C7C7C7"/>
            </a:solidFill>
            <a:ln>
              <a:noFill/>
            </a:ln>
            <a:effectLst/>
          </c:spPr>
          <c:invertIfNegative val="0"/>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Calculations!$R$55:$R$102</c:f>
              <c:numCache>
                <c:formatCode>_-* #,##0_-;\-* #,##0_-;_-*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7F-48FD-4DF9-B0EA-4C74EE354B1E}"/>
            </c:ext>
          </c:extLst>
        </c:ser>
        <c:ser>
          <c:idx val="6"/>
          <c:order val="6"/>
          <c:spPr>
            <a:solidFill>
              <a:schemeClr val="accent1">
                <a:lumMod val="60000"/>
              </a:schemeClr>
            </a:solidFill>
            <a:ln>
              <a:noFill/>
            </a:ln>
            <a:effectLst/>
          </c:spPr>
          <c:invertIfNegative val="0"/>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Calculations!$S$55:$S$102</c:f>
              <c:numCache>
                <c:formatCode>General</c:formatCode>
                <c:ptCount val="48"/>
              </c:numCache>
            </c:numRef>
          </c:val>
          <c:extLst>
            <c:ext xmlns:c16="http://schemas.microsoft.com/office/drawing/2014/chart" uri="{C3380CC4-5D6E-409C-BE32-E72D297353CC}">
              <c16:uniqueId val="{00000080-48FD-4DF9-B0EA-4C74EE354B1E}"/>
            </c:ext>
          </c:extLst>
        </c:ser>
        <c:dLbls>
          <c:showLegendKey val="0"/>
          <c:showVal val="0"/>
          <c:showCatName val="0"/>
          <c:showSerName val="0"/>
          <c:showPercent val="0"/>
          <c:showBubbleSize val="0"/>
        </c:dLbls>
        <c:gapWidth val="15"/>
        <c:overlap val="100"/>
        <c:axId val="728940832"/>
        <c:axId val="757885136"/>
      </c:barChart>
      <c:catAx>
        <c:axId val="728940832"/>
        <c:scaling>
          <c:orientation val="minMax"/>
        </c:scaling>
        <c:delete val="0"/>
        <c:axPos val="b"/>
        <c:numFmt formatCode="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1" i="0" u="none" strike="noStrike" kern="1200" baseline="0">
                <a:solidFill>
                  <a:schemeClr val="bg1">
                    <a:lumMod val="65000"/>
                  </a:schemeClr>
                </a:solidFill>
                <a:latin typeface="+mn-lt"/>
                <a:ea typeface="+mn-ea"/>
                <a:cs typeface="+mn-cs"/>
              </a:defRPr>
            </a:pPr>
            <a:endParaRPr lang="en-US"/>
          </a:p>
        </c:txPr>
        <c:crossAx val="757885136"/>
        <c:crosses val="autoZero"/>
        <c:auto val="0"/>
        <c:lblAlgn val="ctr"/>
        <c:lblOffset val="100"/>
        <c:noMultiLvlLbl val="0"/>
      </c:catAx>
      <c:valAx>
        <c:axId val="757885136"/>
        <c:scaling>
          <c:orientation val="minMax"/>
        </c:scaling>
        <c:delete val="0"/>
        <c:axPos val="l"/>
        <c:majorGridlines>
          <c:spPr>
            <a:ln w="9525" cap="flat" cmpd="sng" algn="ctr">
              <a:no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bg1">
                    <a:lumMod val="65000"/>
                  </a:schemeClr>
                </a:solidFill>
                <a:latin typeface="+mn-lt"/>
                <a:ea typeface="+mn-ea"/>
                <a:cs typeface="+mn-cs"/>
              </a:defRPr>
            </a:pPr>
            <a:endParaRPr lang="en-US"/>
          </a:p>
        </c:txPr>
        <c:crossAx val="728940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Pt>
            <c:idx val="0"/>
            <c:invertIfNegative val="0"/>
            <c:bubble3D val="0"/>
            <c:spPr>
              <a:solidFill>
                <a:schemeClr val="bg1">
                  <a:lumMod val="75000"/>
                </a:schemeClr>
              </a:solidFill>
              <a:ln>
                <a:noFill/>
              </a:ln>
              <a:effectLst/>
            </c:spPr>
            <c:extLst>
              <c:ext xmlns:c16="http://schemas.microsoft.com/office/drawing/2014/chart" uri="{C3380CC4-5D6E-409C-BE32-E72D297353CC}">
                <c16:uniqueId val="{00000001-4192-48A0-923C-EF72C1E4F2E1}"/>
              </c:ext>
            </c:extLst>
          </c:dPt>
          <c:val>
            <c:numRef>
              <c:f>Calculations!$E$24</c:f>
              <c:numCache>
                <c:formatCode>0%</c:formatCode>
                <c:ptCount val="1"/>
                <c:pt idx="0">
                  <c:v>1</c:v>
                </c:pt>
              </c:numCache>
            </c:numRef>
          </c:val>
          <c:extLst>
            <c:ext xmlns:c16="http://schemas.microsoft.com/office/drawing/2014/chart" uri="{C3380CC4-5D6E-409C-BE32-E72D297353CC}">
              <c16:uniqueId val="{00000002-4192-48A0-923C-EF72C1E4F2E1}"/>
            </c:ext>
          </c:extLst>
        </c:ser>
        <c:dLbls>
          <c:showLegendKey val="0"/>
          <c:showVal val="0"/>
          <c:showCatName val="0"/>
          <c:showSerName val="0"/>
          <c:showPercent val="0"/>
          <c:showBubbleSize val="0"/>
        </c:dLbls>
        <c:gapWidth val="0"/>
        <c:axId val="814030352"/>
        <c:axId val="1002300832"/>
      </c:barChart>
      <c:catAx>
        <c:axId val="814030352"/>
        <c:scaling>
          <c:orientation val="minMax"/>
        </c:scaling>
        <c:delete val="1"/>
        <c:axPos val="l"/>
        <c:majorTickMark val="none"/>
        <c:minorTickMark val="none"/>
        <c:tickLblPos val="nextTo"/>
        <c:crossAx val="1002300832"/>
        <c:crosses val="autoZero"/>
        <c:auto val="1"/>
        <c:lblAlgn val="ctr"/>
        <c:lblOffset val="100"/>
        <c:noMultiLvlLbl val="0"/>
      </c:catAx>
      <c:valAx>
        <c:axId val="1002300832"/>
        <c:scaling>
          <c:orientation val="minMax"/>
          <c:max val="1"/>
        </c:scaling>
        <c:delete val="1"/>
        <c:axPos val="b"/>
        <c:majorGridlines>
          <c:spPr>
            <a:ln w="9525" cap="flat" cmpd="sng" algn="ctr">
              <a:noFill/>
              <a:round/>
            </a:ln>
            <a:effectLst/>
          </c:spPr>
        </c:majorGridlines>
        <c:numFmt formatCode="0%" sourceLinked="1"/>
        <c:majorTickMark val="none"/>
        <c:minorTickMark val="none"/>
        <c:tickLblPos val="nextTo"/>
        <c:crossAx val="81403035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2">
  <a:schemeClr val="accent2"/>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 id="18">
  <a:schemeClr val="accent5"/>
</cs:colorStyle>
</file>

<file path=xl/charts/colors4.xml><?xml version="1.0" encoding="utf-8"?>
<cs:colorStyle xmlns:cs="http://schemas.microsoft.com/office/drawing/2012/chartStyle" xmlns:a="http://schemas.openxmlformats.org/drawingml/2006/main" meth="withinLinearReversed" id="26">
  <a:schemeClr val="accent6"/>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Calculations!$E$49" lockText="1" noThreeD="1"/>
</file>

<file path=xl/ctrlProps/ctrlProp2.xml><?xml version="1.0" encoding="utf-8"?>
<formControlPr xmlns="http://schemas.microsoft.com/office/spreadsheetml/2009/9/main" objectType="CheckBox" checked="Checked" fmlaLink="Calculations!$E$50" lockText="1" noThreeD="1"/>
</file>

<file path=xl/ctrlProps/ctrlProp3.xml><?xml version="1.0" encoding="utf-8"?>
<formControlPr xmlns="http://schemas.microsoft.com/office/spreadsheetml/2009/9/main" objectType="CheckBox" checked="Checked" fmlaLink="Calculations!$E$51" lockText="1" noThreeD="1"/>
</file>

<file path=xl/ctrlProps/ctrlProp4.xml><?xml version="1.0" encoding="utf-8"?>
<formControlPr xmlns="http://schemas.microsoft.com/office/spreadsheetml/2009/9/main" objectType="CheckBox" checked="Checked" fmlaLink="Calculations!$E$52" lockText="1" noThreeD="1"/>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190500</xdr:colOff>
      <xdr:row>0</xdr:row>
      <xdr:rowOff>53340</xdr:rowOff>
    </xdr:from>
    <xdr:to>
      <xdr:col>3</xdr:col>
      <xdr:colOff>381000</xdr:colOff>
      <xdr:row>1</xdr:row>
      <xdr:rowOff>121920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800100" y="53340"/>
          <a:ext cx="1409700" cy="251460"/>
        </a:xfrm>
        <a:prstGeom prst="rect">
          <a:avLst/>
        </a:prstGeom>
        <a:solidFill>
          <a:schemeClr val="tx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400" b="1">
              <a:solidFill>
                <a:schemeClr val="bg2"/>
              </a:solidFill>
            </a:rPr>
            <a:t>Settings</a:t>
          </a:r>
          <a:endParaRPr lang="en-PH" sz="1600" b="1">
            <a:solidFill>
              <a:schemeClr val="bg2"/>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2</xdr:col>
      <xdr:colOff>586740</xdr:colOff>
      <xdr:row>0</xdr:row>
      <xdr:rowOff>0</xdr:rowOff>
    </xdr:from>
    <xdr:ext cx="2095500" cy="381000"/>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586740" y="0"/>
          <a:ext cx="2095500" cy="38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PH" sz="1400" b="1">
              <a:solidFill>
                <a:schemeClr val="bg1"/>
              </a:solidFill>
            </a:rPr>
            <a:t>Budget</a:t>
          </a:r>
          <a:r>
            <a:rPr lang="en-PH" sz="1400" b="1" baseline="0">
              <a:solidFill>
                <a:schemeClr val="bg1"/>
              </a:solidFill>
            </a:rPr>
            <a:t> Planning</a:t>
          </a:r>
          <a:endParaRPr lang="en-PH" sz="1400" b="1">
            <a:solidFill>
              <a:schemeClr val="bg1"/>
            </a:solidFill>
          </a:endParaRPr>
        </a:p>
      </xdr:txBody>
    </xdr:sp>
    <xdr:clientData/>
  </xdr:oneCellAnchor>
</xdr:wsDr>
</file>

<file path=xl/drawings/drawing3.xml><?xml version="1.0" encoding="utf-8"?>
<xdr:wsDr xmlns:xdr="http://schemas.openxmlformats.org/drawingml/2006/spreadsheetDrawing" xmlns:a="http://schemas.openxmlformats.org/drawingml/2006/main">
  <xdr:twoCellAnchor editAs="absolute">
    <xdr:from>
      <xdr:col>24</xdr:col>
      <xdr:colOff>89646</xdr:colOff>
      <xdr:row>0</xdr:row>
      <xdr:rowOff>53788</xdr:rowOff>
    </xdr:from>
    <xdr:to>
      <xdr:col>25</xdr:col>
      <xdr:colOff>320424</xdr:colOff>
      <xdr:row>1</xdr:row>
      <xdr:rowOff>170331</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99246" y="53788"/>
          <a:ext cx="2026025" cy="3854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400" b="1">
              <a:solidFill>
                <a:schemeClr val="bg1"/>
              </a:solidFill>
            </a:rPr>
            <a:t>Budget Dashboard</a:t>
          </a:r>
        </a:p>
      </xdr:txBody>
    </xdr:sp>
    <xdr:clientData/>
  </xdr:twoCellAnchor>
  <xdr:twoCellAnchor>
    <xdr:from>
      <xdr:col>31</xdr:col>
      <xdr:colOff>181596</xdr:colOff>
      <xdr:row>12</xdr:row>
      <xdr:rowOff>89647</xdr:rowOff>
    </xdr:from>
    <xdr:to>
      <xdr:col>34</xdr:col>
      <xdr:colOff>53788</xdr:colOff>
      <xdr:row>14</xdr:row>
      <xdr:rowOff>37030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6902436" y="2368027"/>
          <a:ext cx="2356312" cy="313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1">
              <a:solidFill>
                <a:srgbClr val="00CC00"/>
              </a:solidFill>
            </a:rPr>
            <a:t>Income </a:t>
          </a:r>
          <a:r>
            <a:rPr lang="en-PH" sz="1100" b="1"/>
            <a:t>Categories</a:t>
          </a:r>
          <a:r>
            <a:rPr lang="en-PH" sz="1100" b="1" baseline="0"/>
            <a:t> (Tracked)</a:t>
          </a:r>
          <a:endParaRPr lang="en-PH" sz="1100" b="1"/>
        </a:p>
      </xdr:txBody>
    </xdr:sp>
    <xdr:clientData/>
  </xdr:twoCellAnchor>
  <xdr:twoCellAnchor>
    <xdr:from>
      <xdr:col>29</xdr:col>
      <xdr:colOff>572396</xdr:colOff>
      <xdr:row>13</xdr:row>
      <xdr:rowOff>164157</xdr:rowOff>
    </xdr:from>
    <xdr:to>
      <xdr:col>32</xdr:col>
      <xdr:colOff>791965</xdr:colOff>
      <xdr:row>22</xdr:row>
      <xdr:rowOff>155986</xdr:rowOff>
    </xdr:to>
    <xdr:graphicFrame macro="">
      <xdr:nvGraphicFramePr>
        <xdr:cNvPr id="5" name="Chart 4">
          <a:extLst>
            <a:ext uri="{FF2B5EF4-FFF2-40B4-BE49-F238E27FC236}">
              <a16:creationId xmlns:a16="http://schemas.microsoft.com/office/drawing/2014/main" id="{00000000-0008-0000-02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31</xdr:col>
      <xdr:colOff>181596</xdr:colOff>
      <xdr:row>25</xdr:row>
      <xdr:rowOff>89647</xdr:rowOff>
    </xdr:from>
    <xdr:to>
      <xdr:col>34</xdr:col>
      <xdr:colOff>53788</xdr:colOff>
      <xdr:row>27</xdr:row>
      <xdr:rowOff>37030</xdr:rowOff>
    </xdr:to>
    <xdr:sp macro="" textlink="">
      <xdr:nvSpPr>
        <xdr:cNvPr id="28" name="TextBox 27">
          <a:extLst>
            <a:ext uri="{FF2B5EF4-FFF2-40B4-BE49-F238E27FC236}">
              <a16:creationId xmlns:a16="http://schemas.microsoft.com/office/drawing/2014/main" id="{00000000-0008-0000-0200-00001C000000}"/>
            </a:ext>
          </a:extLst>
        </xdr:cNvPr>
        <xdr:cNvSpPr txBox="1"/>
      </xdr:nvSpPr>
      <xdr:spPr>
        <a:xfrm>
          <a:off x="6902436" y="4745467"/>
          <a:ext cx="2356312" cy="313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1">
              <a:solidFill>
                <a:srgbClr val="FF66CC"/>
              </a:solidFill>
            </a:rPr>
            <a:t>Expenses</a:t>
          </a:r>
          <a:r>
            <a:rPr lang="en-PH" sz="1100" b="1" baseline="0">
              <a:solidFill>
                <a:srgbClr val="FF66CC"/>
              </a:solidFill>
            </a:rPr>
            <a:t> </a:t>
          </a:r>
          <a:r>
            <a:rPr lang="en-PH" sz="1100" b="1"/>
            <a:t>Categories</a:t>
          </a:r>
          <a:r>
            <a:rPr lang="en-PH" sz="1100" b="1" baseline="0"/>
            <a:t> (Tracked)</a:t>
          </a:r>
          <a:endParaRPr lang="en-PH" sz="1100" b="1"/>
        </a:p>
      </xdr:txBody>
    </xdr:sp>
    <xdr:clientData/>
  </xdr:twoCellAnchor>
  <xdr:twoCellAnchor>
    <xdr:from>
      <xdr:col>30</xdr:col>
      <xdr:colOff>35859</xdr:colOff>
      <xdr:row>27</xdr:row>
      <xdr:rowOff>17929</xdr:rowOff>
    </xdr:from>
    <xdr:to>
      <xdr:col>32</xdr:col>
      <xdr:colOff>999499</xdr:colOff>
      <xdr:row>36</xdr:row>
      <xdr:rowOff>9758</xdr:rowOff>
    </xdr:to>
    <xdr:graphicFrame macro="">
      <xdr:nvGraphicFramePr>
        <xdr:cNvPr id="29" name="Chart 28">
          <a:extLst>
            <a:ext uri="{FF2B5EF4-FFF2-40B4-BE49-F238E27FC236}">
              <a16:creationId xmlns:a16="http://schemas.microsoft.com/office/drawing/2014/main" id="{00000000-0008-0000-02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38</xdr:col>
      <xdr:colOff>181596</xdr:colOff>
      <xdr:row>25</xdr:row>
      <xdr:rowOff>89647</xdr:rowOff>
    </xdr:from>
    <xdr:to>
      <xdr:col>41</xdr:col>
      <xdr:colOff>53788</xdr:colOff>
      <xdr:row>27</xdr:row>
      <xdr:rowOff>37030</xdr:rowOff>
    </xdr:to>
    <xdr:sp macro="" textlink="">
      <xdr:nvSpPr>
        <xdr:cNvPr id="30" name="TextBox 29">
          <a:extLst>
            <a:ext uri="{FF2B5EF4-FFF2-40B4-BE49-F238E27FC236}">
              <a16:creationId xmlns:a16="http://schemas.microsoft.com/office/drawing/2014/main" id="{00000000-0008-0000-0200-00001E000000}"/>
            </a:ext>
          </a:extLst>
        </xdr:cNvPr>
        <xdr:cNvSpPr txBox="1"/>
      </xdr:nvSpPr>
      <xdr:spPr>
        <a:xfrm>
          <a:off x="11832576" y="4745467"/>
          <a:ext cx="2356312" cy="313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1">
              <a:solidFill>
                <a:schemeClr val="accent1"/>
              </a:solidFill>
            </a:rPr>
            <a:t>Savings</a:t>
          </a:r>
          <a:r>
            <a:rPr lang="en-PH" sz="1100" b="1" baseline="0">
              <a:solidFill>
                <a:srgbClr val="FF66CC"/>
              </a:solidFill>
            </a:rPr>
            <a:t> </a:t>
          </a:r>
          <a:r>
            <a:rPr lang="en-PH" sz="1100" b="1"/>
            <a:t>Categories</a:t>
          </a:r>
          <a:r>
            <a:rPr lang="en-PH" sz="1100" b="1" baseline="0"/>
            <a:t> (Tracked)</a:t>
          </a:r>
          <a:endParaRPr lang="en-PH" sz="1100" b="1"/>
        </a:p>
      </xdr:txBody>
    </xdr:sp>
    <xdr:clientData/>
  </xdr:twoCellAnchor>
  <xdr:twoCellAnchor>
    <xdr:from>
      <xdr:col>37</xdr:col>
      <xdr:colOff>35859</xdr:colOff>
      <xdr:row>27</xdr:row>
      <xdr:rowOff>17929</xdr:rowOff>
    </xdr:from>
    <xdr:to>
      <xdr:col>39</xdr:col>
      <xdr:colOff>999499</xdr:colOff>
      <xdr:row>36</xdr:row>
      <xdr:rowOff>9758</xdr:rowOff>
    </xdr:to>
    <xdr:graphicFrame macro="">
      <xdr:nvGraphicFramePr>
        <xdr:cNvPr id="31" name="Chart 30">
          <a:extLst>
            <a:ext uri="{FF2B5EF4-FFF2-40B4-BE49-F238E27FC236}">
              <a16:creationId xmlns:a16="http://schemas.microsoft.com/office/drawing/2014/main" id="{00000000-0008-0000-02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38</xdr:col>
      <xdr:colOff>181596</xdr:colOff>
      <xdr:row>12</xdr:row>
      <xdr:rowOff>89647</xdr:rowOff>
    </xdr:from>
    <xdr:to>
      <xdr:col>41</xdr:col>
      <xdr:colOff>53788</xdr:colOff>
      <xdr:row>14</xdr:row>
      <xdr:rowOff>37030</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11832576" y="2368027"/>
          <a:ext cx="2356312" cy="313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1">
              <a:solidFill>
                <a:srgbClr val="00CC00"/>
              </a:solidFill>
            </a:rPr>
            <a:t> </a:t>
          </a:r>
          <a:r>
            <a:rPr lang="en-PH" sz="1100" b="1" baseline="0"/>
            <a:t>Tracked (vs Budget)</a:t>
          </a:r>
          <a:endParaRPr lang="en-PH" sz="1100" b="1"/>
        </a:p>
      </xdr:txBody>
    </xdr:sp>
    <xdr:clientData/>
  </xdr:twoCellAnchor>
  <xdr:twoCellAnchor>
    <xdr:from>
      <xdr:col>30</xdr:col>
      <xdr:colOff>114300</xdr:colOff>
      <xdr:row>14</xdr:row>
      <xdr:rowOff>53340</xdr:rowOff>
    </xdr:from>
    <xdr:to>
      <xdr:col>32</xdr:col>
      <xdr:colOff>1077940</xdr:colOff>
      <xdr:row>23</xdr:row>
      <xdr:rowOff>45169</xdr:rowOff>
    </xdr:to>
    <xdr:graphicFrame macro="">
      <xdr:nvGraphicFramePr>
        <xdr:cNvPr id="9" name="Chart 8">
          <a:extLst>
            <a:ext uri="{FF2B5EF4-FFF2-40B4-BE49-F238E27FC236}">
              <a16:creationId xmlns:a16="http://schemas.microsoft.com/office/drawing/2014/main" id="{00000000-0008-0000-02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38</xdr:col>
      <xdr:colOff>215153</xdr:colOff>
      <xdr:row>15</xdr:row>
      <xdr:rowOff>35859</xdr:rowOff>
    </xdr:from>
    <xdr:to>
      <xdr:col>43</xdr:col>
      <xdr:colOff>134472</xdr:colOff>
      <xdr:row>23</xdr:row>
      <xdr:rowOff>152400</xdr:rowOff>
    </xdr:to>
    <xdr:graphicFrame macro="">
      <xdr:nvGraphicFramePr>
        <xdr:cNvPr id="7" name="Chart 6">
          <a:extLst>
            <a:ext uri="{FF2B5EF4-FFF2-40B4-BE49-F238E27FC236}">
              <a16:creationId xmlns:a16="http://schemas.microsoft.com/office/drawing/2014/main" id="{00000000-0008-0000-02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mc:AlternateContent xmlns:mc="http://schemas.openxmlformats.org/markup-compatibility/2006">
    <mc:Choice xmlns:a14="http://schemas.microsoft.com/office/drawing/2010/main" Requires="a14">
      <xdr:twoCellAnchor editAs="oneCell">
        <xdr:from>
          <xdr:col>42</xdr:col>
          <xdr:colOff>289560</xdr:colOff>
          <xdr:row>12</xdr:row>
          <xdr:rowOff>22860</xdr:rowOff>
        </xdr:from>
        <xdr:to>
          <xdr:col>44</xdr:col>
          <xdr:colOff>198120</xdr:colOff>
          <xdr:row>13</xdr:row>
          <xdr:rowOff>68580</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200-00000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PH" sz="800" b="0" i="0" u="none" strike="noStrike" baseline="0">
                  <a:solidFill>
                    <a:srgbClr val="000000"/>
                  </a:solidFill>
                  <a:latin typeface="Segoe UI"/>
                  <a:cs typeface="Segoe UI"/>
                </a:rPr>
                <a:t> Inomce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289560</xdr:colOff>
          <xdr:row>13</xdr:row>
          <xdr:rowOff>15240</xdr:rowOff>
        </xdr:from>
        <xdr:to>
          <xdr:col>44</xdr:col>
          <xdr:colOff>198120</xdr:colOff>
          <xdr:row>14</xdr:row>
          <xdr:rowOff>53340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200-00000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PH" sz="800" b="0" i="0" u="none" strike="noStrike" baseline="0">
                  <a:solidFill>
                    <a:srgbClr val="000000"/>
                  </a:solidFill>
                  <a:latin typeface="Segoe UI"/>
                  <a:cs typeface="Segoe UI"/>
                </a:rPr>
                <a:t> Expenses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289560</xdr:colOff>
          <xdr:row>14</xdr:row>
          <xdr:rowOff>22860</xdr:rowOff>
        </xdr:from>
        <xdr:to>
          <xdr:col>44</xdr:col>
          <xdr:colOff>198120</xdr:colOff>
          <xdr:row>15</xdr:row>
          <xdr:rowOff>68580</xdr:rowOff>
        </xdr:to>
        <xdr:sp macro="" textlink="">
          <xdr:nvSpPr>
            <xdr:cNvPr id="4107" name="Check Box 11" hidden="1">
              <a:extLst>
                <a:ext uri="{63B3BB69-23CF-44E3-9099-C40C66FF867C}">
                  <a14:compatExt spid="_x0000_s4107"/>
                </a:ext>
                <a:ext uri="{FF2B5EF4-FFF2-40B4-BE49-F238E27FC236}">
                  <a16:creationId xmlns:a16="http://schemas.microsoft.com/office/drawing/2014/main" id="{00000000-0008-0000-0200-00000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PH" sz="800" b="0" i="0" u="none" strike="noStrike" baseline="0">
                  <a:solidFill>
                    <a:srgbClr val="000000"/>
                  </a:solidFill>
                  <a:latin typeface="Segoe UI"/>
                  <a:cs typeface="Segoe UI"/>
                </a:rPr>
                <a:t> Savings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41</xdr:col>
          <xdr:colOff>632460</xdr:colOff>
          <xdr:row>12</xdr:row>
          <xdr:rowOff>22860</xdr:rowOff>
        </xdr:from>
        <xdr:to>
          <xdr:col>42</xdr:col>
          <xdr:colOff>563880</xdr:colOff>
          <xdr:row>13</xdr:row>
          <xdr:rowOff>68580</xdr:rowOff>
        </xdr:to>
        <xdr:sp macro="" textlink="">
          <xdr:nvSpPr>
            <xdr:cNvPr id="4108" name="Check Box 12" hidden="1">
              <a:extLst>
                <a:ext uri="{63B3BB69-23CF-44E3-9099-C40C66FF867C}">
                  <a14:compatExt spid="_x0000_s4108"/>
                </a:ext>
                <a:ext uri="{FF2B5EF4-FFF2-40B4-BE49-F238E27FC236}">
                  <a16:creationId xmlns:a16="http://schemas.microsoft.com/office/drawing/2014/main" id="{00000000-0008-0000-0200-00000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PH" sz="800" b="0" i="0" u="none" strike="noStrike" baseline="0">
                  <a:solidFill>
                    <a:srgbClr val="000000"/>
                  </a:solidFill>
                  <a:latin typeface="Segoe UI"/>
                  <a:cs typeface="Segoe UI"/>
                </a:rPr>
                <a:t> Budget</a:t>
              </a:r>
            </a:p>
          </xdr:txBody>
        </xdr:sp>
        <xdr:clientData/>
      </xdr:twoCellAnchor>
    </mc:Choice>
    <mc:Fallback/>
  </mc:AlternateContent>
  <xdr:twoCellAnchor>
    <xdr:from>
      <xdr:col>41</xdr:col>
      <xdr:colOff>537882</xdr:colOff>
      <xdr:row>12</xdr:row>
      <xdr:rowOff>35859</xdr:rowOff>
    </xdr:from>
    <xdr:to>
      <xdr:col>43</xdr:col>
      <xdr:colOff>215154</xdr:colOff>
      <xdr:row>15</xdr:row>
      <xdr:rowOff>55905</xdr:rowOff>
    </xdr:to>
    <xdr:sp macro="" textlink="">
      <xdr:nvSpPr>
        <xdr:cNvPr id="8" name="Rectangle 7">
          <a:extLst>
            <a:ext uri="{FF2B5EF4-FFF2-40B4-BE49-F238E27FC236}">
              <a16:creationId xmlns:a16="http://schemas.microsoft.com/office/drawing/2014/main" id="{00000000-0008-0000-0200-000008000000}"/>
            </a:ext>
          </a:extLst>
        </xdr:cNvPr>
        <xdr:cNvSpPr/>
      </xdr:nvSpPr>
      <xdr:spPr>
        <a:xfrm>
          <a:off x="14684188" y="2277035"/>
          <a:ext cx="1595719" cy="557929"/>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editAs="absolute">
    <xdr:from>
      <xdr:col>24</xdr:col>
      <xdr:colOff>598037</xdr:colOff>
      <xdr:row>3</xdr:row>
      <xdr:rowOff>71718</xdr:rowOff>
    </xdr:from>
    <xdr:to>
      <xdr:col>26</xdr:col>
      <xdr:colOff>557733</xdr:colOff>
      <xdr:row>8</xdr:row>
      <xdr:rowOff>47065</xdr:rowOff>
    </xdr:to>
    <xdr:grpSp>
      <xdr:nvGrpSpPr>
        <xdr:cNvPr id="21" name="Group 20">
          <a:extLst>
            <a:ext uri="{FF2B5EF4-FFF2-40B4-BE49-F238E27FC236}">
              <a16:creationId xmlns:a16="http://schemas.microsoft.com/office/drawing/2014/main" id="{00000000-0008-0000-0200-000015000000}"/>
            </a:ext>
          </a:extLst>
        </xdr:cNvPr>
        <xdr:cNvGrpSpPr/>
      </xdr:nvGrpSpPr>
      <xdr:grpSpPr>
        <a:xfrm>
          <a:off x="1207637" y="700368"/>
          <a:ext cx="2493346" cy="880222"/>
          <a:chOff x="1207637" y="699247"/>
          <a:chExt cx="2494787" cy="871818"/>
        </a:xfrm>
      </xdr:grpSpPr>
      <xdr:sp macro="" textlink="">
        <xdr:nvSpPr>
          <xdr:cNvPr id="11" name="Rectangle: Rounded Corners 10">
            <a:extLst>
              <a:ext uri="{FF2B5EF4-FFF2-40B4-BE49-F238E27FC236}">
                <a16:creationId xmlns:a16="http://schemas.microsoft.com/office/drawing/2014/main" id="{00000000-0008-0000-0200-00000B000000}"/>
              </a:ext>
            </a:extLst>
          </xdr:cNvPr>
          <xdr:cNvSpPr/>
        </xdr:nvSpPr>
        <xdr:spPr>
          <a:xfrm>
            <a:off x="1207637" y="699247"/>
            <a:ext cx="2494787" cy="871818"/>
          </a:xfrm>
          <a:prstGeom prst="roundRect">
            <a:avLst>
              <a:gd name="adj" fmla="val 14762"/>
            </a:avLst>
          </a:prstGeom>
          <a:noFill/>
          <a:ln w="6350">
            <a:solidFill>
              <a:schemeClr val="bg1">
                <a:lumMod val="85000"/>
              </a:schemeClr>
            </a:solid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sp macro="" textlink="">
        <xdr:nvSpPr>
          <xdr:cNvPr id="12" name="TextBox 11">
            <a:extLst>
              <a:ext uri="{FF2B5EF4-FFF2-40B4-BE49-F238E27FC236}">
                <a16:creationId xmlns:a16="http://schemas.microsoft.com/office/drawing/2014/main" id="{00000000-0008-0000-0200-00000C000000}"/>
              </a:ext>
            </a:extLst>
          </xdr:cNvPr>
          <xdr:cNvSpPr txBox="1"/>
        </xdr:nvSpPr>
        <xdr:spPr>
          <a:xfrm>
            <a:off x="1207637" y="847165"/>
            <a:ext cx="1956904"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1"/>
              <a:t>Selected</a:t>
            </a:r>
            <a:r>
              <a:rPr lang="en-PH" sz="1100" b="1" baseline="0"/>
              <a:t> Year &amp; Period</a:t>
            </a:r>
            <a:endParaRPr lang="en-PH" sz="1100" b="1"/>
          </a:p>
        </xdr:txBody>
      </xdr:sp>
      <xdr:sp macro="" textlink="selected_year">
        <xdr:nvSpPr>
          <xdr:cNvPr id="14" name="Rectangle: Rounded Corners 13">
            <a:extLst>
              <a:ext uri="{FF2B5EF4-FFF2-40B4-BE49-F238E27FC236}">
                <a16:creationId xmlns:a16="http://schemas.microsoft.com/office/drawing/2014/main" id="{00000000-0008-0000-0200-00000E000000}"/>
              </a:ext>
            </a:extLst>
          </xdr:cNvPr>
          <xdr:cNvSpPr/>
        </xdr:nvSpPr>
        <xdr:spPr>
          <a:xfrm>
            <a:off x="1326776" y="1156447"/>
            <a:ext cx="744069" cy="304800"/>
          </a:xfrm>
          <a:prstGeom prst="roundRect">
            <a:avLst>
              <a:gd name="adj" fmla="val 50000"/>
            </a:avLst>
          </a:prstGeom>
          <a:solidFill>
            <a:schemeClr val="bg1"/>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E9ADA4BF-DEEC-4032-92F6-0DC24017BE3D}" type="TxLink">
              <a:rPr lang="en-US" sz="1000" b="1" i="0" u="none" strike="noStrike">
                <a:solidFill>
                  <a:srgbClr val="000000"/>
                </a:solidFill>
                <a:latin typeface="Calibri"/>
                <a:cs typeface="Calibri"/>
              </a:rPr>
              <a:pPr algn="ctr"/>
              <a:t>2022</a:t>
            </a:fld>
            <a:endParaRPr lang="en-PH" sz="1000" b="1"/>
          </a:p>
        </xdr:txBody>
      </xdr:sp>
      <xdr:sp macro="" textlink="selected_period_display">
        <xdr:nvSpPr>
          <xdr:cNvPr id="18" name="Rectangle: Rounded Corners 17">
            <a:extLst>
              <a:ext uri="{FF2B5EF4-FFF2-40B4-BE49-F238E27FC236}">
                <a16:creationId xmlns:a16="http://schemas.microsoft.com/office/drawing/2014/main" id="{00000000-0008-0000-0200-000012000000}"/>
              </a:ext>
            </a:extLst>
          </xdr:cNvPr>
          <xdr:cNvSpPr/>
        </xdr:nvSpPr>
        <xdr:spPr>
          <a:xfrm>
            <a:off x="2393575" y="1156447"/>
            <a:ext cx="1048872" cy="304800"/>
          </a:xfrm>
          <a:prstGeom prst="roundRect">
            <a:avLst>
              <a:gd name="adj" fmla="val 50000"/>
            </a:avLst>
          </a:prstGeom>
          <a:solidFill>
            <a:schemeClr val="bg1"/>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DF861327-CE29-4034-9778-7E1DE5BCE3AB}" type="TxLink">
              <a:rPr lang="en-US" sz="1100" b="1" i="0" u="none" strike="noStrike">
                <a:solidFill>
                  <a:srgbClr val="000000"/>
                </a:solidFill>
                <a:latin typeface="Calibri"/>
                <a:cs typeface="Calibri"/>
              </a:rPr>
              <a:pPr algn="ctr"/>
              <a:t>Total Year</a:t>
            </a:fld>
            <a:endParaRPr lang="en-PH" sz="1000" b="1"/>
          </a:p>
        </xdr:txBody>
      </xdr:sp>
    </xdr:grpSp>
    <xdr:clientData/>
  </xdr:twoCellAnchor>
  <xdr:twoCellAnchor editAs="absolute">
    <xdr:from>
      <xdr:col>27</xdr:col>
      <xdr:colOff>197838</xdr:colOff>
      <xdr:row>3</xdr:row>
      <xdr:rowOff>71718</xdr:rowOff>
    </xdr:from>
    <xdr:to>
      <xdr:col>29</xdr:col>
      <xdr:colOff>306720</xdr:colOff>
      <xdr:row>8</xdr:row>
      <xdr:rowOff>125506</xdr:rowOff>
    </xdr:to>
    <xdr:grpSp>
      <xdr:nvGrpSpPr>
        <xdr:cNvPr id="27" name="Group 26">
          <a:extLst>
            <a:ext uri="{FF2B5EF4-FFF2-40B4-BE49-F238E27FC236}">
              <a16:creationId xmlns:a16="http://schemas.microsoft.com/office/drawing/2014/main" id="{00000000-0008-0000-0200-00001B000000}"/>
            </a:ext>
          </a:extLst>
        </xdr:cNvPr>
        <xdr:cNvGrpSpPr/>
      </xdr:nvGrpSpPr>
      <xdr:grpSpPr>
        <a:xfrm>
          <a:off x="4084038" y="700368"/>
          <a:ext cx="1366182" cy="958663"/>
          <a:chOff x="4391399" y="609601"/>
          <a:chExt cx="1363941" cy="1013010"/>
        </a:xfrm>
      </xdr:grpSpPr>
      <xdr:sp macro="" textlink="">
        <xdr:nvSpPr>
          <xdr:cNvPr id="23" name="Rectangle: Rounded Corners 22">
            <a:extLst>
              <a:ext uri="{FF2B5EF4-FFF2-40B4-BE49-F238E27FC236}">
                <a16:creationId xmlns:a16="http://schemas.microsoft.com/office/drawing/2014/main" id="{00000000-0008-0000-0200-000017000000}"/>
              </a:ext>
            </a:extLst>
          </xdr:cNvPr>
          <xdr:cNvSpPr/>
        </xdr:nvSpPr>
        <xdr:spPr>
          <a:xfrm>
            <a:off x="4391399" y="609601"/>
            <a:ext cx="1363941" cy="1013010"/>
          </a:xfrm>
          <a:prstGeom prst="roundRect">
            <a:avLst>
              <a:gd name="adj" fmla="val 14762"/>
            </a:avLst>
          </a:prstGeom>
          <a:noFill/>
          <a:ln w="6350">
            <a:solidFill>
              <a:schemeClr val="bg1">
                <a:lumMod val="85000"/>
              </a:schemeClr>
            </a:solid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sp macro="" textlink="">
        <xdr:nvSpPr>
          <xdr:cNvPr id="24" name="TextBox 23">
            <a:extLst>
              <a:ext uri="{FF2B5EF4-FFF2-40B4-BE49-F238E27FC236}">
                <a16:creationId xmlns:a16="http://schemas.microsoft.com/office/drawing/2014/main" id="{00000000-0008-0000-0200-000018000000}"/>
              </a:ext>
            </a:extLst>
          </xdr:cNvPr>
          <xdr:cNvSpPr txBox="1"/>
        </xdr:nvSpPr>
        <xdr:spPr>
          <a:xfrm>
            <a:off x="4537147" y="777060"/>
            <a:ext cx="1072444" cy="295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1"/>
              <a:t>Period</a:t>
            </a:r>
            <a:r>
              <a:rPr lang="en-PH" sz="1100" b="1" baseline="0"/>
              <a:t> Compl.</a:t>
            </a:r>
            <a:endParaRPr lang="en-PH" sz="1100" b="1"/>
          </a:p>
        </xdr:txBody>
      </xdr:sp>
      <xdr:graphicFrame macro="">
        <xdr:nvGraphicFramePr>
          <xdr:cNvPr id="26" name="Chart 25">
            <a:extLst>
              <a:ext uri="{FF2B5EF4-FFF2-40B4-BE49-F238E27FC236}">
                <a16:creationId xmlns:a16="http://schemas.microsoft.com/office/drawing/2014/main" id="{00000000-0008-0000-0200-00001A000000}"/>
              </a:ext>
            </a:extLst>
          </xdr:cNvPr>
          <xdr:cNvGraphicFramePr>
            <a:graphicFrameLocks/>
          </xdr:cNvGraphicFramePr>
        </xdr:nvGraphicFramePr>
        <xdr:xfrm>
          <a:off x="4652682" y="977153"/>
          <a:ext cx="806824" cy="491067"/>
        </xdr:xfrm>
        <a:graphic>
          <a:graphicData uri="http://schemas.openxmlformats.org/drawingml/2006/chart">
            <c:chart xmlns:c="http://schemas.openxmlformats.org/drawingml/2006/chart" xmlns:r="http://schemas.openxmlformats.org/officeDocument/2006/relationships" r:id="rId6"/>
          </a:graphicData>
        </a:graphic>
      </xdr:graphicFrame>
      <xdr:sp macro="" textlink="Calculations!E24">
        <xdr:nvSpPr>
          <xdr:cNvPr id="25" name="TextBox 24">
            <a:extLst>
              <a:ext uri="{FF2B5EF4-FFF2-40B4-BE49-F238E27FC236}">
                <a16:creationId xmlns:a16="http://schemas.microsoft.com/office/drawing/2014/main" id="{00000000-0008-0000-0200-000019000000}"/>
              </a:ext>
            </a:extLst>
          </xdr:cNvPr>
          <xdr:cNvSpPr txBox="1"/>
        </xdr:nvSpPr>
        <xdr:spPr>
          <a:xfrm>
            <a:off x="4790981" y="1064967"/>
            <a:ext cx="564777" cy="295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344D3B2-4AB2-4DC1-8B86-6FD77B8D6339}" type="TxLink">
              <a:rPr lang="en-US" sz="1200" b="1" i="0" u="none" strike="noStrike">
                <a:solidFill>
                  <a:srgbClr val="000000"/>
                </a:solidFill>
                <a:latin typeface="Calibri"/>
                <a:cs typeface="Calibri"/>
              </a:rPr>
              <a:pPr algn="ctr"/>
              <a:t>100%</a:t>
            </a:fld>
            <a:endParaRPr lang="en-PH" sz="1400" b="1"/>
          </a:p>
        </xdr:txBody>
      </xdr:sp>
    </xdr:grpSp>
    <xdr:clientData/>
  </xdr:twoCellAnchor>
  <xdr:twoCellAnchor editAs="absolute">
    <xdr:from>
      <xdr:col>29</xdr:col>
      <xdr:colOff>512908</xdr:colOff>
      <xdr:row>3</xdr:row>
      <xdr:rowOff>71718</xdr:rowOff>
    </xdr:from>
    <xdr:to>
      <xdr:col>34</xdr:col>
      <xdr:colOff>516751</xdr:colOff>
      <xdr:row>8</xdr:row>
      <xdr:rowOff>170329</xdr:rowOff>
    </xdr:to>
    <xdr:grpSp>
      <xdr:nvGrpSpPr>
        <xdr:cNvPr id="32" name="Group 31">
          <a:extLst>
            <a:ext uri="{FF2B5EF4-FFF2-40B4-BE49-F238E27FC236}">
              <a16:creationId xmlns:a16="http://schemas.microsoft.com/office/drawing/2014/main" id="{00000000-0008-0000-0200-000020000000}"/>
            </a:ext>
          </a:extLst>
        </xdr:cNvPr>
        <xdr:cNvGrpSpPr/>
      </xdr:nvGrpSpPr>
      <xdr:grpSpPr>
        <a:xfrm>
          <a:off x="5656408" y="700368"/>
          <a:ext cx="3442368" cy="1003486"/>
          <a:chOff x="6477000" y="701040"/>
          <a:chExt cx="3291840" cy="861060"/>
        </a:xfrm>
      </xdr:grpSpPr>
      <xdr:sp macro="" textlink="">
        <xdr:nvSpPr>
          <xdr:cNvPr id="33" name="Rectangle: Rounded Corners 32">
            <a:extLst>
              <a:ext uri="{FF2B5EF4-FFF2-40B4-BE49-F238E27FC236}">
                <a16:creationId xmlns:a16="http://schemas.microsoft.com/office/drawing/2014/main" id="{00000000-0008-0000-0200-000021000000}"/>
              </a:ext>
            </a:extLst>
          </xdr:cNvPr>
          <xdr:cNvSpPr/>
        </xdr:nvSpPr>
        <xdr:spPr>
          <a:xfrm>
            <a:off x="6477000" y="701040"/>
            <a:ext cx="2827020" cy="861060"/>
          </a:xfrm>
          <a:prstGeom prst="roundRect">
            <a:avLst>
              <a:gd name="adj" fmla="val 14762"/>
            </a:avLst>
          </a:prstGeom>
          <a:noFill/>
          <a:ln w="6350">
            <a:solidFill>
              <a:schemeClr val="bg1">
                <a:lumMod val="85000"/>
              </a:schemeClr>
            </a:solid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sp macro="" textlink="">
        <xdr:nvSpPr>
          <xdr:cNvPr id="34" name="TextBox 33">
            <a:extLst>
              <a:ext uri="{FF2B5EF4-FFF2-40B4-BE49-F238E27FC236}">
                <a16:creationId xmlns:a16="http://schemas.microsoft.com/office/drawing/2014/main" id="{00000000-0008-0000-0200-000022000000}"/>
              </a:ext>
            </a:extLst>
          </xdr:cNvPr>
          <xdr:cNvSpPr txBox="1"/>
        </xdr:nvSpPr>
        <xdr:spPr>
          <a:xfrm>
            <a:off x="6576060" y="815340"/>
            <a:ext cx="170688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1" i="0">
                <a:solidFill>
                  <a:schemeClr val="dk1"/>
                </a:solidFill>
                <a:effectLst/>
                <a:latin typeface="+mn-lt"/>
                <a:ea typeface="+mn-ea"/>
                <a:cs typeface="+mn-cs"/>
              </a:rPr>
              <a:t>Period </a:t>
            </a:r>
            <a:r>
              <a:rPr lang="en-PH" sz="1100" b="1" i="0" baseline="0">
                <a:solidFill>
                  <a:schemeClr val="dk1"/>
                </a:solidFill>
                <a:effectLst/>
                <a:latin typeface="+mn-lt"/>
                <a:ea typeface="+mn-ea"/>
                <a:cs typeface="+mn-cs"/>
              </a:rPr>
              <a:t>Tracking Balance</a:t>
            </a:r>
            <a:endParaRPr lang="en-PH" sz="1100" b="1"/>
          </a:p>
        </xdr:txBody>
      </xdr:sp>
      <xdr:sp macro="" textlink="Calculations!E25">
        <xdr:nvSpPr>
          <xdr:cNvPr id="35" name="TextBox 34">
            <a:extLst>
              <a:ext uri="{FF2B5EF4-FFF2-40B4-BE49-F238E27FC236}">
                <a16:creationId xmlns:a16="http://schemas.microsoft.com/office/drawing/2014/main" id="{00000000-0008-0000-0200-000023000000}"/>
              </a:ext>
            </a:extLst>
          </xdr:cNvPr>
          <xdr:cNvSpPr txBox="1"/>
        </xdr:nvSpPr>
        <xdr:spPr>
          <a:xfrm>
            <a:off x="6537960" y="1082040"/>
            <a:ext cx="64770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2F49C45-A8F6-4582-B97F-8D961BD896FA}" type="TxLink">
              <a:rPr lang="en-US" sz="1200" b="1" i="0" u="none" strike="noStrike">
                <a:solidFill>
                  <a:srgbClr val="000000"/>
                </a:solidFill>
                <a:latin typeface="Calibri"/>
                <a:cs typeface="Calibri"/>
              </a:rPr>
              <a:pPr/>
              <a:t> 1,115 </a:t>
            </a:fld>
            <a:endParaRPr lang="en-PH" sz="2000" b="1"/>
          </a:p>
        </xdr:txBody>
      </xdr:sp>
      <xdr:sp macro="" textlink="Calculations!E26">
        <xdr:nvSpPr>
          <xdr:cNvPr id="36" name="TextBox 35">
            <a:extLst>
              <a:ext uri="{FF2B5EF4-FFF2-40B4-BE49-F238E27FC236}">
                <a16:creationId xmlns:a16="http://schemas.microsoft.com/office/drawing/2014/main" id="{00000000-0008-0000-0200-000024000000}"/>
              </a:ext>
            </a:extLst>
          </xdr:cNvPr>
          <xdr:cNvSpPr txBox="1"/>
        </xdr:nvSpPr>
        <xdr:spPr>
          <a:xfrm>
            <a:off x="6995160" y="1089660"/>
            <a:ext cx="277368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444516B-9542-47D7-9464-80E5118A76A5}" type="TxLink">
              <a:rPr lang="en-US" sz="1050" b="0" i="0" u="none" strike="noStrike">
                <a:solidFill>
                  <a:srgbClr val="000000"/>
                </a:solidFill>
                <a:latin typeface="Calibri"/>
                <a:cs typeface="Calibri"/>
              </a:rPr>
              <a:pPr/>
              <a:t> of tracked income need to be allocated</a:t>
            </a:fld>
            <a:endParaRPr lang="en-PH" sz="1000" b="0"/>
          </a:p>
        </xdr:txBody>
      </xdr:sp>
    </xdr:grpSp>
    <xdr:clientData/>
  </xdr:twoCellAnchor>
  <xdr:twoCellAnchor editAs="absolute">
    <xdr:from>
      <xdr:col>34</xdr:col>
      <xdr:colOff>325291</xdr:colOff>
      <xdr:row>3</xdr:row>
      <xdr:rowOff>71718</xdr:rowOff>
    </xdr:from>
    <xdr:to>
      <xdr:col>38</xdr:col>
      <xdr:colOff>831725</xdr:colOff>
      <xdr:row>8</xdr:row>
      <xdr:rowOff>172506</xdr:rowOff>
    </xdr:to>
    <xdr:grpSp>
      <xdr:nvGrpSpPr>
        <xdr:cNvPr id="4118" name="Group 4117">
          <a:extLst>
            <a:ext uri="{FF2B5EF4-FFF2-40B4-BE49-F238E27FC236}">
              <a16:creationId xmlns:a16="http://schemas.microsoft.com/office/drawing/2014/main" id="{00000000-0008-0000-0200-000016100000}"/>
            </a:ext>
          </a:extLst>
        </xdr:cNvPr>
        <xdr:cNvGrpSpPr/>
      </xdr:nvGrpSpPr>
      <xdr:grpSpPr>
        <a:xfrm>
          <a:off x="8907316" y="700368"/>
          <a:ext cx="2954359" cy="1005663"/>
          <a:chOff x="8923916" y="742278"/>
          <a:chExt cx="2949189" cy="1013011"/>
        </a:xfrm>
      </xdr:grpSpPr>
      <xdr:sp macro="" textlink="">
        <xdr:nvSpPr>
          <xdr:cNvPr id="38" name="Rectangle: Rounded Corners 37">
            <a:extLst>
              <a:ext uri="{FF2B5EF4-FFF2-40B4-BE49-F238E27FC236}">
                <a16:creationId xmlns:a16="http://schemas.microsoft.com/office/drawing/2014/main" id="{00000000-0008-0000-0200-000026000000}"/>
              </a:ext>
            </a:extLst>
          </xdr:cNvPr>
          <xdr:cNvSpPr/>
        </xdr:nvSpPr>
        <xdr:spPr>
          <a:xfrm>
            <a:off x="8923916" y="742278"/>
            <a:ext cx="2949189" cy="1013011"/>
          </a:xfrm>
          <a:prstGeom prst="roundRect">
            <a:avLst>
              <a:gd name="adj" fmla="val 14762"/>
            </a:avLst>
          </a:prstGeom>
          <a:noFill/>
          <a:ln w="6350">
            <a:solidFill>
              <a:schemeClr val="bg1">
                <a:lumMod val="85000"/>
              </a:schemeClr>
            </a:solid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sp macro="" textlink="">
        <xdr:nvSpPr>
          <xdr:cNvPr id="39" name="TextBox 38">
            <a:extLst>
              <a:ext uri="{FF2B5EF4-FFF2-40B4-BE49-F238E27FC236}">
                <a16:creationId xmlns:a16="http://schemas.microsoft.com/office/drawing/2014/main" id="{00000000-0008-0000-0200-000027000000}"/>
              </a:ext>
            </a:extLst>
          </xdr:cNvPr>
          <xdr:cNvSpPr txBox="1"/>
        </xdr:nvSpPr>
        <xdr:spPr>
          <a:xfrm>
            <a:off x="9027508" y="839854"/>
            <a:ext cx="1774664" cy="3418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1" i="0">
                <a:solidFill>
                  <a:schemeClr val="dk1"/>
                </a:solidFill>
                <a:effectLst/>
                <a:latin typeface="+mn-lt"/>
                <a:ea typeface="+mn-ea"/>
                <a:cs typeface="+mn-cs"/>
              </a:rPr>
              <a:t>Period Savings</a:t>
            </a:r>
            <a:r>
              <a:rPr lang="en-PH" sz="1100" b="1" i="0" baseline="0">
                <a:solidFill>
                  <a:schemeClr val="dk1"/>
                </a:solidFill>
                <a:effectLst/>
                <a:latin typeface="+mn-lt"/>
                <a:ea typeface="+mn-ea"/>
                <a:cs typeface="+mn-cs"/>
              </a:rPr>
              <a:t> Rate</a:t>
            </a:r>
            <a:endParaRPr lang="en-PH" sz="1100" b="1"/>
          </a:p>
        </xdr:txBody>
      </xdr:sp>
      <xdr:sp macro="" textlink="Calculations!E27">
        <xdr:nvSpPr>
          <xdr:cNvPr id="40" name="TextBox 39">
            <a:extLst>
              <a:ext uri="{FF2B5EF4-FFF2-40B4-BE49-F238E27FC236}">
                <a16:creationId xmlns:a16="http://schemas.microsoft.com/office/drawing/2014/main" id="{00000000-0008-0000-0200-000028000000}"/>
              </a:ext>
            </a:extLst>
          </xdr:cNvPr>
          <xdr:cNvSpPr txBox="1"/>
        </xdr:nvSpPr>
        <xdr:spPr>
          <a:xfrm>
            <a:off x="9976920" y="1169581"/>
            <a:ext cx="672851" cy="3418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8AF3797-3D72-4B80-B861-0D15588C9F9D}" type="TxLink">
              <a:rPr lang="en-US" sz="1200" b="1" i="0" u="none" strike="noStrike">
                <a:solidFill>
                  <a:schemeClr val="accent1"/>
                </a:solidFill>
                <a:latin typeface="Calibri"/>
                <a:cs typeface="Calibri"/>
              </a:rPr>
              <a:pPr algn="ctr"/>
              <a:t>33.4%</a:t>
            </a:fld>
            <a:endParaRPr lang="en-PH" sz="2400" b="1">
              <a:solidFill>
                <a:schemeClr val="accent1"/>
              </a:solidFill>
            </a:endParaRPr>
          </a:p>
        </xdr:txBody>
      </xdr:sp>
      <xdr:sp macro="" textlink="">
        <xdr:nvSpPr>
          <xdr:cNvPr id="4104" name="TextBox 4103">
            <a:extLst>
              <a:ext uri="{FF2B5EF4-FFF2-40B4-BE49-F238E27FC236}">
                <a16:creationId xmlns:a16="http://schemas.microsoft.com/office/drawing/2014/main" id="{00000000-0008-0000-0200-000008100000}"/>
              </a:ext>
            </a:extLst>
          </xdr:cNvPr>
          <xdr:cNvSpPr txBox="1"/>
        </xdr:nvSpPr>
        <xdr:spPr>
          <a:xfrm>
            <a:off x="9020580" y="1169581"/>
            <a:ext cx="1173530" cy="3418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rgbClr val="000000"/>
                </a:solidFill>
                <a:latin typeface="Calibri"/>
                <a:cs typeface="Calibri"/>
              </a:rPr>
              <a:t>You are</a:t>
            </a:r>
            <a:r>
              <a:rPr lang="en-US" sz="1100" b="0" i="0" u="none" strike="noStrike" baseline="0">
                <a:solidFill>
                  <a:srgbClr val="000000"/>
                </a:solidFill>
                <a:latin typeface="Calibri"/>
                <a:cs typeface="Calibri"/>
              </a:rPr>
              <a:t> Saving</a:t>
            </a:r>
            <a:endParaRPr lang="en-US" sz="1100" b="0" i="0" u="none" strike="noStrike">
              <a:solidFill>
                <a:srgbClr val="000000"/>
              </a:solidFill>
              <a:latin typeface="Calibri"/>
              <a:cs typeface="Calibri"/>
            </a:endParaRPr>
          </a:p>
        </xdr:txBody>
      </xdr:sp>
      <xdr:sp macro="" textlink="">
        <xdr:nvSpPr>
          <xdr:cNvPr id="4109" name="TextBox 4108">
            <a:extLst>
              <a:ext uri="{FF2B5EF4-FFF2-40B4-BE49-F238E27FC236}">
                <a16:creationId xmlns:a16="http://schemas.microsoft.com/office/drawing/2014/main" id="{00000000-0008-0000-0200-00000D100000}"/>
              </a:ext>
            </a:extLst>
          </xdr:cNvPr>
          <xdr:cNvSpPr txBox="1"/>
        </xdr:nvSpPr>
        <xdr:spPr>
          <a:xfrm>
            <a:off x="10531971" y="1169581"/>
            <a:ext cx="1182494" cy="3418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rgbClr val="000000"/>
                </a:solidFill>
                <a:latin typeface="Calibri"/>
                <a:cs typeface="Calibri"/>
              </a:rPr>
              <a:t>of your</a:t>
            </a:r>
            <a:r>
              <a:rPr lang="en-US" sz="1100" b="0" i="0" u="none" strike="noStrike" baseline="0">
                <a:solidFill>
                  <a:srgbClr val="000000"/>
                </a:solidFill>
                <a:latin typeface="Calibri"/>
                <a:cs typeface="Calibri"/>
              </a:rPr>
              <a:t> Income</a:t>
            </a:r>
            <a:endParaRPr lang="en-US" sz="1100" b="0" i="0" u="none" strike="noStrike">
              <a:solidFill>
                <a:srgbClr val="000000"/>
              </a:solidFill>
              <a:latin typeface="Calibri"/>
              <a:cs typeface="Calibri"/>
            </a:endParaRPr>
          </a:p>
        </xdr:txBody>
      </xdr:sp>
    </xdr:grpSp>
    <xdr:clientData/>
  </xdr:twoCellAnchor>
</xdr:wsDr>
</file>

<file path=xl/drawings/drawing4.xml><?xml version="1.0" encoding="utf-8"?>
<xdr:wsDr xmlns:xdr="http://schemas.openxmlformats.org/drawingml/2006/spreadsheetDrawing" xmlns:a="http://schemas.openxmlformats.org/drawingml/2006/main">
  <xdr:twoCellAnchor editAs="absolute">
    <xdr:from>
      <xdr:col>1</xdr:col>
      <xdr:colOff>137160</xdr:colOff>
      <xdr:row>3</xdr:row>
      <xdr:rowOff>160020</xdr:rowOff>
    </xdr:from>
    <xdr:to>
      <xdr:col>2</xdr:col>
      <xdr:colOff>441960</xdr:colOff>
      <xdr:row>8</xdr:row>
      <xdr:rowOff>45720</xdr:rowOff>
    </xdr:to>
    <xdr:grpSp>
      <xdr:nvGrpSpPr>
        <xdr:cNvPr id="6" name="Group 5">
          <a:extLst>
            <a:ext uri="{FF2B5EF4-FFF2-40B4-BE49-F238E27FC236}">
              <a16:creationId xmlns:a16="http://schemas.microsoft.com/office/drawing/2014/main" id="{00000000-0008-0000-0300-000006000000}"/>
            </a:ext>
          </a:extLst>
        </xdr:cNvPr>
        <xdr:cNvGrpSpPr/>
      </xdr:nvGrpSpPr>
      <xdr:grpSpPr>
        <a:xfrm>
          <a:off x="746760" y="718820"/>
          <a:ext cx="1286933" cy="817033"/>
          <a:chOff x="640080" y="662940"/>
          <a:chExt cx="1280160" cy="800100"/>
        </a:xfrm>
      </xdr:grpSpPr>
      <xdr:sp macro="" textlink="">
        <xdr:nvSpPr>
          <xdr:cNvPr id="2" name="Rectangle: Rounded Corners 1">
            <a:extLst>
              <a:ext uri="{FF2B5EF4-FFF2-40B4-BE49-F238E27FC236}">
                <a16:creationId xmlns:a16="http://schemas.microsoft.com/office/drawing/2014/main" id="{00000000-0008-0000-0300-000002000000}"/>
              </a:ext>
            </a:extLst>
          </xdr:cNvPr>
          <xdr:cNvSpPr/>
        </xdr:nvSpPr>
        <xdr:spPr>
          <a:xfrm>
            <a:off x="655320" y="662940"/>
            <a:ext cx="1264920" cy="800100"/>
          </a:xfrm>
          <a:prstGeom prst="roundRect">
            <a:avLst>
              <a:gd name="adj" fmla="val 14762"/>
            </a:avLst>
          </a:prstGeom>
          <a:noFill/>
          <a:ln w="6350">
            <a:solidFill>
              <a:schemeClr val="bg1">
                <a:lumMod val="85000"/>
              </a:schemeClr>
            </a:solid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655320" y="739140"/>
            <a:ext cx="106680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1"/>
              <a:t>Date of</a:t>
            </a:r>
            <a:r>
              <a:rPr lang="en-PH" sz="1100" b="1" baseline="0"/>
              <a:t> Today</a:t>
            </a:r>
            <a:endParaRPr lang="en-PH" sz="1100" b="1"/>
          </a:p>
        </xdr:txBody>
      </xdr:sp>
      <xdr:sp macro="" textlink="Calculations!E8">
        <xdr:nvSpPr>
          <xdr:cNvPr id="4" name="TextBox 3">
            <a:extLst>
              <a:ext uri="{FF2B5EF4-FFF2-40B4-BE49-F238E27FC236}">
                <a16:creationId xmlns:a16="http://schemas.microsoft.com/office/drawing/2014/main" id="{00000000-0008-0000-0300-000004000000}"/>
              </a:ext>
            </a:extLst>
          </xdr:cNvPr>
          <xdr:cNvSpPr txBox="1"/>
        </xdr:nvSpPr>
        <xdr:spPr>
          <a:xfrm>
            <a:off x="640080" y="1021080"/>
            <a:ext cx="106680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89D79FC-2604-45FE-9992-448C6077197F}" type="TxLink">
              <a:rPr lang="en-US" sz="1200" b="1" i="0" u="none" strike="noStrike">
                <a:solidFill>
                  <a:srgbClr val="000000"/>
                </a:solidFill>
                <a:latin typeface="Calibri"/>
                <a:cs typeface="Calibri"/>
              </a:rPr>
              <a:pPr/>
              <a:t>13-Apr-23</a:t>
            </a:fld>
            <a:endParaRPr lang="en-PH" sz="1200" b="1"/>
          </a:p>
        </xdr:txBody>
      </xdr:sp>
    </xdr:grpSp>
    <xdr:clientData/>
  </xdr:twoCellAnchor>
  <xdr:twoCellAnchor editAs="absolute">
    <xdr:from>
      <xdr:col>2</xdr:col>
      <xdr:colOff>792480</xdr:colOff>
      <xdr:row>3</xdr:row>
      <xdr:rowOff>137160</xdr:rowOff>
    </xdr:from>
    <xdr:to>
      <xdr:col>4</xdr:col>
      <xdr:colOff>526676</xdr:colOff>
      <xdr:row>8</xdr:row>
      <xdr:rowOff>22860</xdr:rowOff>
    </xdr:to>
    <xdr:grpSp>
      <xdr:nvGrpSpPr>
        <xdr:cNvPr id="11" name="Group 10">
          <a:extLst>
            <a:ext uri="{FF2B5EF4-FFF2-40B4-BE49-F238E27FC236}">
              <a16:creationId xmlns:a16="http://schemas.microsoft.com/office/drawing/2014/main" id="{00000000-0008-0000-0300-00000B000000}"/>
            </a:ext>
          </a:extLst>
        </xdr:cNvPr>
        <xdr:cNvGrpSpPr/>
      </xdr:nvGrpSpPr>
      <xdr:grpSpPr>
        <a:xfrm>
          <a:off x="2384213" y="695960"/>
          <a:ext cx="1977863" cy="817033"/>
          <a:chOff x="2240280" y="693420"/>
          <a:chExt cx="1965960" cy="800100"/>
        </a:xfrm>
      </xdr:grpSpPr>
      <xdr:sp macro="" textlink="">
        <xdr:nvSpPr>
          <xdr:cNvPr id="7" name="Rectangle: Rounded Corners 6">
            <a:extLst>
              <a:ext uri="{FF2B5EF4-FFF2-40B4-BE49-F238E27FC236}">
                <a16:creationId xmlns:a16="http://schemas.microsoft.com/office/drawing/2014/main" id="{00000000-0008-0000-0300-000007000000}"/>
              </a:ext>
            </a:extLst>
          </xdr:cNvPr>
          <xdr:cNvSpPr/>
        </xdr:nvSpPr>
        <xdr:spPr>
          <a:xfrm>
            <a:off x="2240280" y="693420"/>
            <a:ext cx="1927860" cy="800100"/>
          </a:xfrm>
          <a:prstGeom prst="roundRect">
            <a:avLst>
              <a:gd name="adj" fmla="val 14762"/>
            </a:avLst>
          </a:prstGeom>
          <a:noFill/>
          <a:ln w="6350">
            <a:solidFill>
              <a:schemeClr val="bg1">
                <a:lumMod val="85000"/>
              </a:schemeClr>
            </a:solid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sp macro="" textlink="">
        <xdr:nvSpPr>
          <xdr:cNvPr id="8" name="TextBox 7">
            <a:extLst>
              <a:ext uri="{FF2B5EF4-FFF2-40B4-BE49-F238E27FC236}">
                <a16:creationId xmlns:a16="http://schemas.microsoft.com/office/drawing/2014/main" id="{00000000-0008-0000-0300-000008000000}"/>
              </a:ext>
            </a:extLst>
          </xdr:cNvPr>
          <xdr:cNvSpPr txBox="1"/>
        </xdr:nvSpPr>
        <xdr:spPr>
          <a:xfrm>
            <a:off x="2362200" y="731520"/>
            <a:ext cx="137922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1"/>
              <a:t>Date of</a:t>
            </a:r>
            <a:r>
              <a:rPr lang="en-PH" sz="1100" b="1" baseline="0"/>
              <a:t> Last Record</a:t>
            </a:r>
            <a:endParaRPr lang="en-PH" sz="1100" b="1"/>
          </a:p>
        </xdr:txBody>
      </xdr:sp>
      <xdr:sp macro="" textlink="Calculations!E9">
        <xdr:nvSpPr>
          <xdr:cNvPr id="9" name="TextBox 8">
            <a:extLst>
              <a:ext uri="{FF2B5EF4-FFF2-40B4-BE49-F238E27FC236}">
                <a16:creationId xmlns:a16="http://schemas.microsoft.com/office/drawing/2014/main" id="{00000000-0008-0000-0300-000009000000}"/>
              </a:ext>
            </a:extLst>
          </xdr:cNvPr>
          <xdr:cNvSpPr txBox="1"/>
        </xdr:nvSpPr>
        <xdr:spPr>
          <a:xfrm>
            <a:off x="2377440" y="1036320"/>
            <a:ext cx="106680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2CCE04E-AA6C-4A7F-958D-5E6D1B097C65}" type="TxLink">
              <a:rPr lang="en-US" sz="1200" b="1" i="0" u="none" strike="noStrike">
                <a:solidFill>
                  <a:srgbClr val="000000"/>
                </a:solidFill>
                <a:latin typeface="Calibri"/>
                <a:cs typeface="Calibri"/>
              </a:rPr>
              <a:pPr/>
              <a:t>15-Mar-22</a:t>
            </a:fld>
            <a:endParaRPr lang="en-PH" sz="1400" b="1"/>
          </a:p>
        </xdr:txBody>
      </xdr:sp>
      <xdr:sp macro="" textlink="Calculations!E10">
        <xdr:nvSpPr>
          <xdr:cNvPr id="10" name="TextBox 9">
            <a:extLst>
              <a:ext uri="{FF2B5EF4-FFF2-40B4-BE49-F238E27FC236}">
                <a16:creationId xmlns:a16="http://schemas.microsoft.com/office/drawing/2014/main" id="{00000000-0008-0000-0300-00000A000000}"/>
              </a:ext>
            </a:extLst>
          </xdr:cNvPr>
          <xdr:cNvSpPr txBox="1"/>
        </xdr:nvSpPr>
        <xdr:spPr>
          <a:xfrm>
            <a:off x="3139440" y="1051560"/>
            <a:ext cx="106680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2F6FB10-5CD0-49D2-844B-D1F84EE2F49E}" type="TxLink">
              <a:rPr lang="en-US" sz="1050" b="0" i="0" u="none" strike="noStrike">
                <a:solidFill>
                  <a:srgbClr val="000000"/>
                </a:solidFill>
                <a:latin typeface="Calibri"/>
                <a:cs typeface="Calibri"/>
              </a:rPr>
              <a:pPr/>
              <a:t>( 394  days ago )</a:t>
            </a:fld>
            <a:endParaRPr lang="en-PH" sz="1200" b="0"/>
          </a:p>
        </xdr:txBody>
      </xdr:sp>
    </xdr:grpSp>
    <xdr:clientData/>
  </xdr:twoCellAnchor>
  <xdr:twoCellAnchor editAs="absolute">
    <xdr:from>
      <xdr:col>4</xdr:col>
      <xdr:colOff>795169</xdr:colOff>
      <xdr:row>3</xdr:row>
      <xdr:rowOff>137160</xdr:rowOff>
    </xdr:from>
    <xdr:to>
      <xdr:col>5</xdr:col>
      <xdr:colOff>1646816</xdr:colOff>
      <xdr:row>8</xdr:row>
      <xdr:rowOff>22860</xdr:rowOff>
    </xdr:to>
    <xdr:grpSp>
      <xdr:nvGrpSpPr>
        <xdr:cNvPr id="20" name="Group 19">
          <a:extLst>
            <a:ext uri="{FF2B5EF4-FFF2-40B4-BE49-F238E27FC236}">
              <a16:creationId xmlns:a16="http://schemas.microsoft.com/office/drawing/2014/main" id="{00000000-0008-0000-0300-000014000000}"/>
            </a:ext>
          </a:extLst>
        </xdr:cNvPr>
        <xdr:cNvGrpSpPr/>
      </xdr:nvGrpSpPr>
      <xdr:grpSpPr>
        <a:xfrm>
          <a:off x="4630569" y="695960"/>
          <a:ext cx="1833780" cy="817033"/>
          <a:chOff x="4480560" y="723900"/>
          <a:chExt cx="1828800" cy="800100"/>
        </a:xfrm>
      </xdr:grpSpPr>
      <xdr:sp macro="" textlink="">
        <xdr:nvSpPr>
          <xdr:cNvPr id="12" name="Rectangle: Rounded Corners 11">
            <a:extLst>
              <a:ext uri="{FF2B5EF4-FFF2-40B4-BE49-F238E27FC236}">
                <a16:creationId xmlns:a16="http://schemas.microsoft.com/office/drawing/2014/main" id="{00000000-0008-0000-0300-00000C000000}"/>
              </a:ext>
            </a:extLst>
          </xdr:cNvPr>
          <xdr:cNvSpPr/>
        </xdr:nvSpPr>
        <xdr:spPr>
          <a:xfrm>
            <a:off x="4480560" y="723900"/>
            <a:ext cx="1668780" cy="800100"/>
          </a:xfrm>
          <a:prstGeom prst="roundRect">
            <a:avLst>
              <a:gd name="adj" fmla="val 14762"/>
            </a:avLst>
          </a:prstGeom>
          <a:noFill/>
          <a:ln w="6350">
            <a:solidFill>
              <a:schemeClr val="bg1">
                <a:lumMod val="85000"/>
              </a:schemeClr>
            </a:solid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sp macro="" textlink="">
        <xdr:nvSpPr>
          <xdr:cNvPr id="13" name="TextBox 12">
            <a:extLst>
              <a:ext uri="{FF2B5EF4-FFF2-40B4-BE49-F238E27FC236}">
                <a16:creationId xmlns:a16="http://schemas.microsoft.com/office/drawing/2014/main" id="{00000000-0008-0000-0300-00000D000000}"/>
              </a:ext>
            </a:extLst>
          </xdr:cNvPr>
          <xdr:cNvSpPr txBox="1"/>
        </xdr:nvSpPr>
        <xdr:spPr>
          <a:xfrm>
            <a:off x="4602480" y="792480"/>
            <a:ext cx="170688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1" i="0">
                <a:solidFill>
                  <a:schemeClr val="dk1"/>
                </a:solidFill>
                <a:effectLst/>
                <a:latin typeface="+mn-lt"/>
                <a:ea typeface="+mn-ea"/>
                <a:cs typeface="+mn-cs"/>
              </a:rPr>
              <a:t>N⁰ </a:t>
            </a:r>
            <a:r>
              <a:rPr lang="en-PH" sz="1100" b="1"/>
              <a:t>of</a:t>
            </a:r>
            <a:r>
              <a:rPr lang="en-PH" sz="1100" b="1" baseline="0"/>
              <a:t>  Tracked Records</a:t>
            </a:r>
            <a:endParaRPr lang="en-PH" sz="1100" b="1"/>
          </a:p>
        </xdr:txBody>
      </xdr:sp>
      <xdr:sp macro="" textlink="Calculations!E11">
        <xdr:nvSpPr>
          <xdr:cNvPr id="14" name="TextBox 13">
            <a:extLst>
              <a:ext uri="{FF2B5EF4-FFF2-40B4-BE49-F238E27FC236}">
                <a16:creationId xmlns:a16="http://schemas.microsoft.com/office/drawing/2014/main" id="{00000000-0008-0000-0300-00000E000000}"/>
              </a:ext>
            </a:extLst>
          </xdr:cNvPr>
          <xdr:cNvSpPr txBox="1"/>
        </xdr:nvSpPr>
        <xdr:spPr>
          <a:xfrm>
            <a:off x="4594860" y="1059180"/>
            <a:ext cx="31242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DD06815-4C74-4447-A710-50BF839FBE9A}" type="TxLink">
              <a:rPr lang="en-US" sz="1200" b="1" i="0" u="none" strike="noStrike">
                <a:solidFill>
                  <a:srgbClr val="000000"/>
                </a:solidFill>
                <a:latin typeface="Calibri"/>
                <a:cs typeface="Calibri"/>
              </a:rPr>
              <a:pPr/>
              <a:t>71</a:t>
            </a:fld>
            <a:endParaRPr lang="en-PH" sz="1600" b="1"/>
          </a:p>
        </xdr:txBody>
      </xdr:sp>
      <xdr:sp macro="" textlink="Calculations!E12">
        <xdr:nvSpPr>
          <xdr:cNvPr id="15" name="TextBox 14">
            <a:extLst>
              <a:ext uri="{FF2B5EF4-FFF2-40B4-BE49-F238E27FC236}">
                <a16:creationId xmlns:a16="http://schemas.microsoft.com/office/drawing/2014/main" id="{00000000-0008-0000-0300-00000F000000}"/>
              </a:ext>
            </a:extLst>
          </xdr:cNvPr>
          <xdr:cNvSpPr txBox="1"/>
        </xdr:nvSpPr>
        <xdr:spPr>
          <a:xfrm>
            <a:off x="5021580" y="1066800"/>
            <a:ext cx="106680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B3D6CDC-3CBC-4549-B05C-482C191CC67A}" type="TxLink">
              <a:rPr lang="en-US" sz="1050" b="0" i="0" u="none" strike="noStrike">
                <a:solidFill>
                  <a:srgbClr val="000000"/>
                </a:solidFill>
                <a:latin typeface="Calibri"/>
                <a:cs typeface="Calibri"/>
              </a:rPr>
              <a:pPr/>
              <a:t>(0 this year )</a:t>
            </a:fld>
            <a:endParaRPr lang="en-PH" sz="1100" b="0"/>
          </a:p>
        </xdr:txBody>
      </xdr:sp>
    </xdr:grpSp>
    <xdr:clientData/>
  </xdr:twoCellAnchor>
  <xdr:twoCellAnchor editAs="absolute">
    <xdr:from>
      <xdr:col>5</xdr:col>
      <xdr:colOff>1837316</xdr:colOff>
      <xdr:row>3</xdr:row>
      <xdr:rowOff>106680</xdr:rowOff>
    </xdr:from>
    <xdr:to>
      <xdr:col>7</xdr:col>
      <xdr:colOff>541916</xdr:colOff>
      <xdr:row>8</xdr:row>
      <xdr:rowOff>53340</xdr:rowOff>
    </xdr:to>
    <xdr:grpSp>
      <xdr:nvGrpSpPr>
        <xdr:cNvPr id="21" name="Group 20">
          <a:extLst>
            <a:ext uri="{FF2B5EF4-FFF2-40B4-BE49-F238E27FC236}">
              <a16:creationId xmlns:a16="http://schemas.microsoft.com/office/drawing/2014/main" id="{00000000-0008-0000-0300-000015000000}"/>
            </a:ext>
          </a:extLst>
        </xdr:cNvPr>
        <xdr:cNvGrpSpPr/>
      </xdr:nvGrpSpPr>
      <xdr:grpSpPr>
        <a:xfrm>
          <a:off x="6654849" y="665480"/>
          <a:ext cx="3556000" cy="877993"/>
          <a:chOff x="6477000" y="701040"/>
          <a:chExt cx="3291840" cy="861060"/>
        </a:xfrm>
      </xdr:grpSpPr>
      <xdr:sp macro="" textlink="">
        <xdr:nvSpPr>
          <xdr:cNvPr id="16" name="Rectangle: Rounded Corners 15">
            <a:extLst>
              <a:ext uri="{FF2B5EF4-FFF2-40B4-BE49-F238E27FC236}">
                <a16:creationId xmlns:a16="http://schemas.microsoft.com/office/drawing/2014/main" id="{00000000-0008-0000-0300-000010000000}"/>
              </a:ext>
            </a:extLst>
          </xdr:cNvPr>
          <xdr:cNvSpPr/>
        </xdr:nvSpPr>
        <xdr:spPr>
          <a:xfrm>
            <a:off x="6477000" y="701040"/>
            <a:ext cx="2827020" cy="861060"/>
          </a:xfrm>
          <a:prstGeom prst="roundRect">
            <a:avLst>
              <a:gd name="adj" fmla="val 14762"/>
            </a:avLst>
          </a:prstGeom>
          <a:noFill/>
          <a:ln w="6350">
            <a:solidFill>
              <a:schemeClr val="bg1">
                <a:lumMod val="85000"/>
              </a:schemeClr>
            </a:solid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sp macro="" textlink="">
        <xdr:nvSpPr>
          <xdr:cNvPr id="17" name="TextBox 16">
            <a:extLst>
              <a:ext uri="{FF2B5EF4-FFF2-40B4-BE49-F238E27FC236}">
                <a16:creationId xmlns:a16="http://schemas.microsoft.com/office/drawing/2014/main" id="{00000000-0008-0000-0300-000011000000}"/>
              </a:ext>
            </a:extLst>
          </xdr:cNvPr>
          <xdr:cNvSpPr txBox="1"/>
        </xdr:nvSpPr>
        <xdr:spPr>
          <a:xfrm>
            <a:off x="6576060" y="815340"/>
            <a:ext cx="170688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1" i="0">
                <a:solidFill>
                  <a:schemeClr val="dk1"/>
                </a:solidFill>
                <a:effectLst/>
                <a:latin typeface="+mn-lt"/>
                <a:ea typeface="+mn-ea"/>
                <a:cs typeface="+mn-cs"/>
              </a:rPr>
              <a:t>Total</a:t>
            </a:r>
            <a:r>
              <a:rPr lang="en-PH" sz="1100" b="1" i="0" baseline="0">
                <a:solidFill>
                  <a:schemeClr val="dk1"/>
                </a:solidFill>
                <a:effectLst/>
                <a:latin typeface="+mn-lt"/>
                <a:ea typeface="+mn-ea"/>
                <a:cs typeface="+mn-cs"/>
              </a:rPr>
              <a:t> Tracking Balance</a:t>
            </a:r>
            <a:endParaRPr lang="en-PH" sz="1100" b="1"/>
          </a:p>
        </xdr:txBody>
      </xdr:sp>
      <xdr:sp macro="" textlink="Calculations!E13">
        <xdr:nvSpPr>
          <xdr:cNvPr id="18" name="TextBox 17">
            <a:extLst>
              <a:ext uri="{FF2B5EF4-FFF2-40B4-BE49-F238E27FC236}">
                <a16:creationId xmlns:a16="http://schemas.microsoft.com/office/drawing/2014/main" id="{00000000-0008-0000-0300-000012000000}"/>
              </a:ext>
            </a:extLst>
          </xdr:cNvPr>
          <xdr:cNvSpPr txBox="1"/>
        </xdr:nvSpPr>
        <xdr:spPr>
          <a:xfrm>
            <a:off x="6537960" y="1082040"/>
            <a:ext cx="64770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09119F3-116E-4E51-AA84-A30A294E96DB}" type="TxLink">
              <a:rPr lang="en-US" sz="1200" b="1" i="0" u="none" strike="noStrike">
                <a:solidFill>
                  <a:srgbClr val="000000"/>
                </a:solidFill>
                <a:latin typeface="Calibri"/>
                <a:cs typeface="Calibri"/>
              </a:rPr>
              <a:pPr/>
              <a:t> 1,115 </a:t>
            </a:fld>
            <a:endParaRPr lang="en-PH" sz="1800" b="1"/>
          </a:p>
        </xdr:txBody>
      </xdr:sp>
      <xdr:sp macro="" textlink="Calculations!E14">
        <xdr:nvSpPr>
          <xdr:cNvPr id="19" name="TextBox 18">
            <a:extLst>
              <a:ext uri="{FF2B5EF4-FFF2-40B4-BE49-F238E27FC236}">
                <a16:creationId xmlns:a16="http://schemas.microsoft.com/office/drawing/2014/main" id="{00000000-0008-0000-0300-000013000000}"/>
              </a:ext>
            </a:extLst>
          </xdr:cNvPr>
          <xdr:cNvSpPr txBox="1"/>
        </xdr:nvSpPr>
        <xdr:spPr>
          <a:xfrm>
            <a:off x="6995160" y="1089660"/>
            <a:ext cx="277368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67B71AC-64B6-4018-A3E2-48626DFEE48E}" type="TxLink">
              <a:rPr lang="en-US" sz="1050" b="0" i="0" u="none" strike="noStrike">
                <a:solidFill>
                  <a:srgbClr val="000000"/>
                </a:solidFill>
                <a:latin typeface="Calibri"/>
                <a:cs typeface="Calibri"/>
              </a:rPr>
              <a:pPr/>
              <a:t> of tracked income need to be allocated</a:t>
            </a:fld>
            <a:endParaRPr lang="en-PH" sz="1050" b="0"/>
          </a:p>
        </xdr:txBody>
      </xdr:sp>
    </xdr:grpSp>
    <xdr:clientData/>
  </xdr:twoCellAnchor>
</xdr:wsDr>
</file>

<file path=xl/drawings/drawing5.xml><?xml version="1.0" encoding="utf-8"?>
<xdr:wsDr xmlns:xdr="http://schemas.openxmlformats.org/drawingml/2006/spreadsheetDrawing" xmlns:a="http://schemas.openxmlformats.org/drawingml/2006/main">
  <xdr:twoCellAnchor editAs="absolute">
    <xdr:from>
      <xdr:col>1</xdr:col>
      <xdr:colOff>38100</xdr:colOff>
      <xdr:row>0</xdr:row>
      <xdr:rowOff>7620</xdr:rowOff>
    </xdr:from>
    <xdr:to>
      <xdr:col>3</xdr:col>
      <xdr:colOff>281940</xdr:colOff>
      <xdr:row>1</xdr:row>
      <xdr:rowOff>175260</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647700" y="7620"/>
          <a:ext cx="1737360" cy="3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PH" sz="1400">
              <a:solidFill>
                <a:schemeClr val="accent1"/>
              </a:solidFill>
            </a:rPr>
            <a:t>Dropdown Data</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C5E91D-C0E4-498A-9800-268106E8F20A}" name="income" displayName="income" ref="C9:C12" totalsRowShown="0" headerRowDxfId="45" dataDxfId="44">
  <autoFilter ref="C9:C12" xr:uid="{BFC5E91D-C0E4-498A-9800-268106E8F20A}">
    <filterColumn colId="0" hiddenButton="1"/>
  </autoFilter>
  <tableColumns count="1">
    <tableColumn id="1" xr3:uid="{6830BE85-FC5C-41C2-9F2E-E15901C7352D}" name="Income" dataDxfId="43"/>
  </tableColumns>
  <tableStyleInfo name="Income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29DFEFF-814F-4A0C-8D72-C8DAF43EB247}" name="expenses" displayName="expenses" ref="C28:C37" totalsRowShown="0" headerRowDxfId="42" dataDxfId="41">
  <autoFilter ref="C28:C37" xr:uid="{B29DFEFF-814F-4A0C-8D72-C8DAF43EB247}">
    <filterColumn colId="0" hiddenButton="1"/>
  </autoFilter>
  <tableColumns count="1">
    <tableColumn id="1" xr3:uid="{9BA0E39D-D5DA-49CC-82C3-706C5B549926}" name="Expenses" dataDxfId="40"/>
  </tableColumns>
  <tableStyleInfo name="Expenses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8D287E9-5052-4373-B82C-1F76924EEFF9}" name="Savings" displayName="Savings" ref="C51:C56" totalsRowShown="0" headerRowDxfId="39" dataDxfId="38">
  <autoFilter ref="C51:C56" xr:uid="{88D287E9-5052-4373-B82C-1F76924EEFF9}"/>
  <tableColumns count="1">
    <tableColumn id="1" xr3:uid="{A901B44F-466E-4FF0-AC75-B97EC45C0B86}" name="Savings" dataDxfId="37"/>
  </tableColumns>
  <tableStyleInfo name="Savings 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BE9C0C-7446-401E-A484-B2F8EE868DA2}" name="Tracking" displayName="Tracking" ref="B11:H82" totalsRowShown="0" headerRowDxfId="8" dataDxfId="7">
  <autoFilter ref="B11:H82" xr:uid="{65BE9C0C-7446-401E-A484-B2F8EE868DA2}"/>
  <sortState xmlns:xlrd2="http://schemas.microsoft.com/office/spreadsheetml/2017/richdata2" ref="B12:H82">
    <sortCondition ref="B11:B82"/>
  </sortState>
  <tableColumns count="7">
    <tableColumn id="1" xr3:uid="{DB957126-9CB3-4340-9F38-CA16CF33E603}" name="Date" dataDxfId="6"/>
    <tableColumn id="2" xr3:uid="{28C92BA1-4CE8-424D-A2FD-D7AC50F3A25C}" name="Type " dataDxfId="5"/>
    <tableColumn id="3" xr3:uid="{F41C0BF1-F65D-4462-9C9A-48099A010D59}" name="Category" dataDxfId="4"/>
    <tableColumn id="4" xr3:uid="{75D4CA87-AC60-4AAB-8F1C-5896EA6FCF12}" name="Amount" dataDxfId="3" dataCellStyle="Comma"/>
    <tableColumn id="5" xr3:uid="{5C686C80-1633-4582-9AE2-431B6607266E}" name="Details" dataDxfId="2"/>
    <tableColumn id="6" xr3:uid="{2D686648-97E7-41AA-A311-2A23C527BA65}" name="Balance" dataDxfId="1" dataCellStyle="Comma">
      <calculatedColumnFormula array="1">SUMPRODUCT(Tracking[Amount],(Tracking[Date]&lt;=Tracking[[#This Row],[Date]])*1, (Tracking[[Type ]]&lt;&gt;"Income")*(-1)+(Tracking[[Type ]]="Income"))</calculatedColumnFormula>
    </tableColumn>
    <tableColumn id="7" xr3:uid="{1F510F35-BD82-4032-8F6E-80D59D729F05}" name="Effective Date" dataDxfId="0">
      <calculatedColumnFormula>IF(AND(Tracking[[#This Row],[Type ]]="Income",shift_late_income_status="Active",DAY(Tracking[[#This Row],[Date]])&gt;=shift_late_income_starting_day), DATE(YEAR(Tracking[[#This Row],[Date]]),MONTH(Tracking[[#This Row],[Date]])+1,1),Tracking[[#This Row],[Date]])</calculatedColumnFormula>
    </tableColumn>
  </tableColumns>
  <tableStyleInfo name="Tracking Table Style " showFirstColumn="0" showLastColumn="0" showRowStripes="1" showColumnStripes="0"/>
</table>
</file>

<file path=xl/theme/theme1.xml><?xml version="1.0" encoding="utf-8"?>
<a:theme xmlns:a="http://schemas.openxmlformats.org/drawingml/2006/main" name="Office Theme">
  <a:themeElements>
    <a:clrScheme name="Custom 1">
      <a:dk1>
        <a:sysClr val="windowText" lastClr="000000"/>
      </a:dk1>
      <a:lt1>
        <a:sysClr val="window" lastClr="FFFFFF"/>
      </a:lt1>
      <a:dk2>
        <a:srgbClr val="44546A"/>
      </a:dk2>
      <a:lt2>
        <a:srgbClr val="E7E6E6"/>
      </a:lt2>
      <a:accent1>
        <a:srgbClr val="4472C4"/>
      </a:accent1>
      <a:accent2>
        <a:srgbClr val="4FCC28"/>
      </a:accent2>
      <a:accent3>
        <a:srgbClr val="A5A5A5"/>
      </a:accent3>
      <a:accent4>
        <a:srgbClr val="FFC000"/>
      </a:accent4>
      <a:accent5>
        <a:srgbClr val="5B9BD5"/>
      </a:accent5>
      <a:accent6>
        <a:srgbClr val="DB09AE"/>
      </a:accent6>
      <a:hlink>
        <a:srgbClr val="0563C1"/>
      </a:hlink>
      <a:folHlink>
        <a:srgbClr val="DB09AE"/>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3.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64D53-7242-41CC-A65B-2F19076F51A6}">
  <sheetPr codeName="Sheet1">
    <tabColor theme="1" tint="4.9989318521683403E-2"/>
  </sheetPr>
  <dimension ref="A1:X25"/>
  <sheetViews>
    <sheetView showGridLines="0" topLeftCell="A10" workbookViewId="0">
      <selection activeCell="D22" sqref="D22"/>
    </sheetView>
  </sheetViews>
  <sheetFormatPr defaultRowHeight="14.4" x14ac:dyDescent="0.3"/>
  <cols>
    <col min="2" max="2" width="3.5546875" customWidth="1"/>
    <col min="3" max="3" width="28.44140625" customWidth="1"/>
    <col min="4" max="4" width="35.109375" customWidth="1"/>
    <col min="5" max="5" width="68.77734375" customWidth="1"/>
    <col min="6" max="6" width="2.109375" customWidth="1"/>
  </cols>
  <sheetData>
    <row r="1" spans="1:24" x14ac:dyDescent="0.3">
      <c r="A1" s="83"/>
      <c r="B1" s="83"/>
      <c r="C1" s="83"/>
      <c r="D1" s="83"/>
      <c r="E1" s="83"/>
      <c r="F1" s="83"/>
      <c r="G1" s="83"/>
      <c r="H1" s="83"/>
      <c r="I1" s="83"/>
      <c r="J1" s="83"/>
      <c r="K1" s="83"/>
      <c r="L1" s="83"/>
      <c r="M1" s="83"/>
      <c r="N1" s="83"/>
      <c r="O1" s="83"/>
      <c r="P1" s="83"/>
      <c r="Q1" s="83"/>
      <c r="R1" s="83"/>
      <c r="S1" s="83"/>
      <c r="T1" s="83"/>
      <c r="U1" s="83"/>
      <c r="V1" s="83"/>
      <c r="W1" s="83"/>
      <c r="X1" s="83"/>
    </row>
    <row r="2" spans="1:24" x14ac:dyDescent="0.3">
      <c r="A2" s="83"/>
      <c r="B2" s="83"/>
      <c r="C2" s="83"/>
      <c r="D2" s="83"/>
      <c r="E2" s="83"/>
      <c r="F2" s="83"/>
      <c r="G2" s="83"/>
      <c r="H2" s="83"/>
      <c r="I2" s="83"/>
      <c r="J2" s="83"/>
      <c r="K2" s="83"/>
      <c r="L2" s="83"/>
      <c r="M2" s="83"/>
      <c r="N2" s="83"/>
      <c r="O2" s="83"/>
      <c r="P2" s="83"/>
      <c r="Q2" s="83"/>
      <c r="R2" s="83"/>
      <c r="S2" s="83"/>
      <c r="T2" s="83"/>
      <c r="U2" s="83"/>
      <c r="V2" s="83"/>
      <c r="W2" s="83"/>
      <c r="X2" s="83"/>
    </row>
    <row r="4" spans="1:24" x14ac:dyDescent="0.3">
      <c r="B4" s="1"/>
      <c r="C4" s="1"/>
      <c r="D4" s="2" t="s">
        <v>0</v>
      </c>
      <c r="E4" s="1"/>
      <c r="F4" s="1"/>
    </row>
    <row r="5" spans="1:24" x14ac:dyDescent="0.3">
      <c r="B5" s="3"/>
      <c r="F5" s="4"/>
    </row>
    <row r="6" spans="1:24" x14ac:dyDescent="0.3">
      <c r="B6" s="3"/>
      <c r="C6" s="8" t="s">
        <v>1</v>
      </c>
      <c r="D6" s="9">
        <v>2022</v>
      </c>
      <c r="E6" s="11" t="s">
        <v>2</v>
      </c>
      <c r="F6" s="4"/>
    </row>
    <row r="7" spans="1:24" x14ac:dyDescent="0.3">
      <c r="B7" s="5"/>
      <c r="C7" s="6"/>
      <c r="D7" s="6"/>
      <c r="E7" s="6"/>
      <c r="F7" s="7"/>
    </row>
    <row r="12" spans="1:24" x14ac:dyDescent="0.3">
      <c r="B12" s="1"/>
      <c r="C12" s="1"/>
      <c r="D12" s="2" t="s">
        <v>3</v>
      </c>
      <c r="E12" s="1"/>
      <c r="F12" s="1"/>
    </row>
    <row r="13" spans="1:24" x14ac:dyDescent="0.3">
      <c r="B13" s="3"/>
      <c r="F13" s="4"/>
    </row>
    <row r="14" spans="1:24" ht="15.6" x14ac:dyDescent="0.3">
      <c r="B14" s="3"/>
      <c r="C14" s="35" t="s">
        <v>4</v>
      </c>
      <c r="F14" s="4"/>
    </row>
    <row r="15" spans="1:24" x14ac:dyDescent="0.3">
      <c r="B15" s="3"/>
      <c r="F15" s="4"/>
    </row>
    <row r="16" spans="1:24" x14ac:dyDescent="0.3">
      <c r="B16" s="3"/>
      <c r="C16" s="8" t="s">
        <v>5</v>
      </c>
      <c r="D16" s="9" t="s">
        <v>6</v>
      </c>
      <c r="E16" s="84" t="s">
        <v>7</v>
      </c>
      <c r="F16" s="4"/>
    </row>
    <row r="17" spans="2:6" ht="6" customHeight="1" x14ac:dyDescent="0.3">
      <c r="B17" s="30"/>
      <c r="E17" s="84"/>
      <c r="F17" s="31"/>
    </row>
    <row r="18" spans="2:6" x14ac:dyDescent="0.3">
      <c r="B18" s="30"/>
      <c r="C18" s="8" t="s">
        <v>8</v>
      </c>
      <c r="D18" s="9">
        <v>20</v>
      </c>
      <c r="E18" s="84"/>
      <c r="F18" s="31"/>
    </row>
    <row r="19" spans="2:6" x14ac:dyDescent="0.3">
      <c r="B19" s="30"/>
      <c r="F19" s="31"/>
    </row>
    <row r="20" spans="2:6" ht="15.6" x14ac:dyDescent="0.3">
      <c r="B20" s="30"/>
      <c r="C20" s="35" t="s">
        <v>113</v>
      </c>
      <c r="F20" s="31"/>
    </row>
    <row r="21" spans="2:6" x14ac:dyDescent="0.3">
      <c r="B21" s="30"/>
      <c r="F21" s="31"/>
    </row>
    <row r="22" spans="2:6" x14ac:dyDescent="0.3">
      <c r="B22" s="30"/>
      <c r="C22" s="8" t="s">
        <v>114</v>
      </c>
      <c r="D22" s="9" t="s">
        <v>115</v>
      </c>
      <c r="E22" s="85" t="s">
        <v>116</v>
      </c>
      <c r="F22" s="31"/>
    </row>
    <row r="23" spans="2:6" x14ac:dyDescent="0.3">
      <c r="B23" s="30"/>
      <c r="E23" s="86"/>
      <c r="F23" s="31"/>
    </row>
    <row r="24" spans="2:6" x14ac:dyDescent="0.3">
      <c r="B24" s="30"/>
      <c r="E24" s="86"/>
      <c r="F24" s="31"/>
    </row>
    <row r="25" spans="2:6" x14ac:dyDescent="0.3">
      <c r="B25" s="32"/>
      <c r="C25" s="33"/>
      <c r="D25" s="33"/>
      <c r="E25" s="33"/>
      <c r="F25" s="34"/>
    </row>
  </sheetData>
  <mergeCells count="3">
    <mergeCell ref="A1:X2"/>
    <mergeCell ref="E16:E18"/>
    <mergeCell ref="E22:E24"/>
  </mergeCells>
  <conditionalFormatting sqref="D18">
    <cfRule type="expression" dxfId="59" priority="1">
      <formula>shift_late_income_status="Inactive"</formula>
    </cfRule>
  </conditionalFormatting>
  <dataValidations count="2">
    <dataValidation type="list" allowBlank="1" showInputMessage="1" showErrorMessage="1" sqref="D16" xr:uid="{A86573CC-0FBC-4D62-98F5-43EB441229F1}">
      <formula1>"Inactive, Active"</formula1>
    </dataValidation>
    <dataValidation type="list" allowBlank="1" showInputMessage="1" showErrorMessage="1" sqref="D22" xr:uid="{6E60E44D-E08D-4475-90E2-C271AEF99D75}">
      <formula1>"% allocated to Savings, % not allocated to Expenses"</formula1>
    </dataValidation>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E3D6B-9088-4C1C-A925-1FA4A286A240}">
  <sheetPr codeName="Sheet2">
    <tabColor theme="8"/>
  </sheetPr>
  <dimension ref="C1:EM63"/>
  <sheetViews>
    <sheetView showGridLines="0" zoomScaleNormal="100" workbookViewId="0">
      <pane xSplit="4" topLeftCell="J1" activePane="topRight" state="frozen"/>
      <selection pane="topRight" activeCell="Y26" sqref="Y26"/>
    </sheetView>
  </sheetViews>
  <sheetFormatPr defaultRowHeight="14.4" outlineLevelCol="2" x14ac:dyDescent="0.3"/>
  <cols>
    <col min="1" max="1" width="6.33203125" customWidth="1"/>
    <col min="2" max="2" width="7.109375" customWidth="1"/>
    <col min="3" max="3" width="35.88671875" customWidth="1"/>
    <col min="4" max="4" width="1.5546875" customWidth="1"/>
    <col min="5" max="8" width="6.88671875" customWidth="1" outlineLevel="2"/>
    <col min="9" max="9" width="7.33203125" bestFit="1" customWidth="1" outlineLevel="2"/>
    <col min="10" max="16" width="6.88671875" customWidth="1" outlineLevel="2"/>
    <col min="17" max="17" width="8" bestFit="1" customWidth="1"/>
    <col min="18" max="18" width="1.6640625" customWidth="1"/>
    <col min="19" max="22" width="6.88671875" customWidth="1" outlineLevel="2"/>
    <col min="23" max="23" width="7.33203125" customWidth="1" outlineLevel="2"/>
    <col min="24" max="30" width="6.88671875" customWidth="1" outlineLevel="2"/>
    <col min="31" max="31" width="8" bestFit="1" customWidth="1"/>
    <col min="32" max="32" width="1.6640625" customWidth="1"/>
    <col min="33" max="36" width="6.88671875" hidden="1" customWidth="1" outlineLevel="2"/>
    <col min="37" max="37" width="7.33203125" hidden="1" customWidth="1" outlineLevel="2"/>
    <col min="38" max="44" width="6.88671875" hidden="1" customWidth="1" outlineLevel="2"/>
    <col min="45" max="45" width="8" bestFit="1" customWidth="1" collapsed="1"/>
    <col min="46" max="46" width="1.6640625" customWidth="1"/>
    <col min="47" max="50" width="6.88671875" hidden="1" customWidth="1" outlineLevel="2"/>
    <col min="51" max="51" width="7.33203125" hidden="1" customWidth="1" outlineLevel="2"/>
    <col min="52" max="58" width="6.88671875" hidden="1" customWidth="1" outlineLevel="2"/>
    <col min="59" max="59" width="8" bestFit="1" customWidth="1" collapsed="1"/>
    <col min="60" max="60" width="1.6640625" customWidth="1"/>
    <col min="61" max="64" width="6.88671875" hidden="1" customWidth="1" outlineLevel="2"/>
    <col min="65" max="65" width="7.33203125" hidden="1" customWidth="1" outlineLevel="2"/>
    <col min="66" max="72" width="6.88671875" hidden="1" customWidth="1" outlineLevel="2"/>
    <col min="73" max="73" width="8" bestFit="1" customWidth="1" collapsed="1"/>
    <col min="74" max="74" width="1.6640625" customWidth="1"/>
    <col min="75" max="78" width="6.88671875" hidden="1" customWidth="1" outlineLevel="2"/>
    <col min="79" max="79" width="7.33203125" hidden="1" customWidth="1" outlineLevel="2"/>
    <col min="80" max="86" width="6.88671875" hidden="1" customWidth="1" outlineLevel="2"/>
    <col min="87" max="87" width="8" bestFit="1" customWidth="1" collapsed="1"/>
    <col min="88" max="88" width="1.6640625" customWidth="1"/>
    <col min="89" max="92" width="6.88671875" hidden="1" customWidth="1" outlineLevel="2"/>
    <col min="93" max="93" width="7.33203125" hidden="1" customWidth="1" outlineLevel="2"/>
    <col min="94" max="100" width="6.88671875" hidden="1" customWidth="1" outlineLevel="2"/>
    <col min="101" max="101" width="8" bestFit="1" customWidth="1" collapsed="1"/>
    <col min="102" max="102" width="1.6640625" customWidth="1"/>
    <col min="103" max="106" width="6.88671875" hidden="1" customWidth="1" outlineLevel="2"/>
    <col min="107" max="107" width="7.33203125" hidden="1" customWidth="1" outlineLevel="2"/>
    <col min="108" max="114" width="6.88671875" hidden="1" customWidth="1" outlineLevel="2"/>
    <col min="115" max="115" width="8" bestFit="1" customWidth="1" collapsed="1"/>
    <col min="116" max="116" width="1.6640625" customWidth="1"/>
    <col min="117" max="120" width="6.88671875" hidden="1" customWidth="1" outlineLevel="2"/>
    <col min="121" max="121" width="7.33203125" hidden="1" customWidth="1" outlineLevel="2"/>
    <col min="122" max="128" width="6.88671875" hidden="1" customWidth="1" outlineLevel="2"/>
    <col min="129" max="129" width="8" bestFit="1" customWidth="1" collapsed="1"/>
    <col min="130" max="130" width="1.6640625" customWidth="1"/>
    <col min="131" max="134" width="6.88671875" hidden="1" customWidth="1" outlineLevel="2"/>
    <col min="135" max="135" width="7.33203125" hidden="1" customWidth="1" outlineLevel="2"/>
    <col min="136" max="142" width="6.88671875" hidden="1" customWidth="1" outlineLevel="2"/>
    <col min="143" max="143" width="8" bestFit="1" customWidth="1" collapsed="1"/>
    <col min="144" max="144" width="4" customWidth="1"/>
  </cols>
  <sheetData>
    <row r="1" spans="3:143" s="10" customFormat="1" x14ac:dyDescent="0.3"/>
    <row r="2" spans="3:143" s="10" customFormat="1" x14ac:dyDescent="0.3"/>
    <row r="5" spans="3:143" x14ac:dyDescent="0.3">
      <c r="C5" s="18" t="s">
        <v>9</v>
      </c>
      <c r="E5" s="87">
        <f>starting_year</f>
        <v>2022</v>
      </c>
      <c r="F5" s="87"/>
      <c r="G5" s="87"/>
      <c r="H5" s="87"/>
      <c r="I5" s="87"/>
      <c r="J5" s="87"/>
      <c r="K5" s="87"/>
      <c r="L5" s="87"/>
      <c r="M5" s="87"/>
      <c r="N5" s="87"/>
      <c r="O5" s="87"/>
      <c r="P5" s="87"/>
      <c r="Q5" s="87"/>
      <c r="S5" s="87">
        <f>E5+1</f>
        <v>2023</v>
      </c>
      <c r="T5" s="87"/>
      <c r="U5" s="87"/>
      <c r="V5" s="87"/>
      <c r="W5" s="87"/>
      <c r="X5" s="87"/>
      <c r="Y5" s="87"/>
      <c r="Z5" s="87"/>
      <c r="AA5" s="87"/>
      <c r="AB5" s="87"/>
      <c r="AC5" s="87"/>
      <c r="AD5" s="87"/>
      <c r="AE5" s="87"/>
      <c r="AG5" s="87">
        <f>S5+1</f>
        <v>2024</v>
      </c>
      <c r="AH5" s="87"/>
      <c r="AI5" s="87"/>
      <c r="AJ5" s="87"/>
      <c r="AK5" s="87"/>
      <c r="AL5" s="87"/>
      <c r="AM5" s="87"/>
      <c r="AN5" s="87"/>
      <c r="AO5" s="87"/>
      <c r="AP5" s="87"/>
      <c r="AQ5" s="87"/>
      <c r="AR5" s="87"/>
      <c r="AS5" s="87"/>
      <c r="AU5" s="87">
        <f t="shared" ref="AU5" si="0">AG5+1</f>
        <v>2025</v>
      </c>
      <c r="AV5" s="87"/>
      <c r="AW5" s="87"/>
      <c r="AX5" s="87"/>
      <c r="AY5" s="87"/>
      <c r="AZ5" s="87"/>
      <c r="BA5" s="87"/>
      <c r="BB5" s="87"/>
      <c r="BC5" s="87"/>
      <c r="BD5" s="87"/>
      <c r="BE5" s="87"/>
      <c r="BF5" s="87"/>
      <c r="BG5" s="87"/>
      <c r="BI5" s="87">
        <f t="shared" ref="BI5" si="1">AU5+1</f>
        <v>2026</v>
      </c>
      <c r="BJ5" s="87"/>
      <c r="BK5" s="87"/>
      <c r="BL5" s="87"/>
      <c r="BM5" s="87"/>
      <c r="BN5" s="87"/>
      <c r="BO5" s="87"/>
      <c r="BP5" s="87"/>
      <c r="BQ5" s="87"/>
      <c r="BR5" s="87"/>
      <c r="BS5" s="87"/>
      <c r="BT5" s="87"/>
      <c r="BU5" s="87"/>
      <c r="BW5" s="87">
        <f t="shared" ref="BW5" si="2">BI5+1</f>
        <v>2027</v>
      </c>
      <c r="BX5" s="87"/>
      <c r="BY5" s="87"/>
      <c r="BZ5" s="87"/>
      <c r="CA5" s="87"/>
      <c r="CB5" s="87"/>
      <c r="CC5" s="87"/>
      <c r="CD5" s="87"/>
      <c r="CE5" s="87"/>
      <c r="CF5" s="87"/>
      <c r="CG5" s="87"/>
      <c r="CH5" s="87"/>
      <c r="CI5" s="87"/>
      <c r="CK5" s="87">
        <f t="shared" ref="CK5" si="3">BW5+1</f>
        <v>2028</v>
      </c>
      <c r="CL5" s="87"/>
      <c r="CM5" s="87"/>
      <c r="CN5" s="87"/>
      <c r="CO5" s="87"/>
      <c r="CP5" s="87"/>
      <c r="CQ5" s="87"/>
      <c r="CR5" s="87"/>
      <c r="CS5" s="87"/>
      <c r="CT5" s="87"/>
      <c r="CU5" s="87"/>
      <c r="CV5" s="87"/>
      <c r="CW5" s="87"/>
      <c r="CY5" s="87">
        <f t="shared" ref="CY5" si="4">CK5+1</f>
        <v>2029</v>
      </c>
      <c r="CZ5" s="87"/>
      <c r="DA5" s="87"/>
      <c r="DB5" s="87"/>
      <c r="DC5" s="87"/>
      <c r="DD5" s="87"/>
      <c r="DE5" s="87"/>
      <c r="DF5" s="87"/>
      <c r="DG5" s="87"/>
      <c r="DH5" s="87"/>
      <c r="DI5" s="87"/>
      <c r="DJ5" s="87"/>
      <c r="DK5" s="87"/>
      <c r="DM5" s="87">
        <f t="shared" ref="DM5" si="5">CY5+1</f>
        <v>2030</v>
      </c>
      <c r="DN5" s="87"/>
      <c r="DO5" s="87"/>
      <c r="DP5" s="87"/>
      <c r="DQ5" s="87"/>
      <c r="DR5" s="87"/>
      <c r="DS5" s="87"/>
      <c r="DT5" s="87"/>
      <c r="DU5" s="87"/>
      <c r="DV5" s="87"/>
      <c r="DW5" s="87"/>
      <c r="DX5" s="87"/>
      <c r="DY5" s="87"/>
      <c r="EA5" s="87">
        <f t="shared" ref="EA5" si="6">DM5+1</f>
        <v>2031</v>
      </c>
      <c r="EB5" s="87"/>
      <c r="EC5" s="87"/>
      <c r="ED5" s="87"/>
      <c r="EE5" s="87"/>
      <c r="EF5" s="87"/>
      <c r="EG5" s="87"/>
      <c r="EH5" s="87"/>
      <c r="EI5" s="87"/>
      <c r="EJ5" s="87"/>
      <c r="EK5" s="87"/>
      <c r="EL5" s="87"/>
      <c r="EM5" s="87"/>
    </row>
    <row r="6" spans="3:143" x14ac:dyDescent="0.3">
      <c r="E6" s="23" t="str">
        <f ca="1">IF(E7=0," Jan ✓", "Jan")</f>
        <v xml:space="preserve"> Jan ✓</v>
      </c>
      <c r="F6" s="23" t="str">
        <f ca="1">IF(F7=0," Feb ✓", "Feb")</f>
        <v xml:space="preserve"> Feb ✓</v>
      </c>
      <c r="G6" s="23" t="str">
        <f ca="1">IF(G7=0," Mar ✓", "Mar")</f>
        <v xml:space="preserve"> Mar ✓</v>
      </c>
      <c r="H6" s="23" t="str">
        <f ca="1">IF(H7=0," Apr ✓", "Apr")</f>
        <v xml:space="preserve"> Apr ✓</v>
      </c>
      <c r="I6" s="23" t="str">
        <f ca="1">IF(I7=0," May ✓", "May")</f>
        <v xml:space="preserve"> May ✓</v>
      </c>
      <c r="J6" s="23" t="str">
        <f ca="1">IF(J7=0," Jun ✓", "Jun")</f>
        <v xml:space="preserve"> Jun ✓</v>
      </c>
      <c r="K6" s="23" t="str">
        <f ca="1">IF(K7=0," Jul ✓", "Jul")</f>
        <v xml:space="preserve"> Jul ✓</v>
      </c>
      <c r="L6" s="23" t="str">
        <f ca="1">IF(L7=0," Aug ✓", "Aug")</f>
        <v xml:space="preserve"> Aug ✓</v>
      </c>
      <c r="M6" s="23" t="str">
        <f ca="1">IF(M7=0," Sep ✓", "Sep")</f>
        <v xml:space="preserve"> Sep ✓</v>
      </c>
      <c r="N6" s="23" t="str">
        <f ca="1">IF(N7=0," Oct ✓", "Oct")</f>
        <v xml:space="preserve"> Oct ✓</v>
      </c>
      <c r="O6" s="23" t="str">
        <f ca="1">IF(O7=0," Nov ✓", "Nov")</f>
        <v xml:space="preserve"> Nov ✓</v>
      </c>
      <c r="P6" s="23" t="str">
        <f ca="1">IF(P7=0," Dec ✓", "Dec")</f>
        <v xml:space="preserve"> Dec ✓</v>
      </c>
      <c r="Q6" s="23" t="str">
        <f ca="1">IF(Q7=0, "Total ✓"," Total")</f>
        <v>Total ✓</v>
      </c>
      <c r="S6" s="23" t="str">
        <f ca="1">IF(S7=0," Jan ✓", "Jan")</f>
        <v xml:space="preserve"> Jan ✓</v>
      </c>
      <c r="T6" s="23" t="str">
        <f ca="1">IF(T7=0," Feb ✓", "Feb")</f>
        <v xml:space="preserve"> Feb ✓</v>
      </c>
      <c r="U6" s="23" t="str">
        <f ca="1">IF(U7=0," Mar ✓", "Mar")</f>
        <v xml:space="preserve"> Mar ✓</v>
      </c>
      <c r="V6" s="23" t="str">
        <f ca="1">IF(V7=0," Apr ✓", "Apr")</f>
        <v xml:space="preserve"> Apr ✓</v>
      </c>
      <c r="W6" s="23" t="str">
        <f ca="1">IF(W7=0," May ✓", "May")</f>
        <v xml:space="preserve"> May ✓</v>
      </c>
      <c r="X6" s="23" t="str">
        <f ca="1">IF(X7=0," Jun ✓", "Jun")</f>
        <v xml:space="preserve"> Jun ✓</v>
      </c>
      <c r="Y6" s="23" t="str">
        <f ca="1">IF(Y7=0," Jul ✓", "Jul")</f>
        <v xml:space="preserve"> Jul ✓</v>
      </c>
      <c r="Z6" s="23" t="str">
        <f ca="1">IF(Z7=0," Aug ✓", "Aug")</f>
        <v xml:space="preserve"> Aug ✓</v>
      </c>
      <c r="AA6" s="23" t="str">
        <f ca="1">IF(AA7=0," Sep ✓", "Sep")</f>
        <v xml:space="preserve"> Sep ✓</v>
      </c>
      <c r="AB6" s="23" t="str">
        <f ca="1">IF(AB7=0," Oct ✓", "Oct")</f>
        <v xml:space="preserve"> Oct ✓</v>
      </c>
      <c r="AC6" s="23" t="str">
        <f ca="1">IF(AC7=0," Nov ✓", "Nov")</f>
        <v xml:space="preserve"> Nov ✓</v>
      </c>
      <c r="AD6" s="23" t="str">
        <f ca="1">IF(AD7=0," Dec ✓", "Dec")</f>
        <v xml:space="preserve"> Dec ✓</v>
      </c>
      <c r="AE6" s="23" t="str">
        <f ca="1">IF(AE7=0, "Total ✓"," Total")</f>
        <v>Total ✓</v>
      </c>
      <c r="AG6" s="23" t="str">
        <f ca="1">IF(AG7=0," Jan ✓", "Jan")</f>
        <v xml:space="preserve"> Jan ✓</v>
      </c>
      <c r="AH6" s="23" t="str">
        <f ca="1">IF(AH7=0," Feb ✓", "Feb")</f>
        <v xml:space="preserve"> Feb ✓</v>
      </c>
      <c r="AI6" s="23" t="str">
        <f ca="1">IF(AI7=0," Mar ✓", "Mar")</f>
        <v xml:space="preserve"> Mar ✓</v>
      </c>
      <c r="AJ6" s="23" t="str">
        <f ca="1">IF(AJ7=0," Apr ✓", "Apr")</f>
        <v xml:space="preserve"> Apr ✓</v>
      </c>
      <c r="AK6" s="23" t="str">
        <f ca="1">IF(AK7=0," May ✓", "May")</f>
        <v xml:space="preserve"> May ✓</v>
      </c>
      <c r="AL6" s="23" t="str">
        <f ca="1">IF(AL7=0," Jun ✓", "Jun")</f>
        <v xml:space="preserve"> Jun ✓</v>
      </c>
      <c r="AM6" s="23" t="str">
        <f ca="1">IF(AM7=0," Jul ✓", "Jul")</f>
        <v xml:space="preserve"> Jul ✓</v>
      </c>
      <c r="AN6" s="23" t="str">
        <f ca="1">IF(AN7=0," Aug ✓", "Aug")</f>
        <v xml:space="preserve"> Aug ✓</v>
      </c>
      <c r="AO6" s="23" t="str">
        <f ca="1">IF(AO7=0," Sep ✓", "Sep")</f>
        <v xml:space="preserve"> Sep ✓</v>
      </c>
      <c r="AP6" s="23" t="str">
        <f ca="1">IF(AP7=0," Oct ✓", "Oct")</f>
        <v xml:space="preserve"> Oct ✓</v>
      </c>
      <c r="AQ6" s="23" t="str">
        <f ca="1">IF(AQ7=0," Nov ✓", "Nov")</f>
        <v xml:space="preserve"> Nov ✓</v>
      </c>
      <c r="AR6" s="23" t="str">
        <f ca="1">IF(AR7=0," Dec ✓", "Dec")</f>
        <v xml:space="preserve"> Dec ✓</v>
      </c>
      <c r="AS6" s="23" t="str">
        <f ca="1">IF(AS7=0, "Total ✓"," Total")</f>
        <v>Total ✓</v>
      </c>
      <c r="AU6" s="23" t="str">
        <f t="shared" ref="AU6" ca="1" si="7">IF(AU7=0," Jan ✓", "Jan")</f>
        <v xml:space="preserve"> Jan ✓</v>
      </c>
      <c r="AV6" s="23" t="str">
        <f t="shared" ref="AV6" ca="1" si="8">IF(AV7=0," Feb ✓", "Feb")</f>
        <v xml:space="preserve"> Feb ✓</v>
      </c>
      <c r="AW6" s="23" t="str">
        <f t="shared" ref="AW6" ca="1" si="9">IF(AW7=0," Mar ✓", "Mar")</f>
        <v xml:space="preserve"> Mar ✓</v>
      </c>
      <c r="AX6" s="23" t="str">
        <f t="shared" ref="AX6" ca="1" si="10">IF(AX7=0," Apr ✓", "Apr")</f>
        <v xml:space="preserve"> Apr ✓</v>
      </c>
      <c r="AY6" s="23" t="str">
        <f t="shared" ref="AY6" ca="1" si="11">IF(AY7=0," May ✓", "May")</f>
        <v xml:space="preserve"> May ✓</v>
      </c>
      <c r="AZ6" s="23" t="str">
        <f t="shared" ref="AZ6" ca="1" si="12">IF(AZ7=0," Jun ✓", "Jun")</f>
        <v xml:space="preserve"> Jun ✓</v>
      </c>
      <c r="BA6" s="23" t="str">
        <f t="shared" ref="BA6" ca="1" si="13">IF(BA7=0," Jul ✓", "Jul")</f>
        <v xml:space="preserve"> Jul ✓</v>
      </c>
      <c r="BB6" s="23" t="str">
        <f t="shared" ref="BB6" ca="1" si="14">IF(BB7=0," Aug ✓", "Aug")</f>
        <v xml:space="preserve"> Aug ✓</v>
      </c>
      <c r="BC6" s="23" t="str">
        <f t="shared" ref="BC6" ca="1" si="15">IF(BC7=0," Sep ✓", "Sep")</f>
        <v xml:space="preserve"> Sep ✓</v>
      </c>
      <c r="BD6" s="23" t="str">
        <f t="shared" ref="BD6" ca="1" si="16">IF(BD7=0," Oct ✓", "Oct")</f>
        <v xml:space="preserve"> Oct ✓</v>
      </c>
      <c r="BE6" s="23" t="str">
        <f t="shared" ref="BE6" ca="1" si="17">IF(BE7=0," Nov ✓", "Nov")</f>
        <v xml:space="preserve"> Nov ✓</v>
      </c>
      <c r="BF6" s="23" t="str">
        <f t="shared" ref="BF6" ca="1" si="18">IF(BF7=0," Dec ✓", "Dec")</f>
        <v xml:space="preserve"> Dec ✓</v>
      </c>
      <c r="BG6" s="23" t="str">
        <f t="shared" ref="BG6" ca="1" si="19">IF(BG7=0, "Total ✓"," Total")</f>
        <v>Total ✓</v>
      </c>
      <c r="BI6" s="23" t="str">
        <f t="shared" ref="BI6" ca="1" si="20">IF(BI7=0," Jan ✓", "Jan")</f>
        <v xml:space="preserve"> Jan ✓</v>
      </c>
      <c r="BJ6" s="23" t="str">
        <f t="shared" ref="BJ6" ca="1" si="21">IF(BJ7=0," Feb ✓", "Feb")</f>
        <v xml:space="preserve"> Feb ✓</v>
      </c>
      <c r="BK6" s="23" t="str">
        <f t="shared" ref="BK6" ca="1" si="22">IF(BK7=0," Mar ✓", "Mar")</f>
        <v xml:space="preserve"> Mar ✓</v>
      </c>
      <c r="BL6" s="23" t="str">
        <f t="shared" ref="BL6" ca="1" si="23">IF(BL7=0," Apr ✓", "Apr")</f>
        <v xml:space="preserve"> Apr ✓</v>
      </c>
      <c r="BM6" s="23" t="str">
        <f t="shared" ref="BM6" ca="1" si="24">IF(BM7=0," May ✓", "May")</f>
        <v xml:space="preserve"> May ✓</v>
      </c>
      <c r="BN6" s="23" t="str">
        <f t="shared" ref="BN6" ca="1" si="25">IF(BN7=0," Jun ✓", "Jun")</f>
        <v xml:space="preserve"> Jun ✓</v>
      </c>
      <c r="BO6" s="23" t="str">
        <f t="shared" ref="BO6" ca="1" si="26">IF(BO7=0," Jul ✓", "Jul")</f>
        <v xml:space="preserve"> Jul ✓</v>
      </c>
      <c r="BP6" s="23" t="str">
        <f t="shared" ref="BP6" ca="1" si="27">IF(BP7=0," Aug ✓", "Aug")</f>
        <v xml:space="preserve"> Aug ✓</v>
      </c>
      <c r="BQ6" s="23" t="str">
        <f t="shared" ref="BQ6" ca="1" si="28">IF(BQ7=0," Sep ✓", "Sep")</f>
        <v xml:space="preserve"> Sep ✓</v>
      </c>
      <c r="BR6" s="23" t="str">
        <f t="shared" ref="BR6" ca="1" si="29">IF(BR7=0," Oct ✓", "Oct")</f>
        <v xml:space="preserve"> Oct ✓</v>
      </c>
      <c r="BS6" s="23" t="str">
        <f t="shared" ref="BS6" ca="1" si="30">IF(BS7=0," Nov ✓", "Nov")</f>
        <v xml:space="preserve"> Nov ✓</v>
      </c>
      <c r="BT6" s="23" t="str">
        <f t="shared" ref="BT6" ca="1" si="31">IF(BT7=0," Dec ✓", "Dec")</f>
        <v xml:space="preserve"> Dec ✓</v>
      </c>
      <c r="BU6" s="23" t="str">
        <f t="shared" ref="BU6" ca="1" si="32">IF(BU7=0, "Total ✓"," Total")</f>
        <v>Total ✓</v>
      </c>
      <c r="BW6" s="23" t="str">
        <f t="shared" ref="BW6" ca="1" si="33">IF(BW7=0," Jan ✓", "Jan")</f>
        <v xml:space="preserve"> Jan ✓</v>
      </c>
      <c r="BX6" s="23" t="str">
        <f t="shared" ref="BX6" ca="1" si="34">IF(BX7=0," Feb ✓", "Feb")</f>
        <v xml:space="preserve"> Feb ✓</v>
      </c>
      <c r="BY6" s="23" t="str">
        <f t="shared" ref="BY6" ca="1" si="35">IF(BY7=0," Mar ✓", "Mar")</f>
        <v xml:space="preserve"> Mar ✓</v>
      </c>
      <c r="BZ6" s="23" t="str">
        <f t="shared" ref="BZ6" ca="1" si="36">IF(BZ7=0," Apr ✓", "Apr")</f>
        <v xml:space="preserve"> Apr ✓</v>
      </c>
      <c r="CA6" s="23" t="str">
        <f t="shared" ref="CA6" ca="1" si="37">IF(CA7=0," May ✓", "May")</f>
        <v xml:space="preserve"> May ✓</v>
      </c>
      <c r="CB6" s="23" t="str">
        <f t="shared" ref="CB6" ca="1" si="38">IF(CB7=0," Jun ✓", "Jun")</f>
        <v xml:space="preserve"> Jun ✓</v>
      </c>
      <c r="CC6" s="23" t="str">
        <f t="shared" ref="CC6" ca="1" si="39">IF(CC7=0," Jul ✓", "Jul")</f>
        <v xml:space="preserve"> Jul ✓</v>
      </c>
      <c r="CD6" s="23" t="str">
        <f t="shared" ref="CD6" ca="1" si="40">IF(CD7=0," Aug ✓", "Aug")</f>
        <v xml:space="preserve"> Aug ✓</v>
      </c>
      <c r="CE6" s="23" t="str">
        <f t="shared" ref="CE6" ca="1" si="41">IF(CE7=0," Sep ✓", "Sep")</f>
        <v xml:space="preserve"> Sep ✓</v>
      </c>
      <c r="CF6" s="23" t="str">
        <f t="shared" ref="CF6" ca="1" si="42">IF(CF7=0," Oct ✓", "Oct")</f>
        <v xml:space="preserve"> Oct ✓</v>
      </c>
      <c r="CG6" s="23" t="str">
        <f t="shared" ref="CG6" ca="1" si="43">IF(CG7=0," Nov ✓", "Nov")</f>
        <v xml:space="preserve"> Nov ✓</v>
      </c>
      <c r="CH6" s="23" t="str">
        <f t="shared" ref="CH6" ca="1" si="44">IF(CH7=0," Dec ✓", "Dec")</f>
        <v xml:space="preserve"> Dec ✓</v>
      </c>
      <c r="CI6" s="23" t="str">
        <f t="shared" ref="CI6" ca="1" si="45">IF(CI7=0, "Total ✓"," Total")</f>
        <v>Total ✓</v>
      </c>
      <c r="CK6" s="23" t="str">
        <f t="shared" ref="CK6" ca="1" si="46">IF(CK7=0," Jan ✓", "Jan")</f>
        <v xml:space="preserve"> Jan ✓</v>
      </c>
      <c r="CL6" s="23" t="str">
        <f t="shared" ref="CL6" ca="1" si="47">IF(CL7=0," Feb ✓", "Feb")</f>
        <v xml:space="preserve"> Feb ✓</v>
      </c>
      <c r="CM6" s="23" t="str">
        <f t="shared" ref="CM6" ca="1" si="48">IF(CM7=0," Mar ✓", "Mar")</f>
        <v xml:space="preserve"> Mar ✓</v>
      </c>
      <c r="CN6" s="23" t="str">
        <f t="shared" ref="CN6" ca="1" si="49">IF(CN7=0," Apr ✓", "Apr")</f>
        <v xml:space="preserve"> Apr ✓</v>
      </c>
      <c r="CO6" s="23" t="str">
        <f t="shared" ref="CO6" ca="1" si="50">IF(CO7=0," May ✓", "May")</f>
        <v xml:space="preserve"> May ✓</v>
      </c>
      <c r="CP6" s="23" t="str">
        <f t="shared" ref="CP6" ca="1" si="51">IF(CP7=0," Jun ✓", "Jun")</f>
        <v xml:space="preserve"> Jun ✓</v>
      </c>
      <c r="CQ6" s="23" t="str">
        <f t="shared" ref="CQ6" ca="1" si="52">IF(CQ7=0," Jul ✓", "Jul")</f>
        <v xml:space="preserve"> Jul ✓</v>
      </c>
      <c r="CR6" s="23" t="str">
        <f t="shared" ref="CR6" ca="1" si="53">IF(CR7=0," Aug ✓", "Aug")</f>
        <v xml:space="preserve"> Aug ✓</v>
      </c>
      <c r="CS6" s="23" t="str">
        <f t="shared" ref="CS6" ca="1" si="54">IF(CS7=0," Sep ✓", "Sep")</f>
        <v xml:space="preserve"> Sep ✓</v>
      </c>
      <c r="CT6" s="23" t="str">
        <f t="shared" ref="CT6" ca="1" si="55">IF(CT7=0," Oct ✓", "Oct")</f>
        <v xml:space="preserve"> Oct ✓</v>
      </c>
      <c r="CU6" s="23" t="str">
        <f t="shared" ref="CU6" ca="1" si="56">IF(CU7=0," Nov ✓", "Nov")</f>
        <v xml:space="preserve"> Nov ✓</v>
      </c>
      <c r="CV6" s="23" t="str">
        <f t="shared" ref="CV6" ca="1" si="57">IF(CV7=0," Dec ✓", "Dec")</f>
        <v xml:space="preserve"> Dec ✓</v>
      </c>
      <c r="CW6" s="23" t="str">
        <f t="shared" ref="CW6" ca="1" si="58">IF(CW7=0, "Total ✓"," Total")</f>
        <v>Total ✓</v>
      </c>
      <c r="CY6" s="23" t="str">
        <f t="shared" ref="CY6" ca="1" si="59">IF(CY7=0," Jan ✓", "Jan")</f>
        <v xml:space="preserve"> Jan ✓</v>
      </c>
      <c r="CZ6" s="23" t="str">
        <f t="shared" ref="CZ6" ca="1" si="60">IF(CZ7=0," Feb ✓", "Feb")</f>
        <v xml:space="preserve"> Feb ✓</v>
      </c>
      <c r="DA6" s="23" t="str">
        <f t="shared" ref="DA6" ca="1" si="61">IF(DA7=0," Mar ✓", "Mar")</f>
        <v xml:space="preserve"> Mar ✓</v>
      </c>
      <c r="DB6" s="23" t="str">
        <f t="shared" ref="DB6" ca="1" si="62">IF(DB7=0," Apr ✓", "Apr")</f>
        <v xml:space="preserve"> Apr ✓</v>
      </c>
      <c r="DC6" s="23" t="str">
        <f t="shared" ref="DC6" ca="1" si="63">IF(DC7=0," May ✓", "May")</f>
        <v xml:space="preserve"> May ✓</v>
      </c>
      <c r="DD6" s="23" t="str">
        <f t="shared" ref="DD6" ca="1" si="64">IF(DD7=0," Jun ✓", "Jun")</f>
        <v xml:space="preserve"> Jun ✓</v>
      </c>
      <c r="DE6" s="23" t="str">
        <f t="shared" ref="DE6" ca="1" si="65">IF(DE7=0," Jul ✓", "Jul")</f>
        <v xml:space="preserve"> Jul ✓</v>
      </c>
      <c r="DF6" s="23" t="str">
        <f t="shared" ref="DF6" ca="1" si="66">IF(DF7=0," Aug ✓", "Aug")</f>
        <v xml:space="preserve"> Aug ✓</v>
      </c>
      <c r="DG6" s="23" t="str">
        <f t="shared" ref="DG6" ca="1" si="67">IF(DG7=0," Sep ✓", "Sep")</f>
        <v xml:space="preserve"> Sep ✓</v>
      </c>
      <c r="DH6" s="23" t="str">
        <f t="shared" ref="DH6" ca="1" si="68">IF(DH7=0," Oct ✓", "Oct")</f>
        <v xml:space="preserve"> Oct ✓</v>
      </c>
      <c r="DI6" s="23" t="str">
        <f t="shared" ref="DI6" ca="1" si="69">IF(DI7=0," Nov ✓", "Nov")</f>
        <v xml:space="preserve"> Nov ✓</v>
      </c>
      <c r="DJ6" s="23" t="str">
        <f t="shared" ref="DJ6" ca="1" si="70">IF(DJ7=0," Dec ✓", "Dec")</f>
        <v xml:space="preserve"> Dec ✓</v>
      </c>
      <c r="DK6" s="23" t="str">
        <f t="shared" ref="DK6" ca="1" si="71">IF(DK7=0, "Total ✓"," Total")</f>
        <v>Total ✓</v>
      </c>
      <c r="DM6" s="23" t="str">
        <f t="shared" ref="DM6" ca="1" si="72">IF(DM7=0," Jan ✓", "Jan")</f>
        <v xml:space="preserve"> Jan ✓</v>
      </c>
      <c r="DN6" s="23" t="str">
        <f t="shared" ref="DN6" ca="1" si="73">IF(DN7=0," Feb ✓", "Feb")</f>
        <v xml:space="preserve"> Feb ✓</v>
      </c>
      <c r="DO6" s="23" t="str">
        <f t="shared" ref="DO6" ca="1" si="74">IF(DO7=0," Mar ✓", "Mar")</f>
        <v xml:space="preserve"> Mar ✓</v>
      </c>
      <c r="DP6" s="23" t="str">
        <f t="shared" ref="DP6" ca="1" si="75">IF(DP7=0," Apr ✓", "Apr")</f>
        <v xml:space="preserve"> Apr ✓</v>
      </c>
      <c r="DQ6" s="23" t="str">
        <f t="shared" ref="DQ6" ca="1" si="76">IF(DQ7=0," May ✓", "May")</f>
        <v xml:space="preserve"> May ✓</v>
      </c>
      <c r="DR6" s="23" t="str">
        <f t="shared" ref="DR6" ca="1" si="77">IF(DR7=0," Jun ✓", "Jun")</f>
        <v xml:space="preserve"> Jun ✓</v>
      </c>
      <c r="DS6" s="23" t="str">
        <f t="shared" ref="DS6" ca="1" si="78">IF(DS7=0," Jul ✓", "Jul")</f>
        <v xml:space="preserve"> Jul ✓</v>
      </c>
      <c r="DT6" s="23" t="str">
        <f t="shared" ref="DT6" ca="1" si="79">IF(DT7=0," Aug ✓", "Aug")</f>
        <v xml:space="preserve"> Aug ✓</v>
      </c>
      <c r="DU6" s="23" t="str">
        <f t="shared" ref="DU6" ca="1" si="80">IF(DU7=0," Sep ✓", "Sep")</f>
        <v xml:space="preserve"> Sep ✓</v>
      </c>
      <c r="DV6" s="23" t="str">
        <f t="shared" ref="DV6" ca="1" si="81">IF(DV7=0," Oct ✓", "Oct")</f>
        <v xml:space="preserve"> Oct ✓</v>
      </c>
      <c r="DW6" s="23" t="str">
        <f t="shared" ref="DW6" ca="1" si="82">IF(DW7=0," Nov ✓", "Nov")</f>
        <v xml:space="preserve"> Nov ✓</v>
      </c>
      <c r="DX6" s="23" t="str">
        <f t="shared" ref="DX6" ca="1" si="83">IF(DX7=0," Dec ✓", "Dec")</f>
        <v xml:space="preserve"> Dec ✓</v>
      </c>
      <c r="DY6" s="23" t="str">
        <f t="shared" ref="DY6" ca="1" si="84">IF(DY7=0, "Total ✓"," Total")</f>
        <v>Total ✓</v>
      </c>
      <c r="EA6" s="23" t="str">
        <f t="shared" ref="EA6" ca="1" si="85">IF(EA7=0," Jan ✓", "Jan")</f>
        <v xml:space="preserve"> Jan ✓</v>
      </c>
      <c r="EB6" s="23" t="str">
        <f t="shared" ref="EB6" ca="1" si="86">IF(EB7=0," Feb ✓", "Feb")</f>
        <v xml:space="preserve"> Feb ✓</v>
      </c>
      <c r="EC6" s="23" t="str">
        <f t="shared" ref="EC6" ca="1" si="87">IF(EC7=0," Mar ✓", "Mar")</f>
        <v xml:space="preserve"> Mar ✓</v>
      </c>
      <c r="ED6" s="23" t="str">
        <f t="shared" ref="ED6" ca="1" si="88">IF(ED7=0," Apr ✓", "Apr")</f>
        <v xml:space="preserve"> Apr ✓</v>
      </c>
      <c r="EE6" s="23" t="str">
        <f t="shared" ref="EE6" ca="1" si="89">IF(EE7=0," May ✓", "May")</f>
        <v xml:space="preserve"> May ✓</v>
      </c>
      <c r="EF6" s="23" t="str">
        <f t="shared" ref="EF6" ca="1" si="90">IF(EF7=0," Jun ✓", "Jun")</f>
        <v xml:space="preserve"> Jun ✓</v>
      </c>
      <c r="EG6" s="23" t="str">
        <f t="shared" ref="EG6" ca="1" si="91">IF(EG7=0," Jul ✓", "Jul")</f>
        <v xml:space="preserve"> Jul ✓</v>
      </c>
      <c r="EH6" s="23" t="str">
        <f t="shared" ref="EH6" ca="1" si="92">IF(EH7=0," Aug ✓", "Aug")</f>
        <v xml:space="preserve"> Aug ✓</v>
      </c>
      <c r="EI6" s="23" t="str">
        <f t="shared" ref="EI6" ca="1" si="93">IF(EI7=0," Sep ✓", "Sep")</f>
        <v xml:space="preserve"> Sep ✓</v>
      </c>
      <c r="EJ6" s="23" t="str">
        <f t="shared" ref="EJ6" ca="1" si="94">IF(EJ7=0," Oct ✓", "Oct")</f>
        <v xml:space="preserve"> Oct ✓</v>
      </c>
      <c r="EK6" s="23" t="str">
        <f t="shared" ref="EK6" ca="1" si="95">IF(EK7=0," Nov ✓", "Nov")</f>
        <v xml:space="preserve"> Nov ✓</v>
      </c>
      <c r="EL6" s="23" t="str">
        <f t="shared" ref="EL6" ca="1" si="96">IF(EL7=0," Dec ✓", "Dec")</f>
        <v xml:space="preserve"> Dec ✓</v>
      </c>
      <c r="EM6" s="23" t="str">
        <f t="shared" ref="EM6" ca="1" si="97">IF(EM7=0, "Total ✓"," Total")</f>
        <v>Total ✓</v>
      </c>
    </row>
    <row r="7" spans="3:143" x14ac:dyDescent="0.3">
      <c r="C7" s="20" t="s">
        <v>10</v>
      </c>
      <c r="E7" s="21">
        <f t="shared" ref="E7:Q7" ca="1" si="98">E25-(E48+E63)</f>
        <v>0</v>
      </c>
      <c r="F7" s="21">
        <f t="shared" ca="1" si="98"/>
        <v>0</v>
      </c>
      <c r="G7" s="21">
        <f t="shared" ca="1" si="98"/>
        <v>0</v>
      </c>
      <c r="H7" s="21">
        <f t="shared" ca="1" si="98"/>
        <v>0</v>
      </c>
      <c r="I7" s="21">
        <f t="shared" ca="1" si="98"/>
        <v>0</v>
      </c>
      <c r="J7" s="21">
        <f t="shared" ca="1" si="98"/>
        <v>0</v>
      </c>
      <c r="K7" s="21">
        <f t="shared" ca="1" si="98"/>
        <v>0</v>
      </c>
      <c r="L7" s="21">
        <f t="shared" ca="1" si="98"/>
        <v>0</v>
      </c>
      <c r="M7" s="21">
        <f t="shared" ca="1" si="98"/>
        <v>0</v>
      </c>
      <c r="N7" s="21">
        <f t="shared" ca="1" si="98"/>
        <v>0</v>
      </c>
      <c r="O7" s="21">
        <f t="shared" ca="1" si="98"/>
        <v>0</v>
      </c>
      <c r="P7" s="21">
        <f t="shared" ca="1" si="98"/>
        <v>0</v>
      </c>
      <c r="Q7" s="22">
        <f t="shared" ca="1" si="98"/>
        <v>0</v>
      </c>
      <c r="S7" s="21">
        <f t="shared" ref="S7:AE7" ca="1" si="99">S25-(S48+S63)</f>
        <v>0</v>
      </c>
      <c r="T7" s="21">
        <f t="shared" ca="1" si="99"/>
        <v>0</v>
      </c>
      <c r="U7" s="21">
        <f t="shared" ca="1" si="99"/>
        <v>0</v>
      </c>
      <c r="V7" s="21">
        <f t="shared" ca="1" si="99"/>
        <v>0</v>
      </c>
      <c r="W7" s="21">
        <f t="shared" ca="1" si="99"/>
        <v>0</v>
      </c>
      <c r="X7" s="21">
        <f t="shared" ca="1" si="99"/>
        <v>0</v>
      </c>
      <c r="Y7" s="21">
        <f t="shared" ca="1" si="99"/>
        <v>0</v>
      </c>
      <c r="Z7" s="21">
        <f t="shared" ca="1" si="99"/>
        <v>0</v>
      </c>
      <c r="AA7" s="21">
        <f t="shared" ca="1" si="99"/>
        <v>0</v>
      </c>
      <c r="AB7" s="21">
        <f t="shared" ca="1" si="99"/>
        <v>0</v>
      </c>
      <c r="AC7" s="21">
        <f t="shared" ca="1" si="99"/>
        <v>0</v>
      </c>
      <c r="AD7" s="21">
        <f t="shared" ca="1" si="99"/>
        <v>0</v>
      </c>
      <c r="AE7" s="22">
        <f t="shared" ca="1" si="99"/>
        <v>0</v>
      </c>
      <c r="AG7" s="21">
        <f t="shared" ref="AG7:AS7" ca="1" si="100">AG25-(AG48+AG63)</f>
        <v>0</v>
      </c>
      <c r="AH7" s="21">
        <f t="shared" ca="1" si="100"/>
        <v>0</v>
      </c>
      <c r="AI7" s="21">
        <f t="shared" ca="1" si="100"/>
        <v>0</v>
      </c>
      <c r="AJ7" s="21">
        <f t="shared" ca="1" si="100"/>
        <v>0</v>
      </c>
      <c r="AK7" s="21">
        <f t="shared" ca="1" si="100"/>
        <v>0</v>
      </c>
      <c r="AL7" s="21">
        <f t="shared" ca="1" si="100"/>
        <v>0</v>
      </c>
      <c r="AM7" s="21">
        <f t="shared" ca="1" si="100"/>
        <v>0</v>
      </c>
      <c r="AN7" s="21">
        <f t="shared" ca="1" si="100"/>
        <v>0</v>
      </c>
      <c r="AO7" s="21">
        <f t="shared" ca="1" si="100"/>
        <v>0</v>
      </c>
      <c r="AP7" s="21">
        <f t="shared" ca="1" si="100"/>
        <v>0</v>
      </c>
      <c r="AQ7" s="21">
        <f t="shared" ca="1" si="100"/>
        <v>0</v>
      </c>
      <c r="AR7" s="21">
        <f t="shared" ca="1" si="100"/>
        <v>0</v>
      </c>
      <c r="AS7" s="22">
        <f t="shared" ca="1" si="100"/>
        <v>0</v>
      </c>
      <c r="AU7" s="21">
        <f t="shared" ref="AU7:BG7" ca="1" si="101">AU25-(AU48+AU63)</f>
        <v>0</v>
      </c>
      <c r="AV7" s="21">
        <f t="shared" ca="1" si="101"/>
        <v>0</v>
      </c>
      <c r="AW7" s="21">
        <f t="shared" ca="1" si="101"/>
        <v>0</v>
      </c>
      <c r="AX7" s="21">
        <f t="shared" ca="1" si="101"/>
        <v>0</v>
      </c>
      <c r="AY7" s="21">
        <f t="shared" ca="1" si="101"/>
        <v>0</v>
      </c>
      <c r="AZ7" s="21">
        <f t="shared" ca="1" si="101"/>
        <v>0</v>
      </c>
      <c r="BA7" s="21">
        <f t="shared" ca="1" si="101"/>
        <v>0</v>
      </c>
      <c r="BB7" s="21">
        <f t="shared" ca="1" si="101"/>
        <v>0</v>
      </c>
      <c r="BC7" s="21">
        <f t="shared" ca="1" si="101"/>
        <v>0</v>
      </c>
      <c r="BD7" s="21">
        <f t="shared" ca="1" si="101"/>
        <v>0</v>
      </c>
      <c r="BE7" s="21">
        <f t="shared" ca="1" si="101"/>
        <v>0</v>
      </c>
      <c r="BF7" s="21">
        <f t="shared" ca="1" si="101"/>
        <v>0</v>
      </c>
      <c r="BG7" s="22">
        <f t="shared" ca="1" si="101"/>
        <v>0</v>
      </c>
      <c r="BI7" s="21">
        <f t="shared" ref="BI7:BU7" ca="1" si="102">BI25-(BI48+BI63)</f>
        <v>0</v>
      </c>
      <c r="BJ7" s="21">
        <f t="shared" ca="1" si="102"/>
        <v>0</v>
      </c>
      <c r="BK7" s="21">
        <f t="shared" ca="1" si="102"/>
        <v>0</v>
      </c>
      <c r="BL7" s="21">
        <f t="shared" ca="1" si="102"/>
        <v>0</v>
      </c>
      <c r="BM7" s="21">
        <f t="shared" ca="1" si="102"/>
        <v>0</v>
      </c>
      <c r="BN7" s="21">
        <f t="shared" ca="1" si="102"/>
        <v>0</v>
      </c>
      <c r="BO7" s="21">
        <f t="shared" ca="1" si="102"/>
        <v>0</v>
      </c>
      <c r="BP7" s="21">
        <f t="shared" ca="1" si="102"/>
        <v>0</v>
      </c>
      <c r="BQ7" s="21">
        <f t="shared" ca="1" si="102"/>
        <v>0</v>
      </c>
      <c r="BR7" s="21">
        <f t="shared" ca="1" si="102"/>
        <v>0</v>
      </c>
      <c r="BS7" s="21">
        <f t="shared" ca="1" si="102"/>
        <v>0</v>
      </c>
      <c r="BT7" s="21">
        <f t="shared" ca="1" si="102"/>
        <v>0</v>
      </c>
      <c r="BU7" s="22">
        <f t="shared" ca="1" si="102"/>
        <v>0</v>
      </c>
      <c r="BW7" s="21">
        <f t="shared" ref="BW7:CI7" ca="1" si="103">BW25-(BW48+BW63)</f>
        <v>0</v>
      </c>
      <c r="BX7" s="21">
        <f t="shared" ca="1" si="103"/>
        <v>0</v>
      </c>
      <c r="BY7" s="21">
        <f t="shared" ca="1" si="103"/>
        <v>0</v>
      </c>
      <c r="BZ7" s="21">
        <f t="shared" ca="1" si="103"/>
        <v>0</v>
      </c>
      <c r="CA7" s="21">
        <f t="shared" ca="1" si="103"/>
        <v>0</v>
      </c>
      <c r="CB7" s="21">
        <f t="shared" ca="1" si="103"/>
        <v>0</v>
      </c>
      <c r="CC7" s="21">
        <f t="shared" ca="1" si="103"/>
        <v>0</v>
      </c>
      <c r="CD7" s="21">
        <f t="shared" ca="1" si="103"/>
        <v>0</v>
      </c>
      <c r="CE7" s="21">
        <f t="shared" ca="1" si="103"/>
        <v>0</v>
      </c>
      <c r="CF7" s="21">
        <f t="shared" ca="1" si="103"/>
        <v>0</v>
      </c>
      <c r="CG7" s="21">
        <f t="shared" ca="1" si="103"/>
        <v>0</v>
      </c>
      <c r="CH7" s="21">
        <f t="shared" ca="1" si="103"/>
        <v>0</v>
      </c>
      <c r="CI7" s="22">
        <f t="shared" ca="1" si="103"/>
        <v>0</v>
      </c>
      <c r="CK7" s="21">
        <f t="shared" ref="CK7:CW7" ca="1" si="104">CK25-(CK48+CK63)</f>
        <v>0</v>
      </c>
      <c r="CL7" s="21">
        <f t="shared" ca="1" si="104"/>
        <v>0</v>
      </c>
      <c r="CM7" s="21">
        <f t="shared" ca="1" si="104"/>
        <v>0</v>
      </c>
      <c r="CN7" s="21">
        <f t="shared" ca="1" si="104"/>
        <v>0</v>
      </c>
      <c r="CO7" s="21">
        <f t="shared" ca="1" si="104"/>
        <v>0</v>
      </c>
      <c r="CP7" s="21">
        <f t="shared" ca="1" si="104"/>
        <v>0</v>
      </c>
      <c r="CQ7" s="21">
        <f t="shared" ca="1" si="104"/>
        <v>0</v>
      </c>
      <c r="CR7" s="21">
        <f t="shared" ca="1" si="104"/>
        <v>0</v>
      </c>
      <c r="CS7" s="21">
        <f t="shared" ca="1" si="104"/>
        <v>0</v>
      </c>
      <c r="CT7" s="21">
        <f t="shared" ca="1" si="104"/>
        <v>0</v>
      </c>
      <c r="CU7" s="21">
        <f t="shared" ca="1" si="104"/>
        <v>0</v>
      </c>
      <c r="CV7" s="21">
        <f t="shared" ca="1" si="104"/>
        <v>0</v>
      </c>
      <c r="CW7" s="22">
        <f t="shared" ca="1" si="104"/>
        <v>0</v>
      </c>
      <c r="CY7" s="21">
        <f t="shared" ref="CY7:DK7" ca="1" si="105">CY25-(CY48+CY63)</f>
        <v>0</v>
      </c>
      <c r="CZ7" s="21">
        <f t="shared" ca="1" si="105"/>
        <v>0</v>
      </c>
      <c r="DA7" s="21">
        <f t="shared" ca="1" si="105"/>
        <v>0</v>
      </c>
      <c r="DB7" s="21">
        <f t="shared" ca="1" si="105"/>
        <v>0</v>
      </c>
      <c r="DC7" s="21">
        <f t="shared" ca="1" si="105"/>
        <v>0</v>
      </c>
      <c r="DD7" s="21">
        <f t="shared" ca="1" si="105"/>
        <v>0</v>
      </c>
      <c r="DE7" s="21">
        <f t="shared" ca="1" si="105"/>
        <v>0</v>
      </c>
      <c r="DF7" s="21">
        <f t="shared" ca="1" si="105"/>
        <v>0</v>
      </c>
      <c r="DG7" s="21">
        <f t="shared" ca="1" si="105"/>
        <v>0</v>
      </c>
      <c r="DH7" s="21">
        <f t="shared" ca="1" si="105"/>
        <v>0</v>
      </c>
      <c r="DI7" s="21">
        <f t="shared" ca="1" si="105"/>
        <v>0</v>
      </c>
      <c r="DJ7" s="21">
        <f t="shared" ca="1" si="105"/>
        <v>0</v>
      </c>
      <c r="DK7" s="22">
        <f t="shared" ca="1" si="105"/>
        <v>0</v>
      </c>
      <c r="DM7" s="21">
        <f t="shared" ref="DM7:DY7" ca="1" si="106">DM25-(DM48+DM63)</f>
        <v>0</v>
      </c>
      <c r="DN7" s="21">
        <f t="shared" ca="1" si="106"/>
        <v>0</v>
      </c>
      <c r="DO7" s="21">
        <f t="shared" ca="1" si="106"/>
        <v>0</v>
      </c>
      <c r="DP7" s="21">
        <f t="shared" ca="1" si="106"/>
        <v>0</v>
      </c>
      <c r="DQ7" s="21">
        <f t="shared" ca="1" si="106"/>
        <v>0</v>
      </c>
      <c r="DR7" s="21">
        <f t="shared" ca="1" si="106"/>
        <v>0</v>
      </c>
      <c r="DS7" s="21">
        <f t="shared" ca="1" si="106"/>
        <v>0</v>
      </c>
      <c r="DT7" s="21">
        <f t="shared" ca="1" si="106"/>
        <v>0</v>
      </c>
      <c r="DU7" s="21">
        <f t="shared" ca="1" si="106"/>
        <v>0</v>
      </c>
      <c r="DV7" s="21">
        <f t="shared" ca="1" si="106"/>
        <v>0</v>
      </c>
      <c r="DW7" s="21">
        <f t="shared" ca="1" si="106"/>
        <v>0</v>
      </c>
      <c r="DX7" s="21">
        <f t="shared" ca="1" si="106"/>
        <v>0</v>
      </c>
      <c r="DY7" s="22">
        <f t="shared" ca="1" si="106"/>
        <v>0</v>
      </c>
      <c r="EA7" s="21">
        <f t="shared" ref="EA7:EM7" ca="1" si="107">EA25-(EA48+EA63)</f>
        <v>0</v>
      </c>
      <c r="EB7" s="21">
        <f t="shared" ca="1" si="107"/>
        <v>0</v>
      </c>
      <c r="EC7" s="21">
        <f t="shared" ca="1" si="107"/>
        <v>0</v>
      </c>
      <c r="ED7" s="21">
        <f t="shared" ca="1" si="107"/>
        <v>0</v>
      </c>
      <c r="EE7" s="21">
        <f t="shared" ca="1" si="107"/>
        <v>0</v>
      </c>
      <c r="EF7" s="21">
        <f t="shared" ca="1" si="107"/>
        <v>0</v>
      </c>
      <c r="EG7" s="21">
        <f t="shared" ca="1" si="107"/>
        <v>0</v>
      </c>
      <c r="EH7" s="21">
        <f t="shared" ca="1" si="107"/>
        <v>0</v>
      </c>
      <c r="EI7" s="21">
        <f t="shared" ca="1" si="107"/>
        <v>0</v>
      </c>
      <c r="EJ7" s="21">
        <f t="shared" ca="1" si="107"/>
        <v>0</v>
      </c>
      <c r="EK7" s="21">
        <f t="shared" ca="1" si="107"/>
        <v>0</v>
      </c>
      <c r="EL7" s="21">
        <f t="shared" ca="1" si="107"/>
        <v>0</v>
      </c>
      <c r="EM7" s="22">
        <f t="shared" ca="1" si="107"/>
        <v>0</v>
      </c>
    </row>
    <row r="9" spans="3:143" x14ac:dyDescent="0.3">
      <c r="C9" s="8" t="s">
        <v>11</v>
      </c>
      <c r="E9" s="15">
        <f>DATE(E$5, 1, 1)</f>
        <v>44562</v>
      </c>
      <c r="F9" s="15">
        <f>DATE(E$5, 2, 1)</f>
        <v>44593</v>
      </c>
      <c r="G9" s="15">
        <f>DATE(E$5, 3, 1)</f>
        <v>44621</v>
      </c>
      <c r="H9" s="15">
        <f>DATE(E$5, 4, 1)</f>
        <v>44652</v>
      </c>
      <c r="I9" s="15">
        <f>DATE(E$5, 5, 1)</f>
        <v>44682</v>
      </c>
      <c r="J9" s="15">
        <f>DATE(E$5, 6, 1)</f>
        <v>44713</v>
      </c>
      <c r="K9" s="15">
        <f>DATE(E$5, 7, 1)</f>
        <v>44743</v>
      </c>
      <c r="L9" s="15">
        <f>DATE(E$5, 8, 1)</f>
        <v>44774</v>
      </c>
      <c r="M9" s="15">
        <f>DATE(E$5, 9, 1)</f>
        <v>44805</v>
      </c>
      <c r="N9" s="15">
        <f>DATE(E$5, 10, 1)</f>
        <v>44835</v>
      </c>
      <c r="O9" s="15">
        <f>DATE(E$5, 11, 1)</f>
        <v>44866</v>
      </c>
      <c r="P9" s="15">
        <f>DATE(E$5, 12, 1)</f>
        <v>44896</v>
      </c>
      <c r="Q9" s="16">
        <f>E$5</f>
        <v>2022</v>
      </c>
      <c r="S9" s="15">
        <f>DATE(S$5, 1, 1)</f>
        <v>44927</v>
      </c>
      <c r="T9" s="15">
        <f>DATE(S$5, 2, 1)</f>
        <v>44958</v>
      </c>
      <c r="U9" s="15">
        <f>DATE(S$5, 3, 1)</f>
        <v>44986</v>
      </c>
      <c r="V9" s="15">
        <f>DATE(S$5, 4, 1)</f>
        <v>45017</v>
      </c>
      <c r="W9" s="15">
        <f>DATE(S$5, 5, 1)</f>
        <v>45047</v>
      </c>
      <c r="X9" s="15">
        <f>DATE(S$5, 6, 1)</f>
        <v>45078</v>
      </c>
      <c r="Y9" s="15">
        <f>DATE(S$5, 7, 1)</f>
        <v>45108</v>
      </c>
      <c r="Z9" s="15">
        <f>DATE(S$5, 8, 1)</f>
        <v>45139</v>
      </c>
      <c r="AA9" s="15">
        <f>DATE(S$5, 9, 1)</f>
        <v>45170</v>
      </c>
      <c r="AB9" s="15">
        <f>DATE(S$5, 10, 1)</f>
        <v>45200</v>
      </c>
      <c r="AC9" s="15">
        <f>DATE(S$5, 11, 1)</f>
        <v>45231</v>
      </c>
      <c r="AD9" s="15">
        <f>DATE(S$5, 12, 1)</f>
        <v>45261</v>
      </c>
      <c r="AE9" s="16">
        <f>S$5</f>
        <v>2023</v>
      </c>
      <c r="AG9" s="15">
        <f>DATE(AG$5, 1, 1)</f>
        <v>45292</v>
      </c>
      <c r="AH9" s="15">
        <f>DATE(AG$5, 2, 1)</f>
        <v>45323</v>
      </c>
      <c r="AI9" s="15">
        <f>DATE(AG$5, 3, 1)</f>
        <v>45352</v>
      </c>
      <c r="AJ9" s="15">
        <f>DATE(AG$5, 4, 1)</f>
        <v>45383</v>
      </c>
      <c r="AK9" s="15">
        <f>DATE(AG$5, 5, 1)</f>
        <v>45413</v>
      </c>
      <c r="AL9" s="15">
        <f>DATE(AG$5, 6, 1)</f>
        <v>45444</v>
      </c>
      <c r="AM9" s="15">
        <f>DATE(AG$5, 7, 1)</f>
        <v>45474</v>
      </c>
      <c r="AN9" s="15">
        <f>DATE(AG$5, 8, 1)</f>
        <v>45505</v>
      </c>
      <c r="AO9" s="15">
        <f>DATE(AG$5, 9, 1)</f>
        <v>45536</v>
      </c>
      <c r="AP9" s="15">
        <f>DATE(AG$5, 10, 1)</f>
        <v>45566</v>
      </c>
      <c r="AQ9" s="15">
        <f>DATE(AG$5, 11, 1)</f>
        <v>45597</v>
      </c>
      <c r="AR9" s="15">
        <f>DATE(AG$5, 12, 1)</f>
        <v>45627</v>
      </c>
      <c r="AS9" s="16">
        <f>AG$5</f>
        <v>2024</v>
      </c>
      <c r="AU9" s="15">
        <f t="shared" ref="AU9" si="108">DATE(AU$5, 1, 1)</f>
        <v>45658</v>
      </c>
      <c r="AV9" s="15">
        <f t="shared" ref="AV9" si="109">DATE(AU$5, 2, 1)</f>
        <v>45689</v>
      </c>
      <c r="AW9" s="15">
        <f t="shared" ref="AW9" si="110">DATE(AU$5, 3, 1)</f>
        <v>45717</v>
      </c>
      <c r="AX9" s="15">
        <f t="shared" ref="AX9" si="111">DATE(AU$5, 4, 1)</f>
        <v>45748</v>
      </c>
      <c r="AY9" s="15">
        <f t="shared" ref="AY9" si="112">DATE(AU$5, 5, 1)</f>
        <v>45778</v>
      </c>
      <c r="AZ9" s="15">
        <f t="shared" ref="AZ9" si="113">DATE(AU$5, 6, 1)</f>
        <v>45809</v>
      </c>
      <c r="BA9" s="15">
        <f t="shared" ref="BA9" si="114">DATE(AU$5, 7, 1)</f>
        <v>45839</v>
      </c>
      <c r="BB9" s="15">
        <f t="shared" ref="BB9" si="115">DATE(AU$5, 8, 1)</f>
        <v>45870</v>
      </c>
      <c r="BC9" s="15">
        <f t="shared" ref="BC9" si="116">DATE(AU$5, 9, 1)</f>
        <v>45901</v>
      </c>
      <c r="BD9" s="15">
        <f t="shared" ref="BD9" si="117">DATE(AU$5, 10, 1)</f>
        <v>45931</v>
      </c>
      <c r="BE9" s="15">
        <f t="shared" ref="BE9" si="118">DATE(AU$5, 11, 1)</f>
        <v>45962</v>
      </c>
      <c r="BF9" s="15">
        <f t="shared" ref="BF9" si="119">DATE(AU$5, 12, 1)</f>
        <v>45992</v>
      </c>
      <c r="BG9" s="16">
        <f t="shared" ref="BG9" si="120">AU$5</f>
        <v>2025</v>
      </c>
      <c r="BI9" s="15">
        <f t="shared" ref="BI9" si="121">DATE(BI$5, 1, 1)</f>
        <v>46023</v>
      </c>
      <c r="BJ9" s="15">
        <f t="shared" ref="BJ9" si="122">DATE(BI$5, 2, 1)</f>
        <v>46054</v>
      </c>
      <c r="BK9" s="15">
        <f t="shared" ref="BK9" si="123">DATE(BI$5, 3, 1)</f>
        <v>46082</v>
      </c>
      <c r="BL9" s="15">
        <f t="shared" ref="BL9" si="124">DATE(BI$5, 4, 1)</f>
        <v>46113</v>
      </c>
      <c r="BM9" s="15">
        <f t="shared" ref="BM9" si="125">DATE(BI$5, 5, 1)</f>
        <v>46143</v>
      </c>
      <c r="BN9" s="15">
        <f t="shared" ref="BN9" si="126">DATE(BI$5, 6, 1)</f>
        <v>46174</v>
      </c>
      <c r="BO9" s="15">
        <f t="shared" ref="BO9" si="127">DATE(BI$5, 7, 1)</f>
        <v>46204</v>
      </c>
      <c r="BP9" s="15">
        <f t="shared" ref="BP9" si="128">DATE(BI$5, 8, 1)</f>
        <v>46235</v>
      </c>
      <c r="BQ9" s="15">
        <f t="shared" ref="BQ9" si="129">DATE(BI$5, 9, 1)</f>
        <v>46266</v>
      </c>
      <c r="BR9" s="15">
        <f t="shared" ref="BR9" si="130">DATE(BI$5, 10, 1)</f>
        <v>46296</v>
      </c>
      <c r="BS9" s="15">
        <f t="shared" ref="BS9" si="131">DATE(BI$5, 11, 1)</f>
        <v>46327</v>
      </c>
      <c r="BT9" s="15">
        <f t="shared" ref="BT9" si="132">DATE(BI$5, 12, 1)</f>
        <v>46357</v>
      </c>
      <c r="BU9" s="16">
        <f t="shared" ref="BU9" si="133">BI$5</f>
        <v>2026</v>
      </c>
      <c r="BW9" s="15">
        <f t="shared" ref="BW9" si="134">DATE(BW$5, 1, 1)</f>
        <v>46388</v>
      </c>
      <c r="BX9" s="15">
        <f t="shared" ref="BX9" si="135">DATE(BW$5, 2, 1)</f>
        <v>46419</v>
      </c>
      <c r="BY9" s="15">
        <f t="shared" ref="BY9" si="136">DATE(BW$5, 3, 1)</f>
        <v>46447</v>
      </c>
      <c r="BZ9" s="15">
        <f t="shared" ref="BZ9" si="137">DATE(BW$5, 4, 1)</f>
        <v>46478</v>
      </c>
      <c r="CA9" s="15">
        <f t="shared" ref="CA9" si="138">DATE(BW$5, 5, 1)</f>
        <v>46508</v>
      </c>
      <c r="CB9" s="15">
        <f t="shared" ref="CB9" si="139">DATE(BW$5, 6, 1)</f>
        <v>46539</v>
      </c>
      <c r="CC9" s="15">
        <f t="shared" ref="CC9" si="140">DATE(BW$5, 7, 1)</f>
        <v>46569</v>
      </c>
      <c r="CD9" s="15">
        <f t="shared" ref="CD9" si="141">DATE(BW$5, 8, 1)</f>
        <v>46600</v>
      </c>
      <c r="CE9" s="15">
        <f t="shared" ref="CE9" si="142">DATE(BW$5, 9, 1)</f>
        <v>46631</v>
      </c>
      <c r="CF9" s="15">
        <f t="shared" ref="CF9" si="143">DATE(BW$5, 10, 1)</f>
        <v>46661</v>
      </c>
      <c r="CG9" s="15">
        <f t="shared" ref="CG9" si="144">DATE(BW$5, 11, 1)</f>
        <v>46692</v>
      </c>
      <c r="CH9" s="15">
        <f t="shared" ref="CH9" si="145">DATE(BW$5, 12, 1)</f>
        <v>46722</v>
      </c>
      <c r="CI9" s="16">
        <f t="shared" ref="CI9" si="146">BW$5</f>
        <v>2027</v>
      </c>
      <c r="CK9" s="15">
        <f t="shared" ref="CK9" si="147">DATE(CK$5, 1, 1)</f>
        <v>46753</v>
      </c>
      <c r="CL9" s="15">
        <f t="shared" ref="CL9" si="148">DATE(CK$5, 2, 1)</f>
        <v>46784</v>
      </c>
      <c r="CM9" s="15">
        <f t="shared" ref="CM9" si="149">DATE(CK$5, 3, 1)</f>
        <v>46813</v>
      </c>
      <c r="CN9" s="15">
        <f t="shared" ref="CN9" si="150">DATE(CK$5, 4, 1)</f>
        <v>46844</v>
      </c>
      <c r="CO9" s="15">
        <f t="shared" ref="CO9" si="151">DATE(CK$5, 5, 1)</f>
        <v>46874</v>
      </c>
      <c r="CP9" s="15">
        <f t="shared" ref="CP9" si="152">DATE(CK$5, 6, 1)</f>
        <v>46905</v>
      </c>
      <c r="CQ9" s="15">
        <f t="shared" ref="CQ9" si="153">DATE(CK$5, 7, 1)</f>
        <v>46935</v>
      </c>
      <c r="CR9" s="15">
        <f t="shared" ref="CR9" si="154">DATE(CK$5, 8, 1)</f>
        <v>46966</v>
      </c>
      <c r="CS9" s="15">
        <f t="shared" ref="CS9" si="155">DATE(CK$5, 9, 1)</f>
        <v>46997</v>
      </c>
      <c r="CT9" s="15">
        <f t="shared" ref="CT9" si="156">DATE(CK$5, 10, 1)</f>
        <v>47027</v>
      </c>
      <c r="CU9" s="15">
        <f t="shared" ref="CU9" si="157">DATE(CK$5, 11, 1)</f>
        <v>47058</v>
      </c>
      <c r="CV9" s="15">
        <f t="shared" ref="CV9" si="158">DATE(CK$5, 12, 1)</f>
        <v>47088</v>
      </c>
      <c r="CW9" s="16">
        <f t="shared" ref="CW9" si="159">CK$5</f>
        <v>2028</v>
      </c>
      <c r="CY9" s="15">
        <f t="shared" ref="CY9" si="160">DATE(CY$5, 1, 1)</f>
        <v>47119</v>
      </c>
      <c r="CZ9" s="15">
        <f t="shared" ref="CZ9" si="161">DATE(CY$5, 2, 1)</f>
        <v>47150</v>
      </c>
      <c r="DA9" s="15">
        <f t="shared" ref="DA9" si="162">DATE(CY$5, 3, 1)</f>
        <v>47178</v>
      </c>
      <c r="DB9" s="15">
        <f t="shared" ref="DB9" si="163">DATE(CY$5, 4, 1)</f>
        <v>47209</v>
      </c>
      <c r="DC9" s="15">
        <f t="shared" ref="DC9" si="164">DATE(CY$5, 5, 1)</f>
        <v>47239</v>
      </c>
      <c r="DD9" s="15">
        <f t="shared" ref="DD9" si="165">DATE(CY$5, 6, 1)</f>
        <v>47270</v>
      </c>
      <c r="DE9" s="15">
        <f t="shared" ref="DE9" si="166">DATE(CY$5, 7, 1)</f>
        <v>47300</v>
      </c>
      <c r="DF9" s="15">
        <f t="shared" ref="DF9" si="167">DATE(CY$5, 8, 1)</f>
        <v>47331</v>
      </c>
      <c r="DG9" s="15">
        <f t="shared" ref="DG9" si="168">DATE(CY$5, 9, 1)</f>
        <v>47362</v>
      </c>
      <c r="DH9" s="15">
        <f t="shared" ref="DH9" si="169">DATE(CY$5, 10, 1)</f>
        <v>47392</v>
      </c>
      <c r="DI9" s="15">
        <f t="shared" ref="DI9" si="170">DATE(CY$5, 11, 1)</f>
        <v>47423</v>
      </c>
      <c r="DJ9" s="15">
        <f t="shared" ref="DJ9" si="171">DATE(CY$5, 12, 1)</f>
        <v>47453</v>
      </c>
      <c r="DK9" s="16">
        <f t="shared" ref="DK9" si="172">CY$5</f>
        <v>2029</v>
      </c>
      <c r="DM9" s="15">
        <f t="shared" ref="DM9" si="173">DATE(DM$5, 1, 1)</f>
        <v>47484</v>
      </c>
      <c r="DN9" s="15">
        <f t="shared" ref="DN9" si="174">DATE(DM$5, 2, 1)</f>
        <v>47515</v>
      </c>
      <c r="DO9" s="15">
        <f t="shared" ref="DO9" si="175">DATE(DM$5, 3, 1)</f>
        <v>47543</v>
      </c>
      <c r="DP9" s="15">
        <f t="shared" ref="DP9" si="176">DATE(DM$5, 4, 1)</f>
        <v>47574</v>
      </c>
      <c r="DQ9" s="15">
        <f t="shared" ref="DQ9" si="177">DATE(DM$5, 5, 1)</f>
        <v>47604</v>
      </c>
      <c r="DR9" s="15">
        <f t="shared" ref="DR9" si="178">DATE(DM$5, 6, 1)</f>
        <v>47635</v>
      </c>
      <c r="DS9" s="15">
        <f t="shared" ref="DS9" si="179">DATE(DM$5, 7, 1)</f>
        <v>47665</v>
      </c>
      <c r="DT9" s="15">
        <f t="shared" ref="DT9" si="180">DATE(DM$5, 8, 1)</f>
        <v>47696</v>
      </c>
      <c r="DU9" s="15">
        <f t="shared" ref="DU9" si="181">DATE(DM$5, 9, 1)</f>
        <v>47727</v>
      </c>
      <c r="DV9" s="15">
        <f t="shared" ref="DV9" si="182">DATE(DM$5, 10, 1)</f>
        <v>47757</v>
      </c>
      <c r="DW9" s="15">
        <f t="shared" ref="DW9" si="183">DATE(DM$5, 11, 1)</f>
        <v>47788</v>
      </c>
      <c r="DX9" s="15">
        <f t="shared" ref="DX9" si="184">DATE(DM$5, 12, 1)</f>
        <v>47818</v>
      </c>
      <c r="DY9" s="16">
        <f t="shared" ref="DY9" si="185">DM$5</f>
        <v>2030</v>
      </c>
      <c r="EA9" s="15">
        <f t="shared" ref="EA9" si="186">DATE(EA$5, 1, 1)</f>
        <v>47849</v>
      </c>
      <c r="EB9" s="15">
        <f t="shared" ref="EB9" si="187">DATE(EA$5, 2, 1)</f>
        <v>47880</v>
      </c>
      <c r="EC9" s="15">
        <f t="shared" ref="EC9" si="188">DATE(EA$5, 3, 1)</f>
        <v>47908</v>
      </c>
      <c r="ED9" s="15">
        <f t="shared" ref="ED9" si="189">DATE(EA$5, 4, 1)</f>
        <v>47939</v>
      </c>
      <c r="EE9" s="15">
        <f t="shared" ref="EE9" si="190">DATE(EA$5, 5, 1)</f>
        <v>47969</v>
      </c>
      <c r="EF9" s="15">
        <f t="shared" ref="EF9" si="191">DATE(EA$5, 6, 1)</f>
        <v>48000</v>
      </c>
      <c r="EG9" s="15">
        <f t="shared" ref="EG9" si="192">DATE(EA$5, 7, 1)</f>
        <v>48030</v>
      </c>
      <c r="EH9" s="15">
        <f t="shared" ref="EH9" si="193">DATE(EA$5, 8, 1)</f>
        <v>48061</v>
      </c>
      <c r="EI9" s="15">
        <f t="shared" ref="EI9" si="194">DATE(EA$5, 9, 1)</f>
        <v>48092</v>
      </c>
      <c r="EJ9" s="15">
        <f t="shared" ref="EJ9" si="195">DATE(EA$5, 10, 1)</f>
        <v>48122</v>
      </c>
      <c r="EK9" s="15">
        <f t="shared" ref="EK9" si="196">DATE(EA$5, 11, 1)</f>
        <v>48153</v>
      </c>
      <c r="EL9" s="15">
        <f t="shared" ref="EL9" si="197">DATE(EA$5, 12, 1)</f>
        <v>48183</v>
      </c>
      <c r="EM9" s="16">
        <f t="shared" ref="EM9" si="198">EA$5</f>
        <v>2031</v>
      </c>
    </row>
    <row r="10" spans="3:143" x14ac:dyDescent="0.3">
      <c r="C10" s="24" t="s">
        <v>12</v>
      </c>
      <c r="E10" s="12">
        <v>3500</v>
      </c>
      <c r="F10" s="12">
        <v>3500</v>
      </c>
      <c r="G10" s="12">
        <v>3500</v>
      </c>
      <c r="H10" s="12">
        <v>4500</v>
      </c>
      <c r="I10" s="12">
        <v>4500</v>
      </c>
      <c r="J10" s="12">
        <v>4500</v>
      </c>
      <c r="K10" s="12">
        <v>4500</v>
      </c>
      <c r="L10" s="12">
        <v>4500</v>
      </c>
      <c r="M10" s="12">
        <v>4500</v>
      </c>
      <c r="N10" s="12">
        <v>4500</v>
      </c>
      <c r="O10" s="12">
        <v>4500</v>
      </c>
      <c r="P10" s="12">
        <v>4500</v>
      </c>
      <c r="Q10" s="14">
        <f>SUM(E10:P10)</f>
        <v>51000</v>
      </c>
      <c r="S10" s="12"/>
      <c r="T10" s="12"/>
      <c r="U10" s="12"/>
      <c r="V10" s="12"/>
      <c r="W10" s="12"/>
      <c r="X10" s="12"/>
      <c r="Y10" s="12"/>
      <c r="Z10" s="12"/>
      <c r="AA10" s="12"/>
      <c r="AB10" s="12"/>
      <c r="AC10" s="12"/>
      <c r="AD10" s="12"/>
      <c r="AE10" s="14">
        <f>SUM(S10:AD10)</f>
        <v>0</v>
      </c>
      <c r="AG10" s="12"/>
      <c r="AH10" s="12"/>
      <c r="AI10" s="12"/>
      <c r="AJ10" s="12"/>
      <c r="AK10" s="12"/>
      <c r="AL10" s="12"/>
      <c r="AM10" s="12"/>
      <c r="AN10" s="12"/>
      <c r="AO10" s="12"/>
      <c r="AP10" s="12"/>
      <c r="AQ10" s="12"/>
      <c r="AR10" s="12"/>
      <c r="AS10" s="14">
        <f>SUM(AG10:AR10)</f>
        <v>0</v>
      </c>
      <c r="AU10" s="12"/>
      <c r="AV10" s="12"/>
      <c r="AW10" s="12"/>
      <c r="AX10" s="12"/>
      <c r="AY10" s="12"/>
      <c r="AZ10" s="12"/>
      <c r="BA10" s="12"/>
      <c r="BB10" s="12"/>
      <c r="BC10" s="12"/>
      <c r="BD10" s="12"/>
      <c r="BE10" s="12"/>
      <c r="BF10" s="12"/>
      <c r="BG10" s="14">
        <f t="shared" ref="BG10:BG13" si="199">SUM(AU10:BF10)</f>
        <v>0</v>
      </c>
      <c r="BI10" s="12"/>
      <c r="BJ10" s="12"/>
      <c r="BK10" s="12"/>
      <c r="BL10" s="12"/>
      <c r="BM10" s="12"/>
      <c r="BN10" s="12"/>
      <c r="BO10" s="12"/>
      <c r="BP10" s="12"/>
      <c r="BQ10" s="12"/>
      <c r="BR10" s="12"/>
      <c r="BS10" s="12"/>
      <c r="BT10" s="12"/>
      <c r="BU10" s="14">
        <f t="shared" ref="BU10:BU13" si="200">SUM(BI10:BT10)</f>
        <v>0</v>
      </c>
      <c r="BW10" s="12"/>
      <c r="BX10" s="12"/>
      <c r="BY10" s="12"/>
      <c r="BZ10" s="12"/>
      <c r="CA10" s="12"/>
      <c r="CB10" s="12"/>
      <c r="CC10" s="12"/>
      <c r="CD10" s="12"/>
      <c r="CE10" s="12"/>
      <c r="CF10" s="12"/>
      <c r="CG10" s="12"/>
      <c r="CH10" s="12"/>
      <c r="CI10" s="14">
        <f t="shared" ref="CI10:CI13" si="201">SUM(BW10:CH10)</f>
        <v>0</v>
      </c>
      <c r="CK10" s="12"/>
      <c r="CL10" s="12"/>
      <c r="CM10" s="12"/>
      <c r="CN10" s="12"/>
      <c r="CO10" s="12"/>
      <c r="CP10" s="12"/>
      <c r="CQ10" s="12"/>
      <c r="CR10" s="12"/>
      <c r="CS10" s="12"/>
      <c r="CT10" s="12"/>
      <c r="CU10" s="12"/>
      <c r="CV10" s="12"/>
      <c r="CW10" s="14">
        <f t="shared" ref="CW10:CW13" si="202">SUM(CK10:CV10)</f>
        <v>0</v>
      </c>
      <c r="CY10" s="12"/>
      <c r="CZ10" s="12"/>
      <c r="DA10" s="12"/>
      <c r="DB10" s="12"/>
      <c r="DC10" s="12"/>
      <c r="DD10" s="12"/>
      <c r="DE10" s="12"/>
      <c r="DF10" s="12"/>
      <c r="DG10" s="12"/>
      <c r="DH10" s="12"/>
      <c r="DI10" s="12"/>
      <c r="DJ10" s="12"/>
      <c r="DK10" s="14">
        <f t="shared" ref="DK10:DK13" si="203">SUM(CY10:DJ10)</f>
        <v>0</v>
      </c>
      <c r="DM10" s="12"/>
      <c r="DN10" s="12"/>
      <c r="DO10" s="12"/>
      <c r="DP10" s="12"/>
      <c r="DQ10" s="12"/>
      <c r="DR10" s="12"/>
      <c r="DS10" s="12"/>
      <c r="DT10" s="12"/>
      <c r="DU10" s="12"/>
      <c r="DV10" s="12"/>
      <c r="DW10" s="12"/>
      <c r="DX10" s="12"/>
      <c r="DY10" s="14">
        <f t="shared" ref="DY10:DY13" si="204">SUM(DM10:DX10)</f>
        <v>0</v>
      </c>
      <c r="EA10" s="12"/>
      <c r="EB10" s="12"/>
      <c r="EC10" s="12"/>
      <c r="ED10" s="12"/>
      <c r="EE10" s="12"/>
      <c r="EF10" s="12"/>
      <c r="EG10" s="12"/>
      <c r="EH10" s="12"/>
      <c r="EI10" s="12"/>
      <c r="EJ10" s="12"/>
      <c r="EK10" s="12"/>
      <c r="EL10" s="12"/>
      <c r="EM10" s="14">
        <f t="shared" ref="EM10:EM13" si="205">SUM(EA10:EL10)</f>
        <v>0</v>
      </c>
    </row>
    <row r="11" spans="3:143" x14ac:dyDescent="0.3">
      <c r="C11" s="24" t="s">
        <v>13</v>
      </c>
      <c r="E11" s="12">
        <v>1000</v>
      </c>
      <c r="F11" s="12">
        <v>1000</v>
      </c>
      <c r="G11" s="12">
        <v>1000</v>
      </c>
      <c r="H11" s="12">
        <v>1000</v>
      </c>
      <c r="I11" s="12">
        <v>1000</v>
      </c>
      <c r="J11" s="12">
        <v>1000</v>
      </c>
      <c r="K11" s="12">
        <v>1000</v>
      </c>
      <c r="L11" s="12">
        <v>1000</v>
      </c>
      <c r="M11" s="12">
        <v>1000</v>
      </c>
      <c r="N11" s="12">
        <v>1000</v>
      </c>
      <c r="O11" s="12">
        <v>1000</v>
      </c>
      <c r="P11" s="12">
        <v>1000</v>
      </c>
      <c r="Q11" s="14">
        <f>SUM(E11:P11)</f>
        <v>12000</v>
      </c>
      <c r="S11" s="12"/>
      <c r="T11" s="12"/>
      <c r="U11" s="12"/>
      <c r="V11" s="12"/>
      <c r="W11" s="12"/>
      <c r="X11" s="12"/>
      <c r="Y11" s="12"/>
      <c r="Z11" s="12"/>
      <c r="AA11" s="12"/>
      <c r="AB11" s="12"/>
      <c r="AC11" s="12"/>
      <c r="AD11" s="12"/>
      <c r="AE11" s="14">
        <f>SUM(S11:AD11)</f>
        <v>0</v>
      </c>
      <c r="AG11" s="12"/>
      <c r="AH11" s="12"/>
      <c r="AI11" s="12"/>
      <c r="AJ11" s="12"/>
      <c r="AK11" s="12"/>
      <c r="AL11" s="12"/>
      <c r="AM11" s="12"/>
      <c r="AN11" s="12"/>
      <c r="AO11" s="12"/>
      <c r="AP11" s="12"/>
      <c r="AQ11" s="12"/>
      <c r="AR11" s="12"/>
      <c r="AS11" s="14">
        <f>SUM(AG11:AR11)</f>
        <v>0</v>
      </c>
      <c r="AU11" s="12"/>
      <c r="AV11" s="12"/>
      <c r="AW11" s="12"/>
      <c r="AX11" s="12"/>
      <c r="AY11" s="12"/>
      <c r="AZ11" s="12"/>
      <c r="BA11" s="12"/>
      <c r="BB11" s="12"/>
      <c r="BC11" s="12"/>
      <c r="BD11" s="12"/>
      <c r="BE11" s="12"/>
      <c r="BF11" s="12"/>
      <c r="BG11" s="14">
        <f t="shared" si="199"/>
        <v>0</v>
      </c>
      <c r="BI11" s="12"/>
      <c r="BJ11" s="12"/>
      <c r="BK11" s="12"/>
      <c r="BL11" s="12"/>
      <c r="BM11" s="12"/>
      <c r="BN11" s="12"/>
      <c r="BO11" s="12"/>
      <c r="BP11" s="12"/>
      <c r="BQ11" s="12"/>
      <c r="BR11" s="12"/>
      <c r="BS11" s="12"/>
      <c r="BT11" s="12"/>
      <c r="BU11" s="14">
        <f t="shared" si="200"/>
        <v>0</v>
      </c>
      <c r="BW11" s="12"/>
      <c r="BX11" s="12"/>
      <c r="BY11" s="12"/>
      <c r="BZ11" s="12"/>
      <c r="CA11" s="12"/>
      <c r="CB11" s="12"/>
      <c r="CC11" s="12"/>
      <c r="CD11" s="12"/>
      <c r="CE11" s="12"/>
      <c r="CF11" s="12"/>
      <c r="CG11" s="12"/>
      <c r="CH11" s="12"/>
      <c r="CI11" s="14">
        <f t="shared" si="201"/>
        <v>0</v>
      </c>
      <c r="CK11" s="12"/>
      <c r="CL11" s="12"/>
      <c r="CM11" s="12"/>
      <c r="CN11" s="12"/>
      <c r="CO11" s="12"/>
      <c r="CP11" s="12"/>
      <c r="CQ11" s="12"/>
      <c r="CR11" s="12"/>
      <c r="CS11" s="12"/>
      <c r="CT11" s="12"/>
      <c r="CU11" s="12"/>
      <c r="CV11" s="12"/>
      <c r="CW11" s="14">
        <f t="shared" si="202"/>
        <v>0</v>
      </c>
      <c r="CY11" s="12"/>
      <c r="CZ11" s="12"/>
      <c r="DA11" s="12"/>
      <c r="DB11" s="12"/>
      <c r="DC11" s="12"/>
      <c r="DD11" s="12"/>
      <c r="DE11" s="12"/>
      <c r="DF11" s="12"/>
      <c r="DG11" s="12"/>
      <c r="DH11" s="12"/>
      <c r="DI11" s="12"/>
      <c r="DJ11" s="12"/>
      <c r="DK11" s="14">
        <f t="shared" si="203"/>
        <v>0</v>
      </c>
      <c r="DM11" s="12"/>
      <c r="DN11" s="12"/>
      <c r="DO11" s="12"/>
      <c r="DP11" s="12"/>
      <c r="DQ11" s="12"/>
      <c r="DR11" s="12"/>
      <c r="DS11" s="12"/>
      <c r="DT11" s="12"/>
      <c r="DU11" s="12"/>
      <c r="DV11" s="12"/>
      <c r="DW11" s="12"/>
      <c r="DX11" s="12"/>
      <c r="DY11" s="14">
        <f t="shared" si="204"/>
        <v>0</v>
      </c>
      <c r="EA11" s="12"/>
      <c r="EB11" s="12"/>
      <c r="EC11" s="12"/>
      <c r="ED11" s="12"/>
      <c r="EE11" s="12"/>
      <c r="EF11" s="12"/>
      <c r="EG11" s="12"/>
      <c r="EH11" s="12"/>
      <c r="EI11" s="12"/>
      <c r="EJ11" s="12"/>
      <c r="EK11" s="12"/>
      <c r="EL11" s="12"/>
      <c r="EM11" s="14">
        <f t="shared" si="205"/>
        <v>0</v>
      </c>
    </row>
    <row r="12" spans="3:143" x14ac:dyDescent="0.3">
      <c r="C12" s="24" t="s">
        <v>14</v>
      </c>
      <c r="E12" s="12">
        <v>150</v>
      </c>
      <c r="F12" s="12">
        <v>50</v>
      </c>
      <c r="G12" s="12">
        <v>100</v>
      </c>
      <c r="H12" s="12">
        <v>150</v>
      </c>
      <c r="I12" s="12">
        <v>50</v>
      </c>
      <c r="J12" s="12">
        <v>100</v>
      </c>
      <c r="K12" s="12">
        <v>150</v>
      </c>
      <c r="L12" s="12">
        <v>50</v>
      </c>
      <c r="M12" s="12">
        <v>100</v>
      </c>
      <c r="N12" s="12">
        <v>150</v>
      </c>
      <c r="O12" s="12">
        <v>50</v>
      </c>
      <c r="P12" s="12">
        <v>100</v>
      </c>
      <c r="Q12" s="14">
        <f>SUM(E12:P12)</f>
        <v>1200</v>
      </c>
      <c r="S12" s="12"/>
      <c r="T12" s="12"/>
      <c r="U12" s="12"/>
      <c r="V12" s="12"/>
      <c r="W12" s="12"/>
      <c r="X12" s="12"/>
      <c r="Y12" s="12"/>
      <c r="Z12" s="12"/>
      <c r="AA12" s="12"/>
      <c r="AB12" s="12"/>
      <c r="AC12" s="12"/>
      <c r="AD12" s="12"/>
      <c r="AE12" s="14">
        <f>SUM(S12:AD12)</f>
        <v>0</v>
      </c>
      <c r="AG12" s="12"/>
      <c r="AH12" s="12"/>
      <c r="AI12" s="12"/>
      <c r="AJ12" s="12"/>
      <c r="AK12" s="12"/>
      <c r="AL12" s="12"/>
      <c r="AM12" s="12"/>
      <c r="AN12" s="12"/>
      <c r="AO12" s="12"/>
      <c r="AP12" s="12"/>
      <c r="AQ12" s="12"/>
      <c r="AR12" s="12"/>
      <c r="AS12" s="14">
        <f>SUM(AG12:AR12)</f>
        <v>0</v>
      </c>
      <c r="AU12" s="12"/>
      <c r="AV12" s="12"/>
      <c r="AW12" s="12"/>
      <c r="AX12" s="12"/>
      <c r="AY12" s="12"/>
      <c r="AZ12" s="12"/>
      <c r="BA12" s="12"/>
      <c r="BB12" s="12"/>
      <c r="BC12" s="12"/>
      <c r="BD12" s="12"/>
      <c r="BE12" s="12"/>
      <c r="BF12" s="12"/>
      <c r="BG12" s="14">
        <f t="shared" si="199"/>
        <v>0</v>
      </c>
      <c r="BI12" s="12"/>
      <c r="BJ12" s="12"/>
      <c r="BK12" s="12"/>
      <c r="BL12" s="12"/>
      <c r="BM12" s="12"/>
      <c r="BN12" s="12"/>
      <c r="BO12" s="12"/>
      <c r="BP12" s="12"/>
      <c r="BQ12" s="12"/>
      <c r="BR12" s="12"/>
      <c r="BS12" s="12"/>
      <c r="BT12" s="12"/>
      <c r="BU12" s="14">
        <f t="shared" si="200"/>
        <v>0</v>
      </c>
      <c r="BW12" s="12"/>
      <c r="BX12" s="12"/>
      <c r="BY12" s="12"/>
      <c r="BZ12" s="12"/>
      <c r="CA12" s="12"/>
      <c r="CB12" s="12"/>
      <c r="CC12" s="12"/>
      <c r="CD12" s="12"/>
      <c r="CE12" s="12"/>
      <c r="CF12" s="12"/>
      <c r="CG12" s="12"/>
      <c r="CH12" s="12"/>
      <c r="CI12" s="14">
        <f t="shared" si="201"/>
        <v>0</v>
      </c>
      <c r="CK12" s="12"/>
      <c r="CL12" s="12"/>
      <c r="CM12" s="12"/>
      <c r="CN12" s="12"/>
      <c r="CO12" s="12"/>
      <c r="CP12" s="12"/>
      <c r="CQ12" s="12"/>
      <c r="CR12" s="12"/>
      <c r="CS12" s="12"/>
      <c r="CT12" s="12"/>
      <c r="CU12" s="12"/>
      <c r="CV12" s="12"/>
      <c r="CW12" s="14">
        <f t="shared" si="202"/>
        <v>0</v>
      </c>
      <c r="CY12" s="12"/>
      <c r="CZ12" s="12"/>
      <c r="DA12" s="12"/>
      <c r="DB12" s="12"/>
      <c r="DC12" s="12"/>
      <c r="DD12" s="12"/>
      <c r="DE12" s="12"/>
      <c r="DF12" s="12"/>
      <c r="DG12" s="12"/>
      <c r="DH12" s="12"/>
      <c r="DI12" s="12"/>
      <c r="DJ12" s="12"/>
      <c r="DK12" s="14">
        <f t="shared" si="203"/>
        <v>0</v>
      </c>
      <c r="DM12" s="12"/>
      <c r="DN12" s="12"/>
      <c r="DO12" s="12"/>
      <c r="DP12" s="12"/>
      <c r="DQ12" s="12"/>
      <c r="DR12" s="12"/>
      <c r="DS12" s="12"/>
      <c r="DT12" s="12"/>
      <c r="DU12" s="12"/>
      <c r="DV12" s="12"/>
      <c r="DW12" s="12"/>
      <c r="DX12" s="12"/>
      <c r="DY12" s="14">
        <f t="shared" si="204"/>
        <v>0</v>
      </c>
      <c r="EA12" s="12"/>
      <c r="EB12" s="12"/>
      <c r="EC12" s="12"/>
      <c r="ED12" s="12"/>
      <c r="EE12" s="12"/>
      <c r="EF12" s="12"/>
      <c r="EG12" s="12"/>
      <c r="EH12" s="12"/>
      <c r="EI12" s="12"/>
      <c r="EJ12" s="12"/>
      <c r="EK12" s="12"/>
      <c r="EL12" s="12"/>
      <c r="EM12" s="14">
        <f t="shared" si="205"/>
        <v>0</v>
      </c>
    </row>
    <row r="13" spans="3:143" ht="13.95" hidden="1" customHeight="1" x14ac:dyDescent="0.3">
      <c r="C13" s="24" t="s">
        <v>15</v>
      </c>
      <c r="E13" s="12"/>
      <c r="F13" s="12"/>
      <c r="G13" s="12"/>
      <c r="H13" s="12"/>
      <c r="I13" s="12"/>
      <c r="J13" s="12"/>
      <c r="K13" s="12"/>
      <c r="L13" s="12"/>
      <c r="M13" s="12"/>
      <c r="N13" s="12"/>
      <c r="O13" s="12"/>
      <c r="P13" s="12"/>
      <c r="Q13" s="14">
        <f>SUM(E13:P13)</f>
        <v>0</v>
      </c>
      <c r="S13" s="12"/>
      <c r="T13" s="12"/>
      <c r="U13" s="12"/>
      <c r="V13" s="12"/>
      <c r="W13" s="12"/>
      <c r="X13" s="12"/>
      <c r="Y13" s="12"/>
      <c r="Z13" s="12"/>
      <c r="AA13" s="12"/>
      <c r="AB13" s="12"/>
      <c r="AC13" s="12"/>
      <c r="AD13" s="12"/>
      <c r="AE13" s="14">
        <f>SUM(S13:AD13)</f>
        <v>0</v>
      </c>
      <c r="AG13" s="12"/>
      <c r="AH13" s="12"/>
      <c r="AI13" s="12"/>
      <c r="AJ13" s="12"/>
      <c r="AK13" s="12"/>
      <c r="AL13" s="12"/>
      <c r="AM13" s="12"/>
      <c r="AN13" s="12"/>
      <c r="AO13" s="12"/>
      <c r="AP13" s="12"/>
      <c r="AQ13" s="12"/>
      <c r="AR13" s="12"/>
      <c r="AS13" s="14">
        <f>SUM(AG13:AR13)</f>
        <v>0</v>
      </c>
      <c r="AU13" s="12"/>
      <c r="AV13" s="12"/>
      <c r="AW13" s="12"/>
      <c r="AX13" s="12"/>
      <c r="AY13" s="12"/>
      <c r="AZ13" s="12"/>
      <c r="BA13" s="12"/>
      <c r="BB13" s="12"/>
      <c r="BC13" s="12"/>
      <c r="BD13" s="12"/>
      <c r="BE13" s="12"/>
      <c r="BF13" s="12"/>
      <c r="BG13" s="14">
        <f t="shared" si="199"/>
        <v>0</v>
      </c>
      <c r="BI13" s="12"/>
      <c r="BJ13" s="12"/>
      <c r="BK13" s="12"/>
      <c r="BL13" s="12"/>
      <c r="BM13" s="12"/>
      <c r="BN13" s="12"/>
      <c r="BO13" s="12"/>
      <c r="BP13" s="12"/>
      <c r="BQ13" s="12"/>
      <c r="BR13" s="12"/>
      <c r="BS13" s="12"/>
      <c r="BT13" s="12"/>
      <c r="BU13" s="14">
        <f t="shared" si="200"/>
        <v>0</v>
      </c>
      <c r="BW13" s="12"/>
      <c r="BX13" s="12"/>
      <c r="BY13" s="12"/>
      <c r="BZ13" s="12"/>
      <c r="CA13" s="12"/>
      <c r="CB13" s="12"/>
      <c r="CC13" s="12"/>
      <c r="CD13" s="12"/>
      <c r="CE13" s="12"/>
      <c r="CF13" s="12"/>
      <c r="CG13" s="12"/>
      <c r="CH13" s="12"/>
      <c r="CI13" s="14">
        <f t="shared" si="201"/>
        <v>0</v>
      </c>
      <c r="CK13" s="12"/>
      <c r="CL13" s="12"/>
      <c r="CM13" s="12"/>
      <c r="CN13" s="12"/>
      <c r="CO13" s="12"/>
      <c r="CP13" s="12"/>
      <c r="CQ13" s="12"/>
      <c r="CR13" s="12"/>
      <c r="CS13" s="12"/>
      <c r="CT13" s="12"/>
      <c r="CU13" s="12"/>
      <c r="CV13" s="12"/>
      <c r="CW13" s="14">
        <f t="shared" si="202"/>
        <v>0</v>
      </c>
      <c r="CY13" s="12"/>
      <c r="CZ13" s="12"/>
      <c r="DA13" s="12"/>
      <c r="DB13" s="12"/>
      <c r="DC13" s="12"/>
      <c r="DD13" s="12"/>
      <c r="DE13" s="12"/>
      <c r="DF13" s="12"/>
      <c r="DG13" s="12"/>
      <c r="DH13" s="12"/>
      <c r="DI13" s="12"/>
      <c r="DJ13" s="12"/>
      <c r="DK13" s="14">
        <f t="shared" si="203"/>
        <v>0</v>
      </c>
      <c r="DM13" s="12"/>
      <c r="DN13" s="12"/>
      <c r="DO13" s="12"/>
      <c r="DP13" s="12"/>
      <c r="DQ13" s="12"/>
      <c r="DR13" s="12"/>
      <c r="DS13" s="12"/>
      <c r="DT13" s="12"/>
      <c r="DU13" s="12"/>
      <c r="DV13" s="12"/>
      <c r="DW13" s="12"/>
      <c r="DX13" s="12"/>
      <c r="DY13" s="14">
        <f t="shared" si="204"/>
        <v>0</v>
      </c>
      <c r="EA13" s="12"/>
      <c r="EB13" s="12"/>
      <c r="EC13" s="12"/>
      <c r="ED13" s="12"/>
      <c r="EE13" s="12"/>
      <c r="EF13" s="12"/>
      <c r="EG13" s="12"/>
      <c r="EH13" s="12"/>
      <c r="EI13" s="12"/>
      <c r="EJ13" s="12"/>
      <c r="EK13" s="12"/>
      <c r="EL13" s="12"/>
      <c r="EM13" s="14">
        <f t="shared" si="205"/>
        <v>0</v>
      </c>
    </row>
    <row r="14" spans="3:143" ht="13.95" hidden="1" customHeight="1" x14ac:dyDescent="0.3">
      <c r="C14" s="24" t="s">
        <v>15</v>
      </c>
      <c r="E14" s="12"/>
      <c r="F14" s="12"/>
      <c r="G14" s="12"/>
      <c r="H14" s="12"/>
      <c r="I14" s="12"/>
      <c r="J14" s="12"/>
      <c r="K14" s="12"/>
      <c r="L14" s="12"/>
      <c r="M14" s="12"/>
      <c r="N14" s="12"/>
      <c r="O14" s="12"/>
      <c r="P14" s="12"/>
      <c r="Q14" s="14">
        <f t="shared" ref="Q14:Q18" si="206">SUM(E14:P14)</f>
        <v>0</v>
      </c>
      <c r="S14" s="12"/>
      <c r="T14" s="12"/>
      <c r="U14" s="12"/>
      <c r="V14" s="12"/>
      <c r="W14" s="12"/>
      <c r="X14" s="12"/>
      <c r="Y14" s="12"/>
      <c r="Z14" s="12"/>
      <c r="AA14" s="12"/>
      <c r="AB14" s="12"/>
      <c r="AC14" s="12"/>
      <c r="AD14" s="12"/>
      <c r="AE14" s="14">
        <f t="shared" ref="AE14:AE24" si="207">SUM(S14:AD14)</f>
        <v>0</v>
      </c>
      <c r="AG14" s="12"/>
      <c r="AH14" s="12"/>
      <c r="AI14" s="12"/>
      <c r="AJ14" s="12"/>
      <c r="AK14" s="12"/>
      <c r="AL14" s="12"/>
      <c r="AM14" s="12"/>
      <c r="AN14" s="12"/>
      <c r="AO14" s="12"/>
      <c r="AP14" s="12"/>
      <c r="AQ14" s="12"/>
      <c r="AR14" s="12"/>
      <c r="AS14" s="14">
        <f t="shared" ref="AS14:AS24" si="208">SUM(AG14:AR14)</f>
        <v>0</v>
      </c>
      <c r="AU14" s="12"/>
      <c r="AV14" s="12"/>
      <c r="AW14" s="12"/>
      <c r="AX14" s="12"/>
      <c r="AY14" s="12"/>
      <c r="AZ14" s="12"/>
      <c r="BA14" s="12"/>
      <c r="BB14" s="12"/>
      <c r="BC14" s="12"/>
      <c r="BD14" s="12"/>
      <c r="BE14" s="12"/>
      <c r="BF14" s="12"/>
      <c r="BG14" s="14">
        <f t="shared" ref="BG14:BG24" si="209">SUM(AU14:BF14)</f>
        <v>0</v>
      </c>
      <c r="BI14" s="12"/>
      <c r="BJ14" s="12"/>
      <c r="BK14" s="12"/>
      <c r="BL14" s="12"/>
      <c r="BM14" s="12"/>
      <c r="BN14" s="12"/>
      <c r="BO14" s="12"/>
      <c r="BP14" s="12"/>
      <c r="BQ14" s="12"/>
      <c r="BR14" s="12"/>
      <c r="BS14" s="12"/>
      <c r="BT14" s="12"/>
      <c r="BU14" s="14">
        <f t="shared" ref="BU14:BU24" si="210">SUM(BI14:BT14)</f>
        <v>0</v>
      </c>
      <c r="BW14" s="12"/>
      <c r="BX14" s="12"/>
      <c r="BY14" s="12"/>
      <c r="BZ14" s="12"/>
      <c r="CA14" s="12"/>
      <c r="CB14" s="12"/>
      <c r="CC14" s="12"/>
      <c r="CD14" s="12"/>
      <c r="CE14" s="12"/>
      <c r="CF14" s="12"/>
      <c r="CG14" s="12"/>
      <c r="CH14" s="12"/>
      <c r="CI14" s="14">
        <f t="shared" ref="CI14:CI24" si="211">SUM(BW14:CH14)</f>
        <v>0</v>
      </c>
      <c r="CK14" s="12"/>
      <c r="CL14" s="12"/>
      <c r="CM14" s="12"/>
      <c r="CN14" s="12"/>
      <c r="CO14" s="12"/>
      <c r="CP14" s="12"/>
      <c r="CQ14" s="12"/>
      <c r="CR14" s="12"/>
      <c r="CS14" s="12"/>
      <c r="CT14" s="12"/>
      <c r="CU14" s="12"/>
      <c r="CV14" s="12"/>
      <c r="CW14" s="14">
        <f t="shared" ref="CW14:CW24" si="212">SUM(CK14:CV14)</f>
        <v>0</v>
      </c>
      <c r="CY14" s="12"/>
      <c r="CZ14" s="12"/>
      <c r="DA14" s="12"/>
      <c r="DB14" s="12"/>
      <c r="DC14" s="12"/>
      <c r="DD14" s="12"/>
      <c r="DE14" s="12"/>
      <c r="DF14" s="12"/>
      <c r="DG14" s="12"/>
      <c r="DH14" s="12"/>
      <c r="DI14" s="12"/>
      <c r="DJ14" s="12"/>
      <c r="DK14" s="14">
        <f t="shared" ref="DK14:DK24" si="213">SUM(CY14:DJ14)</f>
        <v>0</v>
      </c>
      <c r="DM14" s="12"/>
      <c r="DN14" s="12"/>
      <c r="DO14" s="12"/>
      <c r="DP14" s="12"/>
      <c r="DQ14" s="12"/>
      <c r="DR14" s="12"/>
      <c r="DS14" s="12"/>
      <c r="DT14" s="12"/>
      <c r="DU14" s="12"/>
      <c r="DV14" s="12"/>
      <c r="DW14" s="12"/>
      <c r="DX14" s="12"/>
      <c r="DY14" s="14">
        <f t="shared" ref="DY14:DY24" si="214">SUM(DM14:DX14)</f>
        <v>0</v>
      </c>
      <c r="EA14" s="12"/>
      <c r="EB14" s="12"/>
      <c r="EC14" s="12"/>
      <c r="ED14" s="12"/>
      <c r="EE14" s="12"/>
      <c r="EF14" s="12"/>
      <c r="EG14" s="12"/>
      <c r="EH14" s="12"/>
      <c r="EI14" s="12"/>
      <c r="EJ14" s="12"/>
      <c r="EK14" s="12"/>
      <c r="EL14" s="12"/>
      <c r="EM14" s="14">
        <f t="shared" ref="EM14:EM24" si="215">SUM(EA14:EL14)</f>
        <v>0</v>
      </c>
    </row>
    <row r="15" spans="3:143" ht="13.95" hidden="1" customHeight="1" x14ac:dyDescent="0.3">
      <c r="C15" s="24" t="s">
        <v>15</v>
      </c>
      <c r="E15" s="12"/>
      <c r="F15" s="12"/>
      <c r="G15" s="12"/>
      <c r="H15" s="12"/>
      <c r="I15" s="12"/>
      <c r="J15" s="12"/>
      <c r="K15" s="12"/>
      <c r="L15" s="12"/>
      <c r="M15" s="12"/>
      <c r="N15" s="12"/>
      <c r="O15" s="12"/>
      <c r="P15" s="12"/>
      <c r="Q15" s="14">
        <f t="shared" si="206"/>
        <v>0</v>
      </c>
      <c r="S15" s="12"/>
      <c r="T15" s="12"/>
      <c r="U15" s="12"/>
      <c r="V15" s="12"/>
      <c r="W15" s="12"/>
      <c r="X15" s="12"/>
      <c r="Y15" s="12"/>
      <c r="Z15" s="12"/>
      <c r="AA15" s="12"/>
      <c r="AB15" s="12"/>
      <c r="AC15" s="12"/>
      <c r="AD15" s="12"/>
      <c r="AE15" s="14">
        <f t="shared" si="207"/>
        <v>0</v>
      </c>
      <c r="AG15" s="12"/>
      <c r="AH15" s="12"/>
      <c r="AI15" s="12"/>
      <c r="AJ15" s="12"/>
      <c r="AK15" s="12"/>
      <c r="AL15" s="12"/>
      <c r="AM15" s="12"/>
      <c r="AN15" s="12"/>
      <c r="AO15" s="12"/>
      <c r="AP15" s="12"/>
      <c r="AQ15" s="12"/>
      <c r="AR15" s="12"/>
      <c r="AS15" s="14">
        <f t="shared" si="208"/>
        <v>0</v>
      </c>
      <c r="AU15" s="12"/>
      <c r="AV15" s="12"/>
      <c r="AW15" s="12"/>
      <c r="AX15" s="12"/>
      <c r="AY15" s="12"/>
      <c r="AZ15" s="12"/>
      <c r="BA15" s="12"/>
      <c r="BB15" s="12"/>
      <c r="BC15" s="12"/>
      <c r="BD15" s="12"/>
      <c r="BE15" s="12"/>
      <c r="BF15" s="12"/>
      <c r="BG15" s="14">
        <f t="shared" si="209"/>
        <v>0</v>
      </c>
      <c r="BI15" s="12"/>
      <c r="BJ15" s="12"/>
      <c r="BK15" s="12"/>
      <c r="BL15" s="12"/>
      <c r="BM15" s="12"/>
      <c r="BN15" s="12"/>
      <c r="BO15" s="12"/>
      <c r="BP15" s="12"/>
      <c r="BQ15" s="12"/>
      <c r="BR15" s="12"/>
      <c r="BS15" s="12"/>
      <c r="BT15" s="12"/>
      <c r="BU15" s="14">
        <f t="shared" si="210"/>
        <v>0</v>
      </c>
      <c r="BW15" s="12"/>
      <c r="BX15" s="12"/>
      <c r="BY15" s="12"/>
      <c r="BZ15" s="12"/>
      <c r="CA15" s="12"/>
      <c r="CB15" s="12"/>
      <c r="CC15" s="12"/>
      <c r="CD15" s="12"/>
      <c r="CE15" s="12"/>
      <c r="CF15" s="12"/>
      <c r="CG15" s="12"/>
      <c r="CH15" s="12"/>
      <c r="CI15" s="14">
        <f t="shared" si="211"/>
        <v>0</v>
      </c>
      <c r="CK15" s="12"/>
      <c r="CL15" s="12"/>
      <c r="CM15" s="12"/>
      <c r="CN15" s="12"/>
      <c r="CO15" s="12"/>
      <c r="CP15" s="12"/>
      <c r="CQ15" s="12"/>
      <c r="CR15" s="12"/>
      <c r="CS15" s="12"/>
      <c r="CT15" s="12"/>
      <c r="CU15" s="12"/>
      <c r="CV15" s="12"/>
      <c r="CW15" s="14">
        <f t="shared" si="212"/>
        <v>0</v>
      </c>
      <c r="CY15" s="12"/>
      <c r="CZ15" s="12"/>
      <c r="DA15" s="12"/>
      <c r="DB15" s="12"/>
      <c r="DC15" s="12"/>
      <c r="DD15" s="12"/>
      <c r="DE15" s="12"/>
      <c r="DF15" s="12"/>
      <c r="DG15" s="12"/>
      <c r="DH15" s="12"/>
      <c r="DI15" s="12"/>
      <c r="DJ15" s="12"/>
      <c r="DK15" s="14">
        <f t="shared" si="213"/>
        <v>0</v>
      </c>
      <c r="DM15" s="12"/>
      <c r="DN15" s="12"/>
      <c r="DO15" s="12"/>
      <c r="DP15" s="12"/>
      <c r="DQ15" s="12"/>
      <c r="DR15" s="12"/>
      <c r="DS15" s="12"/>
      <c r="DT15" s="12"/>
      <c r="DU15" s="12"/>
      <c r="DV15" s="12"/>
      <c r="DW15" s="12"/>
      <c r="DX15" s="12"/>
      <c r="DY15" s="14">
        <f t="shared" si="214"/>
        <v>0</v>
      </c>
      <c r="EA15" s="12"/>
      <c r="EB15" s="12"/>
      <c r="EC15" s="12"/>
      <c r="ED15" s="12"/>
      <c r="EE15" s="12"/>
      <c r="EF15" s="12"/>
      <c r="EG15" s="12"/>
      <c r="EH15" s="12"/>
      <c r="EI15" s="12"/>
      <c r="EJ15" s="12"/>
      <c r="EK15" s="12"/>
      <c r="EL15" s="12"/>
      <c r="EM15" s="14">
        <f t="shared" si="215"/>
        <v>0</v>
      </c>
    </row>
    <row r="16" spans="3:143" ht="13.95" hidden="1" customHeight="1" x14ac:dyDescent="0.3">
      <c r="C16" s="24" t="s">
        <v>15</v>
      </c>
      <c r="E16" s="12"/>
      <c r="F16" s="12"/>
      <c r="G16" s="12"/>
      <c r="H16" s="12"/>
      <c r="I16" s="12"/>
      <c r="J16" s="12"/>
      <c r="K16" s="12"/>
      <c r="L16" s="12"/>
      <c r="M16" s="12"/>
      <c r="N16" s="12"/>
      <c r="O16" s="12"/>
      <c r="P16" s="12"/>
      <c r="Q16" s="14">
        <f t="shared" si="206"/>
        <v>0</v>
      </c>
      <c r="S16" s="12"/>
      <c r="T16" s="12"/>
      <c r="U16" s="12"/>
      <c r="V16" s="12"/>
      <c r="W16" s="12"/>
      <c r="X16" s="12"/>
      <c r="Y16" s="12"/>
      <c r="Z16" s="12"/>
      <c r="AA16" s="12"/>
      <c r="AB16" s="12"/>
      <c r="AC16" s="12"/>
      <c r="AD16" s="12"/>
      <c r="AE16" s="14">
        <f t="shared" si="207"/>
        <v>0</v>
      </c>
      <c r="AG16" s="12"/>
      <c r="AH16" s="12"/>
      <c r="AI16" s="12"/>
      <c r="AJ16" s="12"/>
      <c r="AK16" s="12"/>
      <c r="AL16" s="12"/>
      <c r="AM16" s="12"/>
      <c r="AN16" s="12"/>
      <c r="AO16" s="12"/>
      <c r="AP16" s="12"/>
      <c r="AQ16" s="12"/>
      <c r="AR16" s="12"/>
      <c r="AS16" s="14">
        <f t="shared" si="208"/>
        <v>0</v>
      </c>
      <c r="AU16" s="12"/>
      <c r="AV16" s="12"/>
      <c r="AW16" s="12"/>
      <c r="AX16" s="12"/>
      <c r="AY16" s="12"/>
      <c r="AZ16" s="12"/>
      <c r="BA16" s="12"/>
      <c r="BB16" s="12"/>
      <c r="BC16" s="12"/>
      <c r="BD16" s="12"/>
      <c r="BE16" s="12"/>
      <c r="BF16" s="12"/>
      <c r="BG16" s="14">
        <f t="shared" si="209"/>
        <v>0</v>
      </c>
      <c r="BI16" s="12"/>
      <c r="BJ16" s="12"/>
      <c r="BK16" s="12"/>
      <c r="BL16" s="12"/>
      <c r="BM16" s="12"/>
      <c r="BN16" s="12"/>
      <c r="BO16" s="12"/>
      <c r="BP16" s="12"/>
      <c r="BQ16" s="12"/>
      <c r="BR16" s="12"/>
      <c r="BS16" s="12"/>
      <c r="BT16" s="12"/>
      <c r="BU16" s="14">
        <f t="shared" si="210"/>
        <v>0</v>
      </c>
      <c r="BW16" s="12"/>
      <c r="BX16" s="12"/>
      <c r="BY16" s="12"/>
      <c r="BZ16" s="12"/>
      <c r="CA16" s="12"/>
      <c r="CB16" s="12"/>
      <c r="CC16" s="12"/>
      <c r="CD16" s="12"/>
      <c r="CE16" s="12"/>
      <c r="CF16" s="12"/>
      <c r="CG16" s="12"/>
      <c r="CH16" s="12"/>
      <c r="CI16" s="14">
        <f t="shared" si="211"/>
        <v>0</v>
      </c>
      <c r="CK16" s="12"/>
      <c r="CL16" s="12"/>
      <c r="CM16" s="12"/>
      <c r="CN16" s="12"/>
      <c r="CO16" s="12"/>
      <c r="CP16" s="12"/>
      <c r="CQ16" s="12"/>
      <c r="CR16" s="12"/>
      <c r="CS16" s="12"/>
      <c r="CT16" s="12"/>
      <c r="CU16" s="12"/>
      <c r="CV16" s="12"/>
      <c r="CW16" s="14">
        <f t="shared" si="212"/>
        <v>0</v>
      </c>
      <c r="CY16" s="12"/>
      <c r="CZ16" s="12"/>
      <c r="DA16" s="12"/>
      <c r="DB16" s="12"/>
      <c r="DC16" s="12"/>
      <c r="DD16" s="12"/>
      <c r="DE16" s="12"/>
      <c r="DF16" s="12"/>
      <c r="DG16" s="12"/>
      <c r="DH16" s="12"/>
      <c r="DI16" s="12"/>
      <c r="DJ16" s="12"/>
      <c r="DK16" s="14">
        <f t="shared" si="213"/>
        <v>0</v>
      </c>
      <c r="DM16" s="12"/>
      <c r="DN16" s="12"/>
      <c r="DO16" s="12"/>
      <c r="DP16" s="12"/>
      <c r="DQ16" s="12"/>
      <c r="DR16" s="12"/>
      <c r="DS16" s="12"/>
      <c r="DT16" s="12"/>
      <c r="DU16" s="12"/>
      <c r="DV16" s="12"/>
      <c r="DW16" s="12"/>
      <c r="DX16" s="12"/>
      <c r="DY16" s="14">
        <f t="shared" si="214"/>
        <v>0</v>
      </c>
      <c r="EA16" s="12"/>
      <c r="EB16" s="12"/>
      <c r="EC16" s="12"/>
      <c r="ED16" s="12"/>
      <c r="EE16" s="12"/>
      <c r="EF16" s="12"/>
      <c r="EG16" s="12"/>
      <c r="EH16" s="12"/>
      <c r="EI16" s="12"/>
      <c r="EJ16" s="12"/>
      <c r="EK16" s="12"/>
      <c r="EL16" s="12"/>
      <c r="EM16" s="14">
        <f t="shared" si="215"/>
        <v>0</v>
      </c>
    </row>
    <row r="17" spans="3:143" ht="13.95" hidden="1" customHeight="1" x14ac:dyDescent="0.3">
      <c r="C17" s="24" t="s">
        <v>15</v>
      </c>
      <c r="E17" s="12"/>
      <c r="F17" s="12"/>
      <c r="G17" s="12"/>
      <c r="H17" s="12"/>
      <c r="I17" s="12"/>
      <c r="J17" s="12"/>
      <c r="K17" s="12"/>
      <c r="L17" s="12"/>
      <c r="M17" s="12"/>
      <c r="N17" s="12"/>
      <c r="O17" s="12"/>
      <c r="P17" s="12"/>
      <c r="Q17" s="14">
        <f t="shared" si="206"/>
        <v>0</v>
      </c>
      <c r="S17" s="12"/>
      <c r="T17" s="12"/>
      <c r="U17" s="12"/>
      <c r="V17" s="12"/>
      <c r="W17" s="12"/>
      <c r="X17" s="12"/>
      <c r="Y17" s="12"/>
      <c r="Z17" s="12"/>
      <c r="AA17" s="12"/>
      <c r="AB17" s="12"/>
      <c r="AC17" s="12"/>
      <c r="AD17" s="12"/>
      <c r="AE17" s="14">
        <f t="shared" si="207"/>
        <v>0</v>
      </c>
      <c r="AG17" s="12"/>
      <c r="AH17" s="12"/>
      <c r="AI17" s="12"/>
      <c r="AJ17" s="12"/>
      <c r="AK17" s="12"/>
      <c r="AL17" s="12"/>
      <c r="AM17" s="12"/>
      <c r="AN17" s="12"/>
      <c r="AO17" s="12"/>
      <c r="AP17" s="12"/>
      <c r="AQ17" s="12"/>
      <c r="AR17" s="12"/>
      <c r="AS17" s="14">
        <f t="shared" si="208"/>
        <v>0</v>
      </c>
      <c r="AU17" s="12"/>
      <c r="AV17" s="12"/>
      <c r="AW17" s="12"/>
      <c r="AX17" s="12"/>
      <c r="AY17" s="12"/>
      <c r="AZ17" s="12"/>
      <c r="BA17" s="12"/>
      <c r="BB17" s="12"/>
      <c r="BC17" s="12"/>
      <c r="BD17" s="12"/>
      <c r="BE17" s="12"/>
      <c r="BF17" s="12"/>
      <c r="BG17" s="14">
        <f t="shared" si="209"/>
        <v>0</v>
      </c>
      <c r="BI17" s="12"/>
      <c r="BJ17" s="12"/>
      <c r="BK17" s="12"/>
      <c r="BL17" s="12"/>
      <c r="BM17" s="12"/>
      <c r="BN17" s="12"/>
      <c r="BO17" s="12"/>
      <c r="BP17" s="12"/>
      <c r="BQ17" s="12"/>
      <c r="BR17" s="12"/>
      <c r="BS17" s="12"/>
      <c r="BT17" s="12"/>
      <c r="BU17" s="14">
        <f t="shared" si="210"/>
        <v>0</v>
      </c>
      <c r="BW17" s="12"/>
      <c r="BX17" s="12"/>
      <c r="BY17" s="12"/>
      <c r="BZ17" s="12"/>
      <c r="CA17" s="12"/>
      <c r="CB17" s="12"/>
      <c r="CC17" s="12"/>
      <c r="CD17" s="12"/>
      <c r="CE17" s="12"/>
      <c r="CF17" s="12"/>
      <c r="CG17" s="12"/>
      <c r="CH17" s="12"/>
      <c r="CI17" s="14">
        <f t="shared" si="211"/>
        <v>0</v>
      </c>
      <c r="CK17" s="12"/>
      <c r="CL17" s="12"/>
      <c r="CM17" s="12"/>
      <c r="CN17" s="12"/>
      <c r="CO17" s="12"/>
      <c r="CP17" s="12"/>
      <c r="CQ17" s="12"/>
      <c r="CR17" s="12"/>
      <c r="CS17" s="12"/>
      <c r="CT17" s="12"/>
      <c r="CU17" s="12"/>
      <c r="CV17" s="12"/>
      <c r="CW17" s="14">
        <f t="shared" si="212"/>
        <v>0</v>
      </c>
      <c r="CY17" s="12"/>
      <c r="CZ17" s="12"/>
      <c r="DA17" s="12"/>
      <c r="DB17" s="12"/>
      <c r="DC17" s="12"/>
      <c r="DD17" s="12"/>
      <c r="DE17" s="12"/>
      <c r="DF17" s="12"/>
      <c r="DG17" s="12"/>
      <c r="DH17" s="12"/>
      <c r="DI17" s="12"/>
      <c r="DJ17" s="12"/>
      <c r="DK17" s="14">
        <f t="shared" si="213"/>
        <v>0</v>
      </c>
      <c r="DM17" s="12"/>
      <c r="DN17" s="12"/>
      <c r="DO17" s="12"/>
      <c r="DP17" s="12"/>
      <c r="DQ17" s="12"/>
      <c r="DR17" s="12"/>
      <c r="DS17" s="12"/>
      <c r="DT17" s="12"/>
      <c r="DU17" s="12"/>
      <c r="DV17" s="12"/>
      <c r="DW17" s="12"/>
      <c r="DX17" s="12"/>
      <c r="DY17" s="14">
        <f t="shared" si="214"/>
        <v>0</v>
      </c>
      <c r="EA17" s="12"/>
      <c r="EB17" s="12"/>
      <c r="EC17" s="12"/>
      <c r="ED17" s="12"/>
      <c r="EE17" s="12"/>
      <c r="EF17" s="12"/>
      <c r="EG17" s="12"/>
      <c r="EH17" s="12"/>
      <c r="EI17" s="12"/>
      <c r="EJ17" s="12"/>
      <c r="EK17" s="12"/>
      <c r="EL17" s="12"/>
      <c r="EM17" s="14">
        <f t="shared" si="215"/>
        <v>0</v>
      </c>
    </row>
    <row r="18" spans="3:143" ht="13.95" hidden="1" customHeight="1" x14ac:dyDescent="0.3">
      <c r="C18" s="24" t="s">
        <v>15</v>
      </c>
      <c r="E18" s="12"/>
      <c r="F18" s="12"/>
      <c r="G18" s="12"/>
      <c r="H18" s="12"/>
      <c r="I18" s="12"/>
      <c r="J18" s="12"/>
      <c r="K18" s="12"/>
      <c r="L18" s="12"/>
      <c r="M18" s="12"/>
      <c r="N18" s="12"/>
      <c r="O18" s="12"/>
      <c r="P18" s="12"/>
      <c r="Q18" s="14">
        <f t="shared" si="206"/>
        <v>0</v>
      </c>
      <c r="S18" s="12"/>
      <c r="T18" s="12"/>
      <c r="U18" s="12"/>
      <c r="V18" s="12"/>
      <c r="W18" s="12"/>
      <c r="X18" s="12"/>
      <c r="Y18" s="12"/>
      <c r="Z18" s="12"/>
      <c r="AA18" s="12"/>
      <c r="AB18" s="12"/>
      <c r="AC18" s="12"/>
      <c r="AD18" s="12"/>
      <c r="AE18" s="14">
        <f t="shared" si="207"/>
        <v>0</v>
      </c>
      <c r="AG18" s="12"/>
      <c r="AH18" s="12"/>
      <c r="AI18" s="12"/>
      <c r="AJ18" s="12"/>
      <c r="AK18" s="12"/>
      <c r="AL18" s="12"/>
      <c r="AM18" s="12"/>
      <c r="AN18" s="12"/>
      <c r="AO18" s="12"/>
      <c r="AP18" s="12"/>
      <c r="AQ18" s="12"/>
      <c r="AR18" s="12"/>
      <c r="AS18" s="14">
        <f t="shared" si="208"/>
        <v>0</v>
      </c>
      <c r="AU18" s="12"/>
      <c r="AV18" s="12"/>
      <c r="AW18" s="12"/>
      <c r="AX18" s="12"/>
      <c r="AY18" s="12"/>
      <c r="AZ18" s="12"/>
      <c r="BA18" s="12"/>
      <c r="BB18" s="12"/>
      <c r="BC18" s="12"/>
      <c r="BD18" s="12"/>
      <c r="BE18" s="12"/>
      <c r="BF18" s="12"/>
      <c r="BG18" s="14">
        <f t="shared" si="209"/>
        <v>0</v>
      </c>
      <c r="BI18" s="12"/>
      <c r="BJ18" s="12"/>
      <c r="BK18" s="12"/>
      <c r="BL18" s="12"/>
      <c r="BM18" s="12"/>
      <c r="BN18" s="12"/>
      <c r="BO18" s="12"/>
      <c r="BP18" s="12"/>
      <c r="BQ18" s="12"/>
      <c r="BR18" s="12"/>
      <c r="BS18" s="12"/>
      <c r="BT18" s="12"/>
      <c r="BU18" s="14">
        <f t="shared" si="210"/>
        <v>0</v>
      </c>
      <c r="BW18" s="12"/>
      <c r="BX18" s="12"/>
      <c r="BY18" s="12"/>
      <c r="BZ18" s="12"/>
      <c r="CA18" s="12"/>
      <c r="CB18" s="12"/>
      <c r="CC18" s="12"/>
      <c r="CD18" s="12"/>
      <c r="CE18" s="12"/>
      <c r="CF18" s="12"/>
      <c r="CG18" s="12"/>
      <c r="CH18" s="12"/>
      <c r="CI18" s="14">
        <f t="shared" si="211"/>
        <v>0</v>
      </c>
      <c r="CK18" s="12"/>
      <c r="CL18" s="12"/>
      <c r="CM18" s="12"/>
      <c r="CN18" s="12"/>
      <c r="CO18" s="12"/>
      <c r="CP18" s="12"/>
      <c r="CQ18" s="12"/>
      <c r="CR18" s="12"/>
      <c r="CS18" s="12"/>
      <c r="CT18" s="12"/>
      <c r="CU18" s="12"/>
      <c r="CV18" s="12"/>
      <c r="CW18" s="14">
        <f t="shared" si="212"/>
        <v>0</v>
      </c>
      <c r="CY18" s="12"/>
      <c r="CZ18" s="12"/>
      <c r="DA18" s="12"/>
      <c r="DB18" s="12"/>
      <c r="DC18" s="12"/>
      <c r="DD18" s="12"/>
      <c r="DE18" s="12"/>
      <c r="DF18" s="12"/>
      <c r="DG18" s="12"/>
      <c r="DH18" s="12"/>
      <c r="DI18" s="12"/>
      <c r="DJ18" s="12"/>
      <c r="DK18" s="14">
        <f t="shared" si="213"/>
        <v>0</v>
      </c>
      <c r="DM18" s="12"/>
      <c r="DN18" s="12"/>
      <c r="DO18" s="12"/>
      <c r="DP18" s="12"/>
      <c r="DQ18" s="12"/>
      <c r="DR18" s="12"/>
      <c r="DS18" s="12"/>
      <c r="DT18" s="12"/>
      <c r="DU18" s="12"/>
      <c r="DV18" s="12"/>
      <c r="DW18" s="12"/>
      <c r="DX18" s="12"/>
      <c r="DY18" s="14">
        <f t="shared" si="214"/>
        <v>0</v>
      </c>
      <c r="EA18" s="12"/>
      <c r="EB18" s="12"/>
      <c r="EC18" s="12"/>
      <c r="ED18" s="12"/>
      <c r="EE18" s="12"/>
      <c r="EF18" s="12"/>
      <c r="EG18" s="12"/>
      <c r="EH18" s="12"/>
      <c r="EI18" s="12"/>
      <c r="EJ18" s="12"/>
      <c r="EK18" s="12"/>
      <c r="EL18" s="12"/>
      <c r="EM18" s="14">
        <f t="shared" si="215"/>
        <v>0</v>
      </c>
    </row>
    <row r="19" spans="3:143" ht="14.4" hidden="1" customHeight="1" x14ac:dyDescent="0.3">
      <c r="C19" s="24" t="s">
        <v>15</v>
      </c>
      <c r="E19" s="12"/>
      <c r="F19" s="12"/>
      <c r="G19" s="12"/>
      <c r="H19" s="12"/>
      <c r="I19" s="12"/>
      <c r="J19" s="12"/>
      <c r="K19" s="12"/>
      <c r="L19" s="12"/>
      <c r="M19" s="12"/>
      <c r="N19" s="12"/>
      <c r="O19" s="12"/>
      <c r="P19" s="12"/>
      <c r="Q19" s="14">
        <f t="shared" ref="Q19:Q24" si="216">SUM(E19:P19)</f>
        <v>0</v>
      </c>
      <c r="S19" s="12"/>
      <c r="T19" s="12"/>
      <c r="U19" s="12"/>
      <c r="V19" s="12"/>
      <c r="W19" s="12"/>
      <c r="X19" s="12"/>
      <c r="Y19" s="12"/>
      <c r="Z19" s="12"/>
      <c r="AA19" s="12"/>
      <c r="AB19" s="12"/>
      <c r="AC19" s="12"/>
      <c r="AD19" s="12"/>
      <c r="AE19" s="14">
        <f t="shared" si="207"/>
        <v>0</v>
      </c>
      <c r="AG19" s="12"/>
      <c r="AH19" s="12"/>
      <c r="AI19" s="12"/>
      <c r="AJ19" s="12"/>
      <c r="AK19" s="12"/>
      <c r="AL19" s="12"/>
      <c r="AM19" s="12"/>
      <c r="AN19" s="12"/>
      <c r="AO19" s="12"/>
      <c r="AP19" s="12"/>
      <c r="AQ19" s="12"/>
      <c r="AR19" s="12"/>
      <c r="AS19" s="14">
        <f t="shared" si="208"/>
        <v>0</v>
      </c>
      <c r="AU19" s="12"/>
      <c r="AV19" s="12"/>
      <c r="AW19" s="12"/>
      <c r="AX19" s="12"/>
      <c r="AY19" s="12"/>
      <c r="AZ19" s="12"/>
      <c r="BA19" s="12"/>
      <c r="BB19" s="12"/>
      <c r="BC19" s="12"/>
      <c r="BD19" s="12"/>
      <c r="BE19" s="12"/>
      <c r="BF19" s="12"/>
      <c r="BG19" s="14">
        <f t="shared" si="209"/>
        <v>0</v>
      </c>
      <c r="BI19" s="12"/>
      <c r="BJ19" s="12"/>
      <c r="BK19" s="12"/>
      <c r="BL19" s="12"/>
      <c r="BM19" s="12"/>
      <c r="BN19" s="12"/>
      <c r="BO19" s="12"/>
      <c r="BP19" s="12"/>
      <c r="BQ19" s="12"/>
      <c r="BR19" s="12"/>
      <c r="BS19" s="12"/>
      <c r="BT19" s="12"/>
      <c r="BU19" s="14">
        <f t="shared" si="210"/>
        <v>0</v>
      </c>
      <c r="BW19" s="12"/>
      <c r="BX19" s="12"/>
      <c r="BY19" s="12"/>
      <c r="BZ19" s="12"/>
      <c r="CA19" s="12"/>
      <c r="CB19" s="12"/>
      <c r="CC19" s="12"/>
      <c r="CD19" s="12"/>
      <c r="CE19" s="12"/>
      <c r="CF19" s="12"/>
      <c r="CG19" s="12"/>
      <c r="CH19" s="12"/>
      <c r="CI19" s="14">
        <f t="shared" si="211"/>
        <v>0</v>
      </c>
      <c r="CK19" s="12"/>
      <c r="CL19" s="12"/>
      <c r="CM19" s="12"/>
      <c r="CN19" s="12"/>
      <c r="CO19" s="12"/>
      <c r="CP19" s="12"/>
      <c r="CQ19" s="12"/>
      <c r="CR19" s="12"/>
      <c r="CS19" s="12"/>
      <c r="CT19" s="12"/>
      <c r="CU19" s="12"/>
      <c r="CV19" s="12"/>
      <c r="CW19" s="14">
        <f t="shared" si="212"/>
        <v>0</v>
      </c>
      <c r="CY19" s="12"/>
      <c r="CZ19" s="12"/>
      <c r="DA19" s="12"/>
      <c r="DB19" s="12"/>
      <c r="DC19" s="12"/>
      <c r="DD19" s="12"/>
      <c r="DE19" s="12"/>
      <c r="DF19" s="12"/>
      <c r="DG19" s="12"/>
      <c r="DH19" s="12"/>
      <c r="DI19" s="12"/>
      <c r="DJ19" s="12"/>
      <c r="DK19" s="14">
        <f t="shared" si="213"/>
        <v>0</v>
      </c>
      <c r="DM19" s="12"/>
      <c r="DN19" s="12"/>
      <c r="DO19" s="12"/>
      <c r="DP19" s="12"/>
      <c r="DQ19" s="12"/>
      <c r="DR19" s="12"/>
      <c r="DS19" s="12"/>
      <c r="DT19" s="12"/>
      <c r="DU19" s="12"/>
      <c r="DV19" s="12"/>
      <c r="DW19" s="12"/>
      <c r="DX19" s="12"/>
      <c r="DY19" s="14">
        <f t="shared" si="214"/>
        <v>0</v>
      </c>
      <c r="EA19" s="12"/>
      <c r="EB19" s="12"/>
      <c r="EC19" s="12"/>
      <c r="ED19" s="12"/>
      <c r="EE19" s="12"/>
      <c r="EF19" s="12"/>
      <c r="EG19" s="12"/>
      <c r="EH19" s="12"/>
      <c r="EI19" s="12"/>
      <c r="EJ19" s="12"/>
      <c r="EK19" s="12"/>
      <c r="EL19" s="12"/>
      <c r="EM19" s="14">
        <f t="shared" si="215"/>
        <v>0</v>
      </c>
    </row>
    <row r="20" spans="3:143" ht="14.4" hidden="1" customHeight="1" x14ac:dyDescent="0.3">
      <c r="C20" s="24" t="s">
        <v>15</v>
      </c>
      <c r="E20" s="12"/>
      <c r="F20" s="12"/>
      <c r="G20" s="12"/>
      <c r="H20" s="12"/>
      <c r="I20" s="12"/>
      <c r="J20" s="12"/>
      <c r="K20" s="12"/>
      <c r="L20" s="12"/>
      <c r="M20" s="12"/>
      <c r="N20" s="12"/>
      <c r="O20" s="12"/>
      <c r="P20" s="12"/>
      <c r="Q20" s="14">
        <f t="shared" si="216"/>
        <v>0</v>
      </c>
      <c r="S20" s="12"/>
      <c r="T20" s="12"/>
      <c r="U20" s="12"/>
      <c r="V20" s="12"/>
      <c r="W20" s="12"/>
      <c r="X20" s="12"/>
      <c r="Y20" s="12"/>
      <c r="Z20" s="12"/>
      <c r="AA20" s="12"/>
      <c r="AB20" s="12"/>
      <c r="AC20" s="12"/>
      <c r="AD20" s="12"/>
      <c r="AE20" s="14">
        <f t="shared" si="207"/>
        <v>0</v>
      </c>
      <c r="AG20" s="12"/>
      <c r="AH20" s="12"/>
      <c r="AI20" s="12"/>
      <c r="AJ20" s="12"/>
      <c r="AK20" s="12"/>
      <c r="AL20" s="12"/>
      <c r="AM20" s="12"/>
      <c r="AN20" s="12"/>
      <c r="AO20" s="12"/>
      <c r="AP20" s="12"/>
      <c r="AQ20" s="12"/>
      <c r="AR20" s="12"/>
      <c r="AS20" s="14">
        <f t="shared" si="208"/>
        <v>0</v>
      </c>
      <c r="AU20" s="12"/>
      <c r="AV20" s="12"/>
      <c r="AW20" s="12"/>
      <c r="AX20" s="12"/>
      <c r="AY20" s="12"/>
      <c r="AZ20" s="12"/>
      <c r="BA20" s="12"/>
      <c r="BB20" s="12"/>
      <c r="BC20" s="12"/>
      <c r="BD20" s="12"/>
      <c r="BE20" s="12"/>
      <c r="BF20" s="12"/>
      <c r="BG20" s="14">
        <f t="shared" si="209"/>
        <v>0</v>
      </c>
      <c r="BI20" s="12"/>
      <c r="BJ20" s="12"/>
      <c r="BK20" s="12"/>
      <c r="BL20" s="12"/>
      <c r="BM20" s="12"/>
      <c r="BN20" s="12"/>
      <c r="BO20" s="12"/>
      <c r="BP20" s="12"/>
      <c r="BQ20" s="12"/>
      <c r="BR20" s="12"/>
      <c r="BS20" s="12"/>
      <c r="BT20" s="12"/>
      <c r="BU20" s="14">
        <f t="shared" si="210"/>
        <v>0</v>
      </c>
      <c r="BW20" s="12"/>
      <c r="BX20" s="12"/>
      <c r="BY20" s="12"/>
      <c r="BZ20" s="12"/>
      <c r="CA20" s="12"/>
      <c r="CB20" s="12"/>
      <c r="CC20" s="12"/>
      <c r="CD20" s="12"/>
      <c r="CE20" s="12"/>
      <c r="CF20" s="12"/>
      <c r="CG20" s="12"/>
      <c r="CH20" s="12"/>
      <c r="CI20" s="14">
        <f t="shared" si="211"/>
        <v>0</v>
      </c>
      <c r="CK20" s="12"/>
      <c r="CL20" s="12"/>
      <c r="CM20" s="12"/>
      <c r="CN20" s="12"/>
      <c r="CO20" s="12"/>
      <c r="CP20" s="12"/>
      <c r="CQ20" s="12"/>
      <c r="CR20" s="12"/>
      <c r="CS20" s="12"/>
      <c r="CT20" s="12"/>
      <c r="CU20" s="12"/>
      <c r="CV20" s="12"/>
      <c r="CW20" s="14">
        <f t="shared" si="212"/>
        <v>0</v>
      </c>
      <c r="CY20" s="12"/>
      <c r="CZ20" s="12"/>
      <c r="DA20" s="12"/>
      <c r="DB20" s="12"/>
      <c r="DC20" s="12"/>
      <c r="DD20" s="12"/>
      <c r="DE20" s="12"/>
      <c r="DF20" s="12"/>
      <c r="DG20" s="12"/>
      <c r="DH20" s="12"/>
      <c r="DI20" s="12"/>
      <c r="DJ20" s="12"/>
      <c r="DK20" s="14">
        <f t="shared" si="213"/>
        <v>0</v>
      </c>
      <c r="DM20" s="12"/>
      <c r="DN20" s="12"/>
      <c r="DO20" s="12"/>
      <c r="DP20" s="12"/>
      <c r="DQ20" s="12"/>
      <c r="DR20" s="12"/>
      <c r="DS20" s="12"/>
      <c r="DT20" s="12"/>
      <c r="DU20" s="12"/>
      <c r="DV20" s="12"/>
      <c r="DW20" s="12"/>
      <c r="DX20" s="12"/>
      <c r="DY20" s="14">
        <f t="shared" si="214"/>
        <v>0</v>
      </c>
      <c r="EA20" s="12"/>
      <c r="EB20" s="12"/>
      <c r="EC20" s="12"/>
      <c r="ED20" s="12"/>
      <c r="EE20" s="12"/>
      <c r="EF20" s="12"/>
      <c r="EG20" s="12"/>
      <c r="EH20" s="12"/>
      <c r="EI20" s="12"/>
      <c r="EJ20" s="12"/>
      <c r="EK20" s="12"/>
      <c r="EL20" s="12"/>
      <c r="EM20" s="14">
        <f t="shared" si="215"/>
        <v>0</v>
      </c>
    </row>
    <row r="21" spans="3:143" ht="14.4" hidden="1" customHeight="1" x14ac:dyDescent="0.3">
      <c r="C21" s="24" t="s">
        <v>15</v>
      </c>
      <c r="E21" s="12"/>
      <c r="F21" s="12"/>
      <c r="G21" s="12"/>
      <c r="H21" s="12"/>
      <c r="I21" s="12"/>
      <c r="J21" s="12"/>
      <c r="K21" s="12"/>
      <c r="L21" s="12"/>
      <c r="M21" s="12"/>
      <c r="N21" s="12"/>
      <c r="O21" s="12"/>
      <c r="P21" s="12"/>
      <c r="Q21" s="14">
        <f t="shared" si="216"/>
        <v>0</v>
      </c>
      <c r="S21" s="12"/>
      <c r="T21" s="12"/>
      <c r="U21" s="12"/>
      <c r="V21" s="12"/>
      <c r="W21" s="12"/>
      <c r="X21" s="12"/>
      <c r="Y21" s="12"/>
      <c r="Z21" s="12"/>
      <c r="AA21" s="12"/>
      <c r="AB21" s="12"/>
      <c r="AC21" s="12"/>
      <c r="AD21" s="12"/>
      <c r="AE21" s="14">
        <f t="shared" si="207"/>
        <v>0</v>
      </c>
      <c r="AG21" s="12"/>
      <c r="AH21" s="12"/>
      <c r="AI21" s="12"/>
      <c r="AJ21" s="12"/>
      <c r="AK21" s="12"/>
      <c r="AL21" s="12"/>
      <c r="AM21" s="12"/>
      <c r="AN21" s="12"/>
      <c r="AO21" s="12"/>
      <c r="AP21" s="12"/>
      <c r="AQ21" s="12"/>
      <c r="AR21" s="12"/>
      <c r="AS21" s="14">
        <f t="shared" si="208"/>
        <v>0</v>
      </c>
      <c r="AU21" s="12"/>
      <c r="AV21" s="12"/>
      <c r="AW21" s="12"/>
      <c r="AX21" s="12"/>
      <c r="AY21" s="12"/>
      <c r="AZ21" s="12"/>
      <c r="BA21" s="12"/>
      <c r="BB21" s="12"/>
      <c r="BC21" s="12"/>
      <c r="BD21" s="12"/>
      <c r="BE21" s="12"/>
      <c r="BF21" s="12"/>
      <c r="BG21" s="14">
        <f t="shared" si="209"/>
        <v>0</v>
      </c>
      <c r="BI21" s="12"/>
      <c r="BJ21" s="12"/>
      <c r="BK21" s="12"/>
      <c r="BL21" s="12"/>
      <c r="BM21" s="12"/>
      <c r="BN21" s="12"/>
      <c r="BO21" s="12"/>
      <c r="BP21" s="12"/>
      <c r="BQ21" s="12"/>
      <c r="BR21" s="12"/>
      <c r="BS21" s="12"/>
      <c r="BT21" s="12"/>
      <c r="BU21" s="14">
        <f t="shared" si="210"/>
        <v>0</v>
      </c>
      <c r="BW21" s="12"/>
      <c r="BX21" s="12"/>
      <c r="BY21" s="12"/>
      <c r="BZ21" s="12"/>
      <c r="CA21" s="12"/>
      <c r="CB21" s="12"/>
      <c r="CC21" s="12"/>
      <c r="CD21" s="12"/>
      <c r="CE21" s="12"/>
      <c r="CF21" s="12"/>
      <c r="CG21" s="12"/>
      <c r="CH21" s="12"/>
      <c r="CI21" s="14">
        <f t="shared" si="211"/>
        <v>0</v>
      </c>
      <c r="CK21" s="12"/>
      <c r="CL21" s="12"/>
      <c r="CM21" s="12"/>
      <c r="CN21" s="12"/>
      <c r="CO21" s="12"/>
      <c r="CP21" s="12"/>
      <c r="CQ21" s="12"/>
      <c r="CR21" s="12"/>
      <c r="CS21" s="12"/>
      <c r="CT21" s="12"/>
      <c r="CU21" s="12"/>
      <c r="CV21" s="12"/>
      <c r="CW21" s="14">
        <f t="shared" si="212"/>
        <v>0</v>
      </c>
      <c r="CY21" s="12"/>
      <c r="CZ21" s="12"/>
      <c r="DA21" s="12"/>
      <c r="DB21" s="12"/>
      <c r="DC21" s="12"/>
      <c r="DD21" s="12"/>
      <c r="DE21" s="12"/>
      <c r="DF21" s="12"/>
      <c r="DG21" s="12"/>
      <c r="DH21" s="12"/>
      <c r="DI21" s="12"/>
      <c r="DJ21" s="12"/>
      <c r="DK21" s="14">
        <f t="shared" si="213"/>
        <v>0</v>
      </c>
      <c r="DM21" s="12"/>
      <c r="DN21" s="12"/>
      <c r="DO21" s="12"/>
      <c r="DP21" s="12"/>
      <c r="DQ21" s="12"/>
      <c r="DR21" s="12"/>
      <c r="DS21" s="12"/>
      <c r="DT21" s="12"/>
      <c r="DU21" s="12"/>
      <c r="DV21" s="12"/>
      <c r="DW21" s="12"/>
      <c r="DX21" s="12"/>
      <c r="DY21" s="14">
        <f t="shared" si="214"/>
        <v>0</v>
      </c>
      <c r="EA21" s="12"/>
      <c r="EB21" s="12"/>
      <c r="EC21" s="12"/>
      <c r="ED21" s="12"/>
      <c r="EE21" s="12"/>
      <c r="EF21" s="12"/>
      <c r="EG21" s="12"/>
      <c r="EH21" s="12"/>
      <c r="EI21" s="12"/>
      <c r="EJ21" s="12"/>
      <c r="EK21" s="12"/>
      <c r="EL21" s="12"/>
      <c r="EM21" s="14">
        <f t="shared" si="215"/>
        <v>0</v>
      </c>
    </row>
    <row r="22" spans="3:143" ht="14.4" hidden="1" customHeight="1" x14ac:dyDescent="0.3">
      <c r="C22" s="24" t="s">
        <v>15</v>
      </c>
      <c r="E22" s="12"/>
      <c r="F22" s="12"/>
      <c r="G22" s="12"/>
      <c r="H22" s="12"/>
      <c r="I22" s="12"/>
      <c r="J22" s="12"/>
      <c r="K22" s="12"/>
      <c r="L22" s="12"/>
      <c r="M22" s="12"/>
      <c r="N22" s="12"/>
      <c r="O22" s="12"/>
      <c r="P22" s="12"/>
      <c r="Q22" s="14">
        <f t="shared" si="216"/>
        <v>0</v>
      </c>
      <c r="S22" s="12"/>
      <c r="T22" s="12"/>
      <c r="U22" s="12"/>
      <c r="V22" s="12"/>
      <c r="W22" s="12"/>
      <c r="X22" s="12"/>
      <c r="Y22" s="12"/>
      <c r="Z22" s="12"/>
      <c r="AA22" s="12"/>
      <c r="AB22" s="12"/>
      <c r="AC22" s="12"/>
      <c r="AD22" s="12"/>
      <c r="AE22" s="14">
        <f t="shared" si="207"/>
        <v>0</v>
      </c>
      <c r="AG22" s="12"/>
      <c r="AH22" s="12"/>
      <c r="AI22" s="12"/>
      <c r="AJ22" s="12"/>
      <c r="AK22" s="12"/>
      <c r="AL22" s="12"/>
      <c r="AM22" s="12"/>
      <c r="AN22" s="12"/>
      <c r="AO22" s="12"/>
      <c r="AP22" s="12"/>
      <c r="AQ22" s="12"/>
      <c r="AR22" s="12"/>
      <c r="AS22" s="14">
        <f t="shared" si="208"/>
        <v>0</v>
      </c>
      <c r="AU22" s="12"/>
      <c r="AV22" s="12"/>
      <c r="AW22" s="12"/>
      <c r="AX22" s="12"/>
      <c r="AY22" s="12"/>
      <c r="AZ22" s="12"/>
      <c r="BA22" s="12"/>
      <c r="BB22" s="12"/>
      <c r="BC22" s="12"/>
      <c r="BD22" s="12"/>
      <c r="BE22" s="12"/>
      <c r="BF22" s="12"/>
      <c r="BG22" s="14">
        <f t="shared" si="209"/>
        <v>0</v>
      </c>
      <c r="BI22" s="12"/>
      <c r="BJ22" s="12"/>
      <c r="BK22" s="12"/>
      <c r="BL22" s="12"/>
      <c r="BM22" s="12"/>
      <c r="BN22" s="12"/>
      <c r="BO22" s="12"/>
      <c r="BP22" s="12"/>
      <c r="BQ22" s="12"/>
      <c r="BR22" s="12"/>
      <c r="BS22" s="12"/>
      <c r="BT22" s="12"/>
      <c r="BU22" s="14">
        <f t="shared" si="210"/>
        <v>0</v>
      </c>
      <c r="BW22" s="12"/>
      <c r="BX22" s="12"/>
      <c r="BY22" s="12"/>
      <c r="BZ22" s="12"/>
      <c r="CA22" s="12"/>
      <c r="CB22" s="12"/>
      <c r="CC22" s="12"/>
      <c r="CD22" s="12"/>
      <c r="CE22" s="12"/>
      <c r="CF22" s="12"/>
      <c r="CG22" s="12"/>
      <c r="CH22" s="12"/>
      <c r="CI22" s="14">
        <f t="shared" si="211"/>
        <v>0</v>
      </c>
      <c r="CK22" s="12"/>
      <c r="CL22" s="12"/>
      <c r="CM22" s="12"/>
      <c r="CN22" s="12"/>
      <c r="CO22" s="12"/>
      <c r="CP22" s="12"/>
      <c r="CQ22" s="12"/>
      <c r="CR22" s="12"/>
      <c r="CS22" s="12"/>
      <c r="CT22" s="12"/>
      <c r="CU22" s="12"/>
      <c r="CV22" s="12"/>
      <c r="CW22" s="14">
        <f t="shared" si="212"/>
        <v>0</v>
      </c>
      <c r="CY22" s="12"/>
      <c r="CZ22" s="12"/>
      <c r="DA22" s="12"/>
      <c r="DB22" s="12"/>
      <c r="DC22" s="12"/>
      <c r="DD22" s="12"/>
      <c r="DE22" s="12"/>
      <c r="DF22" s="12"/>
      <c r="DG22" s="12"/>
      <c r="DH22" s="12"/>
      <c r="DI22" s="12"/>
      <c r="DJ22" s="12"/>
      <c r="DK22" s="14">
        <f t="shared" si="213"/>
        <v>0</v>
      </c>
      <c r="DM22" s="12"/>
      <c r="DN22" s="12"/>
      <c r="DO22" s="12"/>
      <c r="DP22" s="12"/>
      <c r="DQ22" s="12"/>
      <c r="DR22" s="12"/>
      <c r="DS22" s="12"/>
      <c r="DT22" s="12"/>
      <c r="DU22" s="12"/>
      <c r="DV22" s="12"/>
      <c r="DW22" s="12"/>
      <c r="DX22" s="12"/>
      <c r="DY22" s="14">
        <f t="shared" si="214"/>
        <v>0</v>
      </c>
      <c r="EA22" s="12"/>
      <c r="EB22" s="12"/>
      <c r="EC22" s="12"/>
      <c r="ED22" s="12"/>
      <c r="EE22" s="12"/>
      <c r="EF22" s="12"/>
      <c r="EG22" s="12"/>
      <c r="EH22" s="12"/>
      <c r="EI22" s="12"/>
      <c r="EJ22" s="12"/>
      <c r="EK22" s="12"/>
      <c r="EL22" s="12"/>
      <c r="EM22" s="14">
        <f t="shared" si="215"/>
        <v>0</v>
      </c>
    </row>
    <row r="23" spans="3:143" ht="14.4" hidden="1" customHeight="1" x14ac:dyDescent="0.3">
      <c r="C23" s="24" t="s">
        <v>15</v>
      </c>
      <c r="E23" s="12"/>
      <c r="F23" s="12"/>
      <c r="G23" s="12"/>
      <c r="H23" s="12"/>
      <c r="I23" s="12"/>
      <c r="J23" s="12"/>
      <c r="K23" s="12"/>
      <c r="L23" s="12"/>
      <c r="M23" s="12"/>
      <c r="N23" s="12"/>
      <c r="O23" s="12"/>
      <c r="P23" s="12"/>
      <c r="Q23" s="14">
        <f t="shared" si="216"/>
        <v>0</v>
      </c>
      <c r="S23" s="12"/>
      <c r="T23" s="12"/>
      <c r="U23" s="12"/>
      <c r="V23" s="12"/>
      <c r="W23" s="12"/>
      <c r="X23" s="12"/>
      <c r="Y23" s="12"/>
      <c r="Z23" s="12"/>
      <c r="AA23" s="12"/>
      <c r="AB23" s="12"/>
      <c r="AC23" s="12"/>
      <c r="AD23" s="12"/>
      <c r="AE23" s="14">
        <f t="shared" si="207"/>
        <v>0</v>
      </c>
      <c r="AG23" s="12"/>
      <c r="AH23" s="12"/>
      <c r="AI23" s="12"/>
      <c r="AJ23" s="12"/>
      <c r="AK23" s="12"/>
      <c r="AL23" s="12"/>
      <c r="AM23" s="12"/>
      <c r="AN23" s="12"/>
      <c r="AO23" s="12"/>
      <c r="AP23" s="12"/>
      <c r="AQ23" s="12"/>
      <c r="AR23" s="12"/>
      <c r="AS23" s="14">
        <f t="shared" si="208"/>
        <v>0</v>
      </c>
      <c r="AU23" s="12"/>
      <c r="AV23" s="12"/>
      <c r="AW23" s="12"/>
      <c r="AX23" s="12"/>
      <c r="AY23" s="12"/>
      <c r="AZ23" s="12"/>
      <c r="BA23" s="12"/>
      <c r="BB23" s="12"/>
      <c r="BC23" s="12"/>
      <c r="BD23" s="12"/>
      <c r="BE23" s="12"/>
      <c r="BF23" s="12"/>
      <c r="BG23" s="14">
        <f t="shared" si="209"/>
        <v>0</v>
      </c>
      <c r="BI23" s="12"/>
      <c r="BJ23" s="12"/>
      <c r="BK23" s="12"/>
      <c r="BL23" s="12"/>
      <c r="BM23" s="12"/>
      <c r="BN23" s="12"/>
      <c r="BO23" s="12"/>
      <c r="BP23" s="12"/>
      <c r="BQ23" s="12"/>
      <c r="BR23" s="12"/>
      <c r="BS23" s="12"/>
      <c r="BT23" s="12"/>
      <c r="BU23" s="14">
        <f t="shared" si="210"/>
        <v>0</v>
      </c>
      <c r="BW23" s="12"/>
      <c r="BX23" s="12"/>
      <c r="BY23" s="12"/>
      <c r="BZ23" s="12"/>
      <c r="CA23" s="12"/>
      <c r="CB23" s="12"/>
      <c r="CC23" s="12"/>
      <c r="CD23" s="12"/>
      <c r="CE23" s="12"/>
      <c r="CF23" s="12"/>
      <c r="CG23" s="12"/>
      <c r="CH23" s="12"/>
      <c r="CI23" s="14">
        <f t="shared" si="211"/>
        <v>0</v>
      </c>
      <c r="CK23" s="12"/>
      <c r="CL23" s="12"/>
      <c r="CM23" s="12"/>
      <c r="CN23" s="12"/>
      <c r="CO23" s="12"/>
      <c r="CP23" s="12"/>
      <c r="CQ23" s="12"/>
      <c r="CR23" s="12"/>
      <c r="CS23" s="12"/>
      <c r="CT23" s="12"/>
      <c r="CU23" s="12"/>
      <c r="CV23" s="12"/>
      <c r="CW23" s="14">
        <f t="shared" si="212"/>
        <v>0</v>
      </c>
      <c r="CY23" s="12"/>
      <c r="CZ23" s="12"/>
      <c r="DA23" s="12"/>
      <c r="DB23" s="12"/>
      <c r="DC23" s="12"/>
      <c r="DD23" s="12"/>
      <c r="DE23" s="12"/>
      <c r="DF23" s="12"/>
      <c r="DG23" s="12"/>
      <c r="DH23" s="12"/>
      <c r="DI23" s="12"/>
      <c r="DJ23" s="12"/>
      <c r="DK23" s="14">
        <f t="shared" si="213"/>
        <v>0</v>
      </c>
      <c r="DM23" s="12"/>
      <c r="DN23" s="12"/>
      <c r="DO23" s="12"/>
      <c r="DP23" s="12"/>
      <c r="DQ23" s="12"/>
      <c r="DR23" s="12"/>
      <c r="DS23" s="12"/>
      <c r="DT23" s="12"/>
      <c r="DU23" s="12"/>
      <c r="DV23" s="12"/>
      <c r="DW23" s="12"/>
      <c r="DX23" s="12"/>
      <c r="DY23" s="14">
        <f t="shared" si="214"/>
        <v>0</v>
      </c>
      <c r="EA23" s="12"/>
      <c r="EB23" s="12"/>
      <c r="EC23" s="12"/>
      <c r="ED23" s="12"/>
      <c r="EE23" s="12"/>
      <c r="EF23" s="12"/>
      <c r="EG23" s="12"/>
      <c r="EH23" s="12"/>
      <c r="EI23" s="12"/>
      <c r="EJ23" s="12"/>
      <c r="EK23" s="12"/>
      <c r="EL23" s="12"/>
      <c r="EM23" s="14">
        <f t="shared" si="215"/>
        <v>0</v>
      </c>
    </row>
    <row r="24" spans="3:143" ht="14.4" hidden="1" customHeight="1" x14ac:dyDescent="0.3">
      <c r="C24" s="24" t="s">
        <v>15</v>
      </c>
      <c r="E24" s="12"/>
      <c r="F24" s="12"/>
      <c r="G24" s="12"/>
      <c r="H24" s="12"/>
      <c r="I24" s="12"/>
      <c r="J24" s="12"/>
      <c r="K24" s="12"/>
      <c r="L24" s="12"/>
      <c r="M24" s="12"/>
      <c r="N24" s="12"/>
      <c r="O24" s="12"/>
      <c r="P24" s="12"/>
      <c r="Q24" s="14">
        <f t="shared" si="216"/>
        <v>0</v>
      </c>
      <c r="S24" s="12"/>
      <c r="T24" s="12"/>
      <c r="U24" s="12"/>
      <c r="V24" s="12"/>
      <c r="W24" s="12"/>
      <c r="X24" s="12"/>
      <c r="Y24" s="12"/>
      <c r="Z24" s="12"/>
      <c r="AA24" s="12"/>
      <c r="AB24" s="12"/>
      <c r="AC24" s="12"/>
      <c r="AD24" s="12"/>
      <c r="AE24" s="14">
        <f t="shared" si="207"/>
        <v>0</v>
      </c>
      <c r="AG24" s="12"/>
      <c r="AH24" s="12"/>
      <c r="AI24" s="12"/>
      <c r="AJ24" s="12"/>
      <c r="AK24" s="12"/>
      <c r="AL24" s="12"/>
      <c r="AM24" s="12"/>
      <c r="AN24" s="12"/>
      <c r="AO24" s="12"/>
      <c r="AP24" s="12"/>
      <c r="AQ24" s="12"/>
      <c r="AR24" s="12"/>
      <c r="AS24" s="14">
        <f t="shared" si="208"/>
        <v>0</v>
      </c>
      <c r="AU24" s="12"/>
      <c r="AV24" s="12"/>
      <c r="AW24" s="12"/>
      <c r="AX24" s="12"/>
      <c r="AY24" s="12"/>
      <c r="AZ24" s="12"/>
      <c r="BA24" s="12"/>
      <c r="BB24" s="12"/>
      <c r="BC24" s="12"/>
      <c r="BD24" s="12"/>
      <c r="BE24" s="12"/>
      <c r="BF24" s="12"/>
      <c r="BG24" s="14">
        <f t="shared" si="209"/>
        <v>0</v>
      </c>
      <c r="BI24" s="12"/>
      <c r="BJ24" s="12"/>
      <c r="BK24" s="12"/>
      <c r="BL24" s="12"/>
      <c r="BM24" s="12"/>
      <c r="BN24" s="12"/>
      <c r="BO24" s="12"/>
      <c r="BP24" s="12"/>
      <c r="BQ24" s="12"/>
      <c r="BR24" s="12"/>
      <c r="BS24" s="12"/>
      <c r="BT24" s="12"/>
      <c r="BU24" s="14">
        <f t="shared" si="210"/>
        <v>0</v>
      </c>
      <c r="BW24" s="12"/>
      <c r="BX24" s="12"/>
      <c r="BY24" s="12"/>
      <c r="BZ24" s="12"/>
      <c r="CA24" s="12"/>
      <c r="CB24" s="12"/>
      <c r="CC24" s="12"/>
      <c r="CD24" s="12"/>
      <c r="CE24" s="12"/>
      <c r="CF24" s="12"/>
      <c r="CG24" s="12"/>
      <c r="CH24" s="12"/>
      <c r="CI24" s="14">
        <f t="shared" si="211"/>
        <v>0</v>
      </c>
      <c r="CK24" s="12"/>
      <c r="CL24" s="12"/>
      <c r="CM24" s="12"/>
      <c r="CN24" s="12"/>
      <c r="CO24" s="12"/>
      <c r="CP24" s="12"/>
      <c r="CQ24" s="12"/>
      <c r="CR24" s="12"/>
      <c r="CS24" s="12"/>
      <c r="CT24" s="12"/>
      <c r="CU24" s="12"/>
      <c r="CV24" s="12"/>
      <c r="CW24" s="14">
        <f t="shared" si="212"/>
        <v>0</v>
      </c>
      <c r="CY24" s="12"/>
      <c r="CZ24" s="12"/>
      <c r="DA24" s="12"/>
      <c r="DB24" s="12"/>
      <c r="DC24" s="12"/>
      <c r="DD24" s="12"/>
      <c r="DE24" s="12"/>
      <c r="DF24" s="12"/>
      <c r="DG24" s="12"/>
      <c r="DH24" s="12"/>
      <c r="DI24" s="12"/>
      <c r="DJ24" s="12"/>
      <c r="DK24" s="14">
        <f t="shared" si="213"/>
        <v>0</v>
      </c>
      <c r="DM24" s="12"/>
      <c r="DN24" s="12"/>
      <c r="DO24" s="12"/>
      <c r="DP24" s="12"/>
      <c r="DQ24" s="12"/>
      <c r="DR24" s="12"/>
      <c r="DS24" s="12"/>
      <c r="DT24" s="12"/>
      <c r="DU24" s="12"/>
      <c r="DV24" s="12"/>
      <c r="DW24" s="12"/>
      <c r="DX24" s="12"/>
      <c r="DY24" s="14">
        <f t="shared" si="214"/>
        <v>0</v>
      </c>
      <c r="EA24" s="12"/>
      <c r="EB24" s="12"/>
      <c r="EC24" s="12"/>
      <c r="ED24" s="12"/>
      <c r="EE24" s="12"/>
      <c r="EF24" s="12"/>
      <c r="EG24" s="12"/>
      <c r="EH24" s="12"/>
      <c r="EI24" s="12"/>
      <c r="EJ24" s="12"/>
      <c r="EK24" s="12"/>
      <c r="EL24" s="12"/>
      <c r="EM24" s="14">
        <f t="shared" si="215"/>
        <v>0</v>
      </c>
    </row>
    <row r="25" spans="3:143" x14ac:dyDescent="0.3">
      <c r="C25" s="19" t="s">
        <v>16</v>
      </c>
      <c r="E25" s="13" cm="1">
        <f t="array" aca="1" ref="E25" ca="1">SUM(INDIRECT(ADDRESS(income_min_row,COLUMN())&amp;":"&amp;ADDRESS(income_max_row,COLUMN())))</f>
        <v>4650</v>
      </c>
      <c r="F25" s="13" cm="1">
        <f t="array" aca="1" ref="F25" ca="1">SUM(INDIRECT(ADDRESS(income_min_row,COLUMN())&amp;":"&amp;ADDRESS(income_max_row,COLUMN())))</f>
        <v>4550</v>
      </c>
      <c r="G25" s="13" cm="1">
        <f t="array" aca="1" ref="G25" ca="1">SUM(INDIRECT(ADDRESS(income_min_row,COLUMN())&amp;":"&amp;ADDRESS(income_max_row,COLUMN())))</f>
        <v>4600</v>
      </c>
      <c r="H25" s="13" cm="1">
        <f t="array" aca="1" ref="H25" ca="1">SUM(INDIRECT(ADDRESS(income_min_row,COLUMN())&amp;":"&amp;ADDRESS(income_max_row,COLUMN())))</f>
        <v>5650</v>
      </c>
      <c r="I25" s="13" cm="1">
        <f t="array" aca="1" ref="I25" ca="1">SUM(INDIRECT(ADDRESS(income_min_row,COLUMN())&amp;":"&amp;ADDRESS(income_max_row,COLUMN())))</f>
        <v>5550</v>
      </c>
      <c r="J25" s="13" cm="1">
        <f t="array" aca="1" ref="J25" ca="1">SUM(INDIRECT(ADDRESS(income_min_row,COLUMN())&amp;":"&amp;ADDRESS(income_max_row,COLUMN())))</f>
        <v>5600</v>
      </c>
      <c r="K25" s="13" cm="1">
        <f t="array" aca="1" ref="K25" ca="1">SUM(INDIRECT(ADDRESS(income_min_row,COLUMN())&amp;":"&amp;ADDRESS(income_max_row,COLUMN())))</f>
        <v>5650</v>
      </c>
      <c r="L25" s="13" cm="1">
        <f t="array" aca="1" ref="L25" ca="1">SUM(INDIRECT(ADDRESS(income_min_row,COLUMN())&amp;":"&amp;ADDRESS(income_max_row,COLUMN())))</f>
        <v>5550</v>
      </c>
      <c r="M25" s="13" cm="1">
        <f t="array" aca="1" ref="M25" ca="1">SUM(INDIRECT(ADDRESS(income_min_row,COLUMN())&amp;":"&amp;ADDRESS(income_max_row,COLUMN())))</f>
        <v>5600</v>
      </c>
      <c r="N25" s="13" cm="1">
        <f t="array" aca="1" ref="N25" ca="1">SUM(INDIRECT(ADDRESS(income_min_row,COLUMN())&amp;":"&amp;ADDRESS(income_max_row,COLUMN())))</f>
        <v>5650</v>
      </c>
      <c r="O25" s="13" cm="1">
        <f t="array" aca="1" ref="O25" ca="1">SUM(INDIRECT(ADDRESS(income_min_row,COLUMN())&amp;":"&amp;ADDRESS(income_max_row,COLUMN())))</f>
        <v>5550</v>
      </c>
      <c r="P25" s="13" cm="1">
        <f t="array" aca="1" ref="P25" ca="1">SUM(INDIRECT(ADDRESS(income_min_row,COLUMN())&amp;":"&amp;ADDRESS(income_max_row,COLUMN())))</f>
        <v>5600</v>
      </c>
      <c r="Q25" s="25">
        <f t="shared" ref="Q25" ca="1" si="217">SUM(E25:P25)</f>
        <v>64200</v>
      </c>
      <c r="S25" s="13" cm="1">
        <f t="array" aca="1" ref="S25" ca="1">SUM(INDIRECT(ADDRESS(income_min_row,COLUMN())&amp;":"&amp;ADDRESS(income_max_row,COLUMN())))</f>
        <v>0</v>
      </c>
      <c r="T25" s="13" cm="1">
        <f t="array" aca="1" ref="T25" ca="1">SUM(INDIRECT(ADDRESS(income_min_row,COLUMN())&amp;":"&amp;ADDRESS(income_max_row,COLUMN())))</f>
        <v>0</v>
      </c>
      <c r="U25" s="13" cm="1">
        <f t="array" aca="1" ref="U25" ca="1">SUM(INDIRECT(ADDRESS(income_min_row,COLUMN())&amp;":"&amp;ADDRESS(income_max_row,COLUMN())))</f>
        <v>0</v>
      </c>
      <c r="V25" s="13" cm="1">
        <f t="array" aca="1" ref="V25" ca="1">SUM(INDIRECT(ADDRESS(income_min_row,COLUMN())&amp;":"&amp;ADDRESS(income_max_row,COLUMN())))</f>
        <v>0</v>
      </c>
      <c r="W25" s="13" cm="1">
        <f t="array" aca="1" ref="W25" ca="1">SUM(INDIRECT(ADDRESS(income_min_row,COLUMN())&amp;":"&amp;ADDRESS(income_max_row,COLUMN())))</f>
        <v>0</v>
      </c>
      <c r="X25" s="13" cm="1">
        <f t="array" aca="1" ref="X25" ca="1">SUM(INDIRECT(ADDRESS(income_min_row,COLUMN())&amp;":"&amp;ADDRESS(income_max_row,COLUMN())))</f>
        <v>0</v>
      </c>
      <c r="Y25" s="13" cm="1">
        <f t="array" aca="1" ref="Y25" ca="1">SUM(INDIRECT(ADDRESS(income_min_row,COLUMN())&amp;":"&amp;ADDRESS(income_max_row,COLUMN())))</f>
        <v>0</v>
      </c>
      <c r="Z25" s="13" cm="1">
        <f t="array" aca="1" ref="Z25" ca="1">SUM(INDIRECT(ADDRESS(income_min_row,COLUMN())&amp;":"&amp;ADDRESS(income_max_row,COLUMN())))</f>
        <v>0</v>
      </c>
      <c r="AA25" s="13" cm="1">
        <f t="array" aca="1" ref="AA25" ca="1">SUM(INDIRECT(ADDRESS(income_min_row,COLUMN())&amp;":"&amp;ADDRESS(income_max_row,COLUMN())))</f>
        <v>0</v>
      </c>
      <c r="AB25" s="13" cm="1">
        <f t="array" aca="1" ref="AB25" ca="1">SUM(INDIRECT(ADDRESS(income_min_row,COLUMN())&amp;":"&amp;ADDRESS(income_max_row,COLUMN())))</f>
        <v>0</v>
      </c>
      <c r="AC25" s="13" cm="1">
        <f t="array" aca="1" ref="AC25" ca="1">SUM(INDIRECT(ADDRESS(income_min_row,COLUMN())&amp;":"&amp;ADDRESS(income_max_row,COLUMN())))</f>
        <v>0</v>
      </c>
      <c r="AD25" s="13" cm="1">
        <f t="array" aca="1" ref="AD25" ca="1">SUM(INDIRECT(ADDRESS(income_min_row,COLUMN())&amp;":"&amp;ADDRESS(income_max_row,COLUMN())))</f>
        <v>0</v>
      </c>
      <c r="AE25" s="25">
        <f t="shared" ref="AE25" ca="1" si="218">SUM(S25:AD25)</f>
        <v>0</v>
      </c>
      <c r="AG25" s="13" cm="1">
        <f t="array" aca="1" ref="AG25" ca="1">SUM(INDIRECT(ADDRESS(income_min_row,COLUMN())&amp;":"&amp;ADDRESS(income_max_row,COLUMN())))</f>
        <v>0</v>
      </c>
      <c r="AH25" s="13" cm="1">
        <f t="array" aca="1" ref="AH25" ca="1">SUM(INDIRECT(ADDRESS(income_min_row,COLUMN())&amp;":"&amp;ADDRESS(income_max_row,COLUMN())))</f>
        <v>0</v>
      </c>
      <c r="AI25" s="13" cm="1">
        <f t="array" aca="1" ref="AI25" ca="1">SUM(INDIRECT(ADDRESS(income_min_row,COLUMN())&amp;":"&amp;ADDRESS(income_max_row,COLUMN())))</f>
        <v>0</v>
      </c>
      <c r="AJ25" s="13" cm="1">
        <f t="array" aca="1" ref="AJ25" ca="1">SUM(INDIRECT(ADDRESS(income_min_row,COLUMN())&amp;":"&amp;ADDRESS(income_max_row,COLUMN())))</f>
        <v>0</v>
      </c>
      <c r="AK25" s="13" cm="1">
        <f t="array" aca="1" ref="AK25" ca="1">SUM(INDIRECT(ADDRESS(income_min_row,COLUMN())&amp;":"&amp;ADDRESS(income_max_row,COLUMN())))</f>
        <v>0</v>
      </c>
      <c r="AL25" s="13" cm="1">
        <f t="array" aca="1" ref="AL25" ca="1">SUM(INDIRECT(ADDRESS(income_min_row,COLUMN())&amp;":"&amp;ADDRESS(income_max_row,COLUMN())))</f>
        <v>0</v>
      </c>
      <c r="AM25" s="13" cm="1">
        <f t="array" aca="1" ref="AM25" ca="1">SUM(INDIRECT(ADDRESS(income_min_row,COLUMN())&amp;":"&amp;ADDRESS(income_max_row,COLUMN())))</f>
        <v>0</v>
      </c>
      <c r="AN25" s="13" cm="1">
        <f t="array" aca="1" ref="AN25" ca="1">SUM(INDIRECT(ADDRESS(income_min_row,COLUMN())&amp;":"&amp;ADDRESS(income_max_row,COLUMN())))</f>
        <v>0</v>
      </c>
      <c r="AO25" s="13" cm="1">
        <f t="array" aca="1" ref="AO25" ca="1">SUM(INDIRECT(ADDRESS(income_min_row,COLUMN())&amp;":"&amp;ADDRESS(income_max_row,COLUMN())))</f>
        <v>0</v>
      </c>
      <c r="AP25" s="13" cm="1">
        <f t="array" aca="1" ref="AP25" ca="1">SUM(INDIRECT(ADDRESS(income_min_row,COLUMN())&amp;":"&amp;ADDRESS(income_max_row,COLUMN())))</f>
        <v>0</v>
      </c>
      <c r="AQ25" s="13" cm="1">
        <f t="array" aca="1" ref="AQ25" ca="1">SUM(INDIRECT(ADDRESS(income_min_row,COLUMN())&amp;":"&amp;ADDRESS(income_max_row,COLUMN())))</f>
        <v>0</v>
      </c>
      <c r="AR25" s="13" cm="1">
        <f t="array" aca="1" ref="AR25" ca="1">SUM(INDIRECT(ADDRESS(income_min_row,COLUMN())&amp;":"&amp;ADDRESS(income_max_row,COLUMN())))</f>
        <v>0</v>
      </c>
      <c r="AS25" s="25">
        <f t="shared" ref="AS25" ca="1" si="219">SUM(AG25:AR25)</f>
        <v>0</v>
      </c>
      <c r="AU25" s="13" cm="1">
        <f t="array" aca="1" ref="AU25" ca="1">SUM(INDIRECT(ADDRESS(income_min_row,COLUMN())&amp;":"&amp;ADDRESS(income_max_row,COLUMN())))</f>
        <v>0</v>
      </c>
      <c r="AV25" s="13" cm="1">
        <f t="array" aca="1" ref="AV25" ca="1">SUM(INDIRECT(ADDRESS(income_min_row,COLUMN())&amp;":"&amp;ADDRESS(income_max_row,COLUMN())))</f>
        <v>0</v>
      </c>
      <c r="AW25" s="13" cm="1">
        <f t="array" aca="1" ref="AW25" ca="1">SUM(INDIRECT(ADDRESS(income_min_row,COLUMN())&amp;":"&amp;ADDRESS(income_max_row,COLUMN())))</f>
        <v>0</v>
      </c>
      <c r="AX25" s="13" cm="1">
        <f t="array" aca="1" ref="AX25" ca="1">SUM(INDIRECT(ADDRESS(income_min_row,COLUMN())&amp;":"&amp;ADDRESS(income_max_row,COLUMN())))</f>
        <v>0</v>
      </c>
      <c r="AY25" s="13" cm="1">
        <f t="array" aca="1" ref="AY25" ca="1">SUM(INDIRECT(ADDRESS(income_min_row,COLUMN())&amp;":"&amp;ADDRESS(income_max_row,COLUMN())))</f>
        <v>0</v>
      </c>
      <c r="AZ25" s="13" cm="1">
        <f t="array" aca="1" ref="AZ25" ca="1">SUM(INDIRECT(ADDRESS(income_min_row,COLUMN())&amp;":"&amp;ADDRESS(income_max_row,COLUMN())))</f>
        <v>0</v>
      </c>
      <c r="BA25" s="13" cm="1">
        <f t="array" aca="1" ref="BA25" ca="1">SUM(INDIRECT(ADDRESS(income_min_row,COLUMN())&amp;":"&amp;ADDRESS(income_max_row,COLUMN())))</f>
        <v>0</v>
      </c>
      <c r="BB25" s="13" cm="1">
        <f t="array" aca="1" ref="BB25" ca="1">SUM(INDIRECT(ADDRESS(income_min_row,COLUMN())&amp;":"&amp;ADDRESS(income_max_row,COLUMN())))</f>
        <v>0</v>
      </c>
      <c r="BC25" s="13" cm="1">
        <f t="array" aca="1" ref="BC25" ca="1">SUM(INDIRECT(ADDRESS(income_min_row,COLUMN())&amp;":"&amp;ADDRESS(income_max_row,COLUMN())))</f>
        <v>0</v>
      </c>
      <c r="BD25" s="13" cm="1">
        <f t="array" aca="1" ref="BD25" ca="1">SUM(INDIRECT(ADDRESS(income_min_row,COLUMN())&amp;":"&amp;ADDRESS(income_max_row,COLUMN())))</f>
        <v>0</v>
      </c>
      <c r="BE25" s="13" cm="1">
        <f t="array" aca="1" ref="BE25" ca="1">SUM(INDIRECT(ADDRESS(income_min_row,COLUMN())&amp;":"&amp;ADDRESS(income_max_row,COLUMN())))</f>
        <v>0</v>
      </c>
      <c r="BF25" s="13" cm="1">
        <f t="array" aca="1" ref="BF25" ca="1">SUM(INDIRECT(ADDRESS(income_min_row,COLUMN())&amp;":"&amp;ADDRESS(income_max_row,COLUMN())))</f>
        <v>0</v>
      </c>
      <c r="BG25" s="25">
        <f t="shared" ref="BG25" ca="1" si="220">SUM(AU25:BF25)</f>
        <v>0</v>
      </c>
      <c r="BI25" s="13" cm="1">
        <f t="array" aca="1" ref="BI25" ca="1">SUM(INDIRECT(ADDRESS(income_min_row,COLUMN())&amp;":"&amp;ADDRESS(income_max_row,COLUMN())))</f>
        <v>0</v>
      </c>
      <c r="BJ25" s="13" cm="1">
        <f t="array" aca="1" ref="BJ25" ca="1">SUM(INDIRECT(ADDRESS(income_min_row,COLUMN())&amp;":"&amp;ADDRESS(income_max_row,COLUMN())))</f>
        <v>0</v>
      </c>
      <c r="BK25" s="13" cm="1">
        <f t="array" aca="1" ref="BK25" ca="1">SUM(INDIRECT(ADDRESS(income_min_row,COLUMN())&amp;":"&amp;ADDRESS(income_max_row,COLUMN())))</f>
        <v>0</v>
      </c>
      <c r="BL25" s="13" cm="1">
        <f t="array" aca="1" ref="BL25" ca="1">SUM(INDIRECT(ADDRESS(income_min_row,COLUMN())&amp;":"&amp;ADDRESS(income_max_row,COLUMN())))</f>
        <v>0</v>
      </c>
      <c r="BM25" s="13" cm="1">
        <f t="array" aca="1" ref="BM25" ca="1">SUM(INDIRECT(ADDRESS(income_min_row,COLUMN())&amp;":"&amp;ADDRESS(income_max_row,COLUMN())))</f>
        <v>0</v>
      </c>
      <c r="BN25" s="13" cm="1">
        <f t="array" aca="1" ref="BN25" ca="1">SUM(INDIRECT(ADDRESS(income_min_row,COLUMN())&amp;":"&amp;ADDRESS(income_max_row,COLUMN())))</f>
        <v>0</v>
      </c>
      <c r="BO25" s="13" cm="1">
        <f t="array" aca="1" ref="BO25" ca="1">SUM(INDIRECT(ADDRESS(income_min_row,COLUMN())&amp;":"&amp;ADDRESS(income_max_row,COLUMN())))</f>
        <v>0</v>
      </c>
      <c r="BP25" s="13" cm="1">
        <f t="array" aca="1" ref="BP25" ca="1">SUM(INDIRECT(ADDRESS(income_min_row,COLUMN())&amp;":"&amp;ADDRESS(income_max_row,COLUMN())))</f>
        <v>0</v>
      </c>
      <c r="BQ25" s="13" cm="1">
        <f t="array" aca="1" ref="BQ25" ca="1">SUM(INDIRECT(ADDRESS(income_min_row,COLUMN())&amp;":"&amp;ADDRESS(income_max_row,COLUMN())))</f>
        <v>0</v>
      </c>
      <c r="BR25" s="13" cm="1">
        <f t="array" aca="1" ref="BR25" ca="1">SUM(INDIRECT(ADDRESS(income_min_row,COLUMN())&amp;":"&amp;ADDRESS(income_max_row,COLUMN())))</f>
        <v>0</v>
      </c>
      <c r="BS25" s="13" cm="1">
        <f t="array" aca="1" ref="BS25" ca="1">SUM(INDIRECT(ADDRESS(income_min_row,COLUMN())&amp;":"&amp;ADDRESS(income_max_row,COLUMN())))</f>
        <v>0</v>
      </c>
      <c r="BT25" s="13" cm="1">
        <f t="array" aca="1" ref="BT25" ca="1">SUM(INDIRECT(ADDRESS(income_min_row,COLUMN())&amp;":"&amp;ADDRESS(income_max_row,COLUMN())))</f>
        <v>0</v>
      </c>
      <c r="BU25" s="25">
        <f t="shared" ref="BU25" ca="1" si="221">SUM(BI25:BT25)</f>
        <v>0</v>
      </c>
      <c r="BW25" s="13" cm="1">
        <f t="array" aca="1" ref="BW25" ca="1">SUM(INDIRECT(ADDRESS(income_min_row,COLUMN())&amp;":"&amp;ADDRESS(income_max_row,COLUMN())))</f>
        <v>0</v>
      </c>
      <c r="BX25" s="13" cm="1">
        <f t="array" aca="1" ref="BX25" ca="1">SUM(INDIRECT(ADDRESS(income_min_row,COLUMN())&amp;":"&amp;ADDRESS(income_max_row,COLUMN())))</f>
        <v>0</v>
      </c>
      <c r="BY25" s="13" cm="1">
        <f t="array" aca="1" ref="BY25" ca="1">SUM(INDIRECT(ADDRESS(income_min_row,COLUMN())&amp;":"&amp;ADDRESS(income_max_row,COLUMN())))</f>
        <v>0</v>
      </c>
      <c r="BZ25" s="13" cm="1">
        <f t="array" aca="1" ref="BZ25" ca="1">SUM(INDIRECT(ADDRESS(income_min_row,COLUMN())&amp;":"&amp;ADDRESS(income_max_row,COLUMN())))</f>
        <v>0</v>
      </c>
      <c r="CA25" s="13" cm="1">
        <f t="array" aca="1" ref="CA25" ca="1">SUM(INDIRECT(ADDRESS(income_min_row,COLUMN())&amp;":"&amp;ADDRESS(income_max_row,COLUMN())))</f>
        <v>0</v>
      </c>
      <c r="CB25" s="13" cm="1">
        <f t="array" aca="1" ref="CB25" ca="1">SUM(INDIRECT(ADDRESS(income_min_row,COLUMN())&amp;":"&amp;ADDRESS(income_max_row,COLUMN())))</f>
        <v>0</v>
      </c>
      <c r="CC25" s="13" cm="1">
        <f t="array" aca="1" ref="CC25" ca="1">SUM(INDIRECT(ADDRESS(income_min_row,COLUMN())&amp;":"&amp;ADDRESS(income_max_row,COLUMN())))</f>
        <v>0</v>
      </c>
      <c r="CD25" s="13" cm="1">
        <f t="array" aca="1" ref="CD25" ca="1">SUM(INDIRECT(ADDRESS(income_min_row,COLUMN())&amp;":"&amp;ADDRESS(income_max_row,COLUMN())))</f>
        <v>0</v>
      </c>
      <c r="CE25" s="13" cm="1">
        <f t="array" aca="1" ref="CE25" ca="1">SUM(INDIRECT(ADDRESS(income_min_row,COLUMN())&amp;":"&amp;ADDRESS(income_max_row,COLUMN())))</f>
        <v>0</v>
      </c>
      <c r="CF25" s="13" cm="1">
        <f t="array" aca="1" ref="CF25" ca="1">SUM(INDIRECT(ADDRESS(income_min_row,COLUMN())&amp;":"&amp;ADDRESS(income_max_row,COLUMN())))</f>
        <v>0</v>
      </c>
      <c r="CG25" s="13" cm="1">
        <f t="array" aca="1" ref="CG25" ca="1">SUM(INDIRECT(ADDRESS(income_min_row,COLUMN())&amp;":"&amp;ADDRESS(income_max_row,COLUMN())))</f>
        <v>0</v>
      </c>
      <c r="CH25" s="13" cm="1">
        <f t="array" aca="1" ref="CH25" ca="1">SUM(INDIRECT(ADDRESS(income_min_row,COLUMN())&amp;":"&amp;ADDRESS(income_max_row,COLUMN())))</f>
        <v>0</v>
      </c>
      <c r="CI25" s="25">
        <f t="shared" ref="CI25" ca="1" si="222">SUM(BW25:CH25)</f>
        <v>0</v>
      </c>
      <c r="CK25" s="13" cm="1">
        <f t="array" aca="1" ref="CK25" ca="1">SUM(INDIRECT(ADDRESS(income_min_row,COLUMN())&amp;":"&amp;ADDRESS(income_max_row,COLUMN())))</f>
        <v>0</v>
      </c>
      <c r="CL25" s="13" cm="1">
        <f t="array" aca="1" ref="CL25" ca="1">SUM(INDIRECT(ADDRESS(income_min_row,COLUMN())&amp;":"&amp;ADDRESS(income_max_row,COLUMN())))</f>
        <v>0</v>
      </c>
      <c r="CM25" s="13" cm="1">
        <f t="array" aca="1" ref="CM25" ca="1">SUM(INDIRECT(ADDRESS(income_min_row,COLUMN())&amp;":"&amp;ADDRESS(income_max_row,COLUMN())))</f>
        <v>0</v>
      </c>
      <c r="CN25" s="13" cm="1">
        <f t="array" aca="1" ref="CN25" ca="1">SUM(INDIRECT(ADDRESS(income_min_row,COLUMN())&amp;":"&amp;ADDRESS(income_max_row,COLUMN())))</f>
        <v>0</v>
      </c>
      <c r="CO25" s="13" cm="1">
        <f t="array" aca="1" ref="CO25" ca="1">SUM(INDIRECT(ADDRESS(income_min_row,COLUMN())&amp;":"&amp;ADDRESS(income_max_row,COLUMN())))</f>
        <v>0</v>
      </c>
      <c r="CP25" s="13" cm="1">
        <f t="array" aca="1" ref="CP25" ca="1">SUM(INDIRECT(ADDRESS(income_min_row,COLUMN())&amp;":"&amp;ADDRESS(income_max_row,COLUMN())))</f>
        <v>0</v>
      </c>
      <c r="CQ25" s="13" cm="1">
        <f t="array" aca="1" ref="CQ25" ca="1">SUM(INDIRECT(ADDRESS(income_min_row,COLUMN())&amp;":"&amp;ADDRESS(income_max_row,COLUMN())))</f>
        <v>0</v>
      </c>
      <c r="CR25" s="13" cm="1">
        <f t="array" aca="1" ref="CR25" ca="1">SUM(INDIRECT(ADDRESS(income_min_row,COLUMN())&amp;":"&amp;ADDRESS(income_max_row,COLUMN())))</f>
        <v>0</v>
      </c>
      <c r="CS25" s="13" cm="1">
        <f t="array" aca="1" ref="CS25" ca="1">SUM(INDIRECT(ADDRESS(income_min_row,COLUMN())&amp;":"&amp;ADDRESS(income_max_row,COLUMN())))</f>
        <v>0</v>
      </c>
      <c r="CT25" s="13" cm="1">
        <f t="array" aca="1" ref="CT25" ca="1">SUM(INDIRECT(ADDRESS(income_min_row,COLUMN())&amp;":"&amp;ADDRESS(income_max_row,COLUMN())))</f>
        <v>0</v>
      </c>
      <c r="CU25" s="13" cm="1">
        <f t="array" aca="1" ref="CU25" ca="1">SUM(INDIRECT(ADDRESS(income_min_row,COLUMN())&amp;":"&amp;ADDRESS(income_max_row,COLUMN())))</f>
        <v>0</v>
      </c>
      <c r="CV25" s="13" cm="1">
        <f t="array" aca="1" ref="CV25" ca="1">SUM(INDIRECT(ADDRESS(income_min_row,COLUMN())&amp;":"&amp;ADDRESS(income_max_row,COLUMN())))</f>
        <v>0</v>
      </c>
      <c r="CW25" s="25">
        <f t="shared" ref="CW25" ca="1" si="223">SUM(CK25:CV25)</f>
        <v>0</v>
      </c>
      <c r="CY25" s="13" cm="1">
        <f t="array" aca="1" ref="CY25" ca="1">SUM(INDIRECT(ADDRESS(income_min_row,COLUMN())&amp;":"&amp;ADDRESS(income_max_row,COLUMN())))</f>
        <v>0</v>
      </c>
      <c r="CZ25" s="13" cm="1">
        <f t="array" aca="1" ref="CZ25" ca="1">SUM(INDIRECT(ADDRESS(income_min_row,COLUMN())&amp;":"&amp;ADDRESS(income_max_row,COLUMN())))</f>
        <v>0</v>
      </c>
      <c r="DA25" s="13" cm="1">
        <f t="array" aca="1" ref="DA25" ca="1">SUM(INDIRECT(ADDRESS(income_min_row,COLUMN())&amp;":"&amp;ADDRESS(income_max_row,COLUMN())))</f>
        <v>0</v>
      </c>
      <c r="DB25" s="13" cm="1">
        <f t="array" aca="1" ref="DB25" ca="1">SUM(INDIRECT(ADDRESS(income_min_row,COLUMN())&amp;":"&amp;ADDRESS(income_max_row,COLUMN())))</f>
        <v>0</v>
      </c>
      <c r="DC25" s="13" cm="1">
        <f t="array" aca="1" ref="DC25" ca="1">SUM(INDIRECT(ADDRESS(income_min_row,COLUMN())&amp;":"&amp;ADDRESS(income_max_row,COLUMN())))</f>
        <v>0</v>
      </c>
      <c r="DD25" s="13" cm="1">
        <f t="array" aca="1" ref="DD25" ca="1">SUM(INDIRECT(ADDRESS(income_min_row,COLUMN())&amp;":"&amp;ADDRESS(income_max_row,COLUMN())))</f>
        <v>0</v>
      </c>
      <c r="DE25" s="13" cm="1">
        <f t="array" aca="1" ref="DE25" ca="1">SUM(INDIRECT(ADDRESS(income_min_row,COLUMN())&amp;":"&amp;ADDRESS(income_max_row,COLUMN())))</f>
        <v>0</v>
      </c>
      <c r="DF25" s="13" cm="1">
        <f t="array" aca="1" ref="DF25" ca="1">SUM(INDIRECT(ADDRESS(income_min_row,COLUMN())&amp;":"&amp;ADDRESS(income_max_row,COLUMN())))</f>
        <v>0</v>
      </c>
      <c r="DG25" s="13" cm="1">
        <f t="array" aca="1" ref="DG25" ca="1">SUM(INDIRECT(ADDRESS(income_min_row,COLUMN())&amp;":"&amp;ADDRESS(income_max_row,COLUMN())))</f>
        <v>0</v>
      </c>
      <c r="DH25" s="13" cm="1">
        <f t="array" aca="1" ref="DH25" ca="1">SUM(INDIRECT(ADDRESS(income_min_row,COLUMN())&amp;":"&amp;ADDRESS(income_max_row,COLUMN())))</f>
        <v>0</v>
      </c>
      <c r="DI25" s="13" cm="1">
        <f t="array" aca="1" ref="DI25" ca="1">SUM(INDIRECT(ADDRESS(income_min_row,COLUMN())&amp;":"&amp;ADDRESS(income_max_row,COLUMN())))</f>
        <v>0</v>
      </c>
      <c r="DJ25" s="13" cm="1">
        <f t="array" aca="1" ref="DJ25" ca="1">SUM(INDIRECT(ADDRESS(income_min_row,COLUMN())&amp;":"&amp;ADDRESS(income_max_row,COLUMN())))</f>
        <v>0</v>
      </c>
      <c r="DK25" s="25">
        <f t="shared" ref="DK25" ca="1" si="224">SUM(CY25:DJ25)</f>
        <v>0</v>
      </c>
      <c r="DM25" s="13" cm="1">
        <f t="array" aca="1" ref="DM25" ca="1">SUM(INDIRECT(ADDRESS(income_min_row,COLUMN())&amp;":"&amp;ADDRESS(income_max_row,COLUMN())))</f>
        <v>0</v>
      </c>
      <c r="DN25" s="13" cm="1">
        <f t="array" aca="1" ref="DN25" ca="1">SUM(INDIRECT(ADDRESS(income_min_row,COLUMN())&amp;":"&amp;ADDRESS(income_max_row,COLUMN())))</f>
        <v>0</v>
      </c>
      <c r="DO25" s="13" cm="1">
        <f t="array" aca="1" ref="DO25" ca="1">SUM(INDIRECT(ADDRESS(income_min_row,COLUMN())&amp;":"&amp;ADDRESS(income_max_row,COLUMN())))</f>
        <v>0</v>
      </c>
      <c r="DP25" s="13" cm="1">
        <f t="array" aca="1" ref="DP25" ca="1">SUM(INDIRECT(ADDRESS(income_min_row,COLUMN())&amp;":"&amp;ADDRESS(income_max_row,COLUMN())))</f>
        <v>0</v>
      </c>
      <c r="DQ25" s="13" cm="1">
        <f t="array" aca="1" ref="DQ25" ca="1">SUM(INDIRECT(ADDRESS(income_min_row,COLUMN())&amp;":"&amp;ADDRESS(income_max_row,COLUMN())))</f>
        <v>0</v>
      </c>
      <c r="DR25" s="13" cm="1">
        <f t="array" aca="1" ref="DR25" ca="1">SUM(INDIRECT(ADDRESS(income_min_row,COLUMN())&amp;":"&amp;ADDRESS(income_max_row,COLUMN())))</f>
        <v>0</v>
      </c>
      <c r="DS25" s="13" cm="1">
        <f t="array" aca="1" ref="DS25" ca="1">SUM(INDIRECT(ADDRESS(income_min_row,COLUMN())&amp;":"&amp;ADDRESS(income_max_row,COLUMN())))</f>
        <v>0</v>
      </c>
      <c r="DT25" s="13" cm="1">
        <f t="array" aca="1" ref="DT25" ca="1">SUM(INDIRECT(ADDRESS(income_min_row,COLUMN())&amp;":"&amp;ADDRESS(income_max_row,COLUMN())))</f>
        <v>0</v>
      </c>
      <c r="DU25" s="13" cm="1">
        <f t="array" aca="1" ref="DU25" ca="1">SUM(INDIRECT(ADDRESS(income_min_row,COLUMN())&amp;":"&amp;ADDRESS(income_max_row,COLUMN())))</f>
        <v>0</v>
      </c>
      <c r="DV25" s="13" cm="1">
        <f t="array" aca="1" ref="DV25" ca="1">SUM(INDIRECT(ADDRESS(income_min_row,COLUMN())&amp;":"&amp;ADDRESS(income_max_row,COLUMN())))</f>
        <v>0</v>
      </c>
      <c r="DW25" s="13" cm="1">
        <f t="array" aca="1" ref="DW25" ca="1">SUM(INDIRECT(ADDRESS(income_min_row,COLUMN())&amp;":"&amp;ADDRESS(income_max_row,COLUMN())))</f>
        <v>0</v>
      </c>
      <c r="DX25" s="13" cm="1">
        <f t="array" aca="1" ref="DX25" ca="1">SUM(INDIRECT(ADDRESS(income_min_row,COLUMN())&amp;":"&amp;ADDRESS(income_max_row,COLUMN())))</f>
        <v>0</v>
      </c>
      <c r="DY25" s="25">
        <f t="shared" ref="DY25" ca="1" si="225">SUM(DM25:DX25)</f>
        <v>0</v>
      </c>
      <c r="EA25" s="13" cm="1">
        <f t="array" aca="1" ref="EA25" ca="1">SUM(INDIRECT(ADDRESS(income_min_row,COLUMN())&amp;":"&amp;ADDRESS(income_max_row,COLUMN())))</f>
        <v>0</v>
      </c>
      <c r="EB25" s="13" cm="1">
        <f t="array" aca="1" ref="EB25" ca="1">SUM(INDIRECT(ADDRESS(income_min_row,COLUMN())&amp;":"&amp;ADDRESS(income_max_row,COLUMN())))</f>
        <v>0</v>
      </c>
      <c r="EC25" s="13" cm="1">
        <f t="array" aca="1" ref="EC25" ca="1">SUM(INDIRECT(ADDRESS(income_min_row,COLUMN())&amp;":"&amp;ADDRESS(income_max_row,COLUMN())))</f>
        <v>0</v>
      </c>
      <c r="ED25" s="13" cm="1">
        <f t="array" aca="1" ref="ED25" ca="1">SUM(INDIRECT(ADDRESS(income_min_row,COLUMN())&amp;":"&amp;ADDRESS(income_max_row,COLUMN())))</f>
        <v>0</v>
      </c>
      <c r="EE25" s="13" cm="1">
        <f t="array" aca="1" ref="EE25" ca="1">SUM(INDIRECT(ADDRESS(income_min_row,COLUMN())&amp;":"&amp;ADDRESS(income_max_row,COLUMN())))</f>
        <v>0</v>
      </c>
      <c r="EF25" s="13" cm="1">
        <f t="array" aca="1" ref="EF25" ca="1">SUM(INDIRECT(ADDRESS(income_min_row,COLUMN())&amp;":"&amp;ADDRESS(income_max_row,COLUMN())))</f>
        <v>0</v>
      </c>
      <c r="EG25" s="13" cm="1">
        <f t="array" aca="1" ref="EG25" ca="1">SUM(INDIRECT(ADDRESS(income_min_row,COLUMN())&amp;":"&amp;ADDRESS(income_max_row,COLUMN())))</f>
        <v>0</v>
      </c>
      <c r="EH25" s="13" cm="1">
        <f t="array" aca="1" ref="EH25" ca="1">SUM(INDIRECT(ADDRESS(income_min_row,COLUMN())&amp;":"&amp;ADDRESS(income_max_row,COLUMN())))</f>
        <v>0</v>
      </c>
      <c r="EI25" s="13" cm="1">
        <f t="array" aca="1" ref="EI25" ca="1">SUM(INDIRECT(ADDRESS(income_min_row,COLUMN())&amp;":"&amp;ADDRESS(income_max_row,COLUMN())))</f>
        <v>0</v>
      </c>
      <c r="EJ25" s="13" cm="1">
        <f t="array" aca="1" ref="EJ25" ca="1">SUM(INDIRECT(ADDRESS(income_min_row,COLUMN())&amp;":"&amp;ADDRESS(income_max_row,COLUMN())))</f>
        <v>0</v>
      </c>
      <c r="EK25" s="13" cm="1">
        <f t="array" aca="1" ref="EK25" ca="1">SUM(INDIRECT(ADDRESS(income_min_row,COLUMN())&amp;":"&amp;ADDRESS(income_max_row,COLUMN())))</f>
        <v>0</v>
      </c>
      <c r="EL25" s="13" cm="1">
        <f t="array" aca="1" ref="EL25" ca="1">SUM(INDIRECT(ADDRESS(income_min_row,COLUMN())&amp;":"&amp;ADDRESS(income_max_row,COLUMN())))</f>
        <v>0</v>
      </c>
      <c r="EM25" s="25">
        <f t="shared" ref="EM25" ca="1" si="226">SUM(EA25:EL25)</f>
        <v>0</v>
      </c>
    </row>
    <row r="28" spans="3:143" x14ac:dyDescent="0.3">
      <c r="C28" t="s">
        <v>17</v>
      </c>
      <c r="E28" s="58">
        <f>DATE(E$5, 1, 1)</f>
        <v>44562</v>
      </c>
      <c r="F28" s="58">
        <f>DATE(E$5, 2, 1)</f>
        <v>44593</v>
      </c>
      <c r="G28" s="58">
        <f>DATE(E$5, 3, 1)</f>
        <v>44621</v>
      </c>
      <c r="H28" s="58">
        <f>DATE(E$5, 4, 1)</f>
        <v>44652</v>
      </c>
      <c r="I28" s="58">
        <f>DATE(E$5, 5, 1)</f>
        <v>44682</v>
      </c>
      <c r="J28" s="58">
        <f>DATE(E$5, 6, 1)</f>
        <v>44713</v>
      </c>
      <c r="K28" s="58">
        <f>DATE(E$5, 7, 1)</f>
        <v>44743</v>
      </c>
      <c r="L28" s="58">
        <f>DATE(E$5, 8, 1)</f>
        <v>44774</v>
      </c>
      <c r="M28" s="58">
        <f>DATE(E$5, 9, 1)</f>
        <v>44805</v>
      </c>
      <c r="N28" s="58">
        <f>DATE(E$5, 10, 1)</f>
        <v>44835</v>
      </c>
      <c r="O28" s="58">
        <f>DATE(E$5, 11, 1)</f>
        <v>44866</v>
      </c>
      <c r="P28" s="58">
        <f>DATE(E$5, 12, 1)</f>
        <v>44896</v>
      </c>
      <c r="Q28" s="17">
        <f>E$5</f>
        <v>2022</v>
      </c>
      <c r="S28" s="58">
        <f>DATE(S$5, 1, 1)</f>
        <v>44927</v>
      </c>
      <c r="T28" s="58">
        <f>DATE(S$5, 2, 1)</f>
        <v>44958</v>
      </c>
      <c r="U28" s="58">
        <f>DATE(S$5, 3, 1)</f>
        <v>44986</v>
      </c>
      <c r="V28" s="58">
        <f>DATE(S$5, 4, 1)</f>
        <v>45017</v>
      </c>
      <c r="W28" s="58">
        <f>DATE(S$5, 5, 1)</f>
        <v>45047</v>
      </c>
      <c r="X28" s="58">
        <f>DATE(S$5, 6, 1)</f>
        <v>45078</v>
      </c>
      <c r="Y28" s="58">
        <f>DATE(S$5, 7, 1)</f>
        <v>45108</v>
      </c>
      <c r="Z28" s="58">
        <f>DATE(S$5, 8, 1)</f>
        <v>45139</v>
      </c>
      <c r="AA28" s="58">
        <f>DATE(S$5, 9, 1)</f>
        <v>45170</v>
      </c>
      <c r="AB28" s="58">
        <f>DATE(S$5, 10, 1)</f>
        <v>45200</v>
      </c>
      <c r="AC28" s="58">
        <f>DATE(S$5, 11, 1)</f>
        <v>45231</v>
      </c>
      <c r="AD28" s="58">
        <f>DATE(S$5, 12, 1)</f>
        <v>45261</v>
      </c>
      <c r="AE28" s="17">
        <f>S$5</f>
        <v>2023</v>
      </c>
      <c r="AG28" s="58">
        <f>DATE(AG$5, 1, 1)</f>
        <v>45292</v>
      </c>
      <c r="AH28" s="58">
        <f>DATE(AG$5, 2, 1)</f>
        <v>45323</v>
      </c>
      <c r="AI28" s="58">
        <f>DATE(AG$5, 3, 1)</f>
        <v>45352</v>
      </c>
      <c r="AJ28" s="58">
        <f>DATE(AG$5, 4, 1)</f>
        <v>45383</v>
      </c>
      <c r="AK28" s="58">
        <f>DATE(AG$5, 5, 1)</f>
        <v>45413</v>
      </c>
      <c r="AL28" s="58">
        <f>DATE(AG$5, 6, 1)</f>
        <v>45444</v>
      </c>
      <c r="AM28" s="58">
        <f>DATE(AG$5, 7, 1)</f>
        <v>45474</v>
      </c>
      <c r="AN28" s="58">
        <f>DATE(AG$5, 8, 1)</f>
        <v>45505</v>
      </c>
      <c r="AO28" s="58">
        <f>DATE(AG$5, 9, 1)</f>
        <v>45536</v>
      </c>
      <c r="AP28" s="58">
        <f>DATE(AG$5, 10, 1)</f>
        <v>45566</v>
      </c>
      <c r="AQ28" s="58">
        <f>DATE(AG$5, 11, 1)</f>
        <v>45597</v>
      </c>
      <c r="AR28" s="58">
        <f>DATE(AG$5, 12, 1)</f>
        <v>45627</v>
      </c>
      <c r="AS28" s="17">
        <f>AG$5</f>
        <v>2024</v>
      </c>
      <c r="AU28" s="58">
        <f t="shared" ref="AU28" si="227">DATE(AU$5, 1, 1)</f>
        <v>45658</v>
      </c>
      <c r="AV28" s="58">
        <f t="shared" ref="AV28" si="228">DATE(AU$5, 2, 1)</f>
        <v>45689</v>
      </c>
      <c r="AW28" s="58">
        <f t="shared" ref="AW28" si="229">DATE(AU$5, 3, 1)</f>
        <v>45717</v>
      </c>
      <c r="AX28" s="58">
        <f t="shared" ref="AX28" si="230">DATE(AU$5, 4, 1)</f>
        <v>45748</v>
      </c>
      <c r="AY28" s="58">
        <f t="shared" ref="AY28" si="231">DATE(AU$5, 5, 1)</f>
        <v>45778</v>
      </c>
      <c r="AZ28" s="58">
        <f t="shared" ref="AZ28" si="232">DATE(AU$5, 6, 1)</f>
        <v>45809</v>
      </c>
      <c r="BA28" s="58">
        <f t="shared" ref="BA28" si="233">DATE(AU$5, 7, 1)</f>
        <v>45839</v>
      </c>
      <c r="BB28" s="58">
        <f t="shared" ref="BB28" si="234">DATE(AU$5, 8, 1)</f>
        <v>45870</v>
      </c>
      <c r="BC28" s="58">
        <f t="shared" ref="BC28" si="235">DATE(AU$5, 9, 1)</f>
        <v>45901</v>
      </c>
      <c r="BD28" s="58">
        <f t="shared" ref="BD28" si="236">DATE(AU$5, 10, 1)</f>
        <v>45931</v>
      </c>
      <c r="BE28" s="58">
        <f t="shared" ref="BE28" si="237">DATE(AU$5, 11, 1)</f>
        <v>45962</v>
      </c>
      <c r="BF28" s="58">
        <f t="shared" ref="BF28" si="238">DATE(AU$5, 12, 1)</f>
        <v>45992</v>
      </c>
      <c r="BG28" s="17">
        <f t="shared" ref="BG28" si="239">AU$5</f>
        <v>2025</v>
      </c>
      <c r="BI28" s="58">
        <f t="shared" ref="BI28" si="240">DATE(BI$5, 1, 1)</f>
        <v>46023</v>
      </c>
      <c r="BJ28" s="58">
        <f t="shared" ref="BJ28" si="241">DATE(BI$5, 2, 1)</f>
        <v>46054</v>
      </c>
      <c r="BK28" s="58">
        <f t="shared" ref="BK28" si="242">DATE(BI$5, 3, 1)</f>
        <v>46082</v>
      </c>
      <c r="BL28" s="58">
        <f t="shared" ref="BL28" si="243">DATE(BI$5, 4, 1)</f>
        <v>46113</v>
      </c>
      <c r="BM28" s="58">
        <f t="shared" ref="BM28" si="244">DATE(BI$5, 5, 1)</f>
        <v>46143</v>
      </c>
      <c r="BN28" s="58">
        <f t="shared" ref="BN28" si="245">DATE(BI$5, 6, 1)</f>
        <v>46174</v>
      </c>
      <c r="BO28" s="58">
        <f t="shared" ref="BO28" si="246">DATE(BI$5, 7, 1)</f>
        <v>46204</v>
      </c>
      <c r="BP28" s="58">
        <f t="shared" ref="BP28" si="247">DATE(BI$5, 8, 1)</f>
        <v>46235</v>
      </c>
      <c r="BQ28" s="58">
        <f t="shared" ref="BQ28" si="248">DATE(BI$5, 9, 1)</f>
        <v>46266</v>
      </c>
      <c r="BR28" s="58">
        <f t="shared" ref="BR28" si="249">DATE(BI$5, 10, 1)</f>
        <v>46296</v>
      </c>
      <c r="BS28" s="58">
        <f t="shared" ref="BS28" si="250">DATE(BI$5, 11, 1)</f>
        <v>46327</v>
      </c>
      <c r="BT28" s="58">
        <f t="shared" ref="BT28" si="251">DATE(BI$5, 12, 1)</f>
        <v>46357</v>
      </c>
      <c r="BU28" s="17">
        <f t="shared" ref="BU28" si="252">BI$5</f>
        <v>2026</v>
      </c>
      <c r="BW28" s="58">
        <f t="shared" ref="BW28" si="253">DATE(BW$5, 1, 1)</f>
        <v>46388</v>
      </c>
      <c r="BX28" s="58">
        <f t="shared" ref="BX28" si="254">DATE(BW$5, 2, 1)</f>
        <v>46419</v>
      </c>
      <c r="BY28" s="58">
        <f t="shared" ref="BY28" si="255">DATE(BW$5, 3, 1)</f>
        <v>46447</v>
      </c>
      <c r="BZ28" s="58">
        <f t="shared" ref="BZ28" si="256">DATE(BW$5, 4, 1)</f>
        <v>46478</v>
      </c>
      <c r="CA28" s="58">
        <f t="shared" ref="CA28" si="257">DATE(BW$5, 5, 1)</f>
        <v>46508</v>
      </c>
      <c r="CB28" s="58">
        <f t="shared" ref="CB28" si="258">DATE(BW$5, 6, 1)</f>
        <v>46539</v>
      </c>
      <c r="CC28" s="58">
        <f t="shared" ref="CC28" si="259">DATE(BW$5, 7, 1)</f>
        <v>46569</v>
      </c>
      <c r="CD28" s="58">
        <f t="shared" ref="CD28" si="260">DATE(BW$5, 8, 1)</f>
        <v>46600</v>
      </c>
      <c r="CE28" s="58">
        <f t="shared" ref="CE28" si="261">DATE(BW$5, 9, 1)</f>
        <v>46631</v>
      </c>
      <c r="CF28" s="58">
        <f t="shared" ref="CF28" si="262">DATE(BW$5, 10, 1)</f>
        <v>46661</v>
      </c>
      <c r="CG28" s="58">
        <f t="shared" ref="CG28" si="263">DATE(BW$5, 11, 1)</f>
        <v>46692</v>
      </c>
      <c r="CH28" s="58">
        <f t="shared" ref="CH28" si="264">DATE(BW$5, 12, 1)</f>
        <v>46722</v>
      </c>
      <c r="CI28" s="17">
        <f t="shared" ref="CI28" si="265">BW$5</f>
        <v>2027</v>
      </c>
      <c r="CK28" s="58">
        <f t="shared" ref="CK28" si="266">DATE(CK$5, 1, 1)</f>
        <v>46753</v>
      </c>
      <c r="CL28" s="58">
        <f t="shared" ref="CL28" si="267">DATE(CK$5, 2, 1)</f>
        <v>46784</v>
      </c>
      <c r="CM28" s="58">
        <f t="shared" ref="CM28" si="268">DATE(CK$5, 3, 1)</f>
        <v>46813</v>
      </c>
      <c r="CN28" s="58">
        <f t="shared" ref="CN28" si="269">DATE(CK$5, 4, 1)</f>
        <v>46844</v>
      </c>
      <c r="CO28" s="58">
        <f t="shared" ref="CO28" si="270">DATE(CK$5, 5, 1)</f>
        <v>46874</v>
      </c>
      <c r="CP28" s="58">
        <f t="shared" ref="CP28" si="271">DATE(CK$5, 6, 1)</f>
        <v>46905</v>
      </c>
      <c r="CQ28" s="58">
        <f t="shared" ref="CQ28" si="272">DATE(CK$5, 7, 1)</f>
        <v>46935</v>
      </c>
      <c r="CR28" s="58">
        <f t="shared" ref="CR28" si="273">DATE(CK$5, 8, 1)</f>
        <v>46966</v>
      </c>
      <c r="CS28" s="58">
        <f t="shared" ref="CS28" si="274">DATE(CK$5, 9, 1)</f>
        <v>46997</v>
      </c>
      <c r="CT28" s="58">
        <f t="shared" ref="CT28" si="275">DATE(CK$5, 10, 1)</f>
        <v>47027</v>
      </c>
      <c r="CU28" s="58">
        <f t="shared" ref="CU28" si="276">DATE(CK$5, 11, 1)</f>
        <v>47058</v>
      </c>
      <c r="CV28" s="58">
        <f t="shared" ref="CV28" si="277">DATE(CK$5, 12, 1)</f>
        <v>47088</v>
      </c>
      <c r="CW28" s="17">
        <f t="shared" ref="CW28" si="278">CK$5</f>
        <v>2028</v>
      </c>
      <c r="CY28" s="58">
        <f t="shared" ref="CY28" si="279">DATE(CY$5, 1, 1)</f>
        <v>47119</v>
      </c>
      <c r="CZ28" s="58">
        <f t="shared" ref="CZ28" si="280">DATE(CY$5, 2, 1)</f>
        <v>47150</v>
      </c>
      <c r="DA28" s="58">
        <f t="shared" ref="DA28" si="281">DATE(CY$5, 3, 1)</f>
        <v>47178</v>
      </c>
      <c r="DB28" s="58">
        <f t="shared" ref="DB28" si="282">DATE(CY$5, 4, 1)</f>
        <v>47209</v>
      </c>
      <c r="DC28" s="58">
        <f t="shared" ref="DC28" si="283">DATE(CY$5, 5, 1)</f>
        <v>47239</v>
      </c>
      <c r="DD28" s="58">
        <f t="shared" ref="DD28" si="284">DATE(CY$5, 6, 1)</f>
        <v>47270</v>
      </c>
      <c r="DE28" s="58">
        <f t="shared" ref="DE28" si="285">DATE(CY$5, 7, 1)</f>
        <v>47300</v>
      </c>
      <c r="DF28" s="58">
        <f t="shared" ref="DF28" si="286">DATE(CY$5, 8, 1)</f>
        <v>47331</v>
      </c>
      <c r="DG28" s="58">
        <f t="shared" ref="DG28" si="287">DATE(CY$5, 9, 1)</f>
        <v>47362</v>
      </c>
      <c r="DH28" s="58">
        <f t="shared" ref="DH28" si="288">DATE(CY$5, 10, 1)</f>
        <v>47392</v>
      </c>
      <c r="DI28" s="58">
        <f t="shared" ref="DI28" si="289">DATE(CY$5, 11, 1)</f>
        <v>47423</v>
      </c>
      <c r="DJ28" s="58">
        <f t="shared" ref="DJ28" si="290">DATE(CY$5, 12, 1)</f>
        <v>47453</v>
      </c>
      <c r="DK28" s="17">
        <f t="shared" ref="DK28" si="291">CY$5</f>
        <v>2029</v>
      </c>
      <c r="DM28" s="58">
        <f t="shared" ref="DM28" si="292">DATE(DM$5, 1, 1)</f>
        <v>47484</v>
      </c>
      <c r="DN28" s="58">
        <f t="shared" ref="DN28" si="293">DATE(DM$5, 2, 1)</f>
        <v>47515</v>
      </c>
      <c r="DO28" s="58">
        <f t="shared" ref="DO28" si="294">DATE(DM$5, 3, 1)</f>
        <v>47543</v>
      </c>
      <c r="DP28" s="58">
        <f t="shared" ref="DP28" si="295">DATE(DM$5, 4, 1)</f>
        <v>47574</v>
      </c>
      <c r="DQ28" s="58">
        <f t="shared" ref="DQ28" si="296">DATE(DM$5, 5, 1)</f>
        <v>47604</v>
      </c>
      <c r="DR28" s="58">
        <f t="shared" ref="DR28" si="297">DATE(DM$5, 6, 1)</f>
        <v>47635</v>
      </c>
      <c r="DS28" s="58">
        <f t="shared" ref="DS28" si="298">DATE(DM$5, 7, 1)</f>
        <v>47665</v>
      </c>
      <c r="DT28" s="58">
        <f t="shared" ref="DT28" si="299">DATE(DM$5, 8, 1)</f>
        <v>47696</v>
      </c>
      <c r="DU28" s="58">
        <f t="shared" ref="DU28" si="300">DATE(DM$5, 9, 1)</f>
        <v>47727</v>
      </c>
      <c r="DV28" s="58">
        <f t="shared" ref="DV28" si="301">DATE(DM$5, 10, 1)</f>
        <v>47757</v>
      </c>
      <c r="DW28" s="58">
        <f t="shared" ref="DW28" si="302">DATE(DM$5, 11, 1)</f>
        <v>47788</v>
      </c>
      <c r="DX28" s="58">
        <f t="shared" ref="DX28" si="303">DATE(DM$5, 12, 1)</f>
        <v>47818</v>
      </c>
      <c r="DY28" s="17">
        <f t="shared" ref="DY28" si="304">DM$5</f>
        <v>2030</v>
      </c>
      <c r="EA28" s="58">
        <f t="shared" ref="EA28" si="305">DATE(EA$5, 1, 1)</f>
        <v>47849</v>
      </c>
      <c r="EB28" s="58">
        <f t="shared" ref="EB28" si="306">DATE(EA$5, 2, 1)</f>
        <v>47880</v>
      </c>
      <c r="EC28" s="58">
        <f t="shared" ref="EC28" si="307">DATE(EA$5, 3, 1)</f>
        <v>47908</v>
      </c>
      <c r="ED28" s="58">
        <f t="shared" ref="ED28" si="308">DATE(EA$5, 4, 1)</f>
        <v>47939</v>
      </c>
      <c r="EE28" s="58">
        <f t="shared" ref="EE28" si="309">DATE(EA$5, 5, 1)</f>
        <v>47969</v>
      </c>
      <c r="EF28" s="58">
        <f t="shared" ref="EF28" si="310">DATE(EA$5, 6, 1)</f>
        <v>48000</v>
      </c>
      <c r="EG28" s="58">
        <f t="shared" ref="EG28" si="311">DATE(EA$5, 7, 1)</f>
        <v>48030</v>
      </c>
      <c r="EH28" s="58">
        <f t="shared" ref="EH28" si="312">DATE(EA$5, 8, 1)</f>
        <v>48061</v>
      </c>
      <c r="EI28" s="58">
        <f t="shared" ref="EI28" si="313">DATE(EA$5, 9, 1)</f>
        <v>48092</v>
      </c>
      <c r="EJ28" s="58">
        <f t="shared" ref="EJ28" si="314">DATE(EA$5, 10, 1)</f>
        <v>48122</v>
      </c>
      <c r="EK28" s="58">
        <f t="shared" ref="EK28" si="315">DATE(EA$5, 11, 1)</f>
        <v>48153</v>
      </c>
      <c r="EL28" s="58">
        <f t="shared" ref="EL28" si="316">DATE(EA$5, 12, 1)</f>
        <v>48183</v>
      </c>
      <c r="EM28" s="17">
        <f t="shared" ref="EM28" si="317">EA$5</f>
        <v>2031</v>
      </c>
    </row>
    <row r="29" spans="3:143" x14ac:dyDescent="0.3">
      <c r="C29" s="24" t="s">
        <v>18</v>
      </c>
      <c r="E29" s="12">
        <v>1200</v>
      </c>
      <c r="F29" s="12">
        <v>1200</v>
      </c>
      <c r="G29" s="12">
        <v>1200</v>
      </c>
      <c r="H29" s="12">
        <v>1200</v>
      </c>
      <c r="I29" s="12">
        <v>1200</v>
      </c>
      <c r="J29" s="12">
        <v>1200</v>
      </c>
      <c r="K29" s="12">
        <v>1200</v>
      </c>
      <c r="L29" s="12">
        <v>1200</v>
      </c>
      <c r="M29" s="12">
        <v>1200</v>
      </c>
      <c r="N29" s="12">
        <v>1200</v>
      </c>
      <c r="O29" s="12">
        <v>1200</v>
      </c>
      <c r="P29" s="12">
        <v>1200</v>
      </c>
      <c r="Q29" s="14">
        <f>SUM(E29:P29)</f>
        <v>14400</v>
      </c>
      <c r="S29" s="12"/>
      <c r="T29" s="12"/>
      <c r="U29" s="12"/>
      <c r="V29" s="12"/>
      <c r="W29" s="12"/>
      <c r="X29" s="12"/>
      <c r="Y29" s="12"/>
      <c r="Z29" s="12"/>
      <c r="AA29" s="12"/>
      <c r="AB29" s="12"/>
      <c r="AC29" s="12"/>
      <c r="AD29" s="12"/>
      <c r="AE29" s="14">
        <f>SUM(S29:AD29)</f>
        <v>0</v>
      </c>
      <c r="AG29" s="12"/>
      <c r="AH29" s="12"/>
      <c r="AI29" s="12"/>
      <c r="AJ29" s="12"/>
      <c r="AK29" s="12"/>
      <c r="AL29" s="12"/>
      <c r="AM29" s="12"/>
      <c r="AN29" s="12"/>
      <c r="AO29" s="12"/>
      <c r="AP29" s="12"/>
      <c r="AQ29" s="12"/>
      <c r="AR29" s="12"/>
      <c r="AS29" s="14">
        <f>SUM(AG29:AR29)</f>
        <v>0</v>
      </c>
      <c r="AU29" s="12"/>
      <c r="AV29" s="12"/>
      <c r="AW29" s="12"/>
      <c r="AX29" s="12"/>
      <c r="AY29" s="12"/>
      <c r="AZ29" s="12"/>
      <c r="BA29" s="12"/>
      <c r="BB29" s="12"/>
      <c r="BC29" s="12"/>
      <c r="BD29" s="12"/>
      <c r="BE29" s="12"/>
      <c r="BF29" s="12"/>
      <c r="BG29" s="14">
        <f t="shared" ref="BG29" si="318">SUM(AU29:BF29)</f>
        <v>0</v>
      </c>
      <c r="BI29" s="12"/>
      <c r="BJ29" s="12"/>
      <c r="BK29" s="12"/>
      <c r="BL29" s="12"/>
      <c r="BM29" s="12"/>
      <c r="BN29" s="12"/>
      <c r="BO29" s="12"/>
      <c r="BP29" s="12"/>
      <c r="BQ29" s="12"/>
      <c r="BR29" s="12"/>
      <c r="BS29" s="12"/>
      <c r="BT29" s="12"/>
      <c r="BU29" s="14">
        <f t="shared" ref="BU29" si="319">SUM(BI29:BT29)</f>
        <v>0</v>
      </c>
      <c r="BW29" s="12"/>
      <c r="BX29" s="12"/>
      <c r="BY29" s="12"/>
      <c r="BZ29" s="12"/>
      <c r="CA29" s="12"/>
      <c r="CB29" s="12"/>
      <c r="CC29" s="12"/>
      <c r="CD29" s="12"/>
      <c r="CE29" s="12"/>
      <c r="CF29" s="12"/>
      <c r="CG29" s="12"/>
      <c r="CH29" s="12"/>
      <c r="CI29" s="14">
        <f t="shared" ref="CI29" si="320">SUM(BW29:CH29)</f>
        <v>0</v>
      </c>
      <c r="CK29" s="12"/>
      <c r="CL29" s="12"/>
      <c r="CM29" s="12"/>
      <c r="CN29" s="12"/>
      <c r="CO29" s="12"/>
      <c r="CP29" s="12"/>
      <c r="CQ29" s="12"/>
      <c r="CR29" s="12"/>
      <c r="CS29" s="12"/>
      <c r="CT29" s="12"/>
      <c r="CU29" s="12"/>
      <c r="CV29" s="12"/>
      <c r="CW29" s="14">
        <f t="shared" ref="CW29" si="321">SUM(CK29:CV29)</f>
        <v>0</v>
      </c>
      <c r="CY29" s="12"/>
      <c r="CZ29" s="12"/>
      <c r="DA29" s="12"/>
      <c r="DB29" s="12"/>
      <c r="DC29" s="12"/>
      <c r="DD29" s="12"/>
      <c r="DE29" s="12"/>
      <c r="DF29" s="12"/>
      <c r="DG29" s="12"/>
      <c r="DH29" s="12"/>
      <c r="DI29" s="12"/>
      <c r="DJ29" s="12"/>
      <c r="DK29" s="14">
        <f t="shared" ref="DK29" si="322">SUM(CY29:DJ29)</f>
        <v>0</v>
      </c>
      <c r="DM29" s="12"/>
      <c r="DN29" s="12"/>
      <c r="DO29" s="12"/>
      <c r="DP29" s="12"/>
      <c r="DQ29" s="12"/>
      <c r="DR29" s="12"/>
      <c r="DS29" s="12"/>
      <c r="DT29" s="12"/>
      <c r="DU29" s="12"/>
      <c r="DV29" s="12"/>
      <c r="DW29" s="12"/>
      <c r="DX29" s="12"/>
      <c r="DY29" s="14">
        <f t="shared" ref="DY29" si="323">SUM(DM29:DX29)</f>
        <v>0</v>
      </c>
      <c r="EA29" s="12"/>
      <c r="EB29" s="12"/>
      <c r="EC29" s="12"/>
      <c r="ED29" s="12"/>
      <c r="EE29" s="12"/>
      <c r="EF29" s="12"/>
      <c r="EG29" s="12"/>
      <c r="EH29" s="12"/>
      <c r="EI29" s="12"/>
      <c r="EJ29" s="12"/>
      <c r="EK29" s="12"/>
      <c r="EL29" s="12"/>
      <c r="EM29" s="14">
        <f t="shared" ref="EM29" si="324">SUM(EA29:EL29)</f>
        <v>0</v>
      </c>
    </row>
    <row r="30" spans="3:143" x14ac:dyDescent="0.3">
      <c r="C30" s="24" t="s">
        <v>19</v>
      </c>
      <c r="E30" s="12">
        <v>300</v>
      </c>
      <c r="F30" s="12">
        <v>300</v>
      </c>
      <c r="G30" s="12">
        <v>300</v>
      </c>
      <c r="H30" s="12">
        <v>300</v>
      </c>
      <c r="I30" s="12">
        <v>300</v>
      </c>
      <c r="J30" s="12">
        <v>300</v>
      </c>
      <c r="K30" s="12">
        <v>300</v>
      </c>
      <c r="L30" s="12">
        <v>300</v>
      </c>
      <c r="M30" s="12">
        <v>300</v>
      </c>
      <c r="N30" s="12">
        <v>300</v>
      </c>
      <c r="O30" s="12">
        <v>300</v>
      </c>
      <c r="P30" s="12">
        <v>300</v>
      </c>
      <c r="Q30" s="14">
        <f t="shared" ref="Q30:Q47" si="325">SUM(E30:P30)</f>
        <v>3600</v>
      </c>
      <c r="S30" s="12"/>
      <c r="T30" s="12"/>
      <c r="U30" s="12"/>
      <c r="V30" s="12"/>
      <c r="W30" s="12"/>
      <c r="X30" s="12"/>
      <c r="Y30" s="12"/>
      <c r="Z30" s="12"/>
      <c r="AA30" s="12"/>
      <c r="AB30" s="12"/>
      <c r="AC30" s="12"/>
      <c r="AD30" s="12"/>
      <c r="AE30" s="14">
        <f t="shared" ref="AE30:AE47" si="326">SUM(S30:AD30)</f>
        <v>0</v>
      </c>
      <c r="AG30" s="12"/>
      <c r="AH30" s="12"/>
      <c r="AI30" s="12"/>
      <c r="AJ30" s="12"/>
      <c r="AK30" s="12"/>
      <c r="AL30" s="12"/>
      <c r="AM30" s="12"/>
      <c r="AN30" s="12"/>
      <c r="AO30" s="12"/>
      <c r="AP30" s="12"/>
      <c r="AQ30" s="12"/>
      <c r="AR30" s="12"/>
      <c r="AS30" s="14">
        <f t="shared" ref="AS30:AS47" si="327">SUM(AG30:AR30)</f>
        <v>0</v>
      </c>
      <c r="AU30" s="12"/>
      <c r="AV30" s="12"/>
      <c r="AW30" s="12"/>
      <c r="AX30" s="12"/>
      <c r="AY30" s="12"/>
      <c r="AZ30" s="12"/>
      <c r="BA30" s="12"/>
      <c r="BB30" s="12"/>
      <c r="BC30" s="12"/>
      <c r="BD30" s="12"/>
      <c r="BE30" s="12"/>
      <c r="BF30" s="12"/>
      <c r="BG30" s="14">
        <f t="shared" ref="BG30:BG48" si="328">SUM(AU30:BF30)</f>
        <v>0</v>
      </c>
      <c r="BI30" s="12"/>
      <c r="BJ30" s="12"/>
      <c r="BK30" s="12"/>
      <c r="BL30" s="12"/>
      <c r="BM30" s="12"/>
      <c r="BN30" s="12"/>
      <c r="BO30" s="12"/>
      <c r="BP30" s="12"/>
      <c r="BQ30" s="12"/>
      <c r="BR30" s="12"/>
      <c r="BS30" s="12"/>
      <c r="BT30" s="12"/>
      <c r="BU30" s="14">
        <f t="shared" ref="BU30:BU48" si="329">SUM(BI30:BT30)</f>
        <v>0</v>
      </c>
      <c r="BW30" s="12"/>
      <c r="BX30" s="12"/>
      <c r="BY30" s="12"/>
      <c r="BZ30" s="12"/>
      <c r="CA30" s="12"/>
      <c r="CB30" s="12"/>
      <c r="CC30" s="12"/>
      <c r="CD30" s="12"/>
      <c r="CE30" s="12"/>
      <c r="CF30" s="12"/>
      <c r="CG30" s="12"/>
      <c r="CH30" s="12"/>
      <c r="CI30" s="14">
        <f t="shared" ref="CI30:CI48" si="330">SUM(BW30:CH30)</f>
        <v>0</v>
      </c>
      <c r="CK30" s="12"/>
      <c r="CL30" s="12"/>
      <c r="CM30" s="12"/>
      <c r="CN30" s="12"/>
      <c r="CO30" s="12"/>
      <c r="CP30" s="12"/>
      <c r="CQ30" s="12"/>
      <c r="CR30" s="12"/>
      <c r="CS30" s="12"/>
      <c r="CT30" s="12"/>
      <c r="CU30" s="12"/>
      <c r="CV30" s="12"/>
      <c r="CW30" s="14">
        <f t="shared" ref="CW30:CW48" si="331">SUM(CK30:CV30)</f>
        <v>0</v>
      </c>
      <c r="CY30" s="12"/>
      <c r="CZ30" s="12"/>
      <c r="DA30" s="12"/>
      <c r="DB30" s="12"/>
      <c r="DC30" s="12"/>
      <c r="DD30" s="12"/>
      <c r="DE30" s="12"/>
      <c r="DF30" s="12"/>
      <c r="DG30" s="12"/>
      <c r="DH30" s="12"/>
      <c r="DI30" s="12"/>
      <c r="DJ30" s="12"/>
      <c r="DK30" s="14">
        <f t="shared" ref="DK30:DK48" si="332">SUM(CY30:DJ30)</f>
        <v>0</v>
      </c>
      <c r="DM30" s="12"/>
      <c r="DN30" s="12"/>
      <c r="DO30" s="12"/>
      <c r="DP30" s="12"/>
      <c r="DQ30" s="12"/>
      <c r="DR30" s="12"/>
      <c r="DS30" s="12"/>
      <c r="DT30" s="12"/>
      <c r="DU30" s="12"/>
      <c r="DV30" s="12"/>
      <c r="DW30" s="12"/>
      <c r="DX30" s="12"/>
      <c r="DY30" s="14">
        <f t="shared" ref="DY30:DY48" si="333">SUM(DM30:DX30)</f>
        <v>0</v>
      </c>
      <c r="EA30" s="12"/>
      <c r="EB30" s="12"/>
      <c r="EC30" s="12"/>
      <c r="ED30" s="12"/>
      <c r="EE30" s="12"/>
      <c r="EF30" s="12"/>
      <c r="EG30" s="12"/>
      <c r="EH30" s="12"/>
      <c r="EI30" s="12"/>
      <c r="EJ30" s="12"/>
      <c r="EK30" s="12"/>
      <c r="EL30" s="12"/>
      <c r="EM30" s="14">
        <f t="shared" ref="EM30:EM48" si="334">SUM(EA30:EL30)</f>
        <v>0</v>
      </c>
    </row>
    <row r="31" spans="3:143" x14ac:dyDescent="0.3">
      <c r="C31" s="24" t="s">
        <v>20</v>
      </c>
      <c r="E31" s="12">
        <v>350</v>
      </c>
      <c r="F31" s="12">
        <v>350</v>
      </c>
      <c r="G31" s="12">
        <v>350</v>
      </c>
      <c r="H31" s="12">
        <v>350</v>
      </c>
      <c r="I31" s="12">
        <v>350</v>
      </c>
      <c r="J31" s="12">
        <v>350</v>
      </c>
      <c r="K31" s="12">
        <v>350</v>
      </c>
      <c r="L31" s="12">
        <v>350</v>
      </c>
      <c r="M31" s="12">
        <v>350</v>
      </c>
      <c r="N31" s="12">
        <v>350</v>
      </c>
      <c r="O31" s="12">
        <v>350</v>
      </c>
      <c r="P31" s="12">
        <v>350</v>
      </c>
      <c r="Q31" s="14">
        <f t="shared" si="325"/>
        <v>4200</v>
      </c>
      <c r="S31" s="12"/>
      <c r="T31" s="12"/>
      <c r="U31" s="12"/>
      <c r="V31" s="12"/>
      <c r="W31" s="12"/>
      <c r="X31" s="12"/>
      <c r="Y31" s="12"/>
      <c r="Z31" s="12"/>
      <c r="AA31" s="12"/>
      <c r="AB31" s="12"/>
      <c r="AC31" s="12"/>
      <c r="AD31" s="12"/>
      <c r="AE31" s="14">
        <f t="shared" si="326"/>
        <v>0</v>
      </c>
      <c r="AG31" s="12"/>
      <c r="AH31" s="12"/>
      <c r="AI31" s="12"/>
      <c r="AJ31" s="12"/>
      <c r="AK31" s="12"/>
      <c r="AL31" s="12"/>
      <c r="AM31" s="12"/>
      <c r="AN31" s="12"/>
      <c r="AO31" s="12"/>
      <c r="AP31" s="12"/>
      <c r="AQ31" s="12"/>
      <c r="AR31" s="12"/>
      <c r="AS31" s="14">
        <f t="shared" si="327"/>
        <v>0</v>
      </c>
      <c r="AU31" s="12"/>
      <c r="AV31" s="12"/>
      <c r="AW31" s="12"/>
      <c r="AX31" s="12"/>
      <c r="AY31" s="12"/>
      <c r="AZ31" s="12"/>
      <c r="BA31" s="12"/>
      <c r="BB31" s="12"/>
      <c r="BC31" s="12"/>
      <c r="BD31" s="12"/>
      <c r="BE31" s="12"/>
      <c r="BF31" s="12"/>
      <c r="BG31" s="14">
        <f t="shared" si="328"/>
        <v>0</v>
      </c>
      <c r="BI31" s="12"/>
      <c r="BJ31" s="12"/>
      <c r="BK31" s="12"/>
      <c r="BL31" s="12"/>
      <c r="BM31" s="12"/>
      <c r="BN31" s="12"/>
      <c r="BO31" s="12"/>
      <c r="BP31" s="12"/>
      <c r="BQ31" s="12"/>
      <c r="BR31" s="12"/>
      <c r="BS31" s="12"/>
      <c r="BT31" s="12"/>
      <c r="BU31" s="14">
        <f t="shared" si="329"/>
        <v>0</v>
      </c>
      <c r="BW31" s="12"/>
      <c r="BX31" s="12"/>
      <c r="BY31" s="12"/>
      <c r="BZ31" s="12"/>
      <c r="CA31" s="12"/>
      <c r="CB31" s="12"/>
      <c r="CC31" s="12"/>
      <c r="CD31" s="12"/>
      <c r="CE31" s="12"/>
      <c r="CF31" s="12"/>
      <c r="CG31" s="12"/>
      <c r="CH31" s="12"/>
      <c r="CI31" s="14">
        <f t="shared" si="330"/>
        <v>0</v>
      </c>
      <c r="CK31" s="12"/>
      <c r="CL31" s="12"/>
      <c r="CM31" s="12"/>
      <c r="CN31" s="12"/>
      <c r="CO31" s="12"/>
      <c r="CP31" s="12"/>
      <c r="CQ31" s="12"/>
      <c r="CR31" s="12"/>
      <c r="CS31" s="12"/>
      <c r="CT31" s="12"/>
      <c r="CU31" s="12"/>
      <c r="CV31" s="12"/>
      <c r="CW31" s="14">
        <f t="shared" si="331"/>
        <v>0</v>
      </c>
      <c r="CY31" s="12"/>
      <c r="CZ31" s="12"/>
      <c r="DA31" s="12"/>
      <c r="DB31" s="12"/>
      <c r="DC31" s="12"/>
      <c r="DD31" s="12"/>
      <c r="DE31" s="12"/>
      <c r="DF31" s="12"/>
      <c r="DG31" s="12"/>
      <c r="DH31" s="12"/>
      <c r="DI31" s="12"/>
      <c r="DJ31" s="12"/>
      <c r="DK31" s="14">
        <f t="shared" si="332"/>
        <v>0</v>
      </c>
      <c r="DM31" s="12"/>
      <c r="DN31" s="12"/>
      <c r="DO31" s="12"/>
      <c r="DP31" s="12"/>
      <c r="DQ31" s="12"/>
      <c r="DR31" s="12"/>
      <c r="DS31" s="12"/>
      <c r="DT31" s="12"/>
      <c r="DU31" s="12"/>
      <c r="DV31" s="12"/>
      <c r="DW31" s="12"/>
      <c r="DX31" s="12"/>
      <c r="DY31" s="14">
        <f t="shared" si="333"/>
        <v>0</v>
      </c>
      <c r="EA31" s="12"/>
      <c r="EB31" s="12"/>
      <c r="EC31" s="12"/>
      <c r="ED31" s="12"/>
      <c r="EE31" s="12"/>
      <c r="EF31" s="12"/>
      <c r="EG31" s="12"/>
      <c r="EH31" s="12"/>
      <c r="EI31" s="12"/>
      <c r="EJ31" s="12"/>
      <c r="EK31" s="12"/>
      <c r="EL31" s="12"/>
      <c r="EM31" s="14">
        <f t="shared" si="334"/>
        <v>0</v>
      </c>
    </row>
    <row r="32" spans="3:143" ht="14.4" customHeight="1" x14ac:dyDescent="0.3">
      <c r="C32" s="24" t="s">
        <v>21</v>
      </c>
      <c r="E32" s="12">
        <v>300</v>
      </c>
      <c r="F32" s="12">
        <v>300</v>
      </c>
      <c r="G32" s="12">
        <v>300</v>
      </c>
      <c r="H32" s="12">
        <v>300</v>
      </c>
      <c r="I32" s="12">
        <v>300</v>
      </c>
      <c r="J32" s="12">
        <v>300</v>
      </c>
      <c r="K32" s="12">
        <v>300</v>
      </c>
      <c r="L32" s="12">
        <v>300</v>
      </c>
      <c r="M32" s="12">
        <v>300</v>
      </c>
      <c r="N32" s="12">
        <v>300</v>
      </c>
      <c r="O32" s="12">
        <v>300</v>
      </c>
      <c r="P32" s="12">
        <v>300</v>
      </c>
      <c r="Q32" s="14">
        <f t="shared" si="325"/>
        <v>3600</v>
      </c>
      <c r="S32" s="12"/>
      <c r="T32" s="12"/>
      <c r="U32" s="12"/>
      <c r="V32" s="12"/>
      <c r="W32" s="12"/>
      <c r="X32" s="12"/>
      <c r="Y32" s="12"/>
      <c r="Z32" s="12"/>
      <c r="AA32" s="12"/>
      <c r="AB32" s="12"/>
      <c r="AC32" s="12"/>
      <c r="AD32" s="12"/>
      <c r="AE32" s="14">
        <f t="shared" si="326"/>
        <v>0</v>
      </c>
      <c r="AG32" s="12"/>
      <c r="AH32" s="12"/>
      <c r="AI32" s="12"/>
      <c r="AJ32" s="12"/>
      <c r="AK32" s="12"/>
      <c r="AL32" s="12"/>
      <c r="AM32" s="12"/>
      <c r="AN32" s="12"/>
      <c r="AO32" s="12"/>
      <c r="AP32" s="12"/>
      <c r="AQ32" s="12"/>
      <c r="AR32" s="12"/>
      <c r="AS32" s="14">
        <f t="shared" si="327"/>
        <v>0</v>
      </c>
      <c r="AU32" s="12"/>
      <c r="AV32" s="12"/>
      <c r="AW32" s="12"/>
      <c r="AX32" s="12"/>
      <c r="AY32" s="12"/>
      <c r="AZ32" s="12"/>
      <c r="BA32" s="12"/>
      <c r="BB32" s="12"/>
      <c r="BC32" s="12"/>
      <c r="BD32" s="12"/>
      <c r="BE32" s="12"/>
      <c r="BF32" s="12"/>
      <c r="BG32" s="14">
        <f t="shared" si="328"/>
        <v>0</v>
      </c>
      <c r="BI32" s="12"/>
      <c r="BJ32" s="12"/>
      <c r="BK32" s="12"/>
      <c r="BL32" s="12"/>
      <c r="BM32" s="12"/>
      <c r="BN32" s="12"/>
      <c r="BO32" s="12"/>
      <c r="BP32" s="12"/>
      <c r="BQ32" s="12"/>
      <c r="BR32" s="12"/>
      <c r="BS32" s="12"/>
      <c r="BT32" s="12"/>
      <c r="BU32" s="14">
        <f t="shared" si="329"/>
        <v>0</v>
      </c>
      <c r="BW32" s="12"/>
      <c r="BX32" s="12"/>
      <c r="BY32" s="12"/>
      <c r="BZ32" s="12"/>
      <c r="CA32" s="12"/>
      <c r="CB32" s="12"/>
      <c r="CC32" s="12"/>
      <c r="CD32" s="12"/>
      <c r="CE32" s="12"/>
      <c r="CF32" s="12"/>
      <c r="CG32" s="12"/>
      <c r="CH32" s="12"/>
      <c r="CI32" s="14">
        <f t="shared" si="330"/>
        <v>0</v>
      </c>
      <c r="CK32" s="12"/>
      <c r="CL32" s="12"/>
      <c r="CM32" s="12"/>
      <c r="CN32" s="12"/>
      <c r="CO32" s="12"/>
      <c r="CP32" s="12"/>
      <c r="CQ32" s="12"/>
      <c r="CR32" s="12"/>
      <c r="CS32" s="12"/>
      <c r="CT32" s="12"/>
      <c r="CU32" s="12"/>
      <c r="CV32" s="12"/>
      <c r="CW32" s="14">
        <f t="shared" si="331"/>
        <v>0</v>
      </c>
      <c r="CY32" s="12"/>
      <c r="CZ32" s="12"/>
      <c r="DA32" s="12"/>
      <c r="DB32" s="12"/>
      <c r="DC32" s="12"/>
      <c r="DD32" s="12"/>
      <c r="DE32" s="12"/>
      <c r="DF32" s="12"/>
      <c r="DG32" s="12"/>
      <c r="DH32" s="12"/>
      <c r="DI32" s="12"/>
      <c r="DJ32" s="12"/>
      <c r="DK32" s="14">
        <f t="shared" si="332"/>
        <v>0</v>
      </c>
      <c r="DM32" s="12"/>
      <c r="DN32" s="12"/>
      <c r="DO32" s="12"/>
      <c r="DP32" s="12"/>
      <c r="DQ32" s="12"/>
      <c r="DR32" s="12"/>
      <c r="DS32" s="12"/>
      <c r="DT32" s="12"/>
      <c r="DU32" s="12"/>
      <c r="DV32" s="12"/>
      <c r="DW32" s="12"/>
      <c r="DX32" s="12"/>
      <c r="DY32" s="14">
        <f t="shared" si="333"/>
        <v>0</v>
      </c>
      <c r="EA32" s="12"/>
      <c r="EB32" s="12"/>
      <c r="EC32" s="12"/>
      <c r="ED32" s="12"/>
      <c r="EE32" s="12"/>
      <c r="EF32" s="12"/>
      <c r="EG32" s="12"/>
      <c r="EH32" s="12"/>
      <c r="EI32" s="12"/>
      <c r="EJ32" s="12"/>
      <c r="EK32" s="12"/>
      <c r="EL32" s="12"/>
      <c r="EM32" s="14">
        <f t="shared" si="334"/>
        <v>0</v>
      </c>
    </row>
    <row r="33" spans="3:143" ht="14.4" customHeight="1" x14ac:dyDescent="0.3">
      <c r="C33" s="24" t="s">
        <v>22</v>
      </c>
      <c r="E33" s="12">
        <v>0</v>
      </c>
      <c r="F33" s="12">
        <v>0</v>
      </c>
      <c r="G33" s="12">
        <v>150</v>
      </c>
      <c r="H33" s="12">
        <v>0</v>
      </c>
      <c r="I33" s="12">
        <v>0</v>
      </c>
      <c r="J33" s="12">
        <v>150</v>
      </c>
      <c r="K33" s="12">
        <v>0</v>
      </c>
      <c r="L33" s="12">
        <v>0</v>
      </c>
      <c r="M33" s="12">
        <v>150</v>
      </c>
      <c r="N33" s="12">
        <v>0</v>
      </c>
      <c r="O33" s="12">
        <v>0</v>
      </c>
      <c r="P33" s="12">
        <v>150</v>
      </c>
      <c r="Q33" s="14">
        <f t="shared" si="325"/>
        <v>600</v>
      </c>
      <c r="S33" s="12"/>
      <c r="T33" s="12"/>
      <c r="U33" s="12"/>
      <c r="V33" s="12"/>
      <c r="W33" s="12"/>
      <c r="X33" s="12"/>
      <c r="Y33" s="12"/>
      <c r="Z33" s="12"/>
      <c r="AA33" s="12"/>
      <c r="AB33" s="12"/>
      <c r="AC33" s="12"/>
      <c r="AD33" s="12"/>
      <c r="AE33" s="14">
        <f t="shared" si="326"/>
        <v>0</v>
      </c>
      <c r="AG33" s="12"/>
      <c r="AH33" s="12"/>
      <c r="AI33" s="12"/>
      <c r="AJ33" s="12"/>
      <c r="AK33" s="12"/>
      <c r="AL33" s="12"/>
      <c r="AM33" s="12"/>
      <c r="AN33" s="12"/>
      <c r="AO33" s="12"/>
      <c r="AP33" s="12"/>
      <c r="AQ33" s="12"/>
      <c r="AR33" s="12"/>
      <c r="AS33" s="14">
        <f t="shared" si="327"/>
        <v>0</v>
      </c>
      <c r="AU33" s="12"/>
      <c r="AV33" s="12"/>
      <c r="AW33" s="12"/>
      <c r="AX33" s="12"/>
      <c r="AY33" s="12"/>
      <c r="AZ33" s="12"/>
      <c r="BA33" s="12"/>
      <c r="BB33" s="12"/>
      <c r="BC33" s="12"/>
      <c r="BD33" s="12"/>
      <c r="BE33" s="12"/>
      <c r="BF33" s="12"/>
      <c r="BG33" s="14">
        <f t="shared" si="328"/>
        <v>0</v>
      </c>
      <c r="BI33" s="12"/>
      <c r="BJ33" s="12"/>
      <c r="BK33" s="12"/>
      <c r="BL33" s="12"/>
      <c r="BM33" s="12"/>
      <c r="BN33" s="12"/>
      <c r="BO33" s="12"/>
      <c r="BP33" s="12"/>
      <c r="BQ33" s="12"/>
      <c r="BR33" s="12"/>
      <c r="BS33" s="12"/>
      <c r="BT33" s="12"/>
      <c r="BU33" s="14">
        <f t="shared" si="329"/>
        <v>0</v>
      </c>
      <c r="BW33" s="12"/>
      <c r="BX33" s="12"/>
      <c r="BY33" s="12"/>
      <c r="BZ33" s="12"/>
      <c r="CA33" s="12"/>
      <c r="CB33" s="12"/>
      <c r="CC33" s="12"/>
      <c r="CD33" s="12"/>
      <c r="CE33" s="12"/>
      <c r="CF33" s="12"/>
      <c r="CG33" s="12"/>
      <c r="CH33" s="12"/>
      <c r="CI33" s="14">
        <f t="shared" si="330"/>
        <v>0</v>
      </c>
      <c r="CK33" s="12"/>
      <c r="CL33" s="12"/>
      <c r="CM33" s="12"/>
      <c r="CN33" s="12"/>
      <c r="CO33" s="12"/>
      <c r="CP33" s="12"/>
      <c r="CQ33" s="12"/>
      <c r="CR33" s="12"/>
      <c r="CS33" s="12"/>
      <c r="CT33" s="12"/>
      <c r="CU33" s="12"/>
      <c r="CV33" s="12"/>
      <c r="CW33" s="14">
        <f t="shared" si="331"/>
        <v>0</v>
      </c>
      <c r="CY33" s="12"/>
      <c r="CZ33" s="12"/>
      <c r="DA33" s="12"/>
      <c r="DB33" s="12"/>
      <c r="DC33" s="12"/>
      <c r="DD33" s="12"/>
      <c r="DE33" s="12"/>
      <c r="DF33" s="12"/>
      <c r="DG33" s="12"/>
      <c r="DH33" s="12"/>
      <c r="DI33" s="12"/>
      <c r="DJ33" s="12"/>
      <c r="DK33" s="14">
        <f t="shared" si="332"/>
        <v>0</v>
      </c>
      <c r="DM33" s="12"/>
      <c r="DN33" s="12"/>
      <c r="DO33" s="12"/>
      <c r="DP33" s="12"/>
      <c r="DQ33" s="12"/>
      <c r="DR33" s="12"/>
      <c r="DS33" s="12"/>
      <c r="DT33" s="12"/>
      <c r="DU33" s="12"/>
      <c r="DV33" s="12"/>
      <c r="DW33" s="12"/>
      <c r="DX33" s="12"/>
      <c r="DY33" s="14">
        <f t="shared" si="333"/>
        <v>0</v>
      </c>
      <c r="EA33" s="12"/>
      <c r="EB33" s="12"/>
      <c r="EC33" s="12"/>
      <c r="ED33" s="12"/>
      <c r="EE33" s="12"/>
      <c r="EF33" s="12"/>
      <c r="EG33" s="12"/>
      <c r="EH33" s="12"/>
      <c r="EI33" s="12"/>
      <c r="EJ33" s="12"/>
      <c r="EK33" s="12"/>
      <c r="EL33" s="12"/>
      <c r="EM33" s="14">
        <f t="shared" si="334"/>
        <v>0</v>
      </c>
    </row>
    <row r="34" spans="3:143" ht="14.4" customHeight="1" x14ac:dyDescent="0.3">
      <c r="C34" s="24" t="s">
        <v>23</v>
      </c>
      <c r="E34" s="12">
        <v>200</v>
      </c>
      <c r="F34" s="12">
        <v>200</v>
      </c>
      <c r="G34" s="12">
        <v>200</v>
      </c>
      <c r="H34" s="12">
        <v>200</v>
      </c>
      <c r="I34" s="12">
        <v>200</v>
      </c>
      <c r="J34" s="12">
        <v>200</v>
      </c>
      <c r="K34" s="12">
        <v>200</v>
      </c>
      <c r="L34" s="12">
        <v>200</v>
      </c>
      <c r="M34" s="12">
        <v>200</v>
      </c>
      <c r="N34" s="12">
        <v>200</v>
      </c>
      <c r="O34" s="12">
        <v>200</v>
      </c>
      <c r="P34" s="12">
        <v>200</v>
      </c>
      <c r="Q34" s="14">
        <f t="shared" si="325"/>
        <v>2400</v>
      </c>
      <c r="S34" s="12"/>
      <c r="T34" s="12"/>
      <c r="U34" s="12"/>
      <c r="V34" s="12"/>
      <c r="W34" s="12"/>
      <c r="X34" s="12"/>
      <c r="Y34" s="12"/>
      <c r="Z34" s="12"/>
      <c r="AA34" s="12"/>
      <c r="AB34" s="12"/>
      <c r="AC34" s="12"/>
      <c r="AD34" s="12"/>
      <c r="AE34" s="14">
        <f t="shared" si="326"/>
        <v>0</v>
      </c>
      <c r="AG34" s="12"/>
      <c r="AH34" s="12"/>
      <c r="AI34" s="12"/>
      <c r="AJ34" s="12"/>
      <c r="AK34" s="12"/>
      <c r="AL34" s="12"/>
      <c r="AM34" s="12"/>
      <c r="AN34" s="12"/>
      <c r="AO34" s="12"/>
      <c r="AP34" s="12"/>
      <c r="AQ34" s="12"/>
      <c r="AR34" s="12"/>
      <c r="AS34" s="14">
        <f t="shared" si="327"/>
        <v>0</v>
      </c>
      <c r="AU34" s="12"/>
      <c r="AV34" s="12"/>
      <c r="AW34" s="12"/>
      <c r="AX34" s="12"/>
      <c r="AY34" s="12"/>
      <c r="AZ34" s="12"/>
      <c r="BA34" s="12"/>
      <c r="BB34" s="12"/>
      <c r="BC34" s="12"/>
      <c r="BD34" s="12"/>
      <c r="BE34" s="12"/>
      <c r="BF34" s="12"/>
      <c r="BG34" s="14">
        <f t="shared" si="328"/>
        <v>0</v>
      </c>
      <c r="BI34" s="12"/>
      <c r="BJ34" s="12"/>
      <c r="BK34" s="12"/>
      <c r="BL34" s="12"/>
      <c r="BM34" s="12"/>
      <c r="BN34" s="12"/>
      <c r="BO34" s="12"/>
      <c r="BP34" s="12"/>
      <c r="BQ34" s="12"/>
      <c r="BR34" s="12"/>
      <c r="BS34" s="12"/>
      <c r="BT34" s="12"/>
      <c r="BU34" s="14">
        <f t="shared" si="329"/>
        <v>0</v>
      </c>
      <c r="BW34" s="12"/>
      <c r="BX34" s="12"/>
      <c r="BY34" s="12"/>
      <c r="BZ34" s="12"/>
      <c r="CA34" s="12"/>
      <c r="CB34" s="12"/>
      <c r="CC34" s="12"/>
      <c r="CD34" s="12"/>
      <c r="CE34" s="12"/>
      <c r="CF34" s="12"/>
      <c r="CG34" s="12"/>
      <c r="CH34" s="12"/>
      <c r="CI34" s="14">
        <f t="shared" si="330"/>
        <v>0</v>
      </c>
      <c r="CK34" s="12"/>
      <c r="CL34" s="12"/>
      <c r="CM34" s="12"/>
      <c r="CN34" s="12"/>
      <c r="CO34" s="12"/>
      <c r="CP34" s="12"/>
      <c r="CQ34" s="12"/>
      <c r="CR34" s="12"/>
      <c r="CS34" s="12"/>
      <c r="CT34" s="12"/>
      <c r="CU34" s="12"/>
      <c r="CV34" s="12"/>
      <c r="CW34" s="14">
        <f t="shared" si="331"/>
        <v>0</v>
      </c>
      <c r="CY34" s="12"/>
      <c r="CZ34" s="12"/>
      <c r="DA34" s="12"/>
      <c r="DB34" s="12"/>
      <c r="DC34" s="12"/>
      <c r="DD34" s="12"/>
      <c r="DE34" s="12"/>
      <c r="DF34" s="12"/>
      <c r="DG34" s="12"/>
      <c r="DH34" s="12"/>
      <c r="DI34" s="12"/>
      <c r="DJ34" s="12"/>
      <c r="DK34" s="14">
        <f t="shared" si="332"/>
        <v>0</v>
      </c>
      <c r="DM34" s="12"/>
      <c r="DN34" s="12"/>
      <c r="DO34" s="12"/>
      <c r="DP34" s="12"/>
      <c r="DQ34" s="12"/>
      <c r="DR34" s="12"/>
      <c r="DS34" s="12"/>
      <c r="DT34" s="12"/>
      <c r="DU34" s="12"/>
      <c r="DV34" s="12"/>
      <c r="DW34" s="12"/>
      <c r="DX34" s="12"/>
      <c r="DY34" s="14">
        <f t="shared" si="333"/>
        <v>0</v>
      </c>
      <c r="EA34" s="12"/>
      <c r="EB34" s="12"/>
      <c r="EC34" s="12"/>
      <c r="ED34" s="12"/>
      <c r="EE34" s="12"/>
      <c r="EF34" s="12"/>
      <c r="EG34" s="12"/>
      <c r="EH34" s="12"/>
      <c r="EI34" s="12"/>
      <c r="EJ34" s="12"/>
      <c r="EK34" s="12"/>
      <c r="EL34" s="12"/>
      <c r="EM34" s="14">
        <f t="shared" si="334"/>
        <v>0</v>
      </c>
    </row>
    <row r="35" spans="3:143" ht="14.4" customHeight="1" x14ac:dyDescent="0.3">
      <c r="C35" s="24" t="s">
        <v>24</v>
      </c>
      <c r="E35" s="12">
        <v>200</v>
      </c>
      <c r="F35" s="12">
        <v>200</v>
      </c>
      <c r="G35" s="12">
        <v>200</v>
      </c>
      <c r="H35" s="12">
        <v>200</v>
      </c>
      <c r="I35" s="12">
        <v>200</v>
      </c>
      <c r="J35" s="12">
        <v>200</v>
      </c>
      <c r="K35" s="12">
        <v>200</v>
      </c>
      <c r="L35" s="12">
        <v>200</v>
      </c>
      <c r="M35" s="12">
        <v>200</v>
      </c>
      <c r="N35" s="12">
        <v>200</v>
      </c>
      <c r="O35" s="12">
        <v>200</v>
      </c>
      <c r="P35" s="12">
        <v>200</v>
      </c>
      <c r="Q35" s="14">
        <f t="shared" si="325"/>
        <v>2400</v>
      </c>
      <c r="S35" s="12"/>
      <c r="T35" s="12"/>
      <c r="U35" s="12"/>
      <c r="V35" s="12"/>
      <c r="W35" s="12"/>
      <c r="X35" s="12"/>
      <c r="Y35" s="12"/>
      <c r="Z35" s="12"/>
      <c r="AA35" s="12"/>
      <c r="AB35" s="12"/>
      <c r="AC35" s="12"/>
      <c r="AD35" s="12"/>
      <c r="AE35" s="14">
        <f t="shared" si="326"/>
        <v>0</v>
      </c>
      <c r="AG35" s="12"/>
      <c r="AH35" s="12"/>
      <c r="AI35" s="12"/>
      <c r="AJ35" s="12"/>
      <c r="AK35" s="12"/>
      <c r="AL35" s="12"/>
      <c r="AM35" s="12"/>
      <c r="AN35" s="12"/>
      <c r="AO35" s="12"/>
      <c r="AP35" s="12"/>
      <c r="AQ35" s="12"/>
      <c r="AR35" s="12"/>
      <c r="AS35" s="14">
        <f t="shared" si="327"/>
        <v>0</v>
      </c>
      <c r="AU35" s="12"/>
      <c r="AV35" s="12"/>
      <c r="AW35" s="12"/>
      <c r="AX35" s="12"/>
      <c r="AY35" s="12"/>
      <c r="AZ35" s="12"/>
      <c r="BA35" s="12"/>
      <c r="BB35" s="12"/>
      <c r="BC35" s="12"/>
      <c r="BD35" s="12"/>
      <c r="BE35" s="12"/>
      <c r="BF35" s="12"/>
      <c r="BG35" s="14">
        <f t="shared" si="328"/>
        <v>0</v>
      </c>
      <c r="BI35" s="12"/>
      <c r="BJ35" s="12"/>
      <c r="BK35" s="12"/>
      <c r="BL35" s="12"/>
      <c r="BM35" s="12"/>
      <c r="BN35" s="12"/>
      <c r="BO35" s="12"/>
      <c r="BP35" s="12"/>
      <c r="BQ35" s="12"/>
      <c r="BR35" s="12"/>
      <c r="BS35" s="12"/>
      <c r="BT35" s="12"/>
      <c r="BU35" s="14">
        <f t="shared" si="329"/>
        <v>0</v>
      </c>
      <c r="BW35" s="12"/>
      <c r="BX35" s="12"/>
      <c r="BY35" s="12"/>
      <c r="BZ35" s="12"/>
      <c r="CA35" s="12"/>
      <c r="CB35" s="12"/>
      <c r="CC35" s="12"/>
      <c r="CD35" s="12"/>
      <c r="CE35" s="12"/>
      <c r="CF35" s="12"/>
      <c r="CG35" s="12"/>
      <c r="CH35" s="12"/>
      <c r="CI35" s="14">
        <f t="shared" si="330"/>
        <v>0</v>
      </c>
      <c r="CK35" s="12"/>
      <c r="CL35" s="12"/>
      <c r="CM35" s="12"/>
      <c r="CN35" s="12"/>
      <c r="CO35" s="12"/>
      <c r="CP35" s="12"/>
      <c r="CQ35" s="12"/>
      <c r="CR35" s="12"/>
      <c r="CS35" s="12"/>
      <c r="CT35" s="12"/>
      <c r="CU35" s="12"/>
      <c r="CV35" s="12"/>
      <c r="CW35" s="14">
        <f t="shared" si="331"/>
        <v>0</v>
      </c>
      <c r="CY35" s="12"/>
      <c r="CZ35" s="12"/>
      <c r="DA35" s="12"/>
      <c r="DB35" s="12"/>
      <c r="DC35" s="12"/>
      <c r="DD35" s="12"/>
      <c r="DE35" s="12"/>
      <c r="DF35" s="12"/>
      <c r="DG35" s="12"/>
      <c r="DH35" s="12"/>
      <c r="DI35" s="12"/>
      <c r="DJ35" s="12"/>
      <c r="DK35" s="14">
        <f t="shared" si="332"/>
        <v>0</v>
      </c>
      <c r="DM35" s="12"/>
      <c r="DN35" s="12"/>
      <c r="DO35" s="12"/>
      <c r="DP35" s="12"/>
      <c r="DQ35" s="12"/>
      <c r="DR35" s="12"/>
      <c r="DS35" s="12"/>
      <c r="DT35" s="12"/>
      <c r="DU35" s="12"/>
      <c r="DV35" s="12"/>
      <c r="DW35" s="12"/>
      <c r="DX35" s="12"/>
      <c r="DY35" s="14">
        <f t="shared" si="333"/>
        <v>0</v>
      </c>
      <c r="EA35" s="12"/>
      <c r="EB35" s="12"/>
      <c r="EC35" s="12"/>
      <c r="ED35" s="12"/>
      <c r="EE35" s="12"/>
      <c r="EF35" s="12"/>
      <c r="EG35" s="12"/>
      <c r="EH35" s="12"/>
      <c r="EI35" s="12"/>
      <c r="EJ35" s="12"/>
      <c r="EK35" s="12"/>
      <c r="EL35" s="12"/>
      <c r="EM35" s="14">
        <f t="shared" si="334"/>
        <v>0</v>
      </c>
    </row>
    <row r="36" spans="3:143" ht="14.4" customHeight="1" x14ac:dyDescent="0.3">
      <c r="C36" s="24" t="s">
        <v>25</v>
      </c>
      <c r="E36" s="12">
        <v>50</v>
      </c>
      <c r="F36" s="12">
        <v>50</v>
      </c>
      <c r="G36" s="12">
        <v>50</v>
      </c>
      <c r="H36" s="12">
        <v>50</v>
      </c>
      <c r="I36" s="12">
        <v>50</v>
      </c>
      <c r="J36" s="12">
        <v>50</v>
      </c>
      <c r="K36" s="12">
        <v>50</v>
      </c>
      <c r="L36" s="12">
        <v>50</v>
      </c>
      <c r="M36" s="12">
        <v>50</v>
      </c>
      <c r="N36" s="12">
        <v>50</v>
      </c>
      <c r="O36" s="12">
        <v>50</v>
      </c>
      <c r="P36" s="12">
        <v>50</v>
      </c>
      <c r="Q36" s="14">
        <f t="shared" si="325"/>
        <v>600</v>
      </c>
      <c r="S36" s="12"/>
      <c r="T36" s="12"/>
      <c r="U36" s="12"/>
      <c r="V36" s="12"/>
      <c r="W36" s="12"/>
      <c r="X36" s="12"/>
      <c r="Y36" s="12"/>
      <c r="Z36" s="12"/>
      <c r="AA36" s="12"/>
      <c r="AB36" s="12"/>
      <c r="AC36" s="12"/>
      <c r="AD36" s="12"/>
      <c r="AE36" s="14">
        <f t="shared" si="326"/>
        <v>0</v>
      </c>
      <c r="AG36" s="12"/>
      <c r="AH36" s="12"/>
      <c r="AI36" s="12"/>
      <c r="AJ36" s="12"/>
      <c r="AK36" s="12"/>
      <c r="AL36" s="12"/>
      <c r="AM36" s="12"/>
      <c r="AN36" s="12"/>
      <c r="AO36" s="12"/>
      <c r="AP36" s="12"/>
      <c r="AQ36" s="12"/>
      <c r="AR36" s="12"/>
      <c r="AS36" s="14">
        <f t="shared" si="327"/>
        <v>0</v>
      </c>
      <c r="AU36" s="12"/>
      <c r="AV36" s="12"/>
      <c r="AW36" s="12"/>
      <c r="AX36" s="12"/>
      <c r="AY36" s="12"/>
      <c r="AZ36" s="12"/>
      <c r="BA36" s="12"/>
      <c r="BB36" s="12"/>
      <c r="BC36" s="12"/>
      <c r="BD36" s="12"/>
      <c r="BE36" s="12"/>
      <c r="BF36" s="12"/>
      <c r="BG36" s="14">
        <f t="shared" si="328"/>
        <v>0</v>
      </c>
      <c r="BI36" s="12"/>
      <c r="BJ36" s="12"/>
      <c r="BK36" s="12"/>
      <c r="BL36" s="12"/>
      <c r="BM36" s="12"/>
      <c r="BN36" s="12"/>
      <c r="BO36" s="12"/>
      <c r="BP36" s="12"/>
      <c r="BQ36" s="12"/>
      <c r="BR36" s="12"/>
      <c r="BS36" s="12"/>
      <c r="BT36" s="12"/>
      <c r="BU36" s="14">
        <f t="shared" si="329"/>
        <v>0</v>
      </c>
      <c r="BW36" s="12"/>
      <c r="BX36" s="12"/>
      <c r="BY36" s="12"/>
      <c r="BZ36" s="12"/>
      <c r="CA36" s="12"/>
      <c r="CB36" s="12"/>
      <c r="CC36" s="12"/>
      <c r="CD36" s="12"/>
      <c r="CE36" s="12"/>
      <c r="CF36" s="12"/>
      <c r="CG36" s="12"/>
      <c r="CH36" s="12"/>
      <c r="CI36" s="14">
        <f t="shared" si="330"/>
        <v>0</v>
      </c>
      <c r="CK36" s="12"/>
      <c r="CL36" s="12"/>
      <c r="CM36" s="12"/>
      <c r="CN36" s="12"/>
      <c r="CO36" s="12"/>
      <c r="CP36" s="12"/>
      <c r="CQ36" s="12"/>
      <c r="CR36" s="12"/>
      <c r="CS36" s="12"/>
      <c r="CT36" s="12"/>
      <c r="CU36" s="12"/>
      <c r="CV36" s="12"/>
      <c r="CW36" s="14">
        <f t="shared" si="331"/>
        <v>0</v>
      </c>
      <c r="CY36" s="12"/>
      <c r="CZ36" s="12"/>
      <c r="DA36" s="12"/>
      <c r="DB36" s="12"/>
      <c r="DC36" s="12"/>
      <c r="DD36" s="12"/>
      <c r="DE36" s="12"/>
      <c r="DF36" s="12"/>
      <c r="DG36" s="12"/>
      <c r="DH36" s="12"/>
      <c r="DI36" s="12"/>
      <c r="DJ36" s="12"/>
      <c r="DK36" s="14">
        <f t="shared" si="332"/>
        <v>0</v>
      </c>
      <c r="DM36" s="12"/>
      <c r="DN36" s="12"/>
      <c r="DO36" s="12"/>
      <c r="DP36" s="12"/>
      <c r="DQ36" s="12"/>
      <c r="DR36" s="12"/>
      <c r="DS36" s="12"/>
      <c r="DT36" s="12"/>
      <c r="DU36" s="12"/>
      <c r="DV36" s="12"/>
      <c r="DW36" s="12"/>
      <c r="DX36" s="12"/>
      <c r="DY36" s="14">
        <f t="shared" si="333"/>
        <v>0</v>
      </c>
      <c r="EA36" s="12"/>
      <c r="EB36" s="12"/>
      <c r="EC36" s="12"/>
      <c r="ED36" s="12"/>
      <c r="EE36" s="12"/>
      <c r="EF36" s="12"/>
      <c r="EG36" s="12"/>
      <c r="EH36" s="12"/>
      <c r="EI36" s="12"/>
      <c r="EJ36" s="12"/>
      <c r="EK36" s="12"/>
      <c r="EL36" s="12"/>
      <c r="EM36" s="14">
        <f t="shared" si="334"/>
        <v>0</v>
      </c>
    </row>
    <row r="37" spans="3:143" ht="14.4" customHeight="1" x14ac:dyDescent="0.3">
      <c r="C37" s="24" t="s">
        <v>26</v>
      </c>
      <c r="E37" s="12">
        <v>300</v>
      </c>
      <c r="F37" s="12">
        <v>300</v>
      </c>
      <c r="G37" s="12">
        <v>300</v>
      </c>
      <c r="H37" s="12">
        <v>1200</v>
      </c>
      <c r="I37" s="12">
        <v>300</v>
      </c>
      <c r="J37" s="12">
        <v>300</v>
      </c>
      <c r="K37" s="12">
        <v>300</v>
      </c>
      <c r="L37" s="12">
        <v>1500</v>
      </c>
      <c r="M37" s="12">
        <v>300</v>
      </c>
      <c r="N37" s="12">
        <v>300</v>
      </c>
      <c r="O37" s="12">
        <v>300</v>
      </c>
      <c r="P37" s="12">
        <v>600</v>
      </c>
      <c r="Q37" s="14">
        <f t="shared" ref="Q37:Q40" si="335">SUM(E37:P37)</f>
        <v>6000</v>
      </c>
      <c r="S37" s="12"/>
      <c r="T37" s="12"/>
      <c r="U37" s="12"/>
      <c r="V37" s="12"/>
      <c r="W37" s="12"/>
      <c r="X37" s="12"/>
      <c r="Y37" s="12"/>
      <c r="Z37" s="12"/>
      <c r="AA37" s="12"/>
      <c r="AB37" s="12"/>
      <c r="AC37" s="12"/>
      <c r="AD37" s="12"/>
      <c r="AE37" s="14">
        <f t="shared" si="326"/>
        <v>0</v>
      </c>
      <c r="AG37" s="12"/>
      <c r="AH37" s="12"/>
      <c r="AI37" s="12"/>
      <c r="AJ37" s="12"/>
      <c r="AK37" s="12"/>
      <c r="AL37" s="12"/>
      <c r="AM37" s="12"/>
      <c r="AN37" s="12"/>
      <c r="AO37" s="12"/>
      <c r="AP37" s="12"/>
      <c r="AQ37" s="12"/>
      <c r="AR37" s="12"/>
      <c r="AS37" s="14">
        <f t="shared" si="327"/>
        <v>0</v>
      </c>
      <c r="AU37" s="12"/>
      <c r="AV37" s="12"/>
      <c r="AW37" s="12"/>
      <c r="AX37" s="12"/>
      <c r="AY37" s="12"/>
      <c r="AZ37" s="12"/>
      <c r="BA37" s="12"/>
      <c r="BB37" s="12"/>
      <c r="BC37" s="12"/>
      <c r="BD37" s="12"/>
      <c r="BE37" s="12"/>
      <c r="BF37" s="12"/>
      <c r="BG37" s="14">
        <f t="shared" si="328"/>
        <v>0</v>
      </c>
      <c r="BI37" s="12"/>
      <c r="BJ37" s="12"/>
      <c r="BK37" s="12"/>
      <c r="BL37" s="12"/>
      <c r="BM37" s="12"/>
      <c r="BN37" s="12"/>
      <c r="BO37" s="12"/>
      <c r="BP37" s="12"/>
      <c r="BQ37" s="12"/>
      <c r="BR37" s="12"/>
      <c r="BS37" s="12"/>
      <c r="BT37" s="12"/>
      <c r="BU37" s="14">
        <f t="shared" si="329"/>
        <v>0</v>
      </c>
      <c r="BW37" s="12"/>
      <c r="BX37" s="12"/>
      <c r="BY37" s="12"/>
      <c r="BZ37" s="12"/>
      <c r="CA37" s="12"/>
      <c r="CB37" s="12"/>
      <c r="CC37" s="12"/>
      <c r="CD37" s="12"/>
      <c r="CE37" s="12"/>
      <c r="CF37" s="12"/>
      <c r="CG37" s="12"/>
      <c r="CH37" s="12"/>
      <c r="CI37" s="14">
        <f t="shared" si="330"/>
        <v>0</v>
      </c>
      <c r="CK37" s="12"/>
      <c r="CL37" s="12"/>
      <c r="CM37" s="12"/>
      <c r="CN37" s="12"/>
      <c r="CO37" s="12"/>
      <c r="CP37" s="12"/>
      <c r="CQ37" s="12"/>
      <c r="CR37" s="12"/>
      <c r="CS37" s="12"/>
      <c r="CT37" s="12"/>
      <c r="CU37" s="12"/>
      <c r="CV37" s="12"/>
      <c r="CW37" s="14">
        <f t="shared" si="331"/>
        <v>0</v>
      </c>
      <c r="CY37" s="12"/>
      <c r="CZ37" s="12"/>
      <c r="DA37" s="12"/>
      <c r="DB37" s="12"/>
      <c r="DC37" s="12"/>
      <c r="DD37" s="12"/>
      <c r="DE37" s="12"/>
      <c r="DF37" s="12"/>
      <c r="DG37" s="12"/>
      <c r="DH37" s="12"/>
      <c r="DI37" s="12"/>
      <c r="DJ37" s="12"/>
      <c r="DK37" s="14">
        <f t="shared" si="332"/>
        <v>0</v>
      </c>
      <c r="DM37" s="12"/>
      <c r="DN37" s="12"/>
      <c r="DO37" s="12"/>
      <c r="DP37" s="12"/>
      <c r="DQ37" s="12"/>
      <c r="DR37" s="12"/>
      <c r="DS37" s="12"/>
      <c r="DT37" s="12"/>
      <c r="DU37" s="12"/>
      <c r="DV37" s="12"/>
      <c r="DW37" s="12"/>
      <c r="DX37" s="12"/>
      <c r="DY37" s="14">
        <f t="shared" si="333"/>
        <v>0</v>
      </c>
      <c r="EA37" s="12"/>
      <c r="EB37" s="12"/>
      <c r="EC37" s="12"/>
      <c r="ED37" s="12"/>
      <c r="EE37" s="12"/>
      <c r="EF37" s="12"/>
      <c r="EG37" s="12"/>
      <c r="EH37" s="12"/>
      <c r="EI37" s="12"/>
      <c r="EJ37" s="12"/>
      <c r="EK37" s="12"/>
      <c r="EL37" s="12"/>
      <c r="EM37" s="14">
        <f t="shared" si="334"/>
        <v>0</v>
      </c>
    </row>
    <row r="38" spans="3:143" ht="13.95" hidden="1" customHeight="1" x14ac:dyDescent="0.3">
      <c r="C38" s="24" t="s">
        <v>27</v>
      </c>
      <c r="E38" s="12"/>
      <c r="F38" s="12"/>
      <c r="G38" s="12"/>
      <c r="H38" s="12"/>
      <c r="I38" s="12"/>
      <c r="J38" s="12"/>
      <c r="K38" s="12"/>
      <c r="L38" s="12"/>
      <c r="M38" s="12"/>
      <c r="N38" s="12"/>
      <c r="O38" s="12"/>
      <c r="P38" s="12"/>
      <c r="Q38" s="14">
        <f t="shared" si="335"/>
        <v>0</v>
      </c>
      <c r="S38" s="12"/>
      <c r="T38" s="12"/>
      <c r="U38" s="12"/>
      <c r="V38" s="12"/>
      <c r="W38" s="12"/>
      <c r="X38" s="12"/>
      <c r="Y38" s="12"/>
      <c r="Z38" s="12"/>
      <c r="AA38" s="12"/>
      <c r="AB38" s="12"/>
      <c r="AC38" s="12"/>
      <c r="AD38" s="12"/>
      <c r="AE38" s="14">
        <f t="shared" si="326"/>
        <v>0</v>
      </c>
      <c r="AG38" s="12"/>
      <c r="AH38" s="12"/>
      <c r="AI38" s="12"/>
      <c r="AJ38" s="12"/>
      <c r="AK38" s="12"/>
      <c r="AL38" s="12"/>
      <c r="AM38" s="12"/>
      <c r="AN38" s="12"/>
      <c r="AO38" s="12"/>
      <c r="AP38" s="12"/>
      <c r="AQ38" s="12"/>
      <c r="AR38" s="12"/>
      <c r="AS38" s="14">
        <f t="shared" si="327"/>
        <v>0</v>
      </c>
      <c r="AU38" s="12"/>
      <c r="AV38" s="12"/>
      <c r="AW38" s="12"/>
      <c r="AX38" s="12"/>
      <c r="AY38" s="12"/>
      <c r="AZ38" s="12"/>
      <c r="BA38" s="12"/>
      <c r="BB38" s="12"/>
      <c r="BC38" s="12"/>
      <c r="BD38" s="12"/>
      <c r="BE38" s="12"/>
      <c r="BF38" s="12"/>
      <c r="BG38" s="14">
        <f t="shared" si="328"/>
        <v>0</v>
      </c>
      <c r="BI38" s="12"/>
      <c r="BJ38" s="12"/>
      <c r="BK38" s="12"/>
      <c r="BL38" s="12"/>
      <c r="BM38" s="12"/>
      <c r="BN38" s="12"/>
      <c r="BO38" s="12"/>
      <c r="BP38" s="12"/>
      <c r="BQ38" s="12"/>
      <c r="BR38" s="12"/>
      <c r="BS38" s="12"/>
      <c r="BT38" s="12"/>
      <c r="BU38" s="14">
        <f t="shared" si="329"/>
        <v>0</v>
      </c>
      <c r="BW38" s="12"/>
      <c r="BX38" s="12"/>
      <c r="BY38" s="12"/>
      <c r="BZ38" s="12"/>
      <c r="CA38" s="12"/>
      <c r="CB38" s="12"/>
      <c r="CC38" s="12"/>
      <c r="CD38" s="12"/>
      <c r="CE38" s="12"/>
      <c r="CF38" s="12"/>
      <c r="CG38" s="12"/>
      <c r="CH38" s="12"/>
      <c r="CI38" s="14">
        <f t="shared" si="330"/>
        <v>0</v>
      </c>
      <c r="CK38" s="12"/>
      <c r="CL38" s="12"/>
      <c r="CM38" s="12"/>
      <c r="CN38" s="12"/>
      <c r="CO38" s="12"/>
      <c r="CP38" s="12"/>
      <c r="CQ38" s="12"/>
      <c r="CR38" s="12"/>
      <c r="CS38" s="12"/>
      <c r="CT38" s="12"/>
      <c r="CU38" s="12"/>
      <c r="CV38" s="12"/>
      <c r="CW38" s="14">
        <f t="shared" si="331"/>
        <v>0</v>
      </c>
      <c r="CY38" s="12"/>
      <c r="CZ38" s="12"/>
      <c r="DA38" s="12"/>
      <c r="DB38" s="12"/>
      <c r="DC38" s="12"/>
      <c r="DD38" s="12"/>
      <c r="DE38" s="12"/>
      <c r="DF38" s="12"/>
      <c r="DG38" s="12"/>
      <c r="DH38" s="12"/>
      <c r="DI38" s="12"/>
      <c r="DJ38" s="12"/>
      <c r="DK38" s="14">
        <f t="shared" si="332"/>
        <v>0</v>
      </c>
      <c r="DM38" s="12"/>
      <c r="DN38" s="12"/>
      <c r="DO38" s="12"/>
      <c r="DP38" s="12"/>
      <c r="DQ38" s="12"/>
      <c r="DR38" s="12"/>
      <c r="DS38" s="12"/>
      <c r="DT38" s="12"/>
      <c r="DU38" s="12"/>
      <c r="DV38" s="12"/>
      <c r="DW38" s="12"/>
      <c r="DX38" s="12"/>
      <c r="DY38" s="14">
        <f t="shared" si="333"/>
        <v>0</v>
      </c>
      <c r="EA38" s="12"/>
      <c r="EB38" s="12"/>
      <c r="EC38" s="12"/>
      <c r="ED38" s="12"/>
      <c r="EE38" s="12"/>
      <c r="EF38" s="12"/>
      <c r="EG38" s="12"/>
      <c r="EH38" s="12"/>
      <c r="EI38" s="12"/>
      <c r="EJ38" s="12"/>
      <c r="EK38" s="12"/>
      <c r="EL38" s="12"/>
      <c r="EM38" s="14">
        <f t="shared" si="334"/>
        <v>0</v>
      </c>
    </row>
    <row r="39" spans="3:143" ht="14.4" hidden="1" customHeight="1" x14ac:dyDescent="0.3">
      <c r="C39" s="24" t="s">
        <v>27</v>
      </c>
      <c r="E39" s="12"/>
      <c r="F39" s="12"/>
      <c r="G39" s="12"/>
      <c r="H39" s="12"/>
      <c r="I39" s="12"/>
      <c r="J39" s="12"/>
      <c r="K39" s="12"/>
      <c r="L39" s="12"/>
      <c r="M39" s="12"/>
      <c r="N39" s="12"/>
      <c r="O39" s="12"/>
      <c r="P39" s="12"/>
      <c r="Q39" s="14">
        <f t="shared" si="335"/>
        <v>0</v>
      </c>
      <c r="S39" s="12"/>
      <c r="T39" s="12"/>
      <c r="U39" s="12"/>
      <c r="V39" s="12"/>
      <c r="W39" s="12"/>
      <c r="X39" s="12"/>
      <c r="Y39" s="12"/>
      <c r="Z39" s="12"/>
      <c r="AA39" s="12"/>
      <c r="AB39" s="12"/>
      <c r="AC39" s="12"/>
      <c r="AD39" s="12"/>
      <c r="AE39" s="14">
        <f t="shared" si="326"/>
        <v>0</v>
      </c>
      <c r="AG39" s="12"/>
      <c r="AH39" s="12"/>
      <c r="AI39" s="12"/>
      <c r="AJ39" s="12"/>
      <c r="AK39" s="12"/>
      <c r="AL39" s="12"/>
      <c r="AM39" s="12"/>
      <c r="AN39" s="12"/>
      <c r="AO39" s="12"/>
      <c r="AP39" s="12"/>
      <c r="AQ39" s="12"/>
      <c r="AR39" s="12"/>
      <c r="AS39" s="14">
        <f t="shared" si="327"/>
        <v>0</v>
      </c>
      <c r="AU39" s="12"/>
      <c r="AV39" s="12"/>
      <c r="AW39" s="12"/>
      <c r="AX39" s="12"/>
      <c r="AY39" s="12"/>
      <c r="AZ39" s="12"/>
      <c r="BA39" s="12"/>
      <c r="BB39" s="12"/>
      <c r="BC39" s="12"/>
      <c r="BD39" s="12"/>
      <c r="BE39" s="12"/>
      <c r="BF39" s="12"/>
      <c r="BG39" s="14">
        <f t="shared" si="328"/>
        <v>0</v>
      </c>
      <c r="BI39" s="12"/>
      <c r="BJ39" s="12"/>
      <c r="BK39" s="12"/>
      <c r="BL39" s="12"/>
      <c r="BM39" s="12"/>
      <c r="BN39" s="12"/>
      <c r="BO39" s="12"/>
      <c r="BP39" s="12"/>
      <c r="BQ39" s="12"/>
      <c r="BR39" s="12"/>
      <c r="BS39" s="12"/>
      <c r="BT39" s="12"/>
      <c r="BU39" s="14">
        <f t="shared" si="329"/>
        <v>0</v>
      </c>
      <c r="BW39" s="12"/>
      <c r="BX39" s="12"/>
      <c r="BY39" s="12"/>
      <c r="BZ39" s="12"/>
      <c r="CA39" s="12"/>
      <c r="CB39" s="12"/>
      <c r="CC39" s="12"/>
      <c r="CD39" s="12"/>
      <c r="CE39" s="12"/>
      <c r="CF39" s="12"/>
      <c r="CG39" s="12"/>
      <c r="CH39" s="12"/>
      <c r="CI39" s="14">
        <f t="shared" si="330"/>
        <v>0</v>
      </c>
      <c r="CK39" s="12"/>
      <c r="CL39" s="12"/>
      <c r="CM39" s="12"/>
      <c r="CN39" s="12"/>
      <c r="CO39" s="12"/>
      <c r="CP39" s="12"/>
      <c r="CQ39" s="12"/>
      <c r="CR39" s="12"/>
      <c r="CS39" s="12"/>
      <c r="CT39" s="12"/>
      <c r="CU39" s="12"/>
      <c r="CV39" s="12"/>
      <c r="CW39" s="14">
        <f t="shared" si="331"/>
        <v>0</v>
      </c>
      <c r="CY39" s="12"/>
      <c r="CZ39" s="12"/>
      <c r="DA39" s="12"/>
      <c r="DB39" s="12"/>
      <c r="DC39" s="12"/>
      <c r="DD39" s="12"/>
      <c r="DE39" s="12"/>
      <c r="DF39" s="12"/>
      <c r="DG39" s="12"/>
      <c r="DH39" s="12"/>
      <c r="DI39" s="12"/>
      <c r="DJ39" s="12"/>
      <c r="DK39" s="14">
        <f t="shared" si="332"/>
        <v>0</v>
      </c>
      <c r="DM39" s="12"/>
      <c r="DN39" s="12"/>
      <c r="DO39" s="12"/>
      <c r="DP39" s="12"/>
      <c r="DQ39" s="12"/>
      <c r="DR39" s="12"/>
      <c r="DS39" s="12"/>
      <c r="DT39" s="12"/>
      <c r="DU39" s="12"/>
      <c r="DV39" s="12"/>
      <c r="DW39" s="12"/>
      <c r="DX39" s="12"/>
      <c r="DY39" s="14">
        <f t="shared" si="333"/>
        <v>0</v>
      </c>
      <c r="EA39" s="12"/>
      <c r="EB39" s="12"/>
      <c r="EC39" s="12"/>
      <c r="ED39" s="12"/>
      <c r="EE39" s="12"/>
      <c r="EF39" s="12"/>
      <c r="EG39" s="12"/>
      <c r="EH39" s="12"/>
      <c r="EI39" s="12"/>
      <c r="EJ39" s="12"/>
      <c r="EK39" s="12"/>
      <c r="EL39" s="12"/>
      <c r="EM39" s="14">
        <f t="shared" si="334"/>
        <v>0</v>
      </c>
    </row>
    <row r="40" spans="3:143" ht="14.4" hidden="1" customHeight="1" x14ac:dyDescent="0.3">
      <c r="C40" s="24" t="s">
        <v>27</v>
      </c>
      <c r="E40" s="12"/>
      <c r="F40" s="12"/>
      <c r="G40" s="12"/>
      <c r="H40" s="12"/>
      <c r="I40" s="12"/>
      <c r="J40" s="12"/>
      <c r="K40" s="12"/>
      <c r="L40" s="12"/>
      <c r="M40" s="12"/>
      <c r="N40" s="12"/>
      <c r="O40" s="12"/>
      <c r="P40" s="12"/>
      <c r="Q40" s="14">
        <f t="shared" si="335"/>
        <v>0</v>
      </c>
      <c r="S40" s="12"/>
      <c r="T40" s="12"/>
      <c r="U40" s="12"/>
      <c r="V40" s="12"/>
      <c r="W40" s="12"/>
      <c r="X40" s="12"/>
      <c r="Y40" s="12"/>
      <c r="Z40" s="12"/>
      <c r="AA40" s="12"/>
      <c r="AB40" s="12"/>
      <c r="AC40" s="12"/>
      <c r="AD40" s="12"/>
      <c r="AE40" s="14">
        <f t="shared" si="326"/>
        <v>0</v>
      </c>
      <c r="AG40" s="12"/>
      <c r="AH40" s="12"/>
      <c r="AI40" s="12"/>
      <c r="AJ40" s="12"/>
      <c r="AK40" s="12"/>
      <c r="AL40" s="12"/>
      <c r="AM40" s="12"/>
      <c r="AN40" s="12"/>
      <c r="AO40" s="12"/>
      <c r="AP40" s="12"/>
      <c r="AQ40" s="12"/>
      <c r="AR40" s="12"/>
      <c r="AS40" s="14">
        <f t="shared" si="327"/>
        <v>0</v>
      </c>
      <c r="AU40" s="12"/>
      <c r="AV40" s="12"/>
      <c r="AW40" s="12"/>
      <c r="AX40" s="12"/>
      <c r="AY40" s="12"/>
      <c r="AZ40" s="12"/>
      <c r="BA40" s="12"/>
      <c r="BB40" s="12"/>
      <c r="BC40" s="12"/>
      <c r="BD40" s="12"/>
      <c r="BE40" s="12"/>
      <c r="BF40" s="12"/>
      <c r="BG40" s="14">
        <f t="shared" si="328"/>
        <v>0</v>
      </c>
      <c r="BI40" s="12"/>
      <c r="BJ40" s="12"/>
      <c r="BK40" s="12"/>
      <c r="BL40" s="12"/>
      <c r="BM40" s="12"/>
      <c r="BN40" s="12"/>
      <c r="BO40" s="12"/>
      <c r="BP40" s="12"/>
      <c r="BQ40" s="12"/>
      <c r="BR40" s="12"/>
      <c r="BS40" s="12"/>
      <c r="BT40" s="12"/>
      <c r="BU40" s="14">
        <f t="shared" si="329"/>
        <v>0</v>
      </c>
      <c r="BW40" s="12"/>
      <c r="BX40" s="12"/>
      <c r="BY40" s="12"/>
      <c r="BZ40" s="12"/>
      <c r="CA40" s="12"/>
      <c r="CB40" s="12"/>
      <c r="CC40" s="12"/>
      <c r="CD40" s="12"/>
      <c r="CE40" s="12"/>
      <c r="CF40" s="12"/>
      <c r="CG40" s="12"/>
      <c r="CH40" s="12"/>
      <c r="CI40" s="14">
        <f t="shared" si="330"/>
        <v>0</v>
      </c>
      <c r="CK40" s="12"/>
      <c r="CL40" s="12"/>
      <c r="CM40" s="12"/>
      <c r="CN40" s="12"/>
      <c r="CO40" s="12"/>
      <c r="CP40" s="12"/>
      <c r="CQ40" s="12"/>
      <c r="CR40" s="12"/>
      <c r="CS40" s="12"/>
      <c r="CT40" s="12"/>
      <c r="CU40" s="12"/>
      <c r="CV40" s="12"/>
      <c r="CW40" s="14">
        <f t="shared" si="331"/>
        <v>0</v>
      </c>
      <c r="CY40" s="12"/>
      <c r="CZ40" s="12"/>
      <c r="DA40" s="12"/>
      <c r="DB40" s="12"/>
      <c r="DC40" s="12"/>
      <c r="DD40" s="12"/>
      <c r="DE40" s="12"/>
      <c r="DF40" s="12"/>
      <c r="DG40" s="12"/>
      <c r="DH40" s="12"/>
      <c r="DI40" s="12"/>
      <c r="DJ40" s="12"/>
      <c r="DK40" s="14">
        <f t="shared" si="332"/>
        <v>0</v>
      </c>
      <c r="DM40" s="12"/>
      <c r="DN40" s="12"/>
      <c r="DO40" s="12"/>
      <c r="DP40" s="12"/>
      <c r="DQ40" s="12"/>
      <c r="DR40" s="12"/>
      <c r="DS40" s="12"/>
      <c r="DT40" s="12"/>
      <c r="DU40" s="12"/>
      <c r="DV40" s="12"/>
      <c r="DW40" s="12"/>
      <c r="DX40" s="12"/>
      <c r="DY40" s="14">
        <f t="shared" si="333"/>
        <v>0</v>
      </c>
      <c r="EA40" s="12"/>
      <c r="EB40" s="12"/>
      <c r="EC40" s="12"/>
      <c r="ED40" s="12"/>
      <c r="EE40" s="12"/>
      <c r="EF40" s="12"/>
      <c r="EG40" s="12"/>
      <c r="EH40" s="12"/>
      <c r="EI40" s="12"/>
      <c r="EJ40" s="12"/>
      <c r="EK40" s="12"/>
      <c r="EL40" s="12"/>
      <c r="EM40" s="14">
        <f t="shared" si="334"/>
        <v>0</v>
      </c>
    </row>
    <row r="41" spans="3:143" ht="14.4" hidden="1" customHeight="1" x14ac:dyDescent="0.3">
      <c r="C41" s="24" t="s">
        <v>27</v>
      </c>
      <c r="E41" s="12"/>
      <c r="F41" s="12"/>
      <c r="G41" s="12"/>
      <c r="H41" s="12"/>
      <c r="I41" s="12"/>
      <c r="J41" s="12"/>
      <c r="K41" s="12"/>
      <c r="L41" s="12"/>
      <c r="M41" s="12"/>
      <c r="N41" s="12"/>
      <c r="O41" s="12"/>
      <c r="P41" s="12"/>
      <c r="Q41" s="14">
        <f t="shared" ref="Q41:Q44" si="336">SUM(E41:P41)</f>
        <v>0</v>
      </c>
      <c r="S41" s="12"/>
      <c r="T41" s="12"/>
      <c r="U41" s="12"/>
      <c r="V41" s="12"/>
      <c r="W41" s="12"/>
      <c r="X41" s="12"/>
      <c r="Y41" s="12"/>
      <c r="Z41" s="12"/>
      <c r="AA41" s="12"/>
      <c r="AB41" s="12"/>
      <c r="AC41" s="12"/>
      <c r="AD41" s="12"/>
      <c r="AE41" s="14">
        <f t="shared" si="326"/>
        <v>0</v>
      </c>
      <c r="AG41" s="12"/>
      <c r="AH41" s="12"/>
      <c r="AI41" s="12"/>
      <c r="AJ41" s="12"/>
      <c r="AK41" s="12"/>
      <c r="AL41" s="12"/>
      <c r="AM41" s="12"/>
      <c r="AN41" s="12"/>
      <c r="AO41" s="12"/>
      <c r="AP41" s="12"/>
      <c r="AQ41" s="12"/>
      <c r="AR41" s="12"/>
      <c r="AS41" s="14">
        <f t="shared" si="327"/>
        <v>0</v>
      </c>
      <c r="AU41" s="12"/>
      <c r="AV41" s="12"/>
      <c r="AW41" s="12"/>
      <c r="AX41" s="12"/>
      <c r="AY41" s="12"/>
      <c r="AZ41" s="12"/>
      <c r="BA41" s="12"/>
      <c r="BB41" s="12"/>
      <c r="BC41" s="12"/>
      <c r="BD41" s="12"/>
      <c r="BE41" s="12"/>
      <c r="BF41" s="12"/>
      <c r="BG41" s="14">
        <f t="shared" si="328"/>
        <v>0</v>
      </c>
      <c r="BI41" s="12"/>
      <c r="BJ41" s="12"/>
      <c r="BK41" s="12"/>
      <c r="BL41" s="12"/>
      <c r="BM41" s="12"/>
      <c r="BN41" s="12"/>
      <c r="BO41" s="12"/>
      <c r="BP41" s="12"/>
      <c r="BQ41" s="12"/>
      <c r="BR41" s="12"/>
      <c r="BS41" s="12"/>
      <c r="BT41" s="12"/>
      <c r="BU41" s="14">
        <f t="shared" si="329"/>
        <v>0</v>
      </c>
      <c r="BW41" s="12"/>
      <c r="BX41" s="12"/>
      <c r="BY41" s="12"/>
      <c r="BZ41" s="12"/>
      <c r="CA41" s="12"/>
      <c r="CB41" s="12"/>
      <c r="CC41" s="12"/>
      <c r="CD41" s="12"/>
      <c r="CE41" s="12"/>
      <c r="CF41" s="12"/>
      <c r="CG41" s="12"/>
      <c r="CH41" s="12"/>
      <c r="CI41" s="14">
        <f t="shared" si="330"/>
        <v>0</v>
      </c>
      <c r="CK41" s="12"/>
      <c r="CL41" s="12"/>
      <c r="CM41" s="12"/>
      <c r="CN41" s="12"/>
      <c r="CO41" s="12"/>
      <c r="CP41" s="12"/>
      <c r="CQ41" s="12"/>
      <c r="CR41" s="12"/>
      <c r="CS41" s="12"/>
      <c r="CT41" s="12"/>
      <c r="CU41" s="12"/>
      <c r="CV41" s="12"/>
      <c r="CW41" s="14">
        <f t="shared" si="331"/>
        <v>0</v>
      </c>
      <c r="CY41" s="12"/>
      <c r="CZ41" s="12"/>
      <c r="DA41" s="12"/>
      <c r="DB41" s="12"/>
      <c r="DC41" s="12"/>
      <c r="DD41" s="12"/>
      <c r="DE41" s="12"/>
      <c r="DF41" s="12"/>
      <c r="DG41" s="12"/>
      <c r="DH41" s="12"/>
      <c r="DI41" s="12"/>
      <c r="DJ41" s="12"/>
      <c r="DK41" s="14">
        <f t="shared" si="332"/>
        <v>0</v>
      </c>
      <c r="DM41" s="12"/>
      <c r="DN41" s="12"/>
      <c r="DO41" s="12"/>
      <c r="DP41" s="12"/>
      <c r="DQ41" s="12"/>
      <c r="DR41" s="12"/>
      <c r="DS41" s="12"/>
      <c r="DT41" s="12"/>
      <c r="DU41" s="12"/>
      <c r="DV41" s="12"/>
      <c r="DW41" s="12"/>
      <c r="DX41" s="12"/>
      <c r="DY41" s="14">
        <f t="shared" si="333"/>
        <v>0</v>
      </c>
      <c r="EA41" s="12"/>
      <c r="EB41" s="12"/>
      <c r="EC41" s="12"/>
      <c r="ED41" s="12"/>
      <c r="EE41" s="12"/>
      <c r="EF41" s="12"/>
      <c r="EG41" s="12"/>
      <c r="EH41" s="12"/>
      <c r="EI41" s="12"/>
      <c r="EJ41" s="12"/>
      <c r="EK41" s="12"/>
      <c r="EL41" s="12"/>
      <c r="EM41" s="14">
        <f t="shared" si="334"/>
        <v>0</v>
      </c>
    </row>
    <row r="42" spans="3:143" ht="14.4" hidden="1" customHeight="1" x14ac:dyDescent="0.3">
      <c r="C42" s="24" t="s">
        <v>27</v>
      </c>
      <c r="E42" s="12"/>
      <c r="F42" s="12"/>
      <c r="G42" s="12"/>
      <c r="H42" s="12"/>
      <c r="I42" s="12"/>
      <c r="J42" s="12"/>
      <c r="K42" s="12"/>
      <c r="L42" s="12"/>
      <c r="M42" s="12"/>
      <c r="N42" s="12"/>
      <c r="O42" s="12"/>
      <c r="P42" s="12"/>
      <c r="Q42" s="14">
        <f t="shared" si="336"/>
        <v>0</v>
      </c>
      <c r="S42" s="12"/>
      <c r="T42" s="12"/>
      <c r="U42" s="12"/>
      <c r="V42" s="12"/>
      <c r="W42" s="12"/>
      <c r="X42" s="12"/>
      <c r="Y42" s="12"/>
      <c r="Z42" s="12"/>
      <c r="AA42" s="12"/>
      <c r="AB42" s="12"/>
      <c r="AC42" s="12"/>
      <c r="AD42" s="12"/>
      <c r="AE42" s="14">
        <f t="shared" si="326"/>
        <v>0</v>
      </c>
      <c r="AG42" s="12"/>
      <c r="AH42" s="12"/>
      <c r="AI42" s="12"/>
      <c r="AJ42" s="12"/>
      <c r="AK42" s="12"/>
      <c r="AL42" s="12"/>
      <c r="AM42" s="12"/>
      <c r="AN42" s="12"/>
      <c r="AO42" s="12"/>
      <c r="AP42" s="12"/>
      <c r="AQ42" s="12"/>
      <c r="AR42" s="12"/>
      <c r="AS42" s="14">
        <f t="shared" si="327"/>
        <v>0</v>
      </c>
      <c r="AU42" s="12"/>
      <c r="AV42" s="12"/>
      <c r="AW42" s="12"/>
      <c r="AX42" s="12"/>
      <c r="AY42" s="12"/>
      <c r="AZ42" s="12"/>
      <c r="BA42" s="12"/>
      <c r="BB42" s="12"/>
      <c r="BC42" s="12"/>
      <c r="BD42" s="12"/>
      <c r="BE42" s="12"/>
      <c r="BF42" s="12"/>
      <c r="BG42" s="14">
        <f t="shared" si="328"/>
        <v>0</v>
      </c>
      <c r="BI42" s="12"/>
      <c r="BJ42" s="12"/>
      <c r="BK42" s="12"/>
      <c r="BL42" s="12"/>
      <c r="BM42" s="12"/>
      <c r="BN42" s="12"/>
      <c r="BO42" s="12"/>
      <c r="BP42" s="12"/>
      <c r="BQ42" s="12"/>
      <c r="BR42" s="12"/>
      <c r="BS42" s="12"/>
      <c r="BT42" s="12"/>
      <c r="BU42" s="14">
        <f t="shared" si="329"/>
        <v>0</v>
      </c>
      <c r="BW42" s="12"/>
      <c r="BX42" s="12"/>
      <c r="BY42" s="12"/>
      <c r="BZ42" s="12"/>
      <c r="CA42" s="12"/>
      <c r="CB42" s="12"/>
      <c r="CC42" s="12"/>
      <c r="CD42" s="12"/>
      <c r="CE42" s="12"/>
      <c r="CF42" s="12"/>
      <c r="CG42" s="12"/>
      <c r="CH42" s="12"/>
      <c r="CI42" s="14">
        <f t="shared" si="330"/>
        <v>0</v>
      </c>
      <c r="CK42" s="12"/>
      <c r="CL42" s="12"/>
      <c r="CM42" s="12"/>
      <c r="CN42" s="12"/>
      <c r="CO42" s="12"/>
      <c r="CP42" s="12"/>
      <c r="CQ42" s="12"/>
      <c r="CR42" s="12"/>
      <c r="CS42" s="12"/>
      <c r="CT42" s="12"/>
      <c r="CU42" s="12"/>
      <c r="CV42" s="12"/>
      <c r="CW42" s="14">
        <f t="shared" si="331"/>
        <v>0</v>
      </c>
      <c r="CY42" s="12"/>
      <c r="CZ42" s="12"/>
      <c r="DA42" s="12"/>
      <c r="DB42" s="12"/>
      <c r="DC42" s="12"/>
      <c r="DD42" s="12"/>
      <c r="DE42" s="12"/>
      <c r="DF42" s="12"/>
      <c r="DG42" s="12"/>
      <c r="DH42" s="12"/>
      <c r="DI42" s="12"/>
      <c r="DJ42" s="12"/>
      <c r="DK42" s="14">
        <f t="shared" si="332"/>
        <v>0</v>
      </c>
      <c r="DM42" s="12"/>
      <c r="DN42" s="12"/>
      <c r="DO42" s="12"/>
      <c r="DP42" s="12"/>
      <c r="DQ42" s="12"/>
      <c r="DR42" s="12"/>
      <c r="DS42" s="12"/>
      <c r="DT42" s="12"/>
      <c r="DU42" s="12"/>
      <c r="DV42" s="12"/>
      <c r="DW42" s="12"/>
      <c r="DX42" s="12"/>
      <c r="DY42" s="14">
        <f t="shared" si="333"/>
        <v>0</v>
      </c>
      <c r="EA42" s="12"/>
      <c r="EB42" s="12"/>
      <c r="EC42" s="12"/>
      <c r="ED42" s="12"/>
      <c r="EE42" s="12"/>
      <c r="EF42" s="12"/>
      <c r="EG42" s="12"/>
      <c r="EH42" s="12"/>
      <c r="EI42" s="12"/>
      <c r="EJ42" s="12"/>
      <c r="EK42" s="12"/>
      <c r="EL42" s="12"/>
      <c r="EM42" s="14">
        <f t="shared" si="334"/>
        <v>0</v>
      </c>
    </row>
    <row r="43" spans="3:143" ht="14.4" hidden="1" customHeight="1" x14ac:dyDescent="0.3">
      <c r="C43" s="24" t="s">
        <v>27</v>
      </c>
      <c r="E43" s="12"/>
      <c r="F43" s="12"/>
      <c r="G43" s="12"/>
      <c r="H43" s="12"/>
      <c r="I43" s="12"/>
      <c r="J43" s="12"/>
      <c r="K43" s="12"/>
      <c r="L43" s="12"/>
      <c r="M43" s="12"/>
      <c r="N43" s="12"/>
      <c r="O43" s="12"/>
      <c r="P43" s="12"/>
      <c r="Q43" s="14">
        <f t="shared" si="336"/>
        <v>0</v>
      </c>
      <c r="S43" s="12"/>
      <c r="T43" s="12"/>
      <c r="U43" s="12"/>
      <c r="V43" s="12"/>
      <c r="W43" s="12"/>
      <c r="X43" s="12"/>
      <c r="Y43" s="12"/>
      <c r="Z43" s="12"/>
      <c r="AA43" s="12"/>
      <c r="AB43" s="12"/>
      <c r="AC43" s="12"/>
      <c r="AD43" s="12"/>
      <c r="AE43" s="14">
        <f t="shared" si="326"/>
        <v>0</v>
      </c>
      <c r="AG43" s="12"/>
      <c r="AH43" s="12"/>
      <c r="AI43" s="12"/>
      <c r="AJ43" s="12"/>
      <c r="AK43" s="12"/>
      <c r="AL43" s="12"/>
      <c r="AM43" s="12"/>
      <c r="AN43" s="12"/>
      <c r="AO43" s="12"/>
      <c r="AP43" s="12"/>
      <c r="AQ43" s="12"/>
      <c r="AR43" s="12"/>
      <c r="AS43" s="14">
        <f t="shared" si="327"/>
        <v>0</v>
      </c>
      <c r="AU43" s="12"/>
      <c r="AV43" s="12"/>
      <c r="AW43" s="12"/>
      <c r="AX43" s="12"/>
      <c r="AY43" s="12"/>
      <c r="AZ43" s="12"/>
      <c r="BA43" s="12"/>
      <c r="BB43" s="12"/>
      <c r="BC43" s="12"/>
      <c r="BD43" s="12"/>
      <c r="BE43" s="12"/>
      <c r="BF43" s="12"/>
      <c r="BG43" s="14">
        <f t="shared" si="328"/>
        <v>0</v>
      </c>
      <c r="BI43" s="12"/>
      <c r="BJ43" s="12"/>
      <c r="BK43" s="12"/>
      <c r="BL43" s="12"/>
      <c r="BM43" s="12"/>
      <c r="BN43" s="12"/>
      <c r="BO43" s="12"/>
      <c r="BP43" s="12"/>
      <c r="BQ43" s="12"/>
      <c r="BR43" s="12"/>
      <c r="BS43" s="12"/>
      <c r="BT43" s="12"/>
      <c r="BU43" s="14">
        <f t="shared" si="329"/>
        <v>0</v>
      </c>
      <c r="BW43" s="12"/>
      <c r="BX43" s="12"/>
      <c r="BY43" s="12"/>
      <c r="BZ43" s="12"/>
      <c r="CA43" s="12"/>
      <c r="CB43" s="12"/>
      <c r="CC43" s="12"/>
      <c r="CD43" s="12"/>
      <c r="CE43" s="12"/>
      <c r="CF43" s="12"/>
      <c r="CG43" s="12"/>
      <c r="CH43" s="12"/>
      <c r="CI43" s="14">
        <f t="shared" si="330"/>
        <v>0</v>
      </c>
      <c r="CK43" s="12"/>
      <c r="CL43" s="12"/>
      <c r="CM43" s="12"/>
      <c r="CN43" s="12"/>
      <c r="CO43" s="12"/>
      <c r="CP43" s="12"/>
      <c r="CQ43" s="12"/>
      <c r="CR43" s="12"/>
      <c r="CS43" s="12"/>
      <c r="CT43" s="12"/>
      <c r="CU43" s="12"/>
      <c r="CV43" s="12"/>
      <c r="CW43" s="14">
        <f t="shared" si="331"/>
        <v>0</v>
      </c>
      <c r="CY43" s="12"/>
      <c r="CZ43" s="12"/>
      <c r="DA43" s="12"/>
      <c r="DB43" s="12"/>
      <c r="DC43" s="12"/>
      <c r="DD43" s="12"/>
      <c r="DE43" s="12"/>
      <c r="DF43" s="12"/>
      <c r="DG43" s="12"/>
      <c r="DH43" s="12"/>
      <c r="DI43" s="12"/>
      <c r="DJ43" s="12"/>
      <c r="DK43" s="14">
        <f t="shared" si="332"/>
        <v>0</v>
      </c>
      <c r="DM43" s="12"/>
      <c r="DN43" s="12"/>
      <c r="DO43" s="12"/>
      <c r="DP43" s="12"/>
      <c r="DQ43" s="12"/>
      <c r="DR43" s="12"/>
      <c r="DS43" s="12"/>
      <c r="DT43" s="12"/>
      <c r="DU43" s="12"/>
      <c r="DV43" s="12"/>
      <c r="DW43" s="12"/>
      <c r="DX43" s="12"/>
      <c r="DY43" s="14">
        <f t="shared" si="333"/>
        <v>0</v>
      </c>
      <c r="EA43" s="12"/>
      <c r="EB43" s="12"/>
      <c r="EC43" s="12"/>
      <c r="ED43" s="12"/>
      <c r="EE43" s="12"/>
      <c r="EF43" s="12"/>
      <c r="EG43" s="12"/>
      <c r="EH43" s="12"/>
      <c r="EI43" s="12"/>
      <c r="EJ43" s="12"/>
      <c r="EK43" s="12"/>
      <c r="EL43" s="12"/>
      <c r="EM43" s="14">
        <f t="shared" si="334"/>
        <v>0</v>
      </c>
    </row>
    <row r="44" spans="3:143" ht="14.4" hidden="1" customHeight="1" x14ac:dyDescent="0.3">
      <c r="C44" s="24" t="s">
        <v>27</v>
      </c>
      <c r="E44" s="12"/>
      <c r="F44" s="12"/>
      <c r="G44" s="12"/>
      <c r="H44" s="12"/>
      <c r="I44" s="12"/>
      <c r="J44" s="12"/>
      <c r="K44" s="12"/>
      <c r="L44" s="12"/>
      <c r="M44" s="12"/>
      <c r="N44" s="12"/>
      <c r="O44" s="12"/>
      <c r="P44" s="12"/>
      <c r="Q44" s="14">
        <f t="shared" si="336"/>
        <v>0</v>
      </c>
      <c r="S44" s="12"/>
      <c r="T44" s="12"/>
      <c r="U44" s="12"/>
      <c r="V44" s="12"/>
      <c r="W44" s="12"/>
      <c r="X44" s="12"/>
      <c r="Y44" s="12"/>
      <c r="Z44" s="12"/>
      <c r="AA44" s="12"/>
      <c r="AB44" s="12"/>
      <c r="AC44" s="12"/>
      <c r="AD44" s="12"/>
      <c r="AE44" s="14">
        <f t="shared" si="326"/>
        <v>0</v>
      </c>
      <c r="AG44" s="12"/>
      <c r="AH44" s="12"/>
      <c r="AI44" s="12"/>
      <c r="AJ44" s="12"/>
      <c r="AK44" s="12"/>
      <c r="AL44" s="12"/>
      <c r="AM44" s="12"/>
      <c r="AN44" s="12"/>
      <c r="AO44" s="12"/>
      <c r="AP44" s="12"/>
      <c r="AQ44" s="12"/>
      <c r="AR44" s="12"/>
      <c r="AS44" s="14">
        <f t="shared" si="327"/>
        <v>0</v>
      </c>
      <c r="AU44" s="12"/>
      <c r="AV44" s="12"/>
      <c r="AW44" s="12"/>
      <c r="AX44" s="12"/>
      <c r="AY44" s="12"/>
      <c r="AZ44" s="12"/>
      <c r="BA44" s="12"/>
      <c r="BB44" s="12"/>
      <c r="BC44" s="12"/>
      <c r="BD44" s="12"/>
      <c r="BE44" s="12"/>
      <c r="BF44" s="12"/>
      <c r="BG44" s="14">
        <f t="shared" si="328"/>
        <v>0</v>
      </c>
      <c r="BI44" s="12"/>
      <c r="BJ44" s="12"/>
      <c r="BK44" s="12"/>
      <c r="BL44" s="12"/>
      <c r="BM44" s="12"/>
      <c r="BN44" s="12"/>
      <c r="BO44" s="12"/>
      <c r="BP44" s="12"/>
      <c r="BQ44" s="12"/>
      <c r="BR44" s="12"/>
      <c r="BS44" s="12"/>
      <c r="BT44" s="12"/>
      <c r="BU44" s="14">
        <f t="shared" si="329"/>
        <v>0</v>
      </c>
      <c r="BW44" s="12"/>
      <c r="BX44" s="12"/>
      <c r="BY44" s="12"/>
      <c r="BZ44" s="12"/>
      <c r="CA44" s="12"/>
      <c r="CB44" s="12"/>
      <c r="CC44" s="12"/>
      <c r="CD44" s="12"/>
      <c r="CE44" s="12"/>
      <c r="CF44" s="12"/>
      <c r="CG44" s="12"/>
      <c r="CH44" s="12"/>
      <c r="CI44" s="14">
        <f t="shared" si="330"/>
        <v>0</v>
      </c>
      <c r="CK44" s="12"/>
      <c r="CL44" s="12"/>
      <c r="CM44" s="12"/>
      <c r="CN44" s="12"/>
      <c r="CO44" s="12"/>
      <c r="CP44" s="12"/>
      <c r="CQ44" s="12"/>
      <c r="CR44" s="12"/>
      <c r="CS44" s="12"/>
      <c r="CT44" s="12"/>
      <c r="CU44" s="12"/>
      <c r="CV44" s="12"/>
      <c r="CW44" s="14">
        <f t="shared" si="331"/>
        <v>0</v>
      </c>
      <c r="CY44" s="12"/>
      <c r="CZ44" s="12"/>
      <c r="DA44" s="12"/>
      <c r="DB44" s="12"/>
      <c r="DC44" s="12"/>
      <c r="DD44" s="12"/>
      <c r="DE44" s="12"/>
      <c r="DF44" s="12"/>
      <c r="DG44" s="12"/>
      <c r="DH44" s="12"/>
      <c r="DI44" s="12"/>
      <c r="DJ44" s="12"/>
      <c r="DK44" s="14">
        <f t="shared" si="332"/>
        <v>0</v>
      </c>
      <c r="DM44" s="12"/>
      <c r="DN44" s="12"/>
      <c r="DO44" s="12"/>
      <c r="DP44" s="12"/>
      <c r="DQ44" s="12"/>
      <c r="DR44" s="12"/>
      <c r="DS44" s="12"/>
      <c r="DT44" s="12"/>
      <c r="DU44" s="12"/>
      <c r="DV44" s="12"/>
      <c r="DW44" s="12"/>
      <c r="DX44" s="12"/>
      <c r="DY44" s="14">
        <f t="shared" si="333"/>
        <v>0</v>
      </c>
      <c r="EA44" s="12"/>
      <c r="EB44" s="12"/>
      <c r="EC44" s="12"/>
      <c r="ED44" s="12"/>
      <c r="EE44" s="12"/>
      <c r="EF44" s="12"/>
      <c r="EG44" s="12"/>
      <c r="EH44" s="12"/>
      <c r="EI44" s="12"/>
      <c r="EJ44" s="12"/>
      <c r="EK44" s="12"/>
      <c r="EL44" s="12"/>
      <c r="EM44" s="14">
        <f t="shared" si="334"/>
        <v>0</v>
      </c>
    </row>
    <row r="45" spans="3:143" ht="14.4" hidden="1" customHeight="1" x14ac:dyDescent="0.3">
      <c r="C45" s="24" t="s">
        <v>27</v>
      </c>
      <c r="E45" s="12"/>
      <c r="F45" s="12"/>
      <c r="G45" s="12"/>
      <c r="H45" s="12"/>
      <c r="I45" s="12"/>
      <c r="J45" s="12"/>
      <c r="K45" s="12"/>
      <c r="L45" s="12"/>
      <c r="M45" s="12"/>
      <c r="N45" s="12"/>
      <c r="O45" s="12"/>
      <c r="P45" s="12"/>
      <c r="Q45" s="14">
        <f t="shared" si="325"/>
        <v>0</v>
      </c>
      <c r="S45" s="12"/>
      <c r="T45" s="12"/>
      <c r="U45" s="12"/>
      <c r="V45" s="12"/>
      <c r="W45" s="12"/>
      <c r="X45" s="12"/>
      <c r="Y45" s="12"/>
      <c r="Z45" s="12"/>
      <c r="AA45" s="12"/>
      <c r="AB45" s="12"/>
      <c r="AC45" s="12"/>
      <c r="AD45" s="12"/>
      <c r="AE45" s="14">
        <f t="shared" si="326"/>
        <v>0</v>
      </c>
      <c r="AG45" s="12"/>
      <c r="AH45" s="12"/>
      <c r="AI45" s="12"/>
      <c r="AJ45" s="12"/>
      <c r="AK45" s="12"/>
      <c r="AL45" s="12"/>
      <c r="AM45" s="12"/>
      <c r="AN45" s="12"/>
      <c r="AO45" s="12"/>
      <c r="AP45" s="12"/>
      <c r="AQ45" s="12"/>
      <c r="AR45" s="12"/>
      <c r="AS45" s="14">
        <f t="shared" si="327"/>
        <v>0</v>
      </c>
      <c r="AU45" s="12"/>
      <c r="AV45" s="12"/>
      <c r="AW45" s="12"/>
      <c r="AX45" s="12"/>
      <c r="AY45" s="12"/>
      <c r="AZ45" s="12"/>
      <c r="BA45" s="12"/>
      <c r="BB45" s="12"/>
      <c r="BC45" s="12"/>
      <c r="BD45" s="12"/>
      <c r="BE45" s="12"/>
      <c r="BF45" s="12"/>
      <c r="BG45" s="14">
        <f t="shared" si="328"/>
        <v>0</v>
      </c>
      <c r="BI45" s="12"/>
      <c r="BJ45" s="12"/>
      <c r="BK45" s="12"/>
      <c r="BL45" s="12"/>
      <c r="BM45" s="12"/>
      <c r="BN45" s="12"/>
      <c r="BO45" s="12"/>
      <c r="BP45" s="12"/>
      <c r="BQ45" s="12"/>
      <c r="BR45" s="12"/>
      <c r="BS45" s="12"/>
      <c r="BT45" s="12"/>
      <c r="BU45" s="14">
        <f t="shared" si="329"/>
        <v>0</v>
      </c>
      <c r="BW45" s="12"/>
      <c r="BX45" s="12"/>
      <c r="BY45" s="12"/>
      <c r="BZ45" s="12"/>
      <c r="CA45" s="12"/>
      <c r="CB45" s="12"/>
      <c r="CC45" s="12"/>
      <c r="CD45" s="12"/>
      <c r="CE45" s="12"/>
      <c r="CF45" s="12"/>
      <c r="CG45" s="12"/>
      <c r="CH45" s="12"/>
      <c r="CI45" s="14">
        <f t="shared" si="330"/>
        <v>0</v>
      </c>
      <c r="CK45" s="12"/>
      <c r="CL45" s="12"/>
      <c r="CM45" s="12"/>
      <c r="CN45" s="12"/>
      <c r="CO45" s="12"/>
      <c r="CP45" s="12"/>
      <c r="CQ45" s="12"/>
      <c r="CR45" s="12"/>
      <c r="CS45" s="12"/>
      <c r="CT45" s="12"/>
      <c r="CU45" s="12"/>
      <c r="CV45" s="12"/>
      <c r="CW45" s="14">
        <f t="shared" si="331"/>
        <v>0</v>
      </c>
      <c r="CY45" s="12"/>
      <c r="CZ45" s="12"/>
      <c r="DA45" s="12"/>
      <c r="DB45" s="12"/>
      <c r="DC45" s="12"/>
      <c r="DD45" s="12"/>
      <c r="DE45" s="12"/>
      <c r="DF45" s="12"/>
      <c r="DG45" s="12"/>
      <c r="DH45" s="12"/>
      <c r="DI45" s="12"/>
      <c r="DJ45" s="12"/>
      <c r="DK45" s="14">
        <f t="shared" si="332"/>
        <v>0</v>
      </c>
      <c r="DM45" s="12"/>
      <c r="DN45" s="12"/>
      <c r="DO45" s="12"/>
      <c r="DP45" s="12"/>
      <c r="DQ45" s="12"/>
      <c r="DR45" s="12"/>
      <c r="DS45" s="12"/>
      <c r="DT45" s="12"/>
      <c r="DU45" s="12"/>
      <c r="DV45" s="12"/>
      <c r="DW45" s="12"/>
      <c r="DX45" s="12"/>
      <c r="DY45" s="14">
        <f t="shared" si="333"/>
        <v>0</v>
      </c>
      <c r="EA45" s="12"/>
      <c r="EB45" s="12"/>
      <c r="EC45" s="12"/>
      <c r="ED45" s="12"/>
      <c r="EE45" s="12"/>
      <c r="EF45" s="12"/>
      <c r="EG45" s="12"/>
      <c r="EH45" s="12"/>
      <c r="EI45" s="12"/>
      <c r="EJ45" s="12"/>
      <c r="EK45" s="12"/>
      <c r="EL45" s="12"/>
      <c r="EM45" s="14">
        <f t="shared" si="334"/>
        <v>0</v>
      </c>
    </row>
    <row r="46" spans="3:143" ht="14.4" hidden="1" customHeight="1" x14ac:dyDescent="0.3">
      <c r="C46" s="24" t="s">
        <v>27</v>
      </c>
      <c r="E46" s="12"/>
      <c r="F46" s="12"/>
      <c r="G46" s="12"/>
      <c r="H46" s="12"/>
      <c r="I46" s="12"/>
      <c r="J46" s="12"/>
      <c r="K46" s="12"/>
      <c r="L46" s="12"/>
      <c r="M46" s="12"/>
      <c r="N46" s="12"/>
      <c r="O46" s="12"/>
      <c r="P46" s="12"/>
      <c r="Q46" s="14">
        <f t="shared" si="325"/>
        <v>0</v>
      </c>
      <c r="S46" s="12"/>
      <c r="T46" s="12"/>
      <c r="U46" s="12"/>
      <c r="V46" s="12"/>
      <c r="W46" s="12"/>
      <c r="X46" s="12"/>
      <c r="Y46" s="12"/>
      <c r="Z46" s="12"/>
      <c r="AA46" s="12"/>
      <c r="AB46" s="12"/>
      <c r="AC46" s="12"/>
      <c r="AD46" s="12"/>
      <c r="AE46" s="14">
        <f t="shared" si="326"/>
        <v>0</v>
      </c>
      <c r="AG46" s="12"/>
      <c r="AH46" s="12"/>
      <c r="AI46" s="12"/>
      <c r="AJ46" s="12"/>
      <c r="AK46" s="12"/>
      <c r="AL46" s="12"/>
      <c r="AM46" s="12"/>
      <c r="AN46" s="12"/>
      <c r="AO46" s="12"/>
      <c r="AP46" s="12"/>
      <c r="AQ46" s="12"/>
      <c r="AR46" s="12"/>
      <c r="AS46" s="14">
        <f t="shared" si="327"/>
        <v>0</v>
      </c>
      <c r="AU46" s="12"/>
      <c r="AV46" s="12"/>
      <c r="AW46" s="12"/>
      <c r="AX46" s="12"/>
      <c r="AY46" s="12"/>
      <c r="AZ46" s="12"/>
      <c r="BA46" s="12"/>
      <c r="BB46" s="12"/>
      <c r="BC46" s="12"/>
      <c r="BD46" s="12"/>
      <c r="BE46" s="12"/>
      <c r="BF46" s="12"/>
      <c r="BG46" s="14">
        <f t="shared" si="328"/>
        <v>0</v>
      </c>
      <c r="BI46" s="12"/>
      <c r="BJ46" s="12"/>
      <c r="BK46" s="12"/>
      <c r="BL46" s="12"/>
      <c r="BM46" s="12"/>
      <c r="BN46" s="12"/>
      <c r="BO46" s="12"/>
      <c r="BP46" s="12"/>
      <c r="BQ46" s="12"/>
      <c r="BR46" s="12"/>
      <c r="BS46" s="12"/>
      <c r="BT46" s="12"/>
      <c r="BU46" s="14">
        <f t="shared" si="329"/>
        <v>0</v>
      </c>
      <c r="BW46" s="12"/>
      <c r="BX46" s="12"/>
      <c r="BY46" s="12"/>
      <c r="BZ46" s="12"/>
      <c r="CA46" s="12"/>
      <c r="CB46" s="12"/>
      <c r="CC46" s="12"/>
      <c r="CD46" s="12"/>
      <c r="CE46" s="12"/>
      <c r="CF46" s="12"/>
      <c r="CG46" s="12"/>
      <c r="CH46" s="12"/>
      <c r="CI46" s="14">
        <f t="shared" si="330"/>
        <v>0</v>
      </c>
      <c r="CK46" s="12"/>
      <c r="CL46" s="12"/>
      <c r="CM46" s="12"/>
      <c r="CN46" s="12"/>
      <c r="CO46" s="12"/>
      <c r="CP46" s="12"/>
      <c r="CQ46" s="12"/>
      <c r="CR46" s="12"/>
      <c r="CS46" s="12"/>
      <c r="CT46" s="12"/>
      <c r="CU46" s="12"/>
      <c r="CV46" s="12"/>
      <c r="CW46" s="14">
        <f t="shared" si="331"/>
        <v>0</v>
      </c>
      <c r="CY46" s="12"/>
      <c r="CZ46" s="12"/>
      <c r="DA46" s="12"/>
      <c r="DB46" s="12"/>
      <c r="DC46" s="12"/>
      <c r="DD46" s="12"/>
      <c r="DE46" s="12"/>
      <c r="DF46" s="12"/>
      <c r="DG46" s="12"/>
      <c r="DH46" s="12"/>
      <c r="DI46" s="12"/>
      <c r="DJ46" s="12"/>
      <c r="DK46" s="14">
        <f t="shared" si="332"/>
        <v>0</v>
      </c>
      <c r="DM46" s="12"/>
      <c r="DN46" s="12"/>
      <c r="DO46" s="12"/>
      <c r="DP46" s="12"/>
      <c r="DQ46" s="12"/>
      <c r="DR46" s="12"/>
      <c r="DS46" s="12"/>
      <c r="DT46" s="12"/>
      <c r="DU46" s="12"/>
      <c r="DV46" s="12"/>
      <c r="DW46" s="12"/>
      <c r="DX46" s="12"/>
      <c r="DY46" s="14">
        <f t="shared" si="333"/>
        <v>0</v>
      </c>
      <c r="EA46" s="12"/>
      <c r="EB46" s="12"/>
      <c r="EC46" s="12"/>
      <c r="ED46" s="12"/>
      <c r="EE46" s="12"/>
      <c r="EF46" s="12"/>
      <c r="EG46" s="12"/>
      <c r="EH46" s="12"/>
      <c r="EI46" s="12"/>
      <c r="EJ46" s="12"/>
      <c r="EK46" s="12"/>
      <c r="EL46" s="12"/>
      <c r="EM46" s="14">
        <f t="shared" si="334"/>
        <v>0</v>
      </c>
    </row>
    <row r="47" spans="3:143" ht="14.4" hidden="1" customHeight="1" x14ac:dyDescent="0.3">
      <c r="C47" s="24" t="s">
        <v>27</v>
      </c>
      <c r="E47" s="12"/>
      <c r="F47" s="12"/>
      <c r="G47" s="12"/>
      <c r="H47" s="12"/>
      <c r="I47" s="12"/>
      <c r="J47" s="12"/>
      <c r="K47" s="12"/>
      <c r="L47" s="12"/>
      <c r="M47" s="12"/>
      <c r="N47" s="12"/>
      <c r="O47" s="12"/>
      <c r="P47" s="12"/>
      <c r="Q47" s="14">
        <f t="shared" si="325"/>
        <v>0</v>
      </c>
      <c r="S47" s="12"/>
      <c r="T47" s="12"/>
      <c r="U47" s="12"/>
      <c r="V47" s="12"/>
      <c r="W47" s="12"/>
      <c r="X47" s="12"/>
      <c r="Y47" s="12"/>
      <c r="Z47" s="12"/>
      <c r="AA47" s="12"/>
      <c r="AB47" s="12"/>
      <c r="AC47" s="12"/>
      <c r="AD47" s="12"/>
      <c r="AE47" s="14">
        <f t="shared" si="326"/>
        <v>0</v>
      </c>
      <c r="AG47" s="12"/>
      <c r="AH47" s="12"/>
      <c r="AI47" s="12"/>
      <c r="AJ47" s="12"/>
      <c r="AK47" s="12"/>
      <c r="AL47" s="12"/>
      <c r="AM47" s="12"/>
      <c r="AN47" s="12"/>
      <c r="AO47" s="12"/>
      <c r="AP47" s="12"/>
      <c r="AQ47" s="12"/>
      <c r="AR47" s="12"/>
      <c r="AS47" s="14">
        <f t="shared" si="327"/>
        <v>0</v>
      </c>
      <c r="AU47" s="12"/>
      <c r="AV47" s="12"/>
      <c r="AW47" s="12"/>
      <c r="AX47" s="12"/>
      <c r="AY47" s="12"/>
      <c r="AZ47" s="12"/>
      <c r="BA47" s="12"/>
      <c r="BB47" s="12"/>
      <c r="BC47" s="12"/>
      <c r="BD47" s="12"/>
      <c r="BE47" s="12"/>
      <c r="BF47" s="12"/>
      <c r="BG47" s="14">
        <f t="shared" si="328"/>
        <v>0</v>
      </c>
      <c r="BI47" s="12"/>
      <c r="BJ47" s="12"/>
      <c r="BK47" s="12"/>
      <c r="BL47" s="12"/>
      <c r="BM47" s="12"/>
      <c r="BN47" s="12"/>
      <c r="BO47" s="12"/>
      <c r="BP47" s="12"/>
      <c r="BQ47" s="12"/>
      <c r="BR47" s="12"/>
      <c r="BS47" s="12"/>
      <c r="BT47" s="12"/>
      <c r="BU47" s="14">
        <f t="shared" si="329"/>
        <v>0</v>
      </c>
      <c r="BW47" s="12"/>
      <c r="BX47" s="12"/>
      <c r="BY47" s="12"/>
      <c r="BZ47" s="12"/>
      <c r="CA47" s="12"/>
      <c r="CB47" s="12"/>
      <c r="CC47" s="12"/>
      <c r="CD47" s="12"/>
      <c r="CE47" s="12"/>
      <c r="CF47" s="12"/>
      <c r="CG47" s="12"/>
      <c r="CH47" s="12"/>
      <c r="CI47" s="14">
        <f t="shared" si="330"/>
        <v>0</v>
      </c>
      <c r="CK47" s="12"/>
      <c r="CL47" s="12"/>
      <c r="CM47" s="12"/>
      <c r="CN47" s="12"/>
      <c r="CO47" s="12"/>
      <c r="CP47" s="12"/>
      <c r="CQ47" s="12"/>
      <c r="CR47" s="12"/>
      <c r="CS47" s="12"/>
      <c r="CT47" s="12"/>
      <c r="CU47" s="12"/>
      <c r="CV47" s="12"/>
      <c r="CW47" s="14">
        <f t="shared" si="331"/>
        <v>0</v>
      </c>
      <c r="CY47" s="12"/>
      <c r="CZ47" s="12"/>
      <c r="DA47" s="12"/>
      <c r="DB47" s="12"/>
      <c r="DC47" s="12"/>
      <c r="DD47" s="12"/>
      <c r="DE47" s="12"/>
      <c r="DF47" s="12"/>
      <c r="DG47" s="12"/>
      <c r="DH47" s="12"/>
      <c r="DI47" s="12"/>
      <c r="DJ47" s="12"/>
      <c r="DK47" s="14">
        <f t="shared" si="332"/>
        <v>0</v>
      </c>
      <c r="DM47" s="12"/>
      <c r="DN47" s="12"/>
      <c r="DO47" s="12"/>
      <c r="DP47" s="12"/>
      <c r="DQ47" s="12"/>
      <c r="DR47" s="12"/>
      <c r="DS47" s="12"/>
      <c r="DT47" s="12"/>
      <c r="DU47" s="12"/>
      <c r="DV47" s="12"/>
      <c r="DW47" s="12"/>
      <c r="DX47" s="12"/>
      <c r="DY47" s="14">
        <f t="shared" si="333"/>
        <v>0</v>
      </c>
      <c r="EA47" s="12"/>
      <c r="EB47" s="12"/>
      <c r="EC47" s="12"/>
      <c r="ED47" s="12"/>
      <c r="EE47" s="12"/>
      <c r="EF47" s="12"/>
      <c r="EG47" s="12"/>
      <c r="EH47" s="12"/>
      <c r="EI47" s="12"/>
      <c r="EJ47" s="12"/>
      <c r="EK47" s="12"/>
      <c r="EL47" s="12"/>
      <c r="EM47" s="14">
        <f t="shared" si="334"/>
        <v>0</v>
      </c>
    </row>
    <row r="48" spans="3:143" x14ac:dyDescent="0.3">
      <c r="C48" s="19" t="s">
        <v>16</v>
      </c>
      <c r="E48" s="13" cm="1">
        <f t="array" aca="1" ref="E48" ca="1">SUM(INDIRECT(ADDRESS(expenses_min_row,COLUMN())&amp;":"&amp;ADDRESS(expenses_max_row,COLUMN())))</f>
        <v>2900</v>
      </c>
      <c r="F48" s="13" cm="1">
        <f t="array" aca="1" ref="F48" ca="1">SUM(INDIRECT(ADDRESS(expenses_min_row,COLUMN())&amp;":"&amp;ADDRESS(expenses_max_row,COLUMN())))</f>
        <v>2900</v>
      </c>
      <c r="G48" s="13" cm="1">
        <f t="array" aca="1" ref="G48" ca="1">SUM(INDIRECT(ADDRESS(expenses_min_row,COLUMN())&amp;":"&amp;ADDRESS(expenses_max_row,COLUMN())))</f>
        <v>3050</v>
      </c>
      <c r="H48" s="13" cm="1">
        <f t="array" aca="1" ref="H48" ca="1">SUM(INDIRECT(ADDRESS(expenses_min_row,COLUMN())&amp;":"&amp;ADDRESS(expenses_max_row,COLUMN())))</f>
        <v>3800</v>
      </c>
      <c r="I48" s="13" cm="1">
        <f t="array" aca="1" ref="I48" ca="1">SUM(INDIRECT(ADDRESS(expenses_min_row,COLUMN())&amp;":"&amp;ADDRESS(expenses_max_row,COLUMN())))</f>
        <v>2900</v>
      </c>
      <c r="J48" s="13" cm="1">
        <f t="array" aca="1" ref="J48" ca="1">SUM(INDIRECT(ADDRESS(expenses_min_row,COLUMN())&amp;":"&amp;ADDRESS(expenses_max_row,COLUMN())))</f>
        <v>3050</v>
      </c>
      <c r="K48" s="13" cm="1">
        <f t="array" aca="1" ref="K48" ca="1">SUM(INDIRECT(ADDRESS(expenses_min_row,COLUMN())&amp;":"&amp;ADDRESS(expenses_max_row,COLUMN())))</f>
        <v>2900</v>
      </c>
      <c r="L48" s="13" cm="1">
        <f t="array" aca="1" ref="L48" ca="1">SUM(INDIRECT(ADDRESS(expenses_min_row,COLUMN())&amp;":"&amp;ADDRESS(expenses_max_row,COLUMN())))</f>
        <v>4100</v>
      </c>
      <c r="M48" s="13" cm="1">
        <f t="array" aca="1" ref="M48" ca="1">SUM(INDIRECT(ADDRESS(expenses_min_row,COLUMN())&amp;":"&amp;ADDRESS(expenses_max_row,COLUMN())))</f>
        <v>3050</v>
      </c>
      <c r="N48" s="13" cm="1">
        <f t="array" aca="1" ref="N48" ca="1">SUM(INDIRECT(ADDRESS(expenses_min_row,COLUMN())&amp;":"&amp;ADDRESS(expenses_max_row,COLUMN())))</f>
        <v>2900</v>
      </c>
      <c r="O48" s="13" cm="1">
        <f t="array" aca="1" ref="O48" ca="1">SUM(INDIRECT(ADDRESS(expenses_min_row,COLUMN())&amp;":"&amp;ADDRESS(expenses_max_row,COLUMN())))</f>
        <v>2900</v>
      </c>
      <c r="P48" s="13" cm="1">
        <f t="array" aca="1" ref="P48" ca="1">SUM(INDIRECT(ADDRESS(expenses_min_row,COLUMN())&amp;":"&amp;ADDRESS(expenses_max_row,COLUMN())))</f>
        <v>3350</v>
      </c>
      <c r="Q48" s="25">
        <f ca="1">SUM(E48:P48)</f>
        <v>37800</v>
      </c>
      <c r="S48" s="13" cm="1">
        <f t="array" aca="1" ref="S48" ca="1">SUM(INDIRECT(ADDRESS(expenses_min_row,COLUMN())&amp;":"&amp;ADDRESS(expenses_max_row,COLUMN())))</f>
        <v>0</v>
      </c>
      <c r="T48" s="13" cm="1">
        <f t="array" aca="1" ref="T48" ca="1">SUM(INDIRECT(ADDRESS(expenses_min_row,COLUMN())&amp;":"&amp;ADDRESS(expenses_max_row,COLUMN())))</f>
        <v>0</v>
      </c>
      <c r="U48" s="13" cm="1">
        <f t="array" aca="1" ref="U48" ca="1">SUM(INDIRECT(ADDRESS(expenses_min_row,COLUMN())&amp;":"&amp;ADDRESS(expenses_max_row,COLUMN())))</f>
        <v>0</v>
      </c>
      <c r="V48" s="13" cm="1">
        <f t="array" aca="1" ref="V48" ca="1">SUM(INDIRECT(ADDRESS(expenses_min_row,COLUMN())&amp;":"&amp;ADDRESS(expenses_max_row,COLUMN())))</f>
        <v>0</v>
      </c>
      <c r="W48" s="13" cm="1">
        <f t="array" aca="1" ref="W48" ca="1">SUM(INDIRECT(ADDRESS(expenses_min_row,COLUMN())&amp;":"&amp;ADDRESS(expenses_max_row,COLUMN())))</f>
        <v>0</v>
      </c>
      <c r="X48" s="13" cm="1">
        <f t="array" aca="1" ref="X48" ca="1">SUM(INDIRECT(ADDRESS(expenses_min_row,COLUMN())&amp;":"&amp;ADDRESS(expenses_max_row,COLUMN())))</f>
        <v>0</v>
      </c>
      <c r="Y48" s="13" cm="1">
        <f t="array" aca="1" ref="Y48" ca="1">SUM(INDIRECT(ADDRESS(expenses_min_row,COLUMN())&amp;":"&amp;ADDRESS(expenses_max_row,COLUMN())))</f>
        <v>0</v>
      </c>
      <c r="Z48" s="13" cm="1">
        <f t="array" aca="1" ref="Z48" ca="1">SUM(INDIRECT(ADDRESS(expenses_min_row,COLUMN())&amp;":"&amp;ADDRESS(expenses_max_row,COLUMN())))</f>
        <v>0</v>
      </c>
      <c r="AA48" s="13" cm="1">
        <f t="array" aca="1" ref="AA48" ca="1">SUM(INDIRECT(ADDRESS(expenses_min_row,COLUMN())&amp;":"&amp;ADDRESS(expenses_max_row,COLUMN())))</f>
        <v>0</v>
      </c>
      <c r="AB48" s="13" cm="1">
        <f t="array" aca="1" ref="AB48" ca="1">SUM(INDIRECT(ADDRESS(expenses_min_row,COLUMN())&amp;":"&amp;ADDRESS(expenses_max_row,COLUMN())))</f>
        <v>0</v>
      </c>
      <c r="AC48" s="13" cm="1">
        <f t="array" aca="1" ref="AC48" ca="1">SUM(INDIRECT(ADDRESS(expenses_min_row,COLUMN())&amp;":"&amp;ADDRESS(expenses_max_row,COLUMN())))</f>
        <v>0</v>
      </c>
      <c r="AD48" s="13" cm="1">
        <f t="array" aca="1" ref="AD48" ca="1">SUM(INDIRECT(ADDRESS(expenses_min_row,COLUMN())&amp;":"&amp;ADDRESS(expenses_max_row,COLUMN())))</f>
        <v>0</v>
      </c>
      <c r="AE48" s="25">
        <f ca="1">SUM(S48:AD48)</f>
        <v>0</v>
      </c>
      <c r="AG48" s="13" cm="1">
        <f t="array" aca="1" ref="AG48" ca="1">SUM(INDIRECT(ADDRESS(expenses_min_row,COLUMN())&amp;":"&amp;ADDRESS(expenses_max_row,COLUMN())))</f>
        <v>0</v>
      </c>
      <c r="AH48" s="13" cm="1">
        <f t="array" aca="1" ref="AH48" ca="1">SUM(INDIRECT(ADDRESS(expenses_min_row,COLUMN())&amp;":"&amp;ADDRESS(expenses_max_row,COLUMN())))</f>
        <v>0</v>
      </c>
      <c r="AI48" s="13" cm="1">
        <f t="array" aca="1" ref="AI48" ca="1">SUM(INDIRECT(ADDRESS(expenses_min_row,COLUMN())&amp;":"&amp;ADDRESS(expenses_max_row,COLUMN())))</f>
        <v>0</v>
      </c>
      <c r="AJ48" s="13" cm="1">
        <f t="array" aca="1" ref="AJ48" ca="1">SUM(INDIRECT(ADDRESS(expenses_min_row,COLUMN())&amp;":"&amp;ADDRESS(expenses_max_row,COLUMN())))</f>
        <v>0</v>
      </c>
      <c r="AK48" s="13" cm="1">
        <f t="array" aca="1" ref="AK48" ca="1">SUM(INDIRECT(ADDRESS(expenses_min_row,COLUMN())&amp;":"&amp;ADDRESS(expenses_max_row,COLUMN())))</f>
        <v>0</v>
      </c>
      <c r="AL48" s="13" cm="1">
        <f t="array" aca="1" ref="AL48" ca="1">SUM(INDIRECT(ADDRESS(expenses_min_row,COLUMN())&amp;":"&amp;ADDRESS(expenses_max_row,COLUMN())))</f>
        <v>0</v>
      </c>
      <c r="AM48" s="13" cm="1">
        <f t="array" aca="1" ref="AM48" ca="1">SUM(INDIRECT(ADDRESS(expenses_min_row,COLUMN())&amp;":"&amp;ADDRESS(expenses_max_row,COLUMN())))</f>
        <v>0</v>
      </c>
      <c r="AN48" s="13" cm="1">
        <f t="array" aca="1" ref="AN48" ca="1">SUM(INDIRECT(ADDRESS(expenses_min_row,COLUMN())&amp;":"&amp;ADDRESS(expenses_max_row,COLUMN())))</f>
        <v>0</v>
      </c>
      <c r="AO48" s="13" cm="1">
        <f t="array" aca="1" ref="AO48" ca="1">SUM(INDIRECT(ADDRESS(expenses_min_row,COLUMN())&amp;":"&amp;ADDRESS(expenses_max_row,COLUMN())))</f>
        <v>0</v>
      </c>
      <c r="AP48" s="13" cm="1">
        <f t="array" aca="1" ref="AP48" ca="1">SUM(INDIRECT(ADDRESS(expenses_min_row,COLUMN())&amp;":"&amp;ADDRESS(expenses_max_row,COLUMN())))</f>
        <v>0</v>
      </c>
      <c r="AQ48" s="13" cm="1">
        <f t="array" aca="1" ref="AQ48" ca="1">SUM(INDIRECT(ADDRESS(expenses_min_row,COLUMN())&amp;":"&amp;ADDRESS(expenses_max_row,COLUMN())))</f>
        <v>0</v>
      </c>
      <c r="AR48" s="13" cm="1">
        <f t="array" aca="1" ref="AR48" ca="1">SUM(INDIRECT(ADDRESS(expenses_min_row,COLUMN())&amp;":"&amp;ADDRESS(expenses_max_row,COLUMN())))</f>
        <v>0</v>
      </c>
      <c r="AS48" s="25">
        <f ca="1">SUM(AG48:AR48)</f>
        <v>0</v>
      </c>
      <c r="AU48" s="13" cm="1">
        <f t="array" aca="1" ref="AU48" ca="1">SUM(INDIRECT(ADDRESS(expenses_min_row,COLUMN())&amp;":"&amp;ADDRESS(expenses_max_row,COLUMN())))</f>
        <v>0</v>
      </c>
      <c r="AV48" s="13" cm="1">
        <f t="array" aca="1" ref="AV48" ca="1">SUM(INDIRECT(ADDRESS(expenses_min_row,COLUMN())&amp;":"&amp;ADDRESS(expenses_max_row,COLUMN())))</f>
        <v>0</v>
      </c>
      <c r="AW48" s="13" cm="1">
        <f t="array" aca="1" ref="AW48" ca="1">SUM(INDIRECT(ADDRESS(expenses_min_row,COLUMN())&amp;":"&amp;ADDRESS(expenses_max_row,COLUMN())))</f>
        <v>0</v>
      </c>
      <c r="AX48" s="13" cm="1">
        <f t="array" aca="1" ref="AX48" ca="1">SUM(INDIRECT(ADDRESS(expenses_min_row,COLUMN())&amp;":"&amp;ADDRESS(expenses_max_row,COLUMN())))</f>
        <v>0</v>
      </c>
      <c r="AY48" s="13" cm="1">
        <f t="array" aca="1" ref="AY48" ca="1">SUM(INDIRECT(ADDRESS(expenses_min_row,COLUMN())&amp;":"&amp;ADDRESS(expenses_max_row,COLUMN())))</f>
        <v>0</v>
      </c>
      <c r="AZ48" s="13" cm="1">
        <f t="array" aca="1" ref="AZ48" ca="1">SUM(INDIRECT(ADDRESS(expenses_min_row,COLUMN())&amp;":"&amp;ADDRESS(expenses_max_row,COLUMN())))</f>
        <v>0</v>
      </c>
      <c r="BA48" s="13" cm="1">
        <f t="array" aca="1" ref="BA48" ca="1">SUM(INDIRECT(ADDRESS(expenses_min_row,COLUMN())&amp;":"&amp;ADDRESS(expenses_max_row,COLUMN())))</f>
        <v>0</v>
      </c>
      <c r="BB48" s="13" cm="1">
        <f t="array" aca="1" ref="BB48" ca="1">SUM(INDIRECT(ADDRESS(expenses_min_row,COLUMN())&amp;":"&amp;ADDRESS(expenses_max_row,COLUMN())))</f>
        <v>0</v>
      </c>
      <c r="BC48" s="13" cm="1">
        <f t="array" aca="1" ref="BC48" ca="1">SUM(INDIRECT(ADDRESS(expenses_min_row,COLUMN())&amp;":"&amp;ADDRESS(expenses_max_row,COLUMN())))</f>
        <v>0</v>
      </c>
      <c r="BD48" s="13" cm="1">
        <f t="array" aca="1" ref="BD48" ca="1">SUM(INDIRECT(ADDRESS(expenses_min_row,COLUMN())&amp;":"&amp;ADDRESS(expenses_max_row,COLUMN())))</f>
        <v>0</v>
      </c>
      <c r="BE48" s="13" cm="1">
        <f t="array" aca="1" ref="BE48" ca="1">SUM(INDIRECT(ADDRESS(expenses_min_row,COLUMN())&amp;":"&amp;ADDRESS(expenses_max_row,COLUMN())))</f>
        <v>0</v>
      </c>
      <c r="BF48" s="13" cm="1">
        <f t="array" aca="1" ref="BF48" ca="1">SUM(INDIRECT(ADDRESS(expenses_min_row,COLUMN())&amp;":"&amp;ADDRESS(expenses_max_row,COLUMN())))</f>
        <v>0</v>
      </c>
      <c r="BG48" s="25">
        <f t="shared" ca="1" si="328"/>
        <v>0</v>
      </c>
      <c r="BI48" s="13" cm="1">
        <f t="array" aca="1" ref="BI48" ca="1">SUM(INDIRECT(ADDRESS(expenses_min_row,COLUMN())&amp;":"&amp;ADDRESS(expenses_max_row,COLUMN())))</f>
        <v>0</v>
      </c>
      <c r="BJ48" s="13" cm="1">
        <f t="array" aca="1" ref="BJ48" ca="1">SUM(INDIRECT(ADDRESS(expenses_min_row,COLUMN())&amp;":"&amp;ADDRESS(expenses_max_row,COLUMN())))</f>
        <v>0</v>
      </c>
      <c r="BK48" s="13" cm="1">
        <f t="array" aca="1" ref="BK48" ca="1">SUM(INDIRECT(ADDRESS(expenses_min_row,COLUMN())&amp;":"&amp;ADDRESS(expenses_max_row,COLUMN())))</f>
        <v>0</v>
      </c>
      <c r="BL48" s="13" cm="1">
        <f t="array" aca="1" ref="BL48" ca="1">SUM(INDIRECT(ADDRESS(expenses_min_row,COLUMN())&amp;":"&amp;ADDRESS(expenses_max_row,COLUMN())))</f>
        <v>0</v>
      </c>
      <c r="BM48" s="13" cm="1">
        <f t="array" aca="1" ref="BM48" ca="1">SUM(INDIRECT(ADDRESS(expenses_min_row,COLUMN())&amp;":"&amp;ADDRESS(expenses_max_row,COLUMN())))</f>
        <v>0</v>
      </c>
      <c r="BN48" s="13" cm="1">
        <f t="array" aca="1" ref="BN48" ca="1">SUM(INDIRECT(ADDRESS(expenses_min_row,COLUMN())&amp;":"&amp;ADDRESS(expenses_max_row,COLUMN())))</f>
        <v>0</v>
      </c>
      <c r="BO48" s="13" cm="1">
        <f t="array" aca="1" ref="BO48" ca="1">SUM(INDIRECT(ADDRESS(expenses_min_row,COLUMN())&amp;":"&amp;ADDRESS(expenses_max_row,COLUMN())))</f>
        <v>0</v>
      </c>
      <c r="BP48" s="13" cm="1">
        <f t="array" aca="1" ref="BP48" ca="1">SUM(INDIRECT(ADDRESS(expenses_min_row,COLUMN())&amp;":"&amp;ADDRESS(expenses_max_row,COLUMN())))</f>
        <v>0</v>
      </c>
      <c r="BQ48" s="13" cm="1">
        <f t="array" aca="1" ref="BQ48" ca="1">SUM(INDIRECT(ADDRESS(expenses_min_row,COLUMN())&amp;":"&amp;ADDRESS(expenses_max_row,COLUMN())))</f>
        <v>0</v>
      </c>
      <c r="BR48" s="13" cm="1">
        <f t="array" aca="1" ref="BR48" ca="1">SUM(INDIRECT(ADDRESS(expenses_min_row,COLUMN())&amp;":"&amp;ADDRESS(expenses_max_row,COLUMN())))</f>
        <v>0</v>
      </c>
      <c r="BS48" s="13" cm="1">
        <f t="array" aca="1" ref="BS48" ca="1">SUM(INDIRECT(ADDRESS(expenses_min_row,COLUMN())&amp;":"&amp;ADDRESS(expenses_max_row,COLUMN())))</f>
        <v>0</v>
      </c>
      <c r="BT48" s="13" cm="1">
        <f t="array" aca="1" ref="BT48" ca="1">SUM(INDIRECT(ADDRESS(expenses_min_row,COLUMN())&amp;":"&amp;ADDRESS(expenses_max_row,COLUMN())))</f>
        <v>0</v>
      </c>
      <c r="BU48" s="25">
        <f t="shared" ca="1" si="329"/>
        <v>0</v>
      </c>
      <c r="BW48" s="13" cm="1">
        <f t="array" aca="1" ref="BW48" ca="1">SUM(INDIRECT(ADDRESS(expenses_min_row,COLUMN())&amp;":"&amp;ADDRESS(expenses_max_row,COLUMN())))</f>
        <v>0</v>
      </c>
      <c r="BX48" s="13" cm="1">
        <f t="array" aca="1" ref="BX48" ca="1">SUM(INDIRECT(ADDRESS(expenses_min_row,COLUMN())&amp;":"&amp;ADDRESS(expenses_max_row,COLUMN())))</f>
        <v>0</v>
      </c>
      <c r="BY48" s="13" cm="1">
        <f t="array" aca="1" ref="BY48" ca="1">SUM(INDIRECT(ADDRESS(expenses_min_row,COLUMN())&amp;":"&amp;ADDRESS(expenses_max_row,COLUMN())))</f>
        <v>0</v>
      </c>
      <c r="BZ48" s="13" cm="1">
        <f t="array" aca="1" ref="BZ48" ca="1">SUM(INDIRECT(ADDRESS(expenses_min_row,COLUMN())&amp;":"&amp;ADDRESS(expenses_max_row,COLUMN())))</f>
        <v>0</v>
      </c>
      <c r="CA48" s="13" cm="1">
        <f t="array" aca="1" ref="CA48" ca="1">SUM(INDIRECT(ADDRESS(expenses_min_row,COLUMN())&amp;":"&amp;ADDRESS(expenses_max_row,COLUMN())))</f>
        <v>0</v>
      </c>
      <c r="CB48" s="13" cm="1">
        <f t="array" aca="1" ref="CB48" ca="1">SUM(INDIRECT(ADDRESS(expenses_min_row,COLUMN())&amp;":"&amp;ADDRESS(expenses_max_row,COLUMN())))</f>
        <v>0</v>
      </c>
      <c r="CC48" s="13" cm="1">
        <f t="array" aca="1" ref="CC48" ca="1">SUM(INDIRECT(ADDRESS(expenses_min_row,COLUMN())&amp;":"&amp;ADDRESS(expenses_max_row,COLUMN())))</f>
        <v>0</v>
      </c>
      <c r="CD48" s="13" cm="1">
        <f t="array" aca="1" ref="CD48" ca="1">SUM(INDIRECT(ADDRESS(expenses_min_row,COLUMN())&amp;":"&amp;ADDRESS(expenses_max_row,COLUMN())))</f>
        <v>0</v>
      </c>
      <c r="CE48" s="13" cm="1">
        <f t="array" aca="1" ref="CE48" ca="1">SUM(INDIRECT(ADDRESS(expenses_min_row,COLUMN())&amp;":"&amp;ADDRESS(expenses_max_row,COLUMN())))</f>
        <v>0</v>
      </c>
      <c r="CF48" s="13" cm="1">
        <f t="array" aca="1" ref="CF48" ca="1">SUM(INDIRECT(ADDRESS(expenses_min_row,COLUMN())&amp;":"&amp;ADDRESS(expenses_max_row,COLUMN())))</f>
        <v>0</v>
      </c>
      <c r="CG48" s="13" cm="1">
        <f t="array" aca="1" ref="CG48" ca="1">SUM(INDIRECT(ADDRESS(expenses_min_row,COLUMN())&amp;":"&amp;ADDRESS(expenses_max_row,COLUMN())))</f>
        <v>0</v>
      </c>
      <c r="CH48" s="13" cm="1">
        <f t="array" aca="1" ref="CH48" ca="1">SUM(INDIRECT(ADDRESS(expenses_min_row,COLUMN())&amp;":"&amp;ADDRESS(expenses_max_row,COLUMN())))</f>
        <v>0</v>
      </c>
      <c r="CI48" s="25">
        <f t="shared" ca="1" si="330"/>
        <v>0</v>
      </c>
      <c r="CK48" s="13" cm="1">
        <f t="array" aca="1" ref="CK48" ca="1">SUM(INDIRECT(ADDRESS(expenses_min_row,COLUMN())&amp;":"&amp;ADDRESS(expenses_max_row,COLUMN())))</f>
        <v>0</v>
      </c>
      <c r="CL48" s="13" cm="1">
        <f t="array" aca="1" ref="CL48" ca="1">SUM(INDIRECT(ADDRESS(expenses_min_row,COLUMN())&amp;":"&amp;ADDRESS(expenses_max_row,COLUMN())))</f>
        <v>0</v>
      </c>
      <c r="CM48" s="13" cm="1">
        <f t="array" aca="1" ref="CM48" ca="1">SUM(INDIRECT(ADDRESS(expenses_min_row,COLUMN())&amp;":"&amp;ADDRESS(expenses_max_row,COLUMN())))</f>
        <v>0</v>
      </c>
      <c r="CN48" s="13" cm="1">
        <f t="array" aca="1" ref="CN48" ca="1">SUM(INDIRECT(ADDRESS(expenses_min_row,COLUMN())&amp;":"&amp;ADDRESS(expenses_max_row,COLUMN())))</f>
        <v>0</v>
      </c>
      <c r="CO48" s="13" cm="1">
        <f t="array" aca="1" ref="CO48" ca="1">SUM(INDIRECT(ADDRESS(expenses_min_row,COLUMN())&amp;":"&amp;ADDRESS(expenses_max_row,COLUMN())))</f>
        <v>0</v>
      </c>
      <c r="CP48" s="13" cm="1">
        <f t="array" aca="1" ref="CP48" ca="1">SUM(INDIRECT(ADDRESS(expenses_min_row,COLUMN())&amp;":"&amp;ADDRESS(expenses_max_row,COLUMN())))</f>
        <v>0</v>
      </c>
      <c r="CQ48" s="13" cm="1">
        <f t="array" aca="1" ref="CQ48" ca="1">SUM(INDIRECT(ADDRESS(expenses_min_row,COLUMN())&amp;":"&amp;ADDRESS(expenses_max_row,COLUMN())))</f>
        <v>0</v>
      </c>
      <c r="CR48" s="13" cm="1">
        <f t="array" aca="1" ref="CR48" ca="1">SUM(INDIRECT(ADDRESS(expenses_min_row,COLUMN())&amp;":"&amp;ADDRESS(expenses_max_row,COLUMN())))</f>
        <v>0</v>
      </c>
      <c r="CS48" s="13" cm="1">
        <f t="array" aca="1" ref="CS48" ca="1">SUM(INDIRECT(ADDRESS(expenses_min_row,COLUMN())&amp;":"&amp;ADDRESS(expenses_max_row,COLUMN())))</f>
        <v>0</v>
      </c>
      <c r="CT48" s="13" cm="1">
        <f t="array" aca="1" ref="CT48" ca="1">SUM(INDIRECT(ADDRESS(expenses_min_row,COLUMN())&amp;":"&amp;ADDRESS(expenses_max_row,COLUMN())))</f>
        <v>0</v>
      </c>
      <c r="CU48" s="13" cm="1">
        <f t="array" aca="1" ref="CU48" ca="1">SUM(INDIRECT(ADDRESS(expenses_min_row,COLUMN())&amp;":"&amp;ADDRESS(expenses_max_row,COLUMN())))</f>
        <v>0</v>
      </c>
      <c r="CV48" s="13" cm="1">
        <f t="array" aca="1" ref="CV48" ca="1">SUM(INDIRECT(ADDRESS(expenses_min_row,COLUMN())&amp;":"&amp;ADDRESS(expenses_max_row,COLUMN())))</f>
        <v>0</v>
      </c>
      <c r="CW48" s="25">
        <f t="shared" ca="1" si="331"/>
        <v>0</v>
      </c>
      <c r="CY48" s="13" cm="1">
        <f t="array" aca="1" ref="CY48" ca="1">SUM(INDIRECT(ADDRESS(expenses_min_row,COLUMN())&amp;":"&amp;ADDRESS(expenses_max_row,COLUMN())))</f>
        <v>0</v>
      </c>
      <c r="CZ48" s="13" cm="1">
        <f t="array" aca="1" ref="CZ48" ca="1">SUM(INDIRECT(ADDRESS(expenses_min_row,COLUMN())&amp;":"&amp;ADDRESS(expenses_max_row,COLUMN())))</f>
        <v>0</v>
      </c>
      <c r="DA48" s="13" cm="1">
        <f t="array" aca="1" ref="DA48" ca="1">SUM(INDIRECT(ADDRESS(expenses_min_row,COLUMN())&amp;":"&amp;ADDRESS(expenses_max_row,COLUMN())))</f>
        <v>0</v>
      </c>
      <c r="DB48" s="13" cm="1">
        <f t="array" aca="1" ref="DB48" ca="1">SUM(INDIRECT(ADDRESS(expenses_min_row,COLUMN())&amp;":"&amp;ADDRESS(expenses_max_row,COLUMN())))</f>
        <v>0</v>
      </c>
      <c r="DC48" s="13" cm="1">
        <f t="array" aca="1" ref="DC48" ca="1">SUM(INDIRECT(ADDRESS(expenses_min_row,COLUMN())&amp;":"&amp;ADDRESS(expenses_max_row,COLUMN())))</f>
        <v>0</v>
      </c>
      <c r="DD48" s="13" cm="1">
        <f t="array" aca="1" ref="DD48" ca="1">SUM(INDIRECT(ADDRESS(expenses_min_row,COLUMN())&amp;":"&amp;ADDRESS(expenses_max_row,COLUMN())))</f>
        <v>0</v>
      </c>
      <c r="DE48" s="13" cm="1">
        <f t="array" aca="1" ref="DE48" ca="1">SUM(INDIRECT(ADDRESS(expenses_min_row,COLUMN())&amp;":"&amp;ADDRESS(expenses_max_row,COLUMN())))</f>
        <v>0</v>
      </c>
      <c r="DF48" s="13" cm="1">
        <f t="array" aca="1" ref="DF48" ca="1">SUM(INDIRECT(ADDRESS(expenses_min_row,COLUMN())&amp;":"&amp;ADDRESS(expenses_max_row,COLUMN())))</f>
        <v>0</v>
      </c>
      <c r="DG48" s="13" cm="1">
        <f t="array" aca="1" ref="DG48" ca="1">SUM(INDIRECT(ADDRESS(expenses_min_row,COLUMN())&amp;":"&amp;ADDRESS(expenses_max_row,COLUMN())))</f>
        <v>0</v>
      </c>
      <c r="DH48" s="13" cm="1">
        <f t="array" aca="1" ref="DH48" ca="1">SUM(INDIRECT(ADDRESS(expenses_min_row,COLUMN())&amp;":"&amp;ADDRESS(expenses_max_row,COLUMN())))</f>
        <v>0</v>
      </c>
      <c r="DI48" s="13" cm="1">
        <f t="array" aca="1" ref="DI48" ca="1">SUM(INDIRECT(ADDRESS(expenses_min_row,COLUMN())&amp;":"&amp;ADDRESS(expenses_max_row,COLUMN())))</f>
        <v>0</v>
      </c>
      <c r="DJ48" s="13" cm="1">
        <f t="array" aca="1" ref="DJ48" ca="1">SUM(INDIRECT(ADDRESS(expenses_min_row,COLUMN())&amp;":"&amp;ADDRESS(expenses_max_row,COLUMN())))</f>
        <v>0</v>
      </c>
      <c r="DK48" s="25">
        <f t="shared" ca="1" si="332"/>
        <v>0</v>
      </c>
      <c r="DM48" s="13" cm="1">
        <f t="array" aca="1" ref="DM48" ca="1">SUM(INDIRECT(ADDRESS(expenses_min_row,COLUMN())&amp;":"&amp;ADDRESS(expenses_max_row,COLUMN())))</f>
        <v>0</v>
      </c>
      <c r="DN48" s="13" cm="1">
        <f t="array" aca="1" ref="DN48" ca="1">SUM(INDIRECT(ADDRESS(expenses_min_row,COLUMN())&amp;":"&amp;ADDRESS(expenses_max_row,COLUMN())))</f>
        <v>0</v>
      </c>
      <c r="DO48" s="13" cm="1">
        <f t="array" aca="1" ref="DO48" ca="1">SUM(INDIRECT(ADDRESS(expenses_min_row,COLUMN())&amp;":"&amp;ADDRESS(expenses_max_row,COLUMN())))</f>
        <v>0</v>
      </c>
      <c r="DP48" s="13" cm="1">
        <f t="array" aca="1" ref="DP48" ca="1">SUM(INDIRECT(ADDRESS(expenses_min_row,COLUMN())&amp;":"&amp;ADDRESS(expenses_max_row,COLUMN())))</f>
        <v>0</v>
      </c>
      <c r="DQ48" s="13" cm="1">
        <f t="array" aca="1" ref="DQ48" ca="1">SUM(INDIRECT(ADDRESS(expenses_min_row,COLUMN())&amp;":"&amp;ADDRESS(expenses_max_row,COLUMN())))</f>
        <v>0</v>
      </c>
      <c r="DR48" s="13" cm="1">
        <f t="array" aca="1" ref="DR48" ca="1">SUM(INDIRECT(ADDRESS(expenses_min_row,COLUMN())&amp;":"&amp;ADDRESS(expenses_max_row,COLUMN())))</f>
        <v>0</v>
      </c>
      <c r="DS48" s="13" cm="1">
        <f t="array" aca="1" ref="DS48" ca="1">SUM(INDIRECT(ADDRESS(expenses_min_row,COLUMN())&amp;":"&amp;ADDRESS(expenses_max_row,COLUMN())))</f>
        <v>0</v>
      </c>
      <c r="DT48" s="13" cm="1">
        <f t="array" aca="1" ref="DT48" ca="1">SUM(INDIRECT(ADDRESS(expenses_min_row,COLUMN())&amp;":"&amp;ADDRESS(expenses_max_row,COLUMN())))</f>
        <v>0</v>
      </c>
      <c r="DU48" s="13" cm="1">
        <f t="array" aca="1" ref="DU48" ca="1">SUM(INDIRECT(ADDRESS(expenses_min_row,COLUMN())&amp;":"&amp;ADDRESS(expenses_max_row,COLUMN())))</f>
        <v>0</v>
      </c>
      <c r="DV48" s="13" cm="1">
        <f t="array" aca="1" ref="DV48" ca="1">SUM(INDIRECT(ADDRESS(expenses_min_row,COLUMN())&amp;":"&amp;ADDRESS(expenses_max_row,COLUMN())))</f>
        <v>0</v>
      </c>
      <c r="DW48" s="13" cm="1">
        <f t="array" aca="1" ref="DW48" ca="1">SUM(INDIRECT(ADDRESS(expenses_min_row,COLUMN())&amp;":"&amp;ADDRESS(expenses_max_row,COLUMN())))</f>
        <v>0</v>
      </c>
      <c r="DX48" s="13" cm="1">
        <f t="array" aca="1" ref="DX48" ca="1">SUM(INDIRECT(ADDRESS(expenses_min_row,COLUMN())&amp;":"&amp;ADDRESS(expenses_max_row,COLUMN())))</f>
        <v>0</v>
      </c>
      <c r="DY48" s="25">
        <f t="shared" ca="1" si="333"/>
        <v>0</v>
      </c>
      <c r="EA48" s="13" cm="1">
        <f t="array" aca="1" ref="EA48" ca="1">SUM(INDIRECT(ADDRESS(expenses_min_row,COLUMN())&amp;":"&amp;ADDRESS(expenses_max_row,COLUMN())))</f>
        <v>0</v>
      </c>
      <c r="EB48" s="13" cm="1">
        <f t="array" aca="1" ref="EB48" ca="1">SUM(INDIRECT(ADDRESS(expenses_min_row,COLUMN())&amp;":"&amp;ADDRESS(expenses_max_row,COLUMN())))</f>
        <v>0</v>
      </c>
      <c r="EC48" s="13" cm="1">
        <f t="array" aca="1" ref="EC48" ca="1">SUM(INDIRECT(ADDRESS(expenses_min_row,COLUMN())&amp;":"&amp;ADDRESS(expenses_max_row,COLUMN())))</f>
        <v>0</v>
      </c>
      <c r="ED48" s="13" cm="1">
        <f t="array" aca="1" ref="ED48" ca="1">SUM(INDIRECT(ADDRESS(expenses_min_row,COLUMN())&amp;":"&amp;ADDRESS(expenses_max_row,COLUMN())))</f>
        <v>0</v>
      </c>
      <c r="EE48" s="13" cm="1">
        <f t="array" aca="1" ref="EE48" ca="1">SUM(INDIRECT(ADDRESS(expenses_min_row,COLUMN())&amp;":"&amp;ADDRESS(expenses_max_row,COLUMN())))</f>
        <v>0</v>
      </c>
      <c r="EF48" s="13" cm="1">
        <f t="array" aca="1" ref="EF48" ca="1">SUM(INDIRECT(ADDRESS(expenses_min_row,COLUMN())&amp;":"&amp;ADDRESS(expenses_max_row,COLUMN())))</f>
        <v>0</v>
      </c>
      <c r="EG48" s="13" cm="1">
        <f t="array" aca="1" ref="EG48" ca="1">SUM(INDIRECT(ADDRESS(expenses_min_row,COLUMN())&amp;":"&amp;ADDRESS(expenses_max_row,COLUMN())))</f>
        <v>0</v>
      </c>
      <c r="EH48" s="13" cm="1">
        <f t="array" aca="1" ref="EH48" ca="1">SUM(INDIRECT(ADDRESS(expenses_min_row,COLUMN())&amp;":"&amp;ADDRESS(expenses_max_row,COLUMN())))</f>
        <v>0</v>
      </c>
      <c r="EI48" s="13" cm="1">
        <f t="array" aca="1" ref="EI48" ca="1">SUM(INDIRECT(ADDRESS(expenses_min_row,COLUMN())&amp;":"&amp;ADDRESS(expenses_max_row,COLUMN())))</f>
        <v>0</v>
      </c>
      <c r="EJ48" s="13" cm="1">
        <f t="array" aca="1" ref="EJ48" ca="1">SUM(INDIRECT(ADDRESS(expenses_min_row,COLUMN())&amp;":"&amp;ADDRESS(expenses_max_row,COLUMN())))</f>
        <v>0</v>
      </c>
      <c r="EK48" s="13" cm="1">
        <f t="array" aca="1" ref="EK48" ca="1">SUM(INDIRECT(ADDRESS(expenses_min_row,COLUMN())&amp;":"&amp;ADDRESS(expenses_max_row,COLUMN())))</f>
        <v>0</v>
      </c>
      <c r="EL48" s="13" cm="1">
        <f t="array" aca="1" ref="EL48" ca="1">SUM(INDIRECT(ADDRESS(expenses_min_row,COLUMN())&amp;":"&amp;ADDRESS(expenses_max_row,COLUMN())))</f>
        <v>0</v>
      </c>
      <c r="EM48" s="25">
        <f t="shared" ca="1" si="334"/>
        <v>0</v>
      </c>
    </row>
    <row r="51" spans="3:143" x14ac:dyDescent="0.3">
      <c r="C51" t="s">
        <v>28</v>
      </c>
      <c r="E51" s="59">
        <f>DATE(E$5, 1, 1)</f>
        <v>44562</v>
      </c>
      <c r="F51" s="59">
        <f>DATE(E$5, 2, 1)</f>
        <v>44593</v>
      </c>
      <c r="G51" s="59">
        <f>DATE(E$5, 3, 1)</f>
        <v>44621</v>
      </c>
      <c r="H51" s="59">
        <f>DATE(E$5, 4, 1)</f>
        <v>44652</v>
      </c>
      <c r="I51" s="59">
        <f>DATE(E$5, 5, 1)</f>
        <v>44682</v>
      </c>
      <c r="J51" s="59">
        <f>DATE(E$5, 6, 1)</f>
        <v>44713</v>
      </c>
      <c r="K51" s="59">
        <f>DATE(E$5, 7, 1)</f>
        <v>44743</v>
      </c>
      <c r="L51" s="59">
        <f>DATE(E$5, 8, 1)</f>
        <v>44774</v>
      </c>
      <c r="M51" s="59">
        <f>DATE(E$5, 9, 1)</f>
        <v>44805</v>
      </c>
      <c r="N51" s="59">
        <f>DATE(E$5, 10, 1)</f>
        <v>44835</v>
      </c>
      <c r="O51" s="59">
        <f>DATE(E$5, 11, 1)</f>
        <v>44866</v>
      </c>
      <c r="P51" s="59">
        <f>DATE(E$5, 12, 1)</f>
        <v>44896</v>
      </c>
      <c r="Q51" s="60">
        <f>E$5</f>
        <v>2022</v>
      </c>
      <c r="S51" s="59">
        <f>DATE(S$5, 1, 1)</f>
        <v>44927</v>
      </c>
      <c r="T51" s="59">
        <f>DATE(S$5, 2, 1)</f>
        <v>44958</v>
      </c>
      <c r="U51" s="59">
        <f>DATE(S$5, 3, 1)</f>
        <v>44986</v>
      </c>
      <c r="V51" s="59">
        <f>DATE(S$5, 4, 1)</f>
        <v>45017</v>
      </c>
      <c r="W51" s="59">
        <f>DATE(S$5, 5, 1)</f>
        <v>45047</v>
      </c>
      <c r="X51" s="59">
        <f>DATE(S$5, 6, 1)</f>
        <v>45078</v>
      </c>
      <c r="Y51" s="59">
        <f>DATE(S$5, 7, 1)</f>
        <v>45108</v>
      </c>
      <c r="Z51" s="59">
        <f>DATE(S$5, 8, 1)</f>
        <v>45139</v>
      </c>
      <c r="AA51" s="59">
        <f>DATE(S$5, 9, 1)</f>
        <v>45170</v>
      </c>
      <c r="AB51" s="59">
        <f>DATE(S$5, 10, 1)</f>
        <v>45200</v>
      </c>
      <c r="AC51" s="59">
        <f>DATE(S$5, 11, 1)</f>
        <v>45231</v>
      </c>
      <c r="AD51" s="59">
        <f>DATE(S$5, 12, 1)</f>
        <v>45261</v>
      </c>
      <c r="AE51" s="60">
        <f>S$5</f>
        <v>2023</v>
      </c>
      <c r="AG51" s="59">
        <f>DATE(AG$5, 1, 1)</f>
        <v>45292</v>
      </c>
      <c r="AH51" s="59">
        <f>DATE(AG$5, 2, 1)</f>
        <v>45323</v>
      </c>
      <c r="AI51" s="59">
        <f>DATE(AG$5, 3, 1)</f>
        <v>45352</v>
      </c>
      <c r="AJ51" s="59">
        <f>DATE(AG$5, 4, 1)</f>
        <v>45383</v>
      </c>
      <c r="AK51" s="59">
        <f>DATE(AG$5, 5, 1)</f>
        <v>45413</v>
      </c>
      <c r="AL51" s="59">
        <f>DATE(AG$5, 6, 1)</f>
        <v>45444</v>
      </c>
      <c r="AM51" s="59">
        <f>DATE(AG$5, 7, 1)</f>
        <v>45474</v>
      </c>
      <c r="AN51" s="59">
        <f>DATE(AG$5, 8, 1)</f>
        <v>45505</v>
      </c>
      <c r="AO51" s="59">
        <f>DATE(AG$5, 9, 1)</f>
        <v>45536</v>
      </c>
      <c r="AP51" s="59">
        <f>DATE(AG$5, 10, 1)</f>
        <v>45566</v>
      </c>
      <c r="AQ51" s="59">
        <f>DATE(AG$5, 11, 1)</f>
        <v>45597</v>
      </c>
      <c r="AR51" s="59">
        <f>DATE(AG$5, 12, 1)</f>
        <v>45627</v>
      </c>
      <c r="AS51" s="60">
        <f>AG$5</f>
        <v>2024</v>
      </c>
      <c r="AU51" s="59">
        <f t="shared" ref="AU51" si="337">DATE(AU$5, 1, 1)</f>
        <v>45658</v>
      </c>
      <c r="AV51" s="59">
        <f t="shared" ref="AV51" si="338">DATE(AU$5, 2, 1)</f>
        <v>45689</v>
      </c>
      <c r="AW51" s="59">
        <f t="shared" ref="AW51" si="339">DATE(AU$5, 3, 1)</f>
        <v>45717</v>
      </c>
      <c r="AX51" s="59">
        <f t="shared" ref="AX51" si="340">DATE(AU$5, 4, 1)</f>
        <v>45748</v>
      </c>
      <c r="AY51" s="59">
        <f t="shared" ref="AY51" si="341">DATE(AU$5, 5, 1)</f>
        <v>45778</v>
      </c>
      <c r="AZ51" s="59">
        <f t="shared" ref="AZ51" si="342">DATE(AU$5, 6, 1)</f>
        <v>45809</v>
      </c>
      <c r="BA51" s="59">
        <f t="shared" ref="BA51" si="343">DATE(AU$5, 7, 1)</f>
        <v>45839</v>
      </c>
      <c r="BB51" s="59">
        <f t="shared" ref="BB51" si="344">DATE(AU$5, 8, 1)</f>
        <v>45870</v>
      </c>
      <c r="BC51" s="59">
        <f t="shared" ref="BC51" si="345">DATE(AU$5, 9, 1)</f>
        <v>45901</v>
      </c>
      <c r="BD51" s="59">
        <f t="shared" ref="BD51" si="346">DATE(AU$5, 10, 1)</f>
        <v>45931</v>
      </c>
      <c r="BE51" s="59">
        <f t="shared" ref="BE51" si="347">DATE(AU$5, 11, 1)</f>
        <v>45962</v>
      </c>
      <c r="BF51" s="59">
        <f t="shared" ref="BF51" si="348">DATE(AU$5, 12, 1)</f>
        <v>45992</v>
      </c>
      <c r="BG51" s="60">
        <f t="shared" ref="BG51" si="349">AU$5</f>
        <v>2025</v>
      </c>
      <c r="BI51" s="59">
        <f t="shared" ref="BI51" si="350">DATE(BI$5, 1, 1)</f>
        <v>46023</v>
      </c>
      <c r="BJ51" s="59">
        <f t="shared" ref="BJ51" si="351">DATE(BI$5, 2, 1)</f>
        <v>46054</v>
      </c>
      <c r="BK51" s="59">
        <f t="shared" ref="BK51" si="352">DATE(BI$5, 3, 1)</f>
        <v>46082</v>
      </c>
      <c r="BL51" s="59">
        <f t="shared" ref="BL51" si="353">DATE(BI$5, 4, 1)</f>
        <v>46113</v>
      </c>
      <c r="BM51" s="59">
        <f t="shared" ref="BM51" si="354">DATE(BI$5, 5, 1)</f>
        <v>46143</v>
      </c>
      <c r="BN51" s="59">
        <f t="shared" ref="BN51" si="355">DATE(BI$5, 6, 1)</f>
        <v>46174</v>
      </c>
      <c r="BO51" s="59">
        <f t="shared" ref="BO51" si="356">DATE(BI$5, 7, 1)</f>
        <v>46204</v>
      </c>
      <c r="BP51" s="59">
        <f t="shared" ref="BP51" si="357">DATE(BI$5, 8, 1)</f>
        <v>46235</v>
      </c>
      <c r="BQ51" s="59">
        <f t="shared" ref="BQ51" si="358">DATE(BI$5, 9, 1)</f>
        <v>46266</v>
      </c>
      <c r="BR51" s="59">
        <f t="shared" ref="BR51" si="359">DATE(BI$5, 10, 1)</f>
        <v>46296</v>
      </c>
      <c r="BS51" s="59">
        <f t="shared" ref="BS51" si="360">DATE(BI$5, 11, 1)</f>
        <v>46327</v>
      </c>
      <c r="BT51" s="59">
        <f t="shared" ref="BT51" si="361">DATE(BI$5, 12, 1)</f>
        <v>46357</v>
      </c>
      <c r="BU51" s="60">
        <f t="shared" ref="BU51" si="362">BI$5</f>
        <v>2026</v>
      </c>
      <c r="BW51" s="59">
        <f t="shared" ref="BW51" si="363">DATE(BW$5, 1, 1)</f>
        <v>46388</v>
      </c>
      <c r="BX51" s="59">
        <f t="shared" ref="BX51" si="364">DATE(BW$5, 2, 1)</f>
        <v>46419</v>
      </c>
      <c r="BY51" s="59">
        <f t="shared" ref="BY51" si="365">DATE(BW$5, 3, 1)</f>
        <v>46447</v>
      </c>
      <c r="BZ51" s="59">
        <f t="shared" ref="BZ51" si="366">DATE(BW$5, 4, 1)</f>
        <v>46478</v>
      </c>
      <c r="CA51" s="59">
        <f t="shared" ref="CA51" si="367">DATE(BW$5, 5, 1)</f>
        <v>46508</v>
      </c>
      <c r="CB51" s="59">
        <f t="shared" ref="CB51" si="368">DATE(BW$5, 6, 1)</f>
        <v>46539</v>
      </c>
      <c r="CC51" s="59">
        <f t="shared" ref="CC51" si="369">DATE(BW$5, 7, 1)</f>
        <v>46569</v>
      </c>
      <c r="CD51" s="59">
        <f t="shared" ref="CD51" si="370">DATE(BW$5, 8, 1)</f>
        <v>46600</v>
      </c>
      <c r="CE51" s="59">
        <f t="shared" ref="CE51" si="371">DATE(BW$5, 9, 1)</f>
        <v>46631</v>
      </c>
      <c r="CF51" s="59">
        <f t="shared" ref="CF51" si="372">DATE(BW$5, 10, 1)</f>
        <v>46661</v>
      </c>
      <c r="CG51" s="59">
        <f t="shared" ref="CG51" si="373">DATE(BW$5, 11, 1)</f>
        <v>46692</v>
      </c>
      <c r="CH51" s="59">
        <f t="shared" ref="CH51" si="374">DATE(BW$5, 12, 1)</f>
        <v>46722</v>
      </c>
      <c r="CI51" s="60">
        <f t="shared" ref="CI51" si="375">BW$5</f>
        <v>2027</v>
      </c>
      <c r="CK51" s="59">
        <f t="shared" ref="CK51" si="376">DATE(CK$5, 1, 1)</f>
        <v>46753</v>
      </c>
      <c r="CL51" s="59">
        <f t="shared" ref="CL51" si="377">DATE(CK$5, 2, 1)</f>
        <v>46784</v>
      </c>
      <c r="CM51" s="59">
        <f t="shared" ref="CM51" si="378">DATE(CK$5, 3, 1)</f>
        <v>46813</v>
      </c>
      <c r="CN51" s="59">
        <f t="shared" ref="CN51" si="379">DATE(CK$5, 4, 1)</f>
        <v>46844</v>
      </c>
      <c r="CO51" s="59">
        <f t="shared" ref="CO51" si="380">DATE(CK$5, 5, 1)</f>
        <v>46874</v>
      </c>
      <c r="CP51" s="59">
        <f t="shared" ref="CP51" si="381">DATE(CK$5, 6, 1)</f>
        <v>46905</v>
      </c>
      <c r="CQ51" s="59">
        <f t="shared" ref="CQ51" si="382">DATE(CK$5, 7, 1)</f>
        <v>46935</v>
      </c>
      <c r="CR51" s="59">
        <f t="shared" ref="CR51" si="383">DATE(CK$5, 8, 1)</f>
        <v>46966</v>
      </c>
      <c r="CS51" s="59">
        <f t="shared" ref="CS51" si="384">DATE(CK$5, 9, 1)</f>
        <v>46997</v>
      </c>
      <c r="CT51" s="59">
        <f t="shared" ref="CT51" si="385">DATE(CK$5, 10, 1)</f>
        <v>47027</v>
      </c>
      <c r="CU51" s="59">
        <f t="shared" ref="CU51" si="386">DATE(CK$5, 11, 1)</f>
        <v>47058</v>
      </c>
      <c r="CV51" s="59">
        <f t="shared" ref="CV51" si="387">DATE(CK$5, 12, 1)</f>
        <v>47088</v>
      </c>
      <c r="CW51" s="60">
        <f t="shared" ref="CW51" si="388">CK$5</f>
        <v>2028</v>
      </c>
      <c r="CY51" s="59">
        <f t="shared" ref="CY51" si="389">DATE(CY$5, 1, 1)</f>
        <v>47119</v>
      </c>
      <c r="CZ51" s="59">
        <f t="shared" ref="CZ51" si="390">DATE(CY$5, 2, 1)</f>
        <v>47150</v>
      </c>
      <c r="DA51" s="59">
        <f t="shared" ref="DA51" si="391">DATE(CY$5, 3, 1)</f>
        <v>47178</v>
      </c>
      <c r="DB51" s="59">
        <f t="shared" ref="DB51" si="392">DATE(CY$5, 4, 1)</f>
        <v>47209</v>
      </c>
      <c r="DC51" s="59">
        <f t="shared" ref="DC51" si="393">DATE(CY$5, 5, 1)</f>
        <v>47239</v>
      </c>
      <c r="DD51" s="59">
        <f t="shared" ref="DD51" si="394">DATE(CY$5, 6, 1)</f>
        <v>47270</v>
      </c>
      <c r="DE51" s="59">
        <f t="shared" ref="DE51" si="395">DATE(CY$5, 7, 1)</f>
        <v>47300</v>
      </c>
      <c r="DF51" s="59">
        <f t="shared" ref="DF51" si="396">DATE(CY$5, 8, 1)</f>
        <v>47331</v>
      </c>
      <c r="DG51" s="59">
        <f t="shared" ref="DG51" si="397">DATE(CY$5, 9, 1)</f>
        <v>47362</v>
      </c>
      <c r="DH51" s="59">
        <f t="shared" ref="DH51" si="398">DATE(CY$5, 10, 1)</f>
        <v>47392</v>
      </c>
      <c r="DI51" s="59">
        <f t="shared" ref="DI51" si="399">DATE(CY$5, 11, 1)</f>
        <v>47423</v>
      </c>
      <c r="DJ51" s="59">
        <f t="shared" ref="DJ51" si="400">DATE(CY$5, 12, 1)</f>
        <v>47453</v>
      </c>
      <c r="DK51" s="60">
        <f t="shared" ref="DK51" si="401">CY$5</f>
        <v>2029</v>
      </c>
      <c r="DM51" s="59">
        <f t="shared" ref="DM51" si="402">DATE(DM$5, 1, 1)</f>
        <v>47484</v>
      </c>
      <c r="DN51" s="59">
        <f t="shared" ref="DN51" si="403">DATE(DM$5, 2, 1)</f>
        <v>47515</v>
      </c>
      <c r="DO51" s="59">
        <f t="shared" ref="DO51" si="404">DATE(DM$5, 3, 1)</f>
        <v>47543</v>
      </c>
      <c r="DP51" s="59">
        <f t="shared" ref="DP51" si="405">DATE(DM$5, 4, 1)</f>
        <v>47574</v>
      </c>
      <c r="DQ51" s="59">
        <f t="shared" ref="DQ51" si="406">DATE(DM$5, 5, 1)</f>
        <v>47604</v>
      </c>
      <c r="DR51" s="59">
        <f t="shared" ref="DR51" si="407">DATE(DM$5, 6, 1)</f>
        <v>47635</v>
      </c>
      <c r="DS51" s="59">
        <f t="shared" ref="DS51" si="408">DATE(DM$5, 7, 1)</f>
        <v>47665</v>
      </c>
      <c r="DT51" s="59">
        <f t="shared" ref="DT51" si="409">DATE(DM$5, 8, 1)</f>
        <v>47696</v>
      </c>
      <c r="DU51" s="59">
        <f t="shared" ref="DU51" si="410">DATE(DM$5, 9, 1)</f>
        <v>47727</v>
      </c>
      <c r="DV51" s="59">
        <f t="shared" ref="DV51" si="411">DATE(DM$5, 10, 1)</f>
        <v>47757</v>
      </c>
      <c r="DW51" s="59">
        <f t="shared" ref="DW51" si="412">DATE(DM$5, 11, 1)</f>
        <v>47788</v>
      </c>
      <c r="DX51" s="59">
        <f t="shared" ref="DX51" si="413">DATE(DM$5, 12, 1)</f>
        <v>47818</v>
      </c>
      <c r="DY51" s="60">
        <f t="shared" ref="DY51" si="414">DM$5</f>
        <v>2030</v>
      </c>
      <c r="EA51" s="59">
        <f t="shared" ref="EA51" si="415">DATE(EA$5, 1, 1)</f>
        <v>47849</v>
      </c>
      <c r="EB51" s="59">
        <f t="shared" ref="EB51" si="416">DATE(EA$5, 2, 1)</f>
        <v>47880</v>
      </c>
      <c r="EC51" s="59">
        <f t="shared" ref="EC51" si="417">DATE(EA$5, 3, 1)</f>
        <v>47908</v>
      </c>
      <c r="ED51" s="59">
        <f t="shared" ref="ED51" si="418">DATE(EA$5, 4, 1)</f>
        <v>47939</v>
      </c>
      <c r="EE51" s="59">
        <f t="shared" ref="EE51" si="419">DATE(EA$5, 5, 1)</f>
        <v>47969</v>
      </c>
      <c r="EF51" s="59">
        <f t="shared" ref="EF51" si="420">DATE(EA$5, 6, 1)</f>
        <v>48000</v>
      </c>
      <c r="EG51" s="59">
        <f t="shared" ref="EG51" si="421">DATE(EA$5, 7, 1)</f>
        <v>48030</v>
      </c>
      <c r="EH51" s="59">
        <f t="shared" ref="EH51" si="422">DATE(EA$5, 8, 1)</f>
        <v>48061</v>
      </c>
      <c r="EI51" s="59">
        <f t="shared" ref="EI51" si="423">DATE(EA$5, 9, 1)</f>
        <v>48092</v>
      </c>
      <c r="EJ51" s="59">
        <f t="shared" ref="EJ51" si="424">DATE(EA$5, 10, 1)</f>
        <v>48122</v>
      </c>
      <c r="EK51" s="59">
        <f t="shared" ref="EK51" si="425">DATE(EA$5, 11, 1)</f>
        <v>48153</v>
      </c>
      <c r="EL51" s="59">
        <f t="shared" ref="EL51" si="426">DATE(EA$5, 12, 1)</f>
        <v>48183</v>
      </c>
      <c r="EM51" s="60">
        <f t="shared" ref="EM51" si="427">EA$5</f>
        <v>2031</v>
      </c>
    </row>
    <row r="52" spans="3:143" x14ac:dyDescent="0.3">
      <c r="C52" s="24" t="s">
        <v>29</v>
      </c>
      <c r="E52" s="12">
        <v>1000</v>
      </c>
      <c r="F52" s="12">
        <v>1000</v>
      </c>
      <c r="G52" s="12">
        <v>1000</v>
      </c>
      <c r="H52" s="12">
        <v>0</v>
      </c>
      <c r="I52" s="12">
        <v>0</v>
      </c>
      <c r="J52" s="12">
        <v>0</v>
      </c>
      <c r="K52" s="12">
        <v>0</v>
      </c>
      <c r="L52" s="12">
        <v>0</v>
      </c>
      <c r="M52" s="12">
        <v>0</v>
      </c>
      <c r="N52" s="12">
        <v>0</v>
      </c>
      <c r="O52" s="12">
        <v>0</v>
      </c>
      <c r="P52" s="12">
        <v>0</v>
      </c>
      <c r="Q52" s="14">
        <f>SUM(E52:P52)</f>
        <v>3000</v>
      </c>
      <c r="S52" s="12"/>
      <c r="T52" s="12"/>
      <c r="U52" s="12"/>
      <c r="V52" s="12"/>
      <c r="W52" s="12"/>
      <c r="X52" s="12"/>
      <c r="Y52" s="12"/>
      <c r="Z52" s="12"/>
      <c r="AA52" s="12"/>
      <c r="AB52" s="12"/>
      <c r="AC52" s="12"/>
      <c r="AD52" s="12"/>
      <c r="AE52" s="14">
        <f>SUM(S52:AD52)</f>
        <v>0</v>
      </c>
      <c r="AG52" s="12"/>
      <c r="AH52" s="12"/>
      <c r="AI52" s="12"/>
      <c r="AJ52" s="12"/>
      <c r="AK52" s="12"/>
      <c r="AL52" s="12"/>
      <c r="AM52" s="12"/>
      <c r="AN52" s="12"/>
      <c r="AO52" s="12"/>
      <c r="AP52" s="12"/>
      <c r="AQ52" s="12"/>
      <c r="AR52" s="12"/>
      <c r="AS52" s="14">
        <f>SUM(AG52:AR52)</f>
        <v>0</v>
      </c>
      <c r="AU52" s="12"/>
      <c r="AV52" s="12"/>
      <c r="AW52" s="12"/>
      <c r="AX52" s="12"/>
      <c r="AY52" s="12"/>
      <c r="AZ52" s="12"/>
      <c r="BA52" s="12"/>
      <c r="BB52" s="12"/>
      <c r="BC52" s="12"/>
      <c r="BD52" s="12"/>
      <c r="BE52" s="12"/>
      <c r="BF52" s="12"/>
      <c r="BG52" s="14">
        <f t="shared" ref="BG52" si="428">SUM(AU52:BF52)</f>
        <v>0</v>
      </c>
      <c r="BI52" s="12"/>
      <c r="BJ52" s="12"/>
      <c r="BK52" s="12"/>
      <c r="BL52" s="12"/>
      <c r="BM52" s="12"/>
      <c r="BN52" s="12"/>
      <c r="BO52" s="12"/>
      <c r="BP52" s="12"/>
      <c r="BQ52" s="12"/>
      <c r="BR52" s="12"/>
      <c r="BS52" s="12"/>
      <c r="BT52" s="12"/>
      <c r="BU52" s="14">
        <f t="shared" ref="BU52" si="429">SUM(BI52:BT52)</f>
        <v>0</v>
      </c>
      <c r="BW52" s="12"/>
      <c r="BX52" s="12"/>
      <c r="BY52" s="12"/>
      <c r="BZ52" s="12"/>
      <c r="CA52" s="12"/>
      <c r="CB52" s="12"/>
      <c r="CC52" s="12"/>
      <c r="CD52" s="12"/>
      <c r="CE52" s="12"/>
      <c r="CF52" s="12"/>
      <c r="CG52" s="12"/>
      <c r="CH52" s="12"/>
      <c r="CI52" s="14">
        <f t="shared" ref="CI52" si="430">SUM(BW52:CH52)</f>
        <v>0</v>
      </c>
      <c r="CK52" s="12"/>
      <c r="CL52" s="12"/>
      <c r="CM52" s="12"/>
      <c r="CN52" s="12"/>
      <c r="CO52" s="12"/>
      <c r="CP52" s="12"/>
      <c r="CQ52" s="12"/>
      <c r="CR52" s="12"/>
      <c r="CS52" s="12"/>
      <c r="CT52" s="12"/>
      <c r="CU52" s="12"/>
      <c r="CV52" s="12"/>
      <c r="CW52" s="14">
        <f t="shared" ref="CW52" si="431">SUM(CK52:CV52)</f>
        <v>0</v>
      </c>
      <c r="CY52" s="12"/>
      <c r="CZ52" s="12"/>
      <c r="DA52" s="12"/>
      <c r="DB52" s="12"/>
      <c r="DC52" s="12"/>
      <c r="DD52" s="12"/>
      <c r="DE52" s="12"/>
      <c r="DF52" s="12"/>
      <c r="DG52" s="12"/>
      <c r="DH52" s="12"/>
      <c r="DI52" s="12"/>
      <c r="DJ52" s="12"/>
      <c r="DK52" s="14">
        <f t="shared" ref="DK52" si="432">SUM(CY52:DJ52)</f>
        <v>0</v>
      </c>
      <c r="DM52" s="12"/>
      <c r="DN52" s="12"/>
      <c r="DO52" s="12"/>
      <c r="DP52" s="12"/>
      <c r="DQ52" s="12"/>
      <c r="DR52" s="12"/>
      <c r="DS52" s="12"/>
      <c r="DT52" s="12"/>
      <c r="DU52" s="12"/>
      <c r="DV52" s="12"/>
      <c r="DW52" s="12"/>
      <c r="DX52" s="12"/>
      <c r="DY52" s="14">
        <f t="shared" ref="DY52" si="433">SUM(DM52:DX52)</f>
        <v>0</v>
      </c>
      <c r="EA52" s="12"/>
      <c r="EB52" s="12"/>
      <c r="EC52" s="12"/>
      <c r="ED52" s="12"/>
      <c r="EE52" s="12"/>
      <c r="EF52" s="12"/>
      <c r="EG52" s="12"/>
      <c r="EH52" s="12"/>
      <c r="EI52" s="12"/>
      <c r="EJ52" s="12"/>
      <c r="EK52" s="12"/>
      <c r="EL52" s="12"/>
      <c r="EM52" s="14">
        <f t="shared" ref="EM52" si="434">SUM(EA52:EL52)</f>
        <v>0</v>
      </c>
    </row>
    <row r="53" spans="3:143" x14ac:dyDescent="0.3">
      <c r="C53" s="24" t="s">
        <v>30</v>
      </c>
      <c r="E53" s="12">
        <v>400</v>
      </c>
      <c r="F53" s="12">
        <v>400</v>
      </c>
      <c r="G53" s="12">
        <v>400</v>
      </c>
      <c r="H53" s="12">
        <v>400</v>
      </c>
      <c r="I53" s="12">
        <v>400</v>
      </c>
      <c r="J53" s="12">
        <v>400</v>
      </c>
      <c r="K53" s="12">
        <v>400</v>
      </c>
      <c r="L53" s="12">
        <v>400</v>
      </c>
      <c r="M53" s="12">
        <v>400</v>
      </c>
      <c r="N53" s="12">
        <v>400</v>
      </c>
      <c r="O53" s="12">
        <v>400</v>
      </c>
      <c r="P53" s="12">
        <v>400</v>
      </c>
      <c r="Q53" s="14">
        <f t="shared" ref="Q53:Q63" si="435">SUM(E53:P53)</f>
        <v>4800</v>
      </c>
      <c r="S53" s="12"/>
      <c r="T53" s="12"/>
      <c r="U53" s="12"/>
      <c r="V53" s="12"/>
      <c r="W53" s="12"/>
      <c r="X53" s="12"/>
      <c r="Y53" s="12"/>
      <c r="Z53" s="12"/>
      <c r="AA53" s="12"/>
      <c r="AB53" s="12"/>
      <c r="AC53" s="12"/>
      <c r="AD53" s="12"/>
      <c r="AE53" s="14">
        <f t="shared" ref="AE53:AE63" si="436">SUM(S53:AD53)</f>
        <v>0</v>
      </c>
      <c r="AG53" s="12"/>
      <c r="AH53" s="12"/>
      <c r="AI53" s="12"/>
      <c r="AJ53" s="12"/>
      <c r="AK53" s="12"/>
      <c r="AL53" s="12"/>
      <c r="AM53" s="12"/>
      <c r="AN53" s="12"/>
      <c r="AO53" s="12"/>
      <c r="AP53" s="12"/>
      <c r="AQ53" s="12"/>
      <c r="AR53" s="12"/>
      <c r="AS53" s="14">
        <f t="shared" ref="AS53:AS63" si="437">SUM(AG53:AR53)</f>
        <v>0</v>
      </c>
      <c r="AU53" s="12"/>
      <c r="AV53" s="12"/>
      <c r="AW53" s="12"/>
      <c r="AX53" s="12"/>
      <c r="AY53" s="12"/>
      <c r="AZ53" s="12"/>
      <c r="BA53" s="12"/>
      <c r="BB53" s="12"/>
      <c r="BC53" s="12"/>
      <c r="BD53" s="12"/>
      <c r="BE53" s="12"/>
      <c r="BF53" s="12"/>
      <c r="BG53" s="14">
        <f t="shared" ref="BG53:BG63" si="438">SUM(AU53:BF53)</f>
        <v>0</v>
      </c>
      <c r="BI53" s="12"/>
      <c r="BJ53" s="12"/>
      <c r="BK53" s="12"/>
      <c r="BL53" s="12"/>
      <c r="BM53" s="12"/>
      <c r="BN53" s="12"/>
      <c r="BO53" s="12"/>
      <c r="BP53" s="12"/>
      <c r="BQ53" s="12"/>
      <c r="BR53" s="12"/>
      <c r="BS53" s="12"/>
      <c r="BT53" s="12"/>
      <c r="BU53" s="14">
        <f t="shared" ref="BU53:BU63" si="439">SUM(BI53:BT53)</f>
        <v>0</v>
      </c>
      <c r="BW53" s="12"/>
      <c r="BX53" s="12"/>
      <c r="BY53" s="12"/>
      <c r="BZ53" s="12"/>
      <c r="CA53" s="12"/>
      <c r="CB53" s="12"/>
      <c r="CC53" s="12"/>
      <c r="CD53" s="12"/>
      <c r="CE53" s="12"/>
      <c r="CF53" s="12"/>
      <c r="CG53" s="12"/>
      <c r="CH53" s="12"/>
      <c r="CI53" s="14">
        <f t="shared" ref="CI53:CI63" si="440">SUM(BW53:CH53)</f>
        <v>0</v>
      </c>
      <c r="CK53" s="12"/>
      <c r="CL53" s="12"/>
      <c r="CM53" s="12"/>
      <c r="CN53" s="12"/>
      <c r="CO53" s="12"/>
      <c r="CP53" s="12"/>
      <c r="CQ53" s="12"/>
      <c r="CR53" s="12"/>
      <c r="CS53" s="12"/>
      <c r="CT53" s="12"/>
      <c r="CU53" s="12"/>
      <c r="CV53" s="12"/>
      <c r="CW53" s="14">
        <f t="shared" ref="CW53:CW63" si="441">SUM(CK53:CV53)</f>
        <v>0</v>
      </c>
      <c r="CY53" s="12"/>
      <c r="CZ53" s="12"/>
      <c r="DA53" s="12"/>
      <c r="DB53" s="12"/>
      <c r="DC53" s="12"/>
      <c r="DD53" s="12"/>
      <c r="DE53" s="12"/>
      <c r="DF53" s="12"/>
      <c r="DG53" s="12"/>
      <c r="DH53" s="12"/>
      <c r="DI53" s="12"/>
      <c r="DJ53" s="12"/>
      <c r="DK53" s="14">
        <f t="shared" ref="DK53:DK63" si="442">SUM(CY53:DJ53)</f>
        <v>0</v>
      </c>
      <c r="DM53" s="12"/>
      <c r="DN53" s="12"/>
      <c r="DO53" s="12"/>
      <c r="DP53" s="12"/>
      <c r="DQ53" s="12"/>
      <c r="DR53" s="12"/>
      <c r="DS53" s="12"/>
      <c r="DT53" s="12"/>
      <c r="DU53" s="12"/>
      <c r="DV53" s="12"/>
      <c r="DW53" s="12"/>
      <c r="DX53" s="12"/>
      <c r="DY53" s="14">
        <f t="shared" ref="DY53:DY63" si="443">SUM(DM53:DX53)</f>
        <v>0</v>
      </c>
      <c r="EA53" s="12"/>
      <c r="EB53" s="12"/>
      <c r="EC53" s="12"/>
      <c r="ED53" s="12"/>
      <c r="EE53" s="12"/>
      <c r="EF53" s="12"/>
      <c r="EG53" s="12"/>
      <c r="EH53" s="12"/>
      <c r="EI53" s="12"/>
      <c r="EJ53" s="12"/>
      <c r="EK53" s="12"/>
      <c r="EL53" s="12"/>
      <c r="EM53" s="14">
        <f t="shared" ref="EM53:EM63" si="444">SUM(EA53:EL53)</f>
        <v>0</v>
      </c>
    </row>
    <row r="54" spans="3:143" ht="13.2" customHeight="1" x14ac:dyDescent="0.3">
      <c r="C54" s="24" t="s">
        <v>31</v>
      </c>
      <c r="E54" s="12">
        <v>150</v>
      </c>
      <c r="F54" s="12">
        <v>150</v>
      </c>
      <c r="G54" s="12">
        <v>150</v>
      </c>
      <c r="H54" s="12">
        <v>750</v>
      </c>
      <c r="I54" s="12">
        <v>750</v>
      </c>
      <c r="J54" s="12">
        <v>750</v>
      </c>
      <c r="K54" s="12">
        <v>750</v>
      </c>
      <c r="L54" s="12">
        <v>750</v>
      </c>
      <c r="M54" s="12">
        <v>750</v>
      </c>
      <c r="N54" s="12">
        <v>750</v>
      </c>
      <c r="O54" s="12">
        <v>750</v>
      </c>
      <c r="P54" s="12">
        <v>750</v>
      </c>
      <c r="Q54" s="14">
        <f t="shared" si="435"/>
        <v>7200</v>
      </c>
      <c r="S54" s="12"/>
      <c r="T54" s="12"/>
      <c r="U54" s="12"/>
      <c r="V54" s="12"/>
      <c r="W54" s="12"/>
      <c r="X54" s="12"/>
      <c r="Y54" s="12"/>
      <c r="Z54" s="12"/>
      <c r="AA54" s="12"/>
      <c r="AB54" s="12"/>
      <c r="AC54" s="12"/>
      <c r="AD54" s="12"/>
      <c r="AE54" s="14">
        <f t="shared" si="436"/>
        <v>0</v>
      </c>
      <c r="AG54" s="12"/>
      <c r="AH54" s="12"/>
      <c r="AI54" s="12"/>
      <c r="AJ54" s="12"/>
      <c r="AK54" s="12"/>
      <c r="AL54" s="12"/>
      <c r="AM54" s="12"/>
      <c r="AN54" s="12"/>
      <c r="AO54" s="12"/>
      <c r="AP54" s="12"/>
      <c r="AQ54" s="12"/>
      <c r="AR54" s="12"/>
      <c r="AS54" s="14">
        <f t="shared" si="437"/>
        <v>0</v>
      </c>
      <c r="AU54" s="12"/>
      <c r="AV54" s="12"/>
      <c r="AW54" s="12"/>
      <c r="AX54" s="12"/>
      <c r="AY54" s="12"/>
      <c r="AZ54" s="12"/>
      <c r="BA54" s="12"/>
      <c r="BB54" s="12"/>
      <c r="BC54" s="12"/>
      <c r="BD54" s="12"/>
      <c r="BE54" s="12"/>
      <c r="BF54" s="12"/>
      <c r="BG54" s="14">
        <f t="shared" si="438"/>
        <v>0</v>
      </c>
      <c r="BI54" s="12"/>
      <c r="BJ54" s="12"/>
      <c r="BK54" s="12"/>
      <c r="BL54" s="12"/>
      <c r="BM54" s="12"/>
      <c r="BN54" s="12"/>
      <c r="BO54" s="12"/>
      <c r="BP54" s="12"/>
      <c r="BQ54" s="12"/>
      <c r="BR54" s="12"/>
      <c r="BS54" s="12"/>
      <c r="BT54" s="12"/>
      <c r="BU54" s="14">
        <f t="shared" si="439"/>
        <v>0</v>
      </c>
      <c r="BW54" s="12"/>
      <c r="BX54" s="12"/>
      <c r="BY54" s="12"/>
      <c r="BZ54" s="12"/>
      <c r="CA54" s="12"/>
      <c r="CB54" s="12"/>
      <c r="CC54" s="12"/>
      <c r="CD54" s="12"/>
      <c r="CE54" s="12"/>
      <c r="CF54" s="12"/>
      <c r="CG54" s="12"/>
      <c r="CH54" s="12"/>
      <c r="CI54" s="14">
        <f t="shared" si="440"/>
        <v>0</v>
      </c>
      <c r="CK54" s="12"/>
      <c r="CL54" s="12"/>
      <c r="CM54" s="12"/>
      <c r="CN54" s="12"/>
      <c r="CO54" s="12"/>
      <c r="CP54" s="12"/>
      <c r="CQ54" s="12"/>
      <c r="CR54" s="12"/>
      <c r="CS54" s="12"/>
      <c r="CT54" s="12"/>
      <c r="CU54" s="12"/>
      <c r="CV54" s="12"/>
      <c r="CW54" s="14">
        <f t="shared" si="441"/>
        <v>0</v>
      </c>
      <c r="CY54" s="12"/>
      <c r="CZ54" s="12"/>
      <c r="DA54" s="12"/>
      <c r="DB54" s="12"/>
      <c r="DC54" s="12"/>
      <c r="DD54" s="12"/>
      <c r="DE54" s="12"/>
      <c r="DF54" s="12"/>
      <c r="DG54" s="12"/>
      <c r="DH54" s="12"/>
      <c r="DI54" s="12"/>
      <c r="DJ54" s="12"/>
      <c r="DK54" s="14">
        <f t="shared" si="442"/>
        <v>0</v>
      </c>
      <c r="DM54" s="12"/>
      <c r="DN54" s="12"/>
      <c r="DO54" s="12"/>
      <c r="DP54" s="12"/>
      <c r="DQ54" s="12"/>
      <c r="DR54" s="12"/>
      <c r="DS54" s="12"/>
      <c r="DT54" s="12"/>
      <c r="DU54" s="12"/>
      <c r="DV54" s="12"/>
      <c r="DW54" s="12"/>
      <c r="DX54" s="12"/>
      <c r="DY54" s="14">
        <f t="shared" si="443"/>
        <v>0</v>
      </c>
      <c r="EA54" s="12"/>
      <c r="EB54" s="12"/>
      <c r="EC54" s="12"/>
      <c r="ED54" s="12"/>
      <c r="EE54" s="12"/>
      <c r="EF54" s="12"/>
      <c r="EG54" s="12"/>
      <c r="EH54" s="12"/>
      <c r="EI54" s="12"/>
      <c r="EJ54" s="12"/>
      <c r="EK54" s="12"/>
      <c r="EL54" s="12"/>
      <c r="EM54" s="14">
        <f t="shared" si="444"/>
        <v>0</v>
      </c>
    </row>
    <row r="55" spans="3:143" ht="14.4" customHeight="1" x14ac:dyDescent="0.3">
      <c r="C55" s="24" t="s">
        <v>32</v>
      </c>
      <c r="E55" s="12">
        <v>0</v>
      </c>
      <c r="F55" s="12">
        <v>0</v>
      </c>
      <c r="G55" s="12">
        <v>0</v>
      </c>
      <c r="H55" s="12">
        <v>600</v>
      </c>
      <c r="I55" s="12">
        <v>1400</v>
      </c>
      <c r="J55" s="12">
        <v>1300</v>
      </c>
      <c r="K55" s="12">
        <v>1500</v>
      </c>
      <c r="L55" s="12">
        <v>200</v>
      </c>
      <c r="M55" s="12">
        <v>1300</v>
      </c>
      <c r="N55" s="12">
        <v>1500</v>
      </c>
      <c r="O55" s="12">
        <v>1400</v>
      </c>
      <c r="P55" s="12">
        <v>1000</v>
      </c>
      <c r="Q55" s="14">
        <f t="shared" si="435"/>
        <v>10200</v>
      </c>
      <c r="S55" s="12"/>
      <c r="T55" s="12"/>
      <c r="U55" s="12"/>
      <c r="V55" s="12"/>
      <c r="W55" s="12"/>
      <c r="X55" s="12"/>
      <c r="Y55" s="12"/>
      <c r="Z55" s="12"/>
      <c r="AA55" s="12"/>
      <c r="AB55" s="12"/>
      <c r="AC55" s="12"/>
      <c r="AD55" s="12"/>
      <c r="AE55" s="14">
        <f t="shared" si="436"/>
        <v>0</v>
      </c>
      <c r="AG55" s="12"/>
      <c r="AH55" s="12"/>
      <c r="AI55" s="12"/>
      <c r="AJ55" s="12"/>
      <c r="AK55" s="12"/>
      <c r="AL55" s="12"/>
      <c r="AM55" s="12"/>
      <c r="AN55" s="12"/>
      <c r="AO55" s="12"/>
      <c r="AP55" s="12"/>
      <c r="AQ55" s="12"/>
      <c r="AR55" s="12"/>
      <c r="AS55" s="14">
        <f t="shared" si="437"/>
        <v>0</v>
      </c>
      <c r="AU55" s="12"/>
      <c r="AV55" s="12"/>
      <c r="AW55" s="12"/>
      <c r="AX55" s="12"/>
      <c r="AY55" s="12"/>
      <c r="AZ55" s="12"/>
      <c r="BA55" s="12"/>
      <c r="BB55" s="12"/>
      <c r="BC55" s="12"/>
      <c r="BD55" s="12"/>
      <c r="BE55" s="12"/>
      <c r="BF55" s="12"/>
      <c r="BG55" s="14">
        <f t="shared" si="438"/>
        <v>0</v>
      </c>
      <c r="BI55" s="12"/>
      <c r="BJ55" s="12"/>
      <c r="BK55" s="12"/>
      <c r="BL55" s="12"/>
      <c r="BM55" s="12"/>
      <c r="BN55" s="12"/>
      <c r="BO55" s="12"/>
      <c r="BP55" s="12"/>
      <c r="BQ55" s="12"/>
      <c r="BR55" s="12"/>
      <c r="BS55" s="12"/>
      <c r="BT55" s="12"/>
      <c r="BU55" s="14">
        <f t="shared" si="439"/>
        <v>0</v>
      </c>
      <c r="BW55" s="12"/>
      <c r="BX55" s="12"/>
      <c r="BY55" s="12"/>
      <c r="BZ55" s="12"/>
      <c r="CA55" s="12"/>
      <c r="CB55" s="12"/>
      <c r="CC55" s="12"/>
      <c r="CD55" s="12"/>
      <c r="CE55" s="12"/>
      <c r="CF55" s="12"/>
      <c r="CG55" s="12"/>
      <c r="CH55" s="12"/>
      <c r="CI55" s="14">
        <f t="shared" si="440"/>
        <v>0</v>
      </c>
      <c r="CK55" s="12"/>
      <c r="CL55" s="12"/>
      <c r="CM55" s="12"/>
      <c r="CN55" s="12"/>
      <c r="CO55" s="12"/>
      <c r="CP55" s="12"/>
      <c r="CQ55" s="12"/>
      <c r="CR55" s="12"/>
      <c r="CS55" s="12"/>
      <c r="CT55" s="12"/>
      <c r="CU55" s="12"/>
      <c r="CV55" s="12"/>
      <c r="CW55" s="14">
        <f t="shared" si="441"/>
        <v>0</v>
      </c>
      <c r="CY55" s="12"/>
      <c r="CZ55" s="12"/>
      <c r="DA55" s="12"/>
      <c r="DB55" s="12"/>
      <c r="DC55" s="12"/>
      <c r="DD55" s="12"/>
      <c r="DE55" s="12"/>
      <c r="DF55" s="12"/>
      <c r="DG55" s="12"/>
      <c r="DH55" s="12"/>
      <c r="DI55" s="12"/>
      <c r="DJ55" s="12"/>
      <c r="DK55" s="14">
        <f t="shared" si="442"/>
        <v>0</v>
      </c>
      <c r="DM55" s="12"/>
      <c r="DN55" s="12"/>
      <c r="DO55" s="12"/>
      <c r="DP55" s="12"/>
      <c r="DQ55" s="12"/>
      <c r="DR55" s="12"/>
      <c r="DS55" s="12"/>
      <c r="DT55" s="12"/>
      <c r="DU55" s="12"/>
      <c r="DV55" s="12"/>
      <c r="DW55" s="12"/>
      <c r="DX55" s="12"/>
      <c r="DY55" s="14">
        <f t="shared" si="443"/>
        <v>0</v>
      </c>
      <c r="EA55" s="12"/>
      <c r="EB55" s="12"/>
      <c r="EC55" s="12"/>
      <c r="ED55" s="12"/>
      <c r="EE55" s="12"/>
      <c r="EF55" s="12"/>
      <c r="EG55" s="12"/>
      <c r="EH55" s="12"/>
      <c r="EI55" s="12"/>
      <c r="EJ55" s="12"/>
      <c r="EK55" s="12"/>
      <c r="EL55" s="12"/>
      <c r="EM55" s="14">
        <f t="shared" si="444"/>
        <v>0</v>
      </c>
    </row>
    <row r="56" spans="3:143" ht="14.4" customHeight="1" x14ac:dyDescent="0.3">
      <c r="C56" s="24" t="s">
        <v>33</v>
      </c>
      <c r="E56" s="12">
        <v>200</v>
      </c>
      <c r="F56" s="12">
        <v>100</v>
      </c>
      <c r="G56" s="12">
        <v>0</v>
      </c>
      <c r="H56" s="12">
        <v>100</v>
      </c>
      <c r="I56" s="12">
        <v>100</v>
      </c>
      <c r="J56" s="12">
        <v>100</v>
      </c>
      <c r="K56" s="12">
        <v>100</v>
      </c>
      <c r="L56" s="12">
        <v>100</v>
      </c>
      <c r="M56" s="12">
        <v>100</v>
      </c>
      <c r="N56" s="12">
        <v>100</v>
      </c>
      <c r="O56" s="12">
        <v>100</v>
      </c>
      <c r="P56" s="12">
        <v>100</v>
      </c>
      <c r="Q56" s="14">
        <f t="shared" si="435"/>
        <v>1200</v>
      </c>
      <c r="S56" s="12"/>
      <c r="T56" s="12"/>
      <c r="U56" s="12"/>
      <c r="V56" s="12"/>
      <c r="W56" s="12"/>
      <c r="X56" s="12"/>
      <c r="Y56" s="12"/>
      <c r="Z56" s="12"/>
      <c r="AA56" s="12"/>
      <c r="AB56" s="12"/>
      <c r="AC56" s="12"/>
      <c r="AD56" s="12"/>
      <c r="AE56" s="14">
        <f t="shared" si="436"/>
        <v>0</v>
      </c>
      <c r="AG56" s="12"/>
      <c r="AH56" s="12"/>
      <c r="AI56" s="12"/>
      <c r="AJ56" s="12"/>
      <c r="AK56" s="12"/>
      <c r="AL56" s="12"/>
      <c r="AM56" s="12"/>
      <c r="AN56" s="12"/>
      <c r="AO56" s="12"/>
      <c r="AP56" s="12"/>
      <c r="AQ56" s="12"/>
      <c r="AR56" s="12"/>
      <c r="AS56" s="14">
        <f t="shared" si="437"/>
        <v>0</v>
      </c>
      <c r="AU56" s="12"/>
      <c r="AV56" s="12"/>
      <c r="AW56" s="12"/>
      <c r="AX56" s="12"/>
      <c r="AY56" s="12"/>
      <c r="AZ56" s="12"/>
      <c r="BA56" s="12"/>
      <c r="BB56" s="12"/>
      <c r="BC56" s="12"/>
      <c r="BD56" s="12"/>
      <c r="BE56" s="12"/>
      <c r="BF56" s="12"/>
      <c r="BG56" s="14">
        <f t="shared" si="438"/>
        <v>0</v>
      </c>
      <c r="BI56" s="12"/>
      <c r="BJ56" s="12"/>
      <c r="BK56" s="12"/>
      <c r="BL56" s="12"/>
      <c r="BM56" s="12"/>
      <c r="BN56" s="12"/>
      <c r="BO56" s="12"/>
      <c r="BP56" s="12"/>
      <c r="BQ56" s="12"/>
      <c r="BR56" s="12"/>
      <c r="BS56" s="12"/>
      <c r="BT56" s="12"/>
      <c r="BU56" s="14">
        <f t="shared" si="439"/>
        <v>0</v>
      </c>
      <c r="BW56" s="12"/>
      <c r="BX56" s="12"/>
      <c r="BY56" s="12"/>
      <c r="BZ56" s="12"/>
      <c r="CA56" s="12"/>
      <c r="CB56" s="12"/>
      <c r="CC56" s="12"/>
      <c r="CD56" s="12"/>
      <c r="CE56" s="12"/>
      <c r="CF56" s="12"/>
      <c r="CG56" s="12"/>
      <c r="CH56" s="12"/>
      <c r="CI56" s="14">
        <f t="shared" si="440"/>
        <v>0</v>
      </c>
      <c r="CK56" s="12"/>
      <c r="CL56" s="12"/>
      <c r="CM56" s="12"/>
      <c r="CN56" s="12"/>
      <c r="CO56" s="12"/>
      <c r="CP56" s="12"/>
      <c r="CQ56" s="12"/>
      <c r="CR56" s="12"/>
      <c r="CS56" s="12"/>
      <c r="CT56" s="12"/>
      <c r="CU56" s="12"/>
      <c r="CV56" s="12"/>
      <c r="CW56" s="14">
        <f t="shared" si="441"/>
        <v>0</v>
      </c>
      <c r="CY56" s="12"/>
      <c r="CZ56" s="12"/>
      <c r="DA56" s="12"/>
      <c r="DB56" s="12"/>
      <c r="DC56" s="12"/>
      <c r="DD56" s="12"/>
      <c r="DE56" s="12"/>
      <c r="DF56" s="12"/>
      <c r="DG56" s="12"/>
      <c r="DH56" s="12"/>
      <c r="DI56" s="12"/>
      <c r="DJ56" s="12"/>
      <c r="DK56" s="14">
        <f t="shared" si="442"/>
        <v>0</v>
      </c>
      <c r="DM56" s="12"/>
      <c r="DN56" s="12"/>
      <c r="DO56" s="12"/>
      <c r="DP56" s="12"/>
      <c r="DQ56" s="12"/>
      <c r="DR56" s="12"/>
      <c r="DS56" s="12"/>
      <c r="DT56" s="12"/>
      <c r="DU56" s="12"/>
      <c r="DV56" s="12"/>
      <c r="DW56" s="12"/>
      <c r="DX56" s="12"/>
      <c r="DY56" s="14">
        <f t="shared" si="443"/>
        <v>0</v>
      </c>
      <c r="EA56" s="12"/>
      <c r="EB56" s="12"/>
      <c r="EC56" s="12"/>
      <c r="ED56" s="12"/>
      <c r="EE56" s="12"/>
      <c r="EF56" s="12"/>
      <c r="EG56" s="12"/>
      <c r="EH56" s="12"/>
      <c r="EI56" s="12"/>
      <c r="EJ56" s="12"/>
      <c r="EK56" s="12"/>
      <c r="EL56" s="12"/>
      <c r="EM56" s="14">
        <f t="shared" si="444"/>
        <v>0</v>
      </c>
    </row>
    <row r="57" spans="3:143" ht="14.4" hidden="1" customHeight="1" x14ac:dyDescent="0.3">
      <c r="C57" s="24" t="s">
        <v>34</v>
      </c>
      <c r="E57" s="12"/>
      <c r="F57" s="12"/>
      <c r="G57" s="12"/>
      <c r="H57" s="12"/>
      <c r="I57" s="12"/>
      <c r="J57" s="12"/>
      <c r="K57" s="12"/>
      <c r="L57" s="12"/>
      <c r="M57" s="12"/>
      <c r="N57" s="12"/>
      <c r="O57" s="12"/>
      <c r="P57" s="12"/>
      <c r="Q57" s="14">
        <f t="shared" si="435"/>
        <v>0</v>
      </c>
      <c r="S57" s="12"/>
      <c r="T57" s="12"/>
      <c r="U57" s="12"/>
      <c r="V57" s="12"/>
      <c r="W57" s="12"/>
      <c r="X57" s="12"/>
      <c r="Y57" s="12"/>
      <c r="Z57" s="12"/>
      <c r="AA57" s="12"/>
      <c r="AB57" s="12"/>
      <c r="AC57" s="12"/>
      <c r="AD57" s="12"/>
      <c r="AE57" s="14">
        <f t="shared" si="436"/>
        <v>0</v>
      </c>
      <c r="AG57" s="12"/>
      <c r="AH57" s="12"/>
      <c r="AI57" s="12"/>
      <c r="AJ57" s="12"/>
      <c r="AK57" s="12"/>
      <c r="AL57" s="12"/>
      <c r="AM57" s="12"/>
      <c r="AN57" s="12"/>
      <c r="AO57" s="12"/>
      <c r="AP57" s="12"/>
      <c r="AQ57" s="12"/>
      <c r="AR57" s="12"/>
      <c r="AS57" s="14">
        <f t="shared" si="437"/>
        <v>0</v>
      </c>
      <c r="AU57" s="12"/>
      <c r="AV57" s="12"/>
      <c r="AW57" s="12"/>
      <c r="AX57" s="12"/>
      <c r="AY57" s="12"/>
      <c r="AZ57" s="12"/>
      <c r="BA57" s="12"/>
      <c r="BB57" s="12"/>
      <c r="BC57" s="12"/>
      <c r="BD57" s="12"/>
      <c r="BE57" s="12"/>
      <c r="BF57" s="12"/>
      <c r="BG57" s="14">
        <f t="shared" si="438"/>
        <v>0</v>
      </c>
      <c r="BI57" s="12"/>
      <c r="BJ57" s="12"/>
      <c r="BK57" s="12"/>
      <c r="BL57" s="12"/>
      <c r="BM57" s="12"/>
      <c r="BN57" s="12"/>
      <c r="BO57" s="12"/>
      <c r="BP57" s="12"/>
      <c r="BQ57" s="12"/>
      <c r="BR57" s="12"/>
      <c r="BS57" s="12"/>
      <c r="BT57" s="12"/>
      <c r="BU57" s="14">
        <f t="shared" si="439"/>
        <v>0</v>
      </c>
      <c r="BW57" s="12"/>
      <c r="BX57" s="12"/>
      <c r="BY57" s="12"/>
      <c r="BZ57" s="12"/>
      <c r="CA57" s="12"/>
      <c r="CB57" s="12"/>
      <c r="CC57" s="12"/>
      <c r="CD57" s="12"/>
      <c r="CE57" s="12"/>
      <c r="CF57" s="12"/>
      <c r="CG57" s="12"/>
      <c r="CH57" s="12"/>
      <c r="CI57" s="14">
        <f t="shared" si="440"/>
        <v>0</v>
      </c>
      <c r="CK57" s="12"/>
      <c r="CL57" s="12"/>
      <c r="CM57" s="12"/>
      <c r="CN57" s="12"/>
      <c r="CO57" s="12"/>
      <c r="CP57" s="12"/>
      <c r="CQ57" s="12"/>
      <c r="CR57" s="12"/>
      <c r="CS57" s="12"/>
      <c r="CT57" s="12"/>
      <c r="CU57" s="12"/>
      <c r="CV57" s="12"/>
      <c r="CW57" s="14">
        <f t="shared" si="441"/>
        <v>0</v>
      </c>
      <c r="CY57" s="12"/>
      <c r="CZ57" s="12"/>
      <c r="DA57" s="12"/>
      <c r="DB57" s="12"/>
      <c r="DC57" s="12"/>
      <c r="DD57" s="12"/>
      <c r="DE57" s="12"/>
      <c r="DF57" s="12"/>
      <c r="DG57" s="12"/>
      <c r="DH57" s="12"/>
      <c r="DI57" s="12"/>
      <c r="DJ57" s="12"/>
      <c r="DK57" s="14">
        <f t="shared" si="442"/>
        <v>0</v>
      </c>
      <c r="DM57" s="12"/>
      <c r="DN57" s="12"/>
      <c r="DO57" s="12"/>
      <c r="DP57" s="12"/>
      <c r="DQ57" s="12"/>
      <c r="DR57" s="12"/>
      <c r="DS57" s="12"/>
      <c r="DT57" s="12"/>
      <c r="DU57" s="12"/>
      <c r="DV57" s="12"/>
      <c r="DW57" s="12"/>
      <c r="DX57" s="12"/>
      <c r="DY57" s="14">
        <f t="shared" si="443"/>
        <v>0</v>
      </c>
      <c r="EA57" s="12"/>
      <c r="EB57" s="12"/>
      <c r="EC57" s="12"/>
      <c r="ED57" s="12"/>
      <c r="EE57" s="12"/>
      <c r="EF57" s="12"/>
      <c r="EG57" s="12"/>
      <c r="EH57" s="12"/>
      <c r="EI57" s="12"/>
      <c r="EJ57" s="12"/>
      <c r="EK57" s="12"/>
      <c r="EL57" s="12"/>
      <c r="EM57" s="14">
        <f t="shared" si="444"/>
        <v>0</v>
      </c>
    </row>
    <row r="58" spans="3:143" ht="14.4" hidden="1" customHeight="1" x14ac:dyDescent="0.3">
      <c r="C58" s="24" t="s">
        <v>34</v>
      </c>
      <c r="E58" s="12"/>
      <c r="F58" s="12"/>
      <c r="G58" s="12"/>
      <c r="H58" s="12"/>
      <c r="I58" s="12"/>
      <c r="J58" s="12"/>
      <c r="K58" s="12"/>
      <c r="L58" s="12"/>
      <c r="M58" s="12"/>
      <c r="N58" s="12"/>
      <c r="O58" s="12"/>
      <c r="P58" s="12"/>
      <c r="Q58" s="14">
        <f t="shared" si="435"/>
        <v>0</v>
      </c>
      <c r="S58" s="12"/>
      <c r="T58" s="12"/>
      <c r="U58" s="12"/>
      <c r="V58" s="12"/>
      <c r="W58" s="12"/>
      <c r="X58" s="12"/>
      <c r="Y58" s="12"/>
      <c r="Z58" s="12"/>
      <c r="AA58" s="12"/>
      <c r="AB58" s="12"/>
      <c r="AC58" s="12"/>
      <c r="AD58" s="12"/>
      <c r="AE58" s="14">
        <f t="shared" si="436"/>
        <v>0</v>
      </c>
      <c r="AG58" s="12"/>
      <c r="AH58" s="12"/>
      <c r="AI58" s="12"/>
      <c r="AJ58" s="12"/>
      <c r="AK58" s="12"/>
      <c r="AL58" s="12"/>
      <c r="AM58" s="12"/>
      <c r="AN58" s="12"/>
      <c r="AO58" s="12"/>
      <c r="AP58" s="12"/>
      <c r="AQ58" s="12"/>
      <c r="AR58" s="12"/>
      <c r="AS58" s="14">
        <f t="shared" si="437"/>
        <v>0</v>
      </c>
      <c r="AU58" s="12"/>
      <c r="AV58" s="12"/>
      <c r="AW58" s="12"/>
      <c r="AX58" s="12"/>
      <c r="AY58" s="12"/>
      <c r="AZ58" s="12"/>
      <c r="BA58" s="12"/>
      <c r="BB58" s="12"/>
      <c r="BC58" s="12"/>
      <c r="BD58" s="12"/>
      <c r="BE58" s="12"/>
      <c r="BF58" s="12"/>
      <c r="BG58" s="14">
        <f t="shared" si="438"/>
        <v>0</v>
      </c>
      <c r="BI58" s="12"/>
      <c r="BJ58" s="12"/>
      <c r="BK58" s="12"/>
      <c r="BL58" s="12"/>
      <c r="BM58" s="12"/>
      <c r="BN58" s="12"/>
      <c r="BO58" s="12"/>
      <c r="BP58" s="12"/>
      <c r="BQ58" s="12"/>
      <c r="BR58" s="12"/>
      <c r="BS58" s="12"/>
      <c r="BT58" s="12"/>
      <c r="BU58" s="14">
        <f t="shared" si="439"/>
        <v>0</v>
      </c>
      <c r="BW58" s="12"/>
      <c r="BX58" s="12"/>
      <c r="BY58" s="12"/>
      <c r="BZ58" s="12"/>
      <c r="CA58" s="12"/>
      <c r="CB58" s="12"/>
      <c r="CC58" s="12"/>
      <c r="CD58" s="12"/>
      <c r="CE58" s="12"/>
      <c r="CF58" s="12"/>
      <c r="CG58" s="12"/>
      <c r="CH58" s="12"/>
      <c r="CI58" s="14">
        <f t="shared" si="440"/>
        <v>0</v>
      </c>
      <c r="CK58" s="12"/>
      <c r="CL58" s="12"/>
      <c r="CM58" s="12"/>
      <c r="CN58" s="12"/>
      <c r="CO58" s="12"/>
      <c r="CP58" s="12"/>
      <c r="CQ58" s="12"/>
      <c r="CR58" s="12"/>
      <c r="CS58" s="12"/>
      <c r="CT58" s="12"/>
      <c r="CU58" s="12"/>
      <c r="CV58" s="12"/>
      <c r="CW58" s="14">
        <f t="shared" si="441"/>
        <v>0</v>
      </c>
      <c r="CY58" s="12"/>
      <c r="CZ58" s="12"/>
      <c r="DA58" s="12"/>
      <c r="DB58" s="12"/>
      <c r="DC58" s="12"/>
      <c r="DD58" s="12"/>
      <c r="DE58" s="12"/>
      <c r="DF58" s="12"/>
      <c r="DG58" s="12"/>
      <c r="DH58" s="12"/>
      <c r="DI58" s="12"/>
      <c r="DJ58" s="12"/>
      <c r="DK58" s="14">
        <f t="shared" si="442"/>
        <v>0</v>
      </c>
      <c r="DM58" s="12"/>
      <c r="DN58" s="12"/>
      <c r="DO58" s="12"/>
      <c r="DP58" s="12"/>
      <c r="DQ58" s="12"/>
      <c r="DR58" s="12"/>
      <c r="DS58" s="12"/>
      <c r="DT58" s="12"/>
      <c r="DU58" s="12"/>
      <c r="DV58" s="12"/>
      <c r="DW58" s="12"/>
      <c r="DX58" s="12"/>
      <c r="DY58" s="14">
        <f t="shared" si="443"/>
        <v>0</v>
      </c>
      <c r="EA58" s="12"/>
      <c r="EB58" s="12"/>
      <c r="EC58" s="12"/>
      <c r="ED58" s="12"/>
      <c r="EE58" s="12"/>
      <c r="EF58" s="12"/>
      <c r="EG58" s="12"/>
      <c r="EH58" s="12"/>
      <c r="EI58" s="12"/>
      <c r="EJ58" s="12"/>
      <c r="EK58" s="12"/>
      <c r="EL58" s="12"/>
      <c r="EM58" s="14">
        <f t="shared" si="444"/>
        <v>0</v>
      </c>
    </row>
    <row r="59" spans="3:143" ht="14.4" hidden="1" customHeight="1" x14ac:dyDescent="0.3">
      <c r="C59" s="24" t="s">
        <v>34</v>
      </c>
      <c r="E59" s="12"/>
      <c r="F59" s="12"/>
      <c r="G59" s="12"/>
      <c r="H59" s="12"/>
      <c r="I59" s="12"/>
      <c r="J59" s="12"/>
      <c r="K59" s="12"/>
      <c r="L59" s="12"/>
      <c r="M59" s="12"/>
      <c r="N59" s="12"/>
      <c r="O59" s="12"/>
      <c r="P59" s="12"/>
      <c r="Q59" s="14">
        <f t="shared" si="435"/>
        <v>0</v>
      </c>
      <c r="S59" s="12"/>
      <c r="T59" s="12"/>
      <c r="U59" s="12"/>
      <c r="V59" s="12"/>
      <c r="W59" s="12"/>
      <c r="X59" s="12"/>
      <c r="Y59" s="12"/>
      <c r="Z59" s="12"/>
      <c r="AA59" s="12"/>
      <c r="AB59" s="12"/>
      <c r="AC59" s="12"/>
      <c r="AD59" s="12"/>
      <c r="AE59" s="14">
        <f t="shared" si="436"/>
        <v>0</v>
      </c>
      <c r="AG59" s="12"/>
      <c r="AH59" s="12"/>
      <c r="AI59" s="12"/>
      <c r="AJ59" s="12"/>
      <c r="AK59" s="12"/>
      <c r="AL59" s="12"/>
      <c r="AM59" s="12"/>
      <c r="AN59" s="12"/>
      <c r="AO59" s="12"/>
      <c r="AP59" s="12"/>
      <c r="AQ59" s="12"/>
      <c r="AR59" s="12"/>
      <c r="AS59" s="14">
        <f t="shared" si="437"/>
        <v>0</v>
      </c>
      <c r="AU59" s="12"/>
      <c r="AV59" s="12"/>
      <c r="AW59" s="12"/>
      <c r="AX59" s="12"/>
      <c r="AY59" s="12"/>
      <c r="AZ59" s="12"/>
      <c r="BA59" s="12"/>
      <c r="BB59" s="12"/>
      <c r="BC59" s="12"/>
      <c r="BD59" s="12"/>
      <c r="BE59" s="12"/>
      <c r="BF59" s="12"/>
      <c r="BG59" s="14">
        <f t="shared" si="438"/>
        <v>0</v>
      </c>
      <c r="BI59" s="12"/>
      <c r="BJ59" s="12"/>
      <c r="BK59" s="12"/>
      <c r="BL59" s="12"/>
      <c r="BM59" s="12"/>
      <c r="BN59" s="12"/>
      <c r="BO59" s="12"/>
      <c r="BP59" s="12"/>
      <c r="BQ59" s="12"/>
      <c r="BR59" s="12"/>
      <c r="BS59" s="12"/>
      <c r="BT59" s="12"/>
      <c r="BU59" s="14">
        <f t="shared" si="439"/>
        <v>0</v>
      </c>
      <c r="BW59" s="12"/>
      <c r="BX59" s="12"/>
      <c r="BY59" s="12"/>
      <c r="BZ59" s="12"/>
      <c r="CA59" s="12"/>
      <c r="CB59" s="12"/>
      <c r="CC59" s="12"/>
      <c r="CD59" s="12"/>
      <c r="CE59" s="12"/>
      <c r="CF59" s="12"/>
      <c r="CG59" s="12"/>
      <c r="CH59" s="12"/>
      <c r="CI59" s="14">
        <f t="shared" si="440"/>
        <v>0</v>
      </c>
      <c r="CK59" s="12"/>
      <c r="CL59" s="12"/>
      <c r="CM59" s="12"/>
      <c r="CN59" s="12"/>
      <c r="CO59" s="12"/>
      <c r="CP59" s="12"/>
      <c r="CQ59" s="12"/>
      <c r="CR59" s="12"/>
      <c r="CS59" s="12"/>
      <c r="CT59" s="12"/>
      <c r="CU59" s="12"/>
      <c r="CV59" s="12"/>
      <c r="CW59" s="14">
        <f t="shared" si="441"/>
        <v>0</v>
      </c>
      <c r="CY59" s="12"/>
      <c r="CZ59" s="12"/>
      <c r="DA59" s="12"/>
      <c r="DB59" s="12"/>
      <c r="DC59" s="12"/>
      <c r="DD59" s="12"/>
      <c r="DE59" s="12"/>
      <c r="DF59" s="12"/>
      <c r="DG59" s="12"/>
      <c r="DH59" s="12"/>
      <c r="DI59" s="12"/>
      <c r="DJ59" s="12"/>
      <c r="DK59" s="14">
        <f t="shared" si="442"/>
        <v>0</v>
      </c>
      <c r="DM59" s="12"/>
      <c r="DN59" s="12"/>
      <c r="DO59" s="12"/>
      <c r="DP59" s="12"/>
      <c r="DQ59" s="12"/>
      <c r="DR59" s="12"/>
      <c r="DS59" s="12"/>
      <c r="DT59" s="12"/>
      <c r="DU59" s="12"/>
      <c r="DV59" s="12"/>
      <c r="DW59" s="12"/>
      <c r="DX59" s="12"/>
      <c r="DY59" s="14">
        <f t="shared" si="443"/>
        <v>0</v>
      </c>
      <c r="EA59" s="12"/>
      <c r="EB59" s="12"/>
      <c r="EC59" s="12"/>
      <c r="ED59" s="12"/>
      <c r="EE59" s="12"/>
      <c r="EF59" s="12"/>
      <c r="EG59" s="12"/>
      <c r="EH59" s="12"/>
      <c r="EI59" s="12"/>
      <c r="EJ59" s="12"/>
      <c r="EK59" s="12"/>
      <c r="EL59" s="12"/>
      <c r="EM59" s="14">
        <f t="shared" si="444"/>
        <v>0</v>
      </c>
    </row>
    <row r="60" spans="3:143" ht="14.4" hidden="1" customHeight="1" x14ac:dyDescent="0.3">
      <c r="C60" s="24" t="s">
        <v>34</v>
      </c>
      <c r="E60" s="12"/>
      <c r="F60" s="12"/>
      <c r="G60" s="12"/>
      <c r="H60" s="12"/>
      <c r="I60" s="12"/>
      <c r="J60" s="12"/>
      <c r="K60" s="12"/>
      <c r="L60" s="12"/>
      <c r="M60" s="12"/>
      <c r="N60" s="12"/>
      <c r="O60" s="12"/>
      <c r="P60" s="12"/>
      <c r="Q60" s="14">
        <f t="shared" si="435"/>
        <v>0</v>
      </c>
      <c r="S60" s="12"/>
      <c r="T60" s="12"/>
      <c r="U60" s="12"/>
      <c r="V60" s="12"/>
      <c r="W60" s="12"/>
      <c r="X60" s="12"/>
      <c r="Y60" s="12"/>
      <c r="Z60" s="12"/>
      <c r="AA60" s="12"/>
      <c r="AB60" s="12"/>
      <c r="AC60" s="12"/>
      <c r="AD60" s="12"/>
      <c r="AE60" s="14">
        <f t="shared" si="436"/>
        <v>0</v>
      </c>
      <c r="AG60" s="12"/>
      <c r="AH60" s="12"/>
      <c r="AI60" s="12"/>
      <c r="AJ60" s="12"/>
      <c r="AK60" s="12"/>
      <c r="AL60" s="12"/>
      <c r="AM60" s="12"/>
      <c r="AN60" s="12"/>
      <c r="AO60" s="12"/>
      <c r="AP60" s="12"/>
      <c r="AQ60" s="12"/>
      <c r="AR60" s="12"/>
      <c r="AS60" s="14">
        <f t="shared" si="437"/>
        <v>0</v>
      </c>
      <c r="AU60" s="12"/>
      <c r="AV60" s="12"/>
      <c r="AW60" s="12"/>
      <c r="AX60" s="12"/>
      <c r="AY60" s="12"/>
      <c r="AZ60" s="12"/>
      <c r="BA60" s="12"/>
      <c r="BB60" s="12"/>
      <c r="BC60" s="12"/>
      <c r="BD60" s="12"/>
      <c r="BE60" s="12"/>
      <c r="BF60" s="12"/>
      <c r="BG60" s="14">
        <f t="shared" si="438"/>
        <v>0</v>
      </c>
      <c r="BI60" s="12"/>
      <c r="BJ60" s="12"/>
      <c r="BK60" s="12"/>
      <c r="BL60" s="12"/>
      <c r="BM60" s="12"/>
      <c r="BN60" s="12"/>
      <c r="BO60" s="12"/>
      <c r="BP60" s="12"/>
      <c r="BQ60" s="12"/>
      <c r="BR60" s="12"/>
      <c r="BS60" s="12"/>
      <c r="BT60" s="12"/>
      <c r="BU60" s="14">
        <f t="shared" si="439"/>
        <v>0</v>
      </c>
      <c r="BW60" s="12"/>
      <c r="BX60" s="12"/>
      <c r="BY60" s="12"/>
      <c r="BZ60" s="12"/>
      <c r="CA60" s="12"/>
      <c r="CB60" s="12"/>
      <c r="CC60" s="12"/>
      <c r="CD60" s="12"/>
      <c r="CE60" s="12"/>
      <c r="CF60" s="12"/>
      <c r="CG60" s="12"/>
      <c r="CH60" s="12"/>
      <c r="CI60" s="14">
        <f t="shared" si="440"/>
        <v>0</v>
      </c>
      <c r="CK60" s="12"/>
      <c r="CL60" s="12"/>
      <c r="CM60" s="12"/>
      <c r="CN60" s="12"/>
      <c r="CO60" s="12"/>
      <c r="CP60" s="12"/>
      <c r="CQ60" s="12"/>
      <c r="CR60" s="12"/>
      <c r="CS60" s="12"/>
      <c r="CT60" s="12"/>
      <c r="CU60" s="12"/>
      <c r="CV60" s="12"/>
      <c r="CW60" s="14">
        <f t="shared" si="441"/>
        <v>0</v>
      </c>
      <c r="CY60" s="12"/>
      <c r="CZ60" s="12"/>
      <c r="DA60" s="12"/>
      <c r="DB60" s="12"/>
      <c r="DC60" s="12"/>
      <c r="DD60" s="12"/>
      <c r="DE60" s="12"/>
      <c r="DF60" s="12"/>
      <c r="DG60" s="12"/>
      <c r="DH60" s="12"/>
      <c r="DI60" s="12"/>
      <c r="DJ60" s="12"/>
      <c r="DK60" s="14">
        <f t="shared" si="442"/>
        <v>0</v>
      </c>
      <c r="DM60" s="12"/>
      <c r="DN60" s="12"/>
      <c r="DO60" s="12"/>
      <c r="DP60" s="12"/>
      <c r="DQ60" s="12"/>
      <c r="DR60" s="12"/>
      <c r="DS60" s="12"/>
      <c r="DT60" s="12"/>
      <c r="DU60" s="12"/>
      <c r="DV60" s="12"/>
      <c r="DW60" s="12"/>
      <c r="DX60" s="12"/>
      <c r="DY60" s="14">
        <f t="shared" si="443"/>
        <v>0</v>
      </c>
      <c r="EA60" s="12"/>
      <c r="EB60" s="12"/>
      <c r="EC60" s="12"/>
      <c r="ED60" s="12"/>
      <c r="EE60" s="12"/>
      <c r="EF60" s="12"/>
      <c r="EG60" s="12"/>
      <c r="EH60" s="12"/>
      <c r="EI60" s="12"/>
      <c r="EJ60" s="12"/>
      <c r="EK60" s="12"/>
      <c r="EL60" s="12"/>
      <c r="EM60" s="14">
        <f t="shared" si="444"/>
        <v>0</v>
      </c>
    </row>
    <row r="61" spans="3:143" ht="14.4" hidden="1" customHeight="1" x14ac:dyDescent="0.3">
      <c r="C61" s="24" t="s">
        <v>34</v>
      </c>
      <c r="E61" s="12"/>
      <c r="F61" s="12"/>
      <c r="G61" s="12"/>
      <c r="H61" s="12"/>
      <c r="I61" s="12"/>
      <c r="J61" s="12"/>
      <c r="K61" s="12"/>
      <c r="L61" s="12"/>
      <c r="M61" s="12"/>
      <c r="N61" s="12"/>
      <c r="O61" s="12"/>
      <c r="P61" s="12"/>
      <c r="Q61" s="14">
        <f t="shared" si="435"/>
        <v>0</v>
      </c>
      <c r="S61" s="12"/>
      <c r="T61" s="12"/>
      <c r="U61" s="12"/>
      <c r="V61" s="12"/>
      <c r="W61" s="12"/>
      <c r="X61" s="12"/>
      <c r="Y61" s="12"/>
      <c r="Z61" s="12"/>
      <c r="AA61" s="12"/>
      <c r="AB61" s="12"/>
      <c r="AC61" s="12"/>
      <c r="AD61" s="12"/>
      <c r="AE61" s="14">
        <f t="shared" si="436"/>
        <v>0</v>
      </c>
      <c r="AG61" s="12"/>
      <c r="AH61" s="12"/>
      <c r="AI61" s="12"/>
      <c r="AJ61" s="12"/>
      <c r="AK61" s="12"/>
      <c r="AL61" s="12"/>
      <c r="AM61" s="12"/>
      <c r="AN61" s="12"/>
      <c r="AO61" s="12"/>
      <c r="AP61" s="12"/>
      <c r="AQ61" s="12"/>
      <c r="AR61" s="12"/>
      <c r="AS61" s="14">
        <f t="shared" si="437"/>
        <v>0</v>
      </c>
      <c r="AU61" s="12"/>
      <c r="AV61" s="12"/>
      <c r="AW61" s="12"/>
      <c r="AX61" s="12"/>
      <c r="AY61" s="12"/>
      <c r="AZ61" s="12"/>
      <c r="BA61" s="12"/>
      <c r="BB61" s="12"/>
      <c r="BC61" s="12"/>
      <c r="BD61" s="12"/>
      <c r="BE61" s="12"/>
      <c r="BF61" s="12"/>
      <c r="BG61" s="14">
        <f t="shared" si="438"/>
        <v>0</v>
      </c>
      <c r="BI61" s="12"/>
      <c r="BJ61" s="12"/>
      <c r="BK61" s="12"/>
      <c r="BL61" s="12"/>
      <c r="BM61" s="12"/>
      <c r="BN61" s="12"/>
      <c r="BO61" s="12"/>
      <c r="BP61" s="12"/>
      <c r="BQ61" s="12"/>
      <c r="BR61" s="12"/>
      <c r="BS61" s="12"/>
      <c r="BT61" s="12"/>
      <c r="BU61" s="14">
        <f t="shared" si="439"/>
        <v>0</v>
      </c>
      <c r="BW61" s="12"/>
      <c r="BX61" s="12"/>
      <c r="BY61" s="12"/>
      <c r="BZ61" s="12"/>
      <c r="CA61" s="12"/>
      <c r="CB61" s="12"/>
      <c r="CC61" s="12"/>
      <c r="CD61" s="12"/>
      <c r="CE61" s="12"/>
      <c r="CF61" s="12"/>
      <c r="CG61" s="12"/>
      <c r="CH61" s="12"/>
      <c r="CI61" s="14">
        <f t="shared" si="440"/>
        <v>0</v>
      </c>
      <c r="CK61" s="12"/>
      <c r="CL61" s="12"/>
      <c r="CM61" s="12"/>
      <c r="CN61" s="12"/>
      <c r="CO61" s="12"/>
      <c r="CP61" s="12"/>
      <c r="CQ61" s="12"/>
      <c r="CR61" s="12"/>
      <c r="CS61" s="12"/>
      <c r="CT61" s="12"/>
      <c r="CU61" s="12"/>
      <c r="CV61" s="12"/>
      <c r="CW61" s="14">
        <f t="shared" si="441"/>
        <v>0</v>
      </c>
      <c r="CY61" s="12"/>
      <c r="CZ61" s="12"/>
      <c r="DA61" s="12"/>
      <c r="DB61" s="12"/>
      <c r="DC61" s="12"/>
      <c r="DD61" s="12"/>
      <c r="DE61" s="12"/>
      <c r="DF61" s="12"/>
      <c r="DG61" s="12"/>
      <c r="DH61" s="12"/>
      <c r="DI61" s="12"/>
      <c r="DJ61" s="12"/>
      <c r="DK61" s="14">
        <f t="shared" si="442"/>
        <v>0</v>
      </c>
      <c r="DM61" s="12"/>
      <c r="DN61" s="12"/>
      <c r="DO61" s="12"/>
      <c r="DP61" s="12"/>
      <c r="DQ61" s="12"/>
      <c r="DR61" s="12"/>
      <c r="DS61" s="12"/>
      <c r="DT61" s="12"/>
      <c r="DU61" s="12"/>
      <c r="DV61" s="12"/>
      <c r="DW61" s="12"/>
      <c r="DX61" s="12"/>
      <c r="DY61" s="14">
        <f t="shared" si="443"/>
        <v>0</v>
      </c>
      <c r="EA61" s="12"/>
      <c r="EB61" s="12"/>
      <c r="EC61" s="12"/>
      <c r="ED61" s="12"/>
      <c r="EE61" s="12"/>
      <c r="EF61" s="12"/>
      <c r="EG61" s="12"/>
      <c r="EH61" s="12"/>
      <c r="EI61" s="12"/>
      <c r="EJ61" s="12"/>
      <c r="EK61" s="12"/>
      <c r="EL61" s="12"/>
      <c r="EM61" s="14">
        <f t="shared" si="444"/>
        <v>0</v>
      </c>
    </row>
    <row r="62" spans="3:143" ht="14.4" hidden="1" customHeight="1" x14ac:dyDescent="0.3">
      <c r="C62" s="24" t="s">
        <v>34</v>
      </c>
      <c r="E62" s="12">
        <v>1</v>
      </c>
      <c r="F62" s="12"/>
      <c r="G62" s="12"/>
      <c r="H62" s="12"/>
      <c r="I62" s="12"/>
      <c r="J62" s="12"/>
      <c r="K62" s="12"/>
      <c r="L62" s="12"/>
      <c r="M62" s="12"/>
      <c r="N62" s="12"/>
      <c r="O62" s="12"/>
      <c r="P62" s="12"/>
      <c r="Q62" s="14">
        <f t="shared" si="435"/>
        <v>1</v>
      </c>
      <c r="S62" s="12">
        <v>2</v>
      </c>
      <c r="T62" s="12"/>
      <c r="U62" s="12"/>
      <c r="V62" s="12"/>
      <c r="W62" s="12"/>
      <c r="X62" s="12"/>
      <c r="Y62" s="12"/>
      <c r="Z62" s="12"/>
      <c r="AA62" s="12"/>
      <c r="AB62" s="12"/>
      <c r="AC62" s="12"/>
      <c r="AD62" s="12"/>
      <c r="AE62" s="14">
        <f t="shared" si="436"/>
        <v>2</v>
      </c>
      <c r="AG62" s="12">
        <v>3</v>
      </c>
      <c r="AH62" s="12"/>
      <c r="AI62" s="12"/>
      <c r="AJ62" s="12"/>
      <c r="AK62" s="12"/>
      <c r="AL62" s="12"/>
      <c r="AM62" s="12"/>
      <c r="AN62" s="12"/>
      <c r="AO62" s="12"/>
      <c r="AP62" s="12"/>
      <c r="AQ62" s="12"/>
      <c r="AR62" s="12"/>
      <c r="AS62" s="14">
        <f t="shared" si="437"/>
        <v>3</v>
      </c>
      <c r="AU62" s="12">
        <v>4</v>
      </c>
      <c r="AV62" s="12"/>
      <c r="AW62" s="12"/>
      <c r="AX62" s="12"/>
      <c r="AY62" s="12"/>
      <c r="AZ62" s="12"/>
      <c r="BA62" s="12"/>
      <c r="BB62" s="12"/>
      <c r="BC62" s="12"/>
      <c r="BD62" s="12"/>
      <c r="BE62" s="12"/>
      <c r="BF62" s="12"/>
      <c r="BG62" s="14">
        <f t="shared" si="438"/>
        <v>4</v>
      </c>
      <c r="BI62" s="12">
        <v>5</v>
      </c>
      <c r="BJ62" s="12"/>
      <c r="BK62" s="12"/>
      <c r="BL62" s="12"/>
      <c r="BM62" s="12"/>
      <c r="BN62" s="12"/>
      <c r="BO62" s="12"/>
      <c r="BP62" s="12"/>
      <c r="BQ62" s="12"/>
      <c r="BR62" s="12"/>
      <c r="BS62" s="12"/>
      <c r="BT62" s="12"/>
      <c r="BU62" s="14">
        <f t="shared" si="439"/>
        <v>5</v>
      </c>
      <c r="BW62" s="12">
        <v>6</v>
      </c>
      <c r="BX62" s="12"/>
      <c r="BY62" s="12"/>
      <c r="BZ62" s="12"/>
      <c r="CA62" s="12"/>
      <c r="CB62" s="12"/>
      <c r="CC62" s="12"/>
      <c r="CD62" s="12"/>
      <c r="CE62" s="12"/>
      <c r="CF62" s="12"/>
      <c r="CG62" s="12"/>
      <c r="CH62" s="12"/>
      <c r="CI62" s="14">
        <f t="shared" si="440"/>
        <v>6</v>
      </c>
      <c r="CK62" s="12">
        <v>7</v>
      </c>
      <c r="CL62" s="12"/>
      <c r="CM62" s="12"/>
      <c r="CN62" s="12"/>
      <c r="CO62" s="12"/>
      <c r="CP62" s="12"/>
      <c r="CQ62" s="12"/>
      <c r="CR62" s="12"/>
      <c r="CS62" s="12"/>
      <c r="CT62" s="12"/>
      <c r="CU62" s="12"/>
      <c r="CV62" s="12"/>
      <c r="CW62" s="14">
        <f t="shared" si="441"/>
        <v>7</v>
      </c>
      <c r="CY62" s="12">
        <v>8</v>
      </c>
      <c r="CZ62" s="12"/>
      <c r="DA62" s="12"/>
      <c r="DB62" s="12"/>
      <c r="DC62" s="12"/>
      <c r="DD62" s="12"/>
      <c r="DE62" s="12"/>
      <c r="DF62" s="12"/>
      <c r="DG62" s="12"/>
      <c r="DH62" s="12"/>
      <c r="DI62" s="12"/>
      <c r="DJ62" s="12"/>
      <c r="DK62" s="14">
        <f t="shared" si="442"/>
        <v>8</v>
      </c>
      <c r="DM62" s="12">
        <v>9</v>
      </c>
      <c r="DN62" s="12"/>
      <c r="DO62" s="12"/>
      <c r="DP62" s="12"/>
      <c r="DQ62" s="12"/>
      <c r="DR62" s="12"/>
      <c r="DS62" s="12"/>
      <c r="DT62" s="12"/>
      <c r="DU62" s="12"/>
      <c r="DV62" s="12"/>
      <c r="DW62" s="12"/>
      <c r="DX62" s="12"/>
      <c r="DY62" s="14">
        <f t="shared" si="443"/>
        <v>9</v>
      </c>
      <c r="EA62" s="12">
        <v>10</v>
      </c>
      <c r="EB62" s="12"/>
      <c r="EC62" s="12"/>
      <c r="ED62" s="12"/>
      <c r="EE62" s="12"/>
      <c r="EF62" s="12"/>
      <c r="EG62" s="12"/>
      <c r="EH62" s="12"/>
      <c r="EI62" s="12"/>
      <c r="EJ62" s="12"/>
      <c r="EK62" s="12"/>
      <c r="EL62" s="12"/>
      <c r="EM62" s="14">
        <f t="shared" si="444"/>
        <v>10</v>
      </c>
    </row>
    <row r="63" spans="3:143" x14ac:dyDescent="0.3">
      <c r="C63" s="19" t="s">
        <v>16</v>
      </c>
      <c r="E63" s="13" cm="1">
        <f t="array" aca="1" ref="E63" ca="1">SUM(INDIRECT(ADDRESS(savings_min_row,COLUMN())&amp;":"&amp;ADDRESS(savings_max_row,COLUMN())))</f>
        <v>1750</v>
      </c>
      <c r="F63" s="13" cm="1">
        <f t="array" aca="1" ref="F63" ca="1">SUM(INDIRECT(ADDRESS(savings_min_row,COLUMN())&amp;":"&amp;ADDRESS(savings_max_row,COLUMN())))</f>
        <v>1650</v>
      </c>
      <c r="G63" s="13" cm="1">
        <f t="array" aca="1" ref="G63" ca="1">SUM(INDIRECT(ADDRESS(savings_min_row,COLUMN())&amp;":"&amp;ADDRESS(savings_max_row,COLUMN())))</f>
        <v>1550</v>
      </c>
      <c r="H63" s="13" cm="1">
        <f t="array" aca="1" ref="H63" ca="1">SUM(INDIRECT(ADDRESS(savings_min_row,COLUMN())&amp;":"&amp;ADDRESS(savings_max_row,COLUMN())))</f>
        <v>1850</v>
      </c>
      <c r="I63" s="13" cm="1">
        <f t="array" aca="1" ref="I63" ca="1">SUM(INDIRECT(ADDRESS(savings_min_row,COLUMN())&amp;":"&amp;ADDRESS(savings_max_row,COLUMN())))</f>
        <v>2650</v>
      </c>
      <c r="J63" s="13" cm="1">
        <f t="array" aca="1" ref="J63" ca="1">SUM(INDIRECT(ADDRESS(savings_min_row,COLUMN())&amp;":"&amp;ADDRESS(savings_max_row,COLUMN())))</f>
        <v>2550</v>
      </c>
      <c r="K63" s="13" cm="1">
        <f t="array" aca="1" ref="K63" ca="1">SUM(INDIRECT(ADDRESS(savings_min_row,COLUMN())&amp;":"&amp;ADDRESS(savings_max_row,COLUMN())))</f>
        <v>2750</v>
      </c>
      <c r="L63" s="13" cm="1">
        <f t="array" aca="1" ref="L63" ca="1">SUM(INDIRECT(ADDRESS(savings_min_row,COLUMN())&amp;":"&amp;ADDRESS(savings_max_row,COLUMN())))</f>
        <v>1450</v>
      </c>
      <c r="M63" s="13" cm="1">
        <f t="array" aca="1" ref="M63" ca="1">SUM(INDIRECT(ADDRESS(savings_min_row,COLUMN())&amp;":"&amp;ADDRESS(savings_max_row,COLUMN())))</f>
        <v>2550</v>
      </c>
      <c r="N63" s="13" cm="1">
        <f t="array" aca="1" ref="N63" ca="1">SUM(INDIRECT(ADDRESS(savings_min_row,COLUMN())&amp;":"&amp;ADDRESS(savings_max_row,COLUMN())))</f>
        <v>2750</v>
      </c>
      <c r="O63" s="13" cm="1">
        <f t="array" aca="1" ref="O63" ca="1">SUM(INDIRECT(ADDRESS(savings_min_row,COLUMN())&amp;":"&amp;ADDRESS(savings_max_row,COLUMN())))</f>
        <v>2650</v>
      </c>
      <c r="P63" s="13" cm="1">
        <f t="array" aca="1" ref="P63" ca="1">SUM(INDIRECT(ADDRESS(savings_min_row,COLUMN())&amp;":"&amp;ADDRESS(savings_max_row,COLUMN())))</f>
        <v>2250</v>
      </c>
      <c r="Q63" s="25">
        <f t="shared" ca="1" si="435"/>
        <v>26400</v>
      </c>
      <c r="S63" s="13" cm="1">
        <f t="array" aca="1" ref="S63" ca="1">SUM(INDIRECT(ADDRESS(savings_min_row,COLUMN())&amp;":"&amp;ADDRESS(savings_max_row,COLUMN())))</f>
        <v>0</v>
      </c>
      <c r="T63" s="13" cm="1">
        <f t="array" aca="1" ref="T63" ca="1">SUM(INDIRECT(ADDRESS(savings_min_row,COLUMN())&amp;":"&amp;ADDRESS(savings_max_row,COLUMN())))</f>
        <v>0</v>
      </c>
      <c r="U63" s="13" cm="1">
        <f t="array" aca="1" ref="U63" ca="1">SUM(INDIRECT(ADDRESS(savings_min_row,COLUMN())&amp;":"&amp;ADDRESS(savings_max_row,COLUMN())))</f>
        <v>0</v>
      </c>
      <c r="V63" s="13" cm="1">
        <f t="array" aca="1" ref="V63" ca="1">SUM(INDIRECT(ADDRESS(savings_min_row,COLUMN())&amp;":"&amp;ADDRESS(savings_max_row,COLUMN())))</f>
        <v>0</v>
      </c>
      <c r="W63" s="13" cm="1">
        <f t="array" aca="1" ref="W63" ca="1">SUM(INDIRECT(ADDRESS(savings_min_row,COLUMN())&amp;":"&amp;ADDRESS(savings_max_row,COLUMN())))</f>
        <v>0</v>
      </c>
      <c r="X63" s="13" cm="1">
        <f t="array" aca="1" ref="X63" ca="1">SUM(INDIRECT(ADDRESS(savings_min_row,COLUMN())&amp;":"&amp;ADDRESS(savings_max_row,COLUMN())))</f>
        <v>0</v>
      </c>
      <c r="Y63" s="13" cm="1">
        <f t="array" aca="1" ref="Y63" ca="1">SUM(INDIRECT(ADDRESS(savings_min_row,COLUMN())&amp;":"&amp;ADDRESS(savings_max_row,COLUMN())))</f>
        <v>0</v>
      </c>
      <c r="Z63" s="13" cm="1">
        <f t="array" aca="1" ref="Z63" ca="1">SUM(INDIRECT(ADDRESS(savings_min_row,COLUMN())&amp;":"&amp;ADDRESS(savings_max_row,COLUMN())))</f>
        <v>0</v>
      </c>
      <c r="AA63" s="13" cm="1">
        <f t="array" aca="1" ref="AA63" ca="1">SUM(INDIRECT(ADDRESS(savings_min_row,COLUMN())&amp;":"&amp;ADDRESS(savings_max_row,COLUMN())))</f>
        <v>0</v>
      </c>
      <c r="AB63" s="13" cm="1">
        <f t="array" aca="1" ref="AB63" ca="1">SUM(INDIRECT(ADDRESS(savings_min_row,COLUMN())&amp;":"&amp;ADDRESS(savings_max_row,COLUMN())))</f>
        <v>0</v>
      </c>
      <c r="AC63" s="13" cm="1">
        <f t="array" aca="1" ref="AC63" ca="1">SUM(INDIRECT(ADDRESS(savings_min_row,COLUMN())&amp;":"&amp;ADDRESS(savings_max_row,COLUMN())))</f>
        <v>0</v>
      </c>
      <c r="AD63" s="13" cm="1">
        <f t="array" aca="1" ref="AD63" ca="1">SUM(INDIRECT(ADDRESS(savings_min_row,COLUMN())&amp;":"&amp;ADDRESS(savings_max_row,COLUMN())))</f>
        <v>0</v>
      </c>
      <c r="AE63" s="25">
        <f t="shared" ca="1" si="436"/>
        <v>0</v>
      </c>
      <c r="AG63" s="13" cm="1">
        <f t="array" aca="1" ref="AG63" ca="1">SUM(INDIRECT(ADDRESS(savings_min_row,COLUMN())&amp;":"&amp;ADDRESS(savings_max_row,COLUMN())))</f>
        <v>0</v>
      </c>
      <c r="AH63" s="13" cm="1">
        <f t="array" aca="1" ref="AH63" ca="1">SUM(INDIRECT(ADDRESS(savings_min_row,COLUMN())&amp;":"&amp;ADDRESS(savings_max_row,COLUMN())))</f>
        <v>0</v>
      </c>
      <c r="AI63" s="13" cm="1">
        <f t="array" aca="1" ref="AI63" ca="1">SUM(INDIRECT(ADDRESS(savings_min_row,COLUMN())&amp;":"&amp;ADDRESS(savings_max_row,COLUMN())))</f>
        <v>0</v>
      </c>
      <c r="AJ63" s="13" cm="1">
        <f t="array" aca="1" ref="AJ63" ca="1">SUM(INDIRECT(ADDRESS(savings_min_row,COLUMN())&amp;":"&amp;ADDRESS(savings_max_row,COLUMN())))</f>
        <v>0</v>
      </c>
      <c r="AK63" s="13" cm="1">
        <f t="array" aca="1" ref="AK63" ca="1">SUM(INDIRECT(ADDRESS(savings_min_row,COLUMN())&amp;":"&amp;ADDRESS(savings_max_row,COLUMN())))</f>
        <v>0</v>
      </c>
      <c r="AL63" s="13" cm="1">
        <f t="array" aca="1" ref="AL63" ca="1">SUM(INDIRECT(ADDRESS(savings_min_row,COLUMN())&amp;":"&amp;ADDRESS(savings_max_row,COLUMN())))</f>
        <v>0</v>
      </c>
      <c r="AM63" s="13" cm="1">
        <f t="array" aca="1" ref="AM63" ca="1">SUM(INDIRECT(ADDRESS(savings_min_row,COLUMN())&amp;":"&amp;ADDRESS(savings_max_row,COLUMN())))</f>
        <v>0</v>
      </c>
      <c r="AN63" s="13" cm="1">
        <f t="array" aca="1" ref="AN63" ca="1">SUM(INDIRECT(ADDRESS(savings_min_row,COLUMN())&amp;":"&amp;ADDRESS(savings_max_row,COLUMN())))</f>
        <v>0</v>
      </c>
      <c r="AO63" s="13" cm="1">
        <f t="array" aca="1" ref="AO63" ca="1">SUM(INDIRECT(ADDRESS(savings_min_row,COLUMN())&amp;":"&amp;ADDRESS(savings_max_row,COLUMN())))</f>
        <v>0</v>
      </c>
      <c r="AP63" s="13" cm="1">
        <f t="array" aca="1" ref="AP63" ca="1">SUM(INDIRECT(ADDRESS(savings_min_row,COLUMN())&amp;":"&amp;ADDRESS(savings_max_row,COLUMN())))</f>
        <v>0</v>
      </c>
      <c r="AQ63" s="13" cm="1">
        <f t="array" aca="1" ref="AQ63" ca="1">SUM(INDIRECT(ADDRESS(savings_min_row,COLUMN())&amp;":"&amp;ADDRESS(savings_max_row,COLUMN())))</f>
        <v>0</v>
      </c>
      <c r="AR63" s="13" cm="1">
        <f t="array" aca="1" ref="AR63" ca="1">SUM(INDIRECT(ADDRESS(savings_min_row,COLUMN())&amp;":"&amp;ADDRESS(savings_max_row,COLUMN())))</f>
        <v>0</v>
      </c>
      <c r="AS63" s="25">
        <f t="shared" ca="1" si="437"/>
        <v>0</v>
      </c>
      <c r="AU63" s="13" cm="1">
        <f t="array" aca="1" ref="AU63" ca="1">SUM(INDIRECT(ADDRESS(savings_min_row,COLUMN())&amp;":"&amp;ADDRESS(savings_max_row,COLUMN())))</f>
        <v>0</v>
      </c>
      <c r="AV63" s="13" cm="1">
        <f t="array" aca="1" ref="AV63" ca="1">SUM(INDIRECT(ADDRESS(savings_min_row,COLUMN())&amp;":"&amp;ADDRESS(savings_max_row,COLUMN())))</f>
        <v>0</v>
      </c>
      <c r="AW63" s="13" cm="1">
        <f t="array" aca="1" ref="AW63" ca="1">SUM(INDIRECT(ADDRESS(savings_min_row,COLUMN())&amp;":"&amp;ADDRESS(savings_max_row,COLUMN())))</f>
        <v>0</v>
      </c>
      <c r="AX63" s="13" cm="1">
        <f t="array" aca="1" ref="AX63" ca="1">SUM(INDIRECT(ADDRESS(savings_min_row,COLUMN())&amp;":"&amp;ADDRESS(savings_max_row,COLUMN())))</f>
        <v>0</v>
      </c>
      <c r="AY63" s="13" cm="1">
        <f t="array" aca="1" ref="AY63" ca="1">SUM(INDIRECT(ADDRESS(savings_min_row,COLUMN())&amp;":"&amp;ADDRESS(savings_max_row,COLUMN())))</f>
        <v>0</v>
      </c>
      <c r="AZ63" s="13" cm="1">
        <f t="array" aca="1" ref="AZ63" ca="1">SUM(INDIRECT(ADDRESS(savings_min_row,COLUMN())&amp;":"&amp;ADDRESS(savings_max_row,COLUMN())))</f>
        <v>0</v>
      </c>
      <c r="BA63" s="13" cm="1">
        <f t="array" aca="1" ref="BA63" ca="1">SUM(INDIRECT(ADDRESS(savings_min_row,COLUMN())&amp;":"&amp;ADDRESS(savings_max_row,COLUMN())))</f>
        <v>0</v>
      </c>
      <c r="BB63" s="13" cm="1">
        <f t="array" aca="1" ref="BB63" ca="1">SUM(INDIRECT(ADDRESS(savings_min_row,COLUMN())&amp;":"&amp;ADDRESS(savings_max_row,COLUMN())))</f>
        <v>0</v>
      </c>
      <c r="BC63" s="13" cm="1">
        <f t="array" aca="1" ref="BC63" ca="1">SUM(INDIRECT(ADDRESS(savings_min_row,COLUMN())&amp;":"&amp;ADDRESS(savings_max_row,COLUMN())))</f>
        <v>0</v>
      </c>
      <c r="BD63" s="13" cm="1">
        <f t="array" aca="1" ref="BD63" ca="1">SUM(INDIRECT(ADDRESS(savings_min_row,COLUMN())&amp;":"&amp;ADDRESS(savings_max_row,COLUMN())))</f>
        <v>0</v>
      </c>
      <c r="BE63" s="13" cm="1">
        <f t="array" aca="1" ref="BE63" ca="1">SUM(INDIRECT(ADDRESS(savings_min_row,COLUMN())&amp;":"&amp;ADDRESS(savings_max_row,COLUMN())))</f>
        <v>0</v>
      </c>
      <c r="BF63" s="13" cm="1">
        <f t="array" aca="1" ref="BF63" ca="1">SUM(INDIRECT(ADDRESS(savings_min_row,COLUMN())&amp;":"&amp;ADDRESS(savings_max_row,COLUMN())))</f>
        <v>0</v>
      </c>
      <c r="BG63" s="25">
        <f t="shared" ca="1" si="438"/>
        <v>0</v>
      </c>
      <c r="BI63" s="13" cm="1">
        <f t="array" aca="1" ref="BI63" ca="1">SUM(INDIRECT(ADDRESS(savings_min_row,COLUMN())&amp;":"&amp;ADDRESS(savings_max_row,COLUMN())))</f>
        <v>0</v>
      </c>
      <c r="BJ63" s="13" cm="1">
        <f t="array" aca="1" ref="BJ63" ca="1">SUM(INDIRECT(ADDRESS(savings_min_row,COLUMN())&amp;":"&amp;ADDRESS(savings_max_row,COLUMN())))</f>
        <v>0</v>
      </c>
      <c r="BK63" s="13" cm="1">
        <f t="array" aca="1" ref="BK63" ca="1">SUM(INDIRECT(ADDRESS(savings_min_row,COLUMN())&amp;":"&amp;ADDRESS(savings_max_row,COLUMN())))</f>
        <v>0</v>
      </c>
      <c r="BL63" s="13" cm="1">
        <f t="array" aca="1" ref="BL63" ca="1">SUM(INDIRECT(ADDRESS(savings_min_row,COLUMN())&amp;":"&amp;ADDRESS(savings_max_row,COLUMN())))</f>
        <v>0</v>
      </c>
      <c r="BM63" s="13" cm="1">
        <f t="array" aca="1" ref="BM63" ca="1">SUM(INDIRECT(ADDRESS(savings_min_row,COLUMN())&amp;":"&amp;ADDRESS(savings_max_row,COLUMN())))</f>
        <v>0</v>
      </c>
      <c r="BN63" s="13" cm="1">
        <f t="array" aca="1" ref="BN63" ca="1">SUM(INDIRECT(ADDRESS(savings_min_row,COLUMN())&amp;":"&amp;ADDRESS(savings_max_row,COLUMN())))</f>
        <v>0</v>
      </c>
      <c r="BO63" s="13" cm="1">
        <f t="array" aca="1" ref="BO63" ca="1">SUM(INDIRECT(ADDRESS(savings_min_row,COLUMN())&amp;":"&amp;ADDRESS(savings_max_row,COLUMN())))</f>
        <v>0</v>
      </c>
      <c r="BP63" s="13" cm="1">
        <f t="array" aca="1" ref="BP63" ca="1">SUM(INDIRECT(ADDRESS(savings_min_row,COLUMN())&amp;":"&amp;ADDRESS(savings_max_row,COLUMN())))</f>
        <v>0</v>
      </c>
      <c r="BQ63" s="13" cm="1">
        <f t="array" aca="1" ref="BQ63" ca="1">SUM(INDIRECT(ADDRESS(savings_min_row,COLUMN())&amp;":"&amp;ADDRESS(savings_max_row,COLUMN())))</f>
        <v>0</v>
      </c>
      <c r="BR63" s="13" cm="1">
        <f t="array" aca="1" ref="BR63" ca="1">SUM(INDIRECT(ADDRESS(savings_min_row,COLUMN())&amp;":"&amp;ADDRESS(savings_max_row,COLUMN())))</f>
        <v>0</v>
      </c>
      <c r="BS63" s="13" cm="1">
        <f t="array" aca="1" ref="BS63" ca="1">SUM(INDIRECT(ADDRESS(savings_min_row,COLUMN())&amp;":"&amp;ADDRESS(savings_max_row,COLUMN())))</f>
        <v>0</v>
      </c>
      <c r="BT63" s="13" cm="1">
        <f t="array" aca="1" ref="BT63" ca="1">SUM(INDIRECT(ADDRESS(savings_min_row,COLUMN())&amp;":"&amp;ADDRESS(savings_max_row,COLUMN())))</f>
        <v>0</v>
      </c>
      <c r="BU63" s="25">
        <f t="shared" ca="1" si="439"/>
        <v>0</v>
      </c>
      <c r="BW63" s="13" cm="1">
        <f t="array" aca="1" ref="BW63" ca="1">SUM(INDIRECT(ADDRESS(savings_min_row,COLUMN())&amp;":"&amp;ADDRESS(savings_max_row,COLUMN())))</f>
        <v>0</v>
      </c>
      <c r="BX63" s="13" cm="1">
        <f t="array" aca="1" ref="BX63" ca="1">SUM(INDIRECT(ADDRESS(savings_min_row,COLUMN())&amp;":"&amp;ADDRESS(savings_max_row,COLUMN())))</f>
        <v>0</v>
      </c>
      <c r="BY63" s="13" cm="1">
        <f t="array" aca="1" ref="BY63" ca="1">SUM(INDIRECT(ADDRESS(savings_min_row,COLUMN())&amp;":"&amp;ADDRESS(savings_max_row,COLUMN())))</f>
        <v>0</v>
      </c>
      <c r="BZ63" s="13" cm="1">
        <f t="array" aca="1" ref="BZ63" ca="1">SUM(INDIRECT(ADDRESS(savings_min_row,COLUMN())&amp;":"&amp;ADDRESS(savings_max_row,COLUMN())))</f>
        <v>0</v>
      </c>
      <c r="CA63" s="13" cm="1">
        <f t="array" aca="1" ref="CA63" ca="1">SUM(INDIRECT(ADDRESS(savings_min_row,COLUMN())&amp;":"&amp;ADDRESS(savings_max_row,COLUMN())))</f>
        <v>0</v>
      </c>
      <c r="CB63" s="13" cm="1">
        <f t="array" aca="1" ref="CB63" ca="1">SUM(INDIRECT(ADDRESS(savings_min_row,COLUMN())&amp;":"&amp;ADDRESS(savings_max_row,COLUMN())))</f>
        <v>0</v>
      </c>
      <c r="CC63" s="13" cm="1">
        <f t="array" aca="1" ref="CC63" ca="1">SUM(INDIRECT(ADDRESS(savings_min_row,COLUMN())&amp;":"&amp;ADDRESS(savings_max_row,COLUMN())))</f>
        <v>0</v>
      </c>
      <c r="CD63" s="13" cm="1">
        <f t="array" aca="1" ref="CD63" ca="1">SUM(INDIRECT(ADDRESS(savings_min_row,COLUMN())&amp;":"&amp;ADDRESS(savings_max_row,COLUMN())))</f>
        <v>0</v>
      </c>
      <c r="CE63" s="13" cm="1">
        <f t="array" aca="1" ref="CE63" ca="1">SUM(INDIRECT(ADDRESS(savings_min_row,COLUMN())&amp;":"&amp;ADDRESS(savings_max_row,COLUMN())))</f>
        <v>0</v>
      </c>
      <c r="CF63" s="13" cm="1">
        <f t="array" aca="1" ref="CF63" ca="1">SUM(INDIRECT(ADDRESS(savings_min_row,COLUMN())&amp;":"&amp;ADDRESS(savings_max_row,COLUMN())))</f>
        <v>0</v>
      </c>
      <c r="CG63" s="13" cm="1">
        <f t="array" aca="1" ref="CG63" ca="1">SUM(INDIRECT(ADDRESS(savings_min_row,COLUMN())&amp;":"&amp;ADDRESS(savings_max_row,COLUMN())))</f>
        <v>0</v>
      </c>
      <c r="CH63" s="13" cm="1">
        <f t="array" aca="1" ref="CH63" ca="1">SUM(INDIRECT(ADDRESS(savings_min_row,COLUMN())&amp;":"&amp;ADDRESS(savings_max_row,COLUMN())))</f>
        <v>0</v>
      </c>
      <c r="CI63" s="25">
        <f t="shared" ca="1" si="440"/>
        <v>0</v>
      </c>
      <c r="CK63" s="13" cm="1">
        <f t="array" aca="1" ref="CK63" ca="1">SUM(INDIRECT(ADDRESS(savings_min_row,COLUMN())&amp;":"&amp;ADDRESS(savings_max_row,COLUMN())))</f>
        <v>0</v>
      </c>
      <c r="CL63" s="13" cm="1">
        <f t="array" aca="1" ref="CL63" ca="1">SUM(INDIRECT(ADDRESS(savings_min_row,COLUMN())&amp;":"&amp;ADDRESS(savings_max_row,COLUMN())))</f>
        <v>0</v>
      </c>
      <c r="CM63" s="13" cm="1">
        <f t="array" aca="1" ref="CM63" ca="1">SUM(INDIRECT(ADDRESS(savings_min_row,COLUMN())&amp;":"&amp;ADDRESS(savings_max_row,COLUMN())))</f>
        <v>0</v>
      </c>
      <c r="CN63" s="13" cm="1">
        <f t="array" aca="1" ref="CN63" ca="1">SUM(INDIRECT(ADDRESS(savings_min_row,COLUMN())&amp;":"&amp;ADDRESS(savings_max_row,COLUMN())))</f>
        <v>0</v>
      </c>
      <c r="CO63" s="13" cm="1">
        <f t="array" aca="1" ref="CO63" ca="1">SUM(INDIRECT(ADDRESS(savings_min_row,COLUMN())&amp;":"&amp;ADDRESS(savings_max_row,COLUMN())))</f>
        <v>0</v>
      </c>
      <c r="CP63" s="13" cm="1">
        <f t="array" aca="1" ref="CP63" ca="1">SUM(INDIRECT(ADDRESS(savings_min_row,COLUMN())&amp;":"&amp;ADDRESS(savings_max_row,COLUMN())))</f>
        <v>0</v>
      </c>
      <c r="CQ63" s="13" cm="1">
        <f t="array" aca="1" ref="CQ63" ca="1">SUM(INDIRECT(ADDRESS(savings_min_row,COLUMN())&amp;":"&amp;ADDRESS(savings_max_row,COLUMN())))</f>
        <v>0</v>
      </c>
      <c r="CR63" s="13" cm="1">
        <f t="array" aca="1" ref="CR63" ca="1">SUM(INDIRECT(ADDRESS(savings_min_row,COLUMN())&amp;":"&amp;ADDRESS(savings_max_row,COLUMN())))</f>
        <v>0</v>
      </c>
      <c r="CS63" s="13" cm="1">
        <f t="array" aca="1" ref="CS63" ca="1">SUM(INDIRECT(ADDRESS(savings_min_row,COLUMN())&amp;":"&amp;ADDRESS(savings_max_row,COLUMN())))</f>
        <v>0</v>
      </c>
      <c r="CT63" s="13" cm="1">
        <f t="array" aca="1" ref="CT63" ca="1">SUM(INDIRECT(ADDRESS(savings_min_row,COLUMN())&amp;":"&amp;ADDRESS(savings_max_row,COLUMN())))</f>
        <v>0</v>
      </c>
      <c r="CU63" s="13" cm="1">
        <f t="array" aca="1" ref="CU63" ca="1">SUM(INDIRECT(ADDRESS(savings_min_row,COLUMN())&amp;":"&amp;ADDRESS(savings_max_row,COLUMN())))</f>
        <v>0</v>
      </c>
      <c r="CV63" s="13" cm="1">
        <f t="array" aca="1" ref="CV63" ca="1">SUM(INDIRECT(ADDRESS(savings_min_row,COLUMN())&amp;":"&amp;ADDRESS(savings_max_row,COLUMN())))</f>
        <v>0</v>
      </c>
      <c r="CW63" s="25">
        <f t="shared" ca="1" si="441"/>
        <v>0</v>
      </c>
      <c r="CY63" s="13" cm="1">
        <f t="array" aca="1" ref="CY63" ca="1">SUM(INDIRECT(ADDRESS(savings_min_row,COLUMN())&amp;":"&amp;ADDRESS(savings_max_row,COLUMN())))</f>
        <v>0</v>
      </c>
      <c r="CZ63" s="13" cm="1">
        <f t="array" aca="1" ref="CZ63" ca="1">SUM(INDIRECT(ADDRESS(savings_min_row,COLUMN())&amp;":"&amp;ADDRESS(savings_max_row,COLUMN())))</f>
        <v>0</v>
      </c>
      <c r="DA63" s="13" cm="1">
        <f t="array" aca="1" ref="DA63" ca="1">SUM(INDIRECT(ADDRESS(savings_min_row,COLUMN())&amp;":"&amp;ADDRESS(savings_max_row,COLUMN())))</f>
        <v>0</v>
      </c>
      <c r="DB63" s="13" cm="1">
        <f t="array" aca="1" ref="DB63" ca="1">SUM(INDIRECT(ADDRESS(savings_min_row,COLUMN())&amp;":"&amp;ADDRESS(savings_max_row,COLUMN())))</f>
        <v>0</v>
      </c>
      <c r="DC63" s="13" cm="1">
        <f t="array" aca="1" ref="DC63" ca="1">SUM(INDIRECT(ADDRESS(savings_min_row,COLUMN())&amp;":"&amp;ADDRESS(savings_max_row,COLUMN())))</f>
        <v>0</v>
      </c>
      <c r="DD63" s="13" cm="1">
        <f t="array" aca="1" ref="DD63" ca="1">SUM(INDIRECT(ADDRESS(savings_min_row,COLUMN())&amp;":"&amp;ADDRESS(savings_max_row,COLUMN())))</f>
        <v>0</v>
      </c>
      <c r="DE63" s="13" cm="1">
        <f t="array" aca="1" ref="DE63" ca="1">SUM(INDIRECT(ADDRESS(savings_min_row,COLUMN())&amp;":"&amp;ADDRESS(savings_max_row,COLUMN())))</f>
        <v>0</v>
      </c>
      <c r="DF63" s="13" cm="1">
        <f t="array" aca="1" ref="DF63" ca="1">SUM(INDIRECT(ADDRESS(savings_min_row,COLUMN())&amp;":"&amp;ADDRESS(savings_max_row,COLUMN())))</f>
        <v>0</v>
      </c>
      <c r="DG63" s="13" cm="1">
        <f t="array" aca="1" ref="DG63" ca="1">SUM(INDIRECT(ADDRESS(savings_min_row,COLUMN())&amp;":"&amp;ADDRESS(savings_max_row,COLUMN())))</f>
        <v>0</v>
      </c>
      <c r="DH63" s="13" cm="1">
        <f t="array" aca="1" ref="DH63" ca="1">SUM(INDIRECT(ADDRESS(savings_min_row,COLUMN())&amp;":"&amp;ADDRESS(savings_max_row,COLUMN())))</f>
        <v>0</v>
      </c>
      <c r="DI63" s="13" cm="1">
        <f t="array" aca="1" ref="DI63" ca="1">SUM(INDIRECT(ADDRESS(savings_min_row,COLUMN())&amp;":"&amp;ADDRESS(savings_max_row,COLUMN())))</f>
        <v>0</v>
      </c>
      <c r="DJ63" s="13" cm="1">
        <f t="array" aca="1" ref="DJ63" ca="1">SUM(INDIRECT(ADDRESS(savings_min_row,COLUMN())&amp;":"&amp;ADDRESS(savings_max_row,COLUMN())))</f>
        <v>0</v>
      </c>
      <c r="DK63" s="25">
        <f t="shared" ca="1" si="442"/>
        <v>0</v>
      </c>
      <c r="DM63" s="13" cm="1">
        <f t="array" aca="1" ref="DM63" ca="1">SUM(INDIRECT(ADDRESS(savings_min_row,COLUMN())&amp;":"&amp;ADDRESS(savings_max_row,COLUMN())))</f>
        <v>0</v>
      </c>
      <c r="DN63" s="13" cm="1">
        <f t="array" aca="1" ref="DN63" ca="1">SUM(INDIRECT(ADDRESS(savings_min_row,COLUMN())&amp;":"&amp;ADDRESS(savings_max_row,COLUMN())))</f>
        <v>0</v>
      </c>
      <c r="DO63" s="13" cm="1">
        <f t="array" aca="1" ref="DO63" ca="1">SUM(INDIRECT(ADDRESS(savings_min_row,COLUMN())&amp;":"&amp;ADDRESS(savings_max_row,COLUMN())))</f>
        <v>0</v>
      </c>
      <c r="DP63" s="13" cm="1">
        <f t="array" aca="1" ref="DP63" ca="1">SUM(INDIRECT(ADDRESS(savings_min_row,COLUMN())&amp;":"&amp;ADDRESS(savings_max_row,COLUMN())))</f>
        <v>0</v>
      </c>
      <c r="DQ63" s="13" cm="1">
        <f t="array" aca="1" ref="DQ63" ca="1">SUM(INDIRECT(ADDRESS(savings_min_row,COLUMN())&amp;":"&amp;ADDRESS(savings_max_row,COLUMN())))</f>
        <v>0</v>
      </c>
      <c r="DR63" s="13" cm="1">
        <f t="array" aca="1" ref="DR63" ca="1">SUM(INDIRECT(ADDRESS(savings_min_row,COLUMN())&amp;":"&amp;ADDRESS(savings_max_row,COLUMN())))</f>
        <v>0</v>
      </c>
      <c r="DS63" s="13" cm="1">
        <f t="array" aca="1" ref="DS63" ca="1">SUM(INDIRECT(ADDRESS(savings_min_row,COLUMN())&amp;":"&amp;ADDRESS(savings_max_row,COLUMN())))</f>
        <v>0</v>
      </c>
      <c r="DT63" s="13" cm="1">
        <f t="array" aca="1" ref="DT63" ca="1">SUM(INDIRECT(ADDRESS(savings_min_row,COLUMN())&amp;":"&amp;ADDRESS(savings_max_row,COLUMN())))</f>
        <v>0</v>
      </c>
      <c r="DU63" s="13" cm="1">
        <f t="array" aca="1" ref="DU63" ca="1">SUM(INDIRECT(ADDRESS(savings_min_row,COLUMN())&amp;":"&amp;ADDRESS(savings_max_row,COLUMN())))</f>
        <v>0</v>
      </c>
      <c r="DV63" s="13" cm="1">
        <f t="array" aca="1" ref="DV63" ca="1">SUM(INDIRECT(ADDRESS(savings_min_row,COLUMN())&amp;":"&amp;ADDRESS(savings_max_row,COLUMN())))</f>
        <v>0</v>
      </c>
      <c r="DW63" s="13" cm="1">
        <f t="array" aca="1" ref="DW63" ca="1">SUM(INDIRECT(ADDRESS(savings_min_row,COLUMN())&amp;":"&amp;ADDRESS(savings_max_row,COLUMN())))</f>
        <v>0</v>
      </c>
      <c r="DX63" s="13" cm="1">
        <f t="array" aca="1" ref="DX63" ca="1">SUM(INDIRECT(ADDRESS(savings_min_row,COLUMN())&amp;":"&amp;ADDRESS(savings_max_row,COLUMN())))</f>
        <v>0</v>
      </c>
      <c r="DY63" s="25">
        <f t="shared" ca="1" si="443"/>
        <v>0</v>
      </c>
      <c r="EA63" s="13" cm="1">
        <f t="array" aca="1" ref="EA63" ca="1">SUM(INDIRECT(ADDRESS(savings_min_row,COLUMN())&amp;":"&amp;ADDRESS(savings_max_row,COLUMN())))</f>
        <v>0</v>
      </c>
      <c r="EB63" s="13" cm="1">
        <f t="array" aca="1" ref="EB63" ca="1">SUM(INDIRECT(ADDRESS(savings_min_row,COLUMN())&amp;":"&amp;ADDRESS(savings_max_row,COLUMN())))</f>
        <v>0</v>
      </c>
      <c r="EC63" s="13" cm="1">
        <f t="array" aca="1" ref="EC63" ca="1">SUM(INDIRECT(ADDRESS(savings_min_row,COLUMN())&amp;":"&amp;ADDRESS(savings_max_row,COLUMN())))</f>
        <v>0</v>
      </c>
      <c r="ED63" s="13" cm="1">
        <f t="array" aca="1" ref="ED63" ca="1">SUM(INDIRECT(ADDRESS(savings_min_row,COLUMN())&amp;":"&amp;ADDRESS(savings_max_row,COLUMN())))</f>
        <v>0</v>
      </c>
      <c r="EE63" s="13" cm="1">
        <f t="array" aca="1" ref="EE63" ca="1">SUM(INDIRECT(ADDRESS(savings_min_row,COLUMN())&amp;":"&amp;ADDRESS(savings_max_row,COLUMN())))</f>
        <v>0</v>
      </c>
      <c r="EF63" s="13" cm="1">
        <f t="array" aca="1" ref="EF63" ca="1">SUM(INDIRECT(ADDRESS(savings_min_row,COLUMN())&amp;":"&amp;ADDRESS(savings_max_row,COLUMN())))</f>
        <v>0</v>
      </c>
      <c r="EG63" s="13" cm="1">
        <f t="array" aca="1" ref="EG63" ca="1">SUM(INDIRECT(ADDRESS(savings_min_row,COLUMN())&amp;":"&amp;ADDRESS(savings_max_row,COLUMN())))</f>
        <v>0</v>
      </c>
      <c r="EH63" s="13" cm="1">
        <f t="array" aca="1" ref="EH63" ca="1">SUM(INDIRECT(ADDRESS(savings_min_row,COLUMN())&amp;":"&amp;ADDRESS(savings_max_row,COLUMN())))</f>
        <v>0</v>
      </c>
      <c r="EI63" s="13" cm="1">
        <f t="array" aca="1" ref="EI63" ca="1">SUM(INDIRECT(ADDRESS(savings_min_row,COLUMN())&amp;":"&amp;ADDRESS(savings_max_row,COLUMN())))</f>
        <v>0</v>
      </c>
      <c r="EJ63" s="13" cm="1">
        <f t="array" aca="1" ref="EJ63" ca="1">SUM(INDIRECT(ADDRESS(savings_min_row,COLUMN())&amp;":"&amp;ADDRESS(savings_max_row,COLUMN())))</f>
        <v>0</v>
      </c>
      <c r="EK63" s="13" cm="1">
        <f t="array" aca="1" ref="EK63" ca="1">SUM(INDIRECT(ADDRESS(savings_min_row,COLUMN())&amp;":"&amp;ADDRESS(savings_max_row,COLUMN())))</f>
        <v>0</v>
      </c>
      <c r="EL63" s="13" cm="1">
        <f t="array" aca="1" ref="EL63" ca="1">SUM(INDIRECT(ADDRESS(savings_min_row,COLUMN())&amp;":"&amp;ADDRESS(savings_max_row,COLUMN())))</f>
        <v>0</v>
      </c>
      <c r="EM63" s="25">
        <f t="shared" ca="1" si="444"/>
        <v>0</v>
      </c>
    </row>
  </sheetData>
  <mergeCells count="10">
    <mergeCell ref="EA5:EM5"/>
    <mergeCell ref="CK5:CW5"/>
    <mergeCell ref="CY5:DK5"/>
    <mergeCell ref="DM5:DY5"/>
    <mergeCell ref="E5:Q5"/>
    <mergeCell ref="S5:AE5"/>
    <mergeCell ref="AG5:AS5"/>
    <mergeCell ref="AU5:BG5"/>
    <mergeCell ref="BI5:BU5"/>
    <mergeCell ref="BW5:CI5"/>
  </mergeCells>
  <conditionalFormatting sqref="C10:C24 C29:C37 E14:P24 E29:P47 E10:Q13 Q14:Q25 S14:AD24 S29:AD47 S10:AE13 AE14:AE25 AG14:AR24 AG29:AR47 AG10:AS13 AS14:AS25 AU14:BF24 AU29:BF47 AU10:BG13 BG14:BG25 BI14:BT24 BI29:BT47 BI10:BU13 BU14:BU25 BW14:CH24 BW29:CH47 BW10:CI13 CI14:CI25 CK14:CV24 CK29:CV47 CK10:CW13 CW14:CW25 CY14:DJ24 CY29:DJ47 CY10:DK13 DK14:DK25 DM14:DX24 DM29:DX47 DM10:DY13 DY14:DY25 EA14:EL24 EA29:EL47 EA10:EM13 EM14:EM25">
    <cfRule type="expression" dxfId="58" priority="15">
      <formula>ROW(A10)&lt;=income_max_row</formula>
    </cfRule>
  </conditionalFormatting>
  <conditionalFormatting sqref="C29:C47 E29:Q47 S29:AE47 AG29:AS47 AU29:BG47 BI29:BU47 BW29:CI47 CK29:CW47 CY29:DK47 DM29:DY47 EA29:EM47">
    <cfRule type="expression" dxfId="57" priority="10">
      <formula>ROW(C29)&lt;=expenses_max_row</formula>
    </cfRule>
  </conditionalFormatting>
  <conditionalFormatting sqref="C32:C47">
    <cfRule type="expression" dxfId="56" priority="17">
      <formula>ROW(A33)&lt;=income_max_row</formula>
    </cfRule>
  </conditionalFormatting>
  <conditionalFormatting sqref="C52:C56 E52:P62 S52:AD62 AG52:AR62 AU52:BF62 BI52:BT62 BW52:CH62 CK52:CV62 CY52:DJ62 DM52:DX62 EA52:EL62">
    <cfRule type="expression" dxfId="55" priority="8">
      <formula>ROW(A52)&lt;=income_max_row</formula>
    </cfRule>
  </conditionalFormatting>
  <conditionalFormatting sqref="C52:C56 E55:P58 E52:Q54 S55:AD58 S52:AE54 AG55:AR58 AG52:AS54 AU55:BF58 AU52:BG54 BI55:BT58 BI52:BU54 BW55:CH58 BW52:CI54 CK55:CV58 CK52:CW54 CY55:DJ58 CY52:DK54 DM55:DX58 DM52:DY54 EA55:EL58 EA52:EM54">
    <cfRule type="expression" dxfId="54" priority="6">
      <formula>ROW(C52)&lt;=expenses_max_row</formula>
    </cfRule>
  </conditionalFormatting>
  <conditionalFormatting sqref="C55:C62">
    <cfRule type="expression" dxfId="53" priority="9">
      <formula>ROW(A56)&lt;=income_max_row</formula>
    </cfRule>
  </conditionalFormatting>
  <conditionalFormatting sqref="C52:Q62 S52:AE62 AG52:AS62 AU52:BG62 BI52:BU62 BW52:CI62 CK52:CW62 CY52:DK62 DM52:DY62 EA52:EM62">
    <cfRule type="expression" dxfId="52" priority="5">
      <formula>ROW(A52)&lt;=savings_max_row</formula>
    </cfRule>
  </conditionalFormatting>
  <conditionalFormatting sqref="E25 S25 AG25 AU25 BI25 BW25 CK25 CY25 DM25 EA25">
    <cfRule type="expression" dxfId="51" priority="4">
      <formula>AND(E$25=0,E$48=0,E$63=0)</formula>
    </cfRule>
  </conditionalFormatting>
  <conditionalFormatting sqref="E6:Q7 S6:AE7 AG6:AS7 AU6:BG7 BI6:BU7 BW6:CI7 CK6:CW7 CY6:DK7 DM6:DY7 EA6:EM7">
    <cfRule type="expression" dxfId="50" priority="1" stopIfTrue="1">
      <formula>AND(E$25=0,E$48=0,E$63=0)</formula>
    </cfRule>
    <cfRule type="expression" dxfId="49" priority="2" stopIfTrue="1">
      <formula>E$7=0</formula>
    </cfRule>
    <cfRule type="expression" dxfId="48" priority="3">
      <formula>E$7&lt;0</formula>
    </cfRule>
  </conditionalFormatting>
  <conditionalFormatting sqref="Q29:Q48 AE29:AE48 AS29:AS48 BG29:BG48 BU29:BU48 CI29:CI48 CW29:CW48 DK29:DK48 DY29:DY48 EM29:EM48">
    <cfRule type="expression" dxfId="47" priority="14">
      <formula>ROW(O29)&lt;=income_max_row</formula>
    </cfRule>
  </conditionalFormatting>
  <conditionalFormatting sqref="Q52:Q63 AE52:AE63 AS52:AS63 BG52:BG63 BU52:BU63 CI52:CI63 CW52:CW63 DK52:DK63 DY52:DY63 EM52:EM63">
    <cfRule type="expression" dxfId="46" priority="7">
      <formula>ROW(O52)&lt;=income_max_row</formula>
    </cfRule>
  </conditionalFormatting>
  <pageMargins left="0.7" right="0.7" top="0.75" bottom="0.75" header="0.3" footer="0.3"/>
  <pageSetup orientation="portrait" r:id="rId1"/>
  <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BE62E-A199-4B8A-A369-74F37163E52F}">
  <sheetPr>
    <tabColor theme="5"/>
  </sheetPr>
  <dimension ref="A1:DK51"/>
  <sheetViews>
    <sheetView showGridLines="0" showRowColHeaders="0" tabSelected="1" zoomScale="80" zoomScaleNormal="80" workbookViewId="0">
      <selection activeCell="AQ9" sqref="AQ9:AR9"/>
    </sheetView>
  </sheetViews>
  <sheetFormatPr defaultRowHeight="14.4" x14ac:dyDescent="0.3"/>
  <cols>
    <col min="2" max="2" width="8.88671875" style="49" hidden="1" customWidth="1"/>
    <col min="3" max="3" width="12.6640625" style="49" hidden="1" customWidth="1"/>
    <col min="4" max="4" width="10.88671875" style="49" hidden="1" customWidth="1"/>
    <col min="5" max="9" width="8.88671875" style="49" hidden="1" customWidth="1"/>
    <col min="10" max="10" width="24.33203125" style="39" hidden="1" customWidth="1"/>
    <col min="11" max="11" width="8.33203125" style="49" hidden="1" customWidth="1"/>
    <col min="12" max="12" width="14.5546875" style="49" hidden="1" customWidth="1"/>
    <col min="13" max="13" width="12.5546875" hidden="1" customWidth="1"/>
    <col min="14" max="14" width="12.88671875" hidden="1" customWidth="1"/>
    <col min="15" max="18" width="14.33203125" hidden="1" customWidth="1"/>
    <col min="19" max="19" width="10.6640625" hidden="1" customWidth="1"/>
    <col min="20" max="20" width="16.6640625" hidden="1" customWidth="1"/>
    <col min="21" max="21" width="15.6640625" hidden="1" customWidth="1"/>
    <col min="22" max="22" width="26.6640625" hidden="1" customWidth="1"/>
    <col min="23" max="23" width="17.109375" hidden="1" customWidth="1"/>
    <col min="24" max="24" width="20.6640625" hidden="1" customWidth="1"/>
    <col min="25" max="25" width="26.109375" customWidth="1"/>
    <col min="26" max="27" width="10.88671875" customWidth="1"/>
    <col min="28" max="28" width="7.44140625" customWidth="1"/>
    <col min="29" max="30" width="10.88671875" customWidth="1"/>
    <col min="31" max="31" width="3.109375" customWidth="1"/>
    <col min="32" max="33" width="17.21875" customWidth="1"/>
    <col min="34" max="34" width="1.77734375" customWidth="1"/>
    <col min="35" max="35" width="16.6640625" customWidth="1"/>
    <col min="36" max="36" width="11.21875" customWidth="1"/>
    <col min="37" max="37" width="5.77734375" customWidth="1"/>
    <col min="38" max="38" width="2" customWidth="1"/>
    <col min="39" max="40" width="17.21875" customWidth="1"/>
    <col min="41" max="41" width="1.77734375" customWidth="1"/>
    <col min="42" max="42" width="16.6640625" customWidth="1"/>
    <col min="43" max="43" width="11.21875" customWidth="1"/>
    <col min="44" max="44" width="5.77734375" customWidth="1"/>
  </cols>
  <sheetData>
    <row r="1" spans="1:115" ht="21" x14ac:dyDescent="0.3">
      <c r="A1" s="10"/>
      <c r="B1" s="47"/>
      <c r="C1" s="48"/>
      <c r="D1" s="48"/>
      <c r="E1" s="48"/>
      <c r="F1" s="48"/>
      <c r="G1" s="48"/>
      <c r="H1" s="48"/>
      <c r="I1" s="48"/>
      <c r="J1" s="55"/>
      <c r="K1" s="48"/>
      <c r="L1" s="48"/>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row>
    <row r="2" spans="1:115" x14ac:dyDescent="0.3">
      <c r="A2" s="10"/>
      <c r="B2" s="48"/>
      <c r="C2" s="48"/>
      <c r="D2" s="48"/>
      <c r="E2" s="48"/>
      <c r="F2" s="48"/>
      <c r="G2" s="48"/>
      <c r="H2" s="48"/>
      <c r="I2" s="48"/>
      <c r="J2" s="55"/>
      <c r="K2" s="48"/>
      <c r="L2" s="48"/>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row>
    <row r="5" spans="1:115" x14ac:dyDescent="0.3">
      <c r="AQ5" s="91" t="s">
        <v>44</v>
      </c>
      <c r="AR5" s="92"/>
    </row>
    <row r="6" spans="1:115" x14ac:dyDescent="0.3">
      <c r="AN6" s="88" t="s">
        <v>45</v>
      </c>
      <c r="AO6" s="88"/>
      <c r="AP6" s="88"/>
      <c r="AQ6" s="93">
        <v>2022</v>
      </c>
      <c r="AR6" s="93"/>
    </row>
    <row r="8" spans="1:115" x14ac:dyDescent="0.3">
      <c r="AQ8" s="91" t="s">
        <v>46</v>
      </c>
      <c r="AR8" s="92"/>
    </row>
    <row r="9" spans="1:115" x14ac:dyDescent="0.3">
      <c r="AN9" s="88" t="s">
        <v>47</v>
      </c>
      <c r="AO9" s="88"/>
      <c r="AP9" s="88"/>
      <c r="AQ9" s="89" t="s">
        <v>85</v>
      </c>
      <c r="AR9" s="89"/>
    </row>
    <row r="11" spans="1:115" x14ac:dyDescent="0.3">
      <c r="C11" s="48"/>
      <c r="D11" s="48"/>
      <c r="E11" s="48"/>
      <c r="F11" s="48"/>
      <c r="G11" s="48"/>
      <c r="H11" s="48"/>
      <c r="I11" s="48"/>
      <c r="J11" s="55"/>
      <c r="K11" s="48"/>
      <c r="L11" s="48"/>
      <c r="M11" s="10"/>
      <c r="N11" s="10"/>
      <c r="O11" s="10"/>
      <c r="P11" s="10"/>
      <c r="Q11" s="10"/>
      <c r="R11" s="10"/>
      <c r="S11" s="10"/>
      <c r="T11" s="10"/>
      <c r="U11" s="10"/>
      <c r="V11" s="10"/>
      <c r="W11" s="10"/>
      <c r="X11" s="10"/>
      <c r="Y11" s="90" t="str">
        <f>"Breakdown -" &amp; IF(selected_period="Total Year", selected_year &amp; " (Total Year)", selected_period_display &amp; " " &amp; selected_year)</f>
        <v>Breakdown -2022 (Total Year)</v>
      </c>
      <c r="Z11" s="90"/>
      <c r="AA11" s="90"/>
      <c r="AB11" s="90"/>
      <c r="AC11" s="90"/>
      <c r="AD11" s="90"/>
      <c r="AF11" s="90" t="str">
        <f>"Summary -" &amp; IF(selected_period="Total Year", selected_year &amp; " (Total Year)", selected_period_display &amp; " " &amp; selected_year)</f>
        <v>Summary -2022 (Total Year)</v>
      </c>
      <c r="AG11" s="90"/>
      <c r="AH11" s="90"/>
      <c r="AI11" s="90"/>
      <c r="AJ11" s="90"/>
      <c r="AK11" s="90"/>
      <c r="AL11" s="90"/>
      <c r="AM11" s="90"/>
      <c r="AN11" s="90"/>
      <c r="AO11" s="90"/>
      <c r="AP11" s="90"/>
      <c r="AQ11" s="90"/>
      <c r="AR11" s="90"/>
    </row>
    <row r="12" spans="1:115" x14ac:dyDescent="0.3">
      <c r="C12" s="50" t="s">
        <v>48</v>
      </c>
      <c r="D12" s="51" t="s">
        <v>49</v>
      </c>
      <c r="E12" s="50" t="s">
        <v>50</v>
      </c>
      <c r="F12" s="54" t="s">
        <v>51</v>
      </c>
      <c r="G12" s="54" t="s">
        <v>52</v>
      </c>
      <c r="H12" s="51" t="s">
        <v>53</v>
      </c>
      <c r="I12" s="50" t="s">
        <v>54</v>
      </c>
      <c r="J12" s="56" t="s">
        <v>55</v>
      </c>
      <c r="K12" s="54" t="s">
        <v>56</v>
      </c>
      <c r="L12" s="51" t="s">
        <v>57</v>
      </c>
      <c r="M12" s="61" t="s">
        <v>58</v>
      </c>
      <c r="N12" s="62" t="s">
        <v>59</v>
      </c>
      <c r="O12" s="65" t="s">
        <v>60</v>
      </c>
      <c r="P12" s="66" t="s">
        <v>61</v>
      </c>
      <c r="Q12" s="66" t="s">
        <v>62</v>
      </c>
      <c r="R12" s="67" t="s">
        <v>63</v>
      </c>
      <c r="S12" s="61" t="s">
        <v>64</v>
      </c>
      <c r="T12" s="38" t="s">
        <v>65</v>
      </c>
      <c r="U12" s="38" t="s">
        <v>66</v>
      </c>
      <c r="V12" s="38" t="s">
        <v>67</v>
      </c>
      <c r="W12" s="62" t="s">
        <v>68</v>
      </c>
      <c r="X12" s="38" t="s">
        <v>69</v>
      </c>
    </row>
    <row r="13" spans="1:115" x14ac:dyDescent="0.3">
      <c r="C13" s="52" cm="1">
        <f t="array" ref="C13">income_header_row</f>
        <v>9</v>
      </c>
      <c r="D13" s="53" cm="1">
        <f t="array" ref="D13">IF(is_header,row_id,
       IF(NOT(is_empty),D12,-1))</f>
        <v>9</v>
      </c>
      <c r="E13" s="52" cm="1">
        <f t="array" ref="E13">1*OR(row_id=income_header_row,row_id=expenses_header_row,row_id=savings_header_row)</f>
        <v>1</v>
      </c>
      <c r="F13" s="49">
        <f t="shared" ref="F13:F50" si="0">1*NOT(OR(is_header,is_total,is_empty))</f>
        <v>0</v>
      </c>
      <c r="G13" s="49" cm="1">
        <f t="array" ref="G13">1*OR(row_id=income_total_row,row_id=expenses_total_row,row_id=savings_total_row)</f>
        <v>0</v>
      </c>
      <c r="H13" s="53">
        <f t="shared" ref="H13:H50" si="1">1*OR(row_id= "/1",row_id="/2",row_id=-1)</f>
        <v>0</v>
      </c>
      <c r="I13" s="52" t="str" cm="1">
        <f t="array" ref="I13">IFERROR(INDEX('Budget Planning'!$C:$C,header_row_id)," ")</f>
        <v>Income</v>
      </c>
      <c r="J13" s="39" t="str" cm="1">
        <f t="array" ref="J13">IFERROR(INDEX('Budget Planning'!$C:$C,row_id)," ")</f>
        <v>Income</v>
      </c>
      <c r="K13" s="57" t="str" cm="1">
        <f t="array" ref="K13">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
      </c>
      <c r="L13" s="53" t="str" cm="1">
        <f t="array" ref="L13">IF(OR(is_header,is_empty)," ",
       INDEX('Budget Planning'!$E:$EM,row_id,
              MATCH(IF(selected_period="Total Year",selected_year, DATE(selected_year,selected_period,1)),'Budget Planning'!$E$9:$EM$9,0)))</f>
        <v xml:space="preserve"> </v>
      </c>
      <c r="M13" s="63" t="str" cm="1">
        <f t="array" ref="M13">IF(is_cat,
         IF(header_row_id=income_header_row,MATCH(income_min_row,$C:$C,0),
           IF(header_row_id=expenses_header_row,MATCH(expenses_min_row,$C:$C,0),
             IF(header_row_id=savings_header_row,MATCH(savings_min_row,$C:$C,0),""))),"")</f>
        <v/>
      </c>
      <c r="N13" s="64" t="str" cm="1">
        <f t="array" ref="N13">IF(is_cat,
         IF(header_row_id=income_header_row,MATCH(income_max_row,$C:$C,0),
           IF(header_row_id=expenses_header_row,MATCH(expenses_max_row,$C:$C,0),
             IF(header_row_id=savings_header_row,MATCH(savings_max_row,$C:$C,0)))),"")</f>
        <v/>
      </c>
      <c r="O13" s="63" t="str">
        <f t="shared" ref="O13:O50" si="2">IF(is_cat, ADDRESS(sort_min_row, COLUMN(tracked)) &amp; ":" &amp; ADDRESS(sort_max_row,COLUMN(tracked)), "")</f>
        <v/>
      </c>
      <c r="P13" t="str">
        <f t="shared" ref="P13:P50" ca="1" si="3">IF(is_cat,RANK(tracked,INDIRECT(tracked_range),0),"")</f>
        <v/>
      </c>
      <c r="Q13" t="str">
        <f t="shared" ref="Q13:Q50" si="4">IF(is_cat, ADDRESS(sort_min_row, COLUMN(budget)) &amp; ":" &amp; ADDRESS(sort_max_row,COLUMN(budget)), "")</f>
        <v/>
      </c>
      <c r="R13" s="64" t="str">
        <f t="shared" ref="R13:R50" ca="1" si="5">IF(is_cat,RANK(budget,INDIRECT(budget_range),0),"")</f>
        <v/>
      </c>
      <c r="S13" s="63" t="str">
        <f t="shared" ref="S13:S50" si="6">IF(is_cat,_xlfn.NUMBERVALUE(tracked_rank &amp; budget_rank), "")</f>
        <v/>
      </c>
      <c r="T13" t="str">
        <f t="shared" ref="T13:T50" si="7">IF(is_cat, ADDRESS(sort_min_row, COLUMN(comb_rank)) &amp; ":" &amp; ADDRESS(sort_max_row,COLUMN(comb_rank)), "")</f>
        <v/>
      </c>
      <c r="U13" t="str">
        <f t="shared" ref="U13:U50" ca="1" si="8">IF(is_cat,RANK(comb_rank,INDIRECT(comb_rank_range),1),"")</f>
        <v/>
      </c>
      <c r="V13" t="str">
        <f t="shared" ref="V13:V50" si="9">IF(is_cat, ADDRESS(sort_min_row, COLUMN(comb_rank_norm)) &amp; ":" &amp; ADDRESS(ROW(),COLUMN(comb_rank_norm)), "")</f>
        <v/>
      </c>
      <c r="W13" s="64" t="str">
        <f t="shared" ref="W13:W50" ca="1" si="10">IF(is_cat, comb_rank_norm + COUNTIF(INDIRECT(comb_rank_norm_run_range),comb_rank_norm)-1,"")</f>
        <v/>
      </c>
      <c r="X13" s="68">
        <f t="shared" ref="X13:X50" si="11">IF(is_cat,header_row_id+comb_rank_unique,row_id)</f>
        <v>9</v>
      </c>
      <c r="Y13" s="69" t="str" cm="1">
        <f t="array" ref="Y13">IF(is_empty,"",INDEX($J:$J,MATCH(row_id,$X:$X,0)))</f>
        <v>Income</v>
      </c>
      <c r="Z13" s="71" t="str" cm="1">
        <f t="array" ref="Z13">IF(is_empty,"",IF(is_header,"Tracked",INDEX($K:$K,MATCH(row_id,$X:$X,0))))</f>
        <v>Tracked</v>
      </c>
      <c r="AA13" s="71" t="str" cm="1">
        <f t="array" ref="AA13">IF(is_empty,"",IF(is_header,"Budget",INDEX($L:$L,MATCH(row_id,$X:$X,0))))</f>
        <v>Budget</v>
      </c>
      <c r="AB13" s="70" t="str" cm="1">
        <f t="array" ref="AB13">IF(is_empty,"",IF(is_header, " % Compl. ", IFERROR(out_tracked/out_budget, "-")))</f>
        <v xml:space="preserve"> % Compl. </v>
      </c>
      <c r="AC13" s="71" t="str" cm="1">
        <f t="array" ref="AC13">IF(is_empty,"",IF(is_header, "Remaining", IF(out_budget-out_tracked&gt;0,out_budget-out_tracked,0)))</f>
        <v>Remaining</v>
      </c>
      <c r="AD13" s="71" t="str" cm="1">
        <f t="array" ref="AD13">IF(is_empty,"",IF(is_header, "Excess", IF(out_budget-out_tracked&lt;0,out_tracked-out_budget,0)))</f>
        <v>Excess</v>
      </c>
      <c r="AF13" s="73"/>
      <c r="AG13" s="74"/>
      <c r="AH13" s="74"/>
      <c r="AI13" s="74"/>
      <c r="AJ13" s="74"/>
      <c r="AK13" s="75"/>
      <c r="AM13" s="73"/>
      <c r="AN13" s="74"/>
      <c r="AO13" s="74"/>
      <c r="AP13" s="74"/>
      <c r="AQ13" s="74"/>
      <c r="AR13" s="75"/>
    </row>
    <row r="14" spans="1:115" x14ac:dyDescent="0.3">
      <c r="C14" s="52" cm="1">
        <f t="array" ref="C14">IF(C13=-1,-1,
    IF(C13&lt;income_max_row, C13+1,
        IF(C13=income_max_row, income_total_row,
            IF(C13=income_total_row, "/1",
                IF(C13="/1", expenses_header_row,
                    IF(C13&lt;expenses_max_row, C13+1,
                        IF(C13=expenses_max_row, expenses_total_row,
                            IF(C13=expenses_total_row,"/2",
                                IF(C13="/2", savings_header_row,
                                    IF(C13&lt;savings_max_row, C13+1,
                                        IF(C13=savings_max_row, savings_total_row, -1)))))))))))</f>
        <v>10</v>
      </c>
      <c r="D14" s="53" cm="1">
        <f t="array" ref="D14">IF(is_header,row_id,
       IF(NOT(is_empty),D13,-1))</f>
        <v>9</v>
      </c>
      <c r="E14" s="52" cm="1">
        <f t="array" ref="E14">1*OR(row_id=income_header_row,row_id=expenses_header_row,row_id=savings_header_row)</f>
        <v>0</v>
      </c>
      <c r="F14" s="49">
        <f t="shared" si="0"/>
        <v>1</v>
      </c>
      <c r="G14" s="49" cm="1">
        <f t="array" ref="G14">1*OR(row_id=income_total_row,row_id=expenses_total_row,row_id=savings_total_row)</f>
        <v>0</v>
      </c>
      <c r="H14" s="53">
        <f t="shared" si="1"/>
        <v>0</v>
      </c>
      <c r="I14" s="52" t="str" cm="1">
        <f t="array" ref="I14">IFERROR(INDEX('Budget Planning'!$C:$C,header_row_id)," ")</f>
        <v>Income</v>
      </c>
      <c r="J14" s="39" t="str" cm="1">
        <f t="array" ref="J14">IFERROR(INDEX('Budget Planning'!$C:$C,row_id)," ")</f>
        <v>Employment (Net)</v>
      </c>
      <c r="K14" s="57" cm="1">
        <f t="array" ref="K14">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10500</v>
      </c>
      <c r="L14" s="53" cm="1">
        <f t="array" ref="L14">IF(OR(is_header,is_empty)," ",
       INDEX('Budget Planning'!$E:$EM,row_id,
              MATCH(IF(selected_period="Total Year",selected_year, DATE(selected_year,selected_period,1)),'Budget Planning'!$E$9:$EM$9,0)))</f>
        <v>51000</v>
      </c>
      <c r="M14" s="63" cm="1">
        <f t="array" ref="M14">IF(is_cat,
         IF(header_row_id=income_header_row,MATCH(income_min_row,$C:$C,0),
           IF(header_row_id=expenses_header_row,MATCH(expenses_min_row,$C:$C,0),
             IF(header_row_id=savings_header_row,MATCH(savings_min_row,$C:$C,0),""))),"")</f>
        <v>14</v>
      </c>
      <c r="N14" s="64" cm="1">
        <f t="array" ref="N14">IF(is_cat,
         IF(header_row_id=income_header_row,MATCH(income_max_row,$C:$C,0),
           IF(header_row_id=expenses_header_row,MATCH(expenses_max_row,$C:$C,0),
             IF(header_row_id=savings_header_row,MATCH(savings_max_row,$C:$C,0)))),"")</f>
        <v>16</v>
      </c>
      <c r="O14" s="63" t="str">
        <f t="shared" si="2"/>
        <v>$K$14:$K$16</v>
      </c>
      <c r="P14">
        <f t="shared" ca="1" si="3"/>
        <v>1</v>
      </c>
      <c r="Q14" t="str">
        <f t="shared" si="4"/>
        <v>$L$14:$L$16</v>
      </c>
      <c r="R14" s="64">
        <f t="shared" ca="1" si="5"/>
        <v>1</v>
      </c>
      <c r="S14" s="63">
        <f t="shared" ca="1" si="6"/>
        <v>11</v>
      </c>
      <c r="T14" t="str">
        <f t="shared" si="7"/>
        <v>$S$14:$S$16</v>
      </c>
      <c r="U14">
        <f t="shared" ca="1" si="8"/>
        <v>1</v>
      </c>
      <c r="V14" t="str">
        <f t="shared" si="9"/>
        <v>$U$14:$U$14</v>
      </c>
      <c r="W14" s="64">
        <f t="shared" ca="1" si="10"/>
        <v>1</v>
      </c>
      <c r="X14" s="68">
        <f t="shared" ca="1" si="11"/>
        <v>10</v>
      </c>
      <c r="Y14" s="69" t="str" cm="1">
        <f t="array" aca="1" ref="Y14" ca="1">IF(is_empty,"",INDEX($J:$J,MATCH(row_id,$X:$X,0)))</f>
        <v>Employment (Net)</v>
      </c>
      <c r="Z14" s="71" cm="1">
        <f t="array" aca="1" ref="Z14" ca="1">IF(is_empty,"",IF(is_header,"Tracked",INDEX($K:$K,MATCH(row_id,$X:$X,0))))</f>
        <v>10500</v>
      </c>
      <c r="AA14" s="71" cm="1">
        <f t="array" aca="1" ref="AA14" ca="1">IF(is_empty,"",IF(is_header,"Budget",INDEX($L:$L,MATCH(row_id,$X:$X,0))))</f>
        <v>51000</v>
      </c>
      <c r="AB14" s="70" cm="1">
        <f t="array" aca="1" ref="AB14" ca="1">IF(is_empty,"",IF(is_header, " % Compl. ", IFERROR(out_tracked/out_budget, "-")))</f>
        <v>0.20588235294117646</v>
      </c>
      <c r="AC14" s="71" cm="1">
        <f t="array" aca="1" ref="AC14" ca="1">IF(is_empty,"",IF(is_header, "Remaining", IF(out_budget-out_tracked&gt;0,out_budget-out_tracked,0)))</f>
        <v>40500</v>
      </c>
      <c r="AD14" s="71" cm="1">
        <f t="array" aca="1" ref="AD14" ca="1">IF(is_empty,"",IF(is_header, "Excess", IF(out_budget-out_tracked&lt;0,out_tracked-out_budget,0)))</f>
        <v>0</v>
      </c>
      <c r="AF14" s="63"/>
      <c r="AK14" s="64"/>
      <c r="AM14" s="63"/>
      <c r="AR14" s="64"/>
    </row>
    <row r="15" spans="1:115" x14ac:dyDescent="0.3">
      <c r="C15" s="52" cm="1">
        <f t="array" ref="C15">IF(C14=-1,-1,
    IF(C14&lt;income_max_row, C14+1,
        IF(C14=income_max_row, income_total_row,
            IF(C14=income_total_row, "/1",
                IF(C14="/1", expenses_header_row,
                    IF(C14&lt;expenses_max_row, C14+1,
                        IF(C14=expenses_max_row, expenses_total_row,
                            IF(C14=expenses_total_row,"/2",
                                IF(C14="/2", savings_header_row,
                                    IF(C14&lt;savings_max_row, C14+1,
                                        IF(C14=savings_max_row, savings_total_row, -1)))))))))))</f>
        <v>11</v>
      </c>
      <c r="D15" s="53" cm="1">
        <f t="array" ref="D15">IF(is_header,row_id,
       IF(NOT(is_empty),D14,-1))</f>
        <v>9</v>
      </c>
      <c r="E15" s="52" cm="1">
        <f t="array" ref="E15">1*OR(row_id=income_header_row,row_id=expenses_header_row,row_id=savings_header_row)</f>
        <v>0</v>
      </c>
      <c r="F15" s="49">
        <f t="shared" si="0"/>
        <v>1</v>
      </c>
      <c r="G15" s="49" cm="1">
        <f t="array" ref="G15">1*OR(row_id=income_total_row,row_id=expenses_total_row,row_id=savings_total_row)</f>
        <v>0</v>
      </c>
      <c r="H15" s="53">
        <f t="shared" si="1"/>
        <v>0</v>
      </c>
      <c r="I15" s="52" t="str" cm="1">
        <f t="array" ref="I15">IFERROR(INDEX('Budget Planning'!$C:$C,header_row_id)," ")</f>
        <v>Income</v>
      </c>
      <c r="J15" s="39" t="str" cm="1">
        <f t="array" ref="J15">IFERROR(INDEX('Budget Planning'!$C:$C,row_id)," ")</f>
        <v>Side Hustle (Net)</v>
      </c>
      <c r="K15" s="57" cm="1">
        <f t="array" ref="K15">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3350</v>
      </c>
      <c r="L15" s="53" cm="1">
        <f t="array" ref="L15">IF(OR(is_header,is_empty)," ",
       INDEX('Budget Planning'!$E:$EM,row_id,
              MATCH(IF(selected_period="Total Year",selected_year, DATE(selected_year,selected_period,1)),'Budget Planning'!$E$9:$EM$9,0)))</f>
        <v>12000</v>
      </c>
      <c r="M15" s="63" cm="1">
        <f t="array" ref="M15">IF(is_cat,
         IF(header_row_id=income_header_row,MATCH(income_min_row,$C:$C,0),
           IF(header_row_id=expenses_header_row,MATCH(expenses_min_row,$C:$C,0),
             IF(header_row_id=savings_header_row,MATCH(savings_min_row,$C:$C,0),""))),"")</f>
        <v>14</v>
      </c>
      <c r="N15" s="64" cm="1">
        <f t="array" ref="N15">IF(is_cat,
         IF(header_row_id=income_header_row,MATCH(income_max_row,$C:$C,0),
           IF(header_row_id=expenses_header_row,MATCH(expenses_max_row,$C:$C,0),
             IF(header_row_id=savings_header_row,MATCH(savings_max_row,$C:$C,0)))),"")</f>
        <v>16</v>
      </c>
      <c r="O15" s="63" t="str">
        <f t="shared" si="2"/>
        <v>$K$14:$K$16</v>
      </c>
      <c r="P15">
        <f t="shared" ca="1" si="3"/>
        <v>2</v>
      </c>
      <c r="Q15" t="str">
        <f t="shared" si="4"/>
        <v>$L$14:$L$16</v>
      </c>
      <c r="R15" s="64">
        <f t="shared" ca="1" si="5"/>
        <v>2</v>
      </c>
      <c r="S15" s="63">
        <f t="shared" ca="1" si="6"/>
        <v>22</v>
      </c>
      <c r="T15" t="str">
        <f t="shared" si="7"/>
        <v>$S$14:$S$16</v>
      </c>
      <c r="U15">
        <f t="shared" ca="1" si="8"/>
        <v>2</v>
      </c>
      <c r="V15" t="str">
        <f t="shared" si="9"/>
        <v>$U$14:$U$15</v>
      </c>
      <c r="W15" s="64">
        <f t="shared" ca="1" si="10"/>
        <v>2</v>
      </c>
      <c r="X15" s="68">
        <f t="shared" ca="1" si="11"/>
        <v>11</v>
      </c>
      <c r="Y15" s="69" t="str" cm="1">
        <f t="array" aca="1" ref="Y15" ca="1">IF(is_empty,"",INDEX($J:$J,MATCH(row_id,$X:$X,0)))</f>
        <v>Side Hustle (Net)</v>
      </c>
      <c r="Z15" s="71" cm="1">
        <f t="array" aca="1" ref="Z15" ca="1">IF(is_empty,"",IF(is_header,"Tracked",INDEX($K:$K,MATCH(row_id,$X:$X,0))))</f>
        <v>3350</v>
      </c>
      <c r="AA15" s="71" cm="1">
        <f t="array" aca="1" ref="AA15" ca="1">IF(is_empty,"",IF(is_header,"Budget",INDEX($L:$L,MATCH(row_id,$X:$X,0))))</f>
        <v>12000</v>
      </c>
      <c r="AB15" s="70" cm="1">
        <f t="array" aca="1" ref="AB15" ca="1">IF(is_empty,"",IF(is_header, " % Compl. ", IFERROR(out_tracked/out_budget, "-")))</f>
        <v>0.27916666666666667</v>
      </c>
      <c r="AC15" s="71" cm="1">
        <f t="array" aca="1" ref="AC15" ca="1">IF(is_empty,"",IF(is_header, "Remaining", IF(out_budget-out_tracked&gt;0,out_budget-out_tracked,0)))</f>
        <v>8650</v>
      </c>
      <c r="AD15" s="71" cm="1">
        <f t="array" aca="1" ref="AD15" ca="1">IF(is_empty,"",IF(is_header, "Excess", IF(out_budget-out_tracked&lt;0,out_tracked-out_budget,0)))</f>
        <v>0</v>
      </c>
      <c r="AF15" s="63"/>
      <c r="AK15" s="64"/>
      <c r="AM15" s="63"/>
      <c r="AR15" s="64"/>
    </row>
    <row r="16" spans="1:115" x14ac:dyDescent="0.3">
      <c r="C16" s="52" cm="1">
        <f t="array" ref="C16">IF(C15=-1,-1,
    IF(C15&lt;income_max_row, C15+1,
        IF(C15=income_max_row, income_total_row,
            IF(C15=income_total_row, "/1",
                IF(C15="/1", expenses_header_row,
                    IF(C15&lt;expenses_max_row, C15+1,
                        IF(C15=expenses_max_row, expenses_total_row,
                            IF(C15=expenses_total_row,"/2",
                                IF(C15="/2", savings_header_row,
                                    IF(C15&lt;savings_max_row, C15+1,
                                        IF(C15=savings_max_row, savings_total_row, -1)))))))))))</f>
        <v>12</v>
      </c>
      <c r="D16" s="53" cm="1">
        <f t="array" ref="D16">IF(is_header,row_id,
       IF(NOT(is_empty),D15,-1))</f>
        <v>9</v>
      </c>
      <c r="E16" s="52" cm="1">
        <f t="array" ref="E16">1*OR(row_id=income_header_row,row_id=expenses_header_row,row_id=savings_header_row)</f>
        <v>0</v>
      </c>
      <c r="F16" s="49">
        <f t="shared" si="0"/>
        <v>1</v>
      </c>
      <c r="G16" s="49" cm="1">
        <f t="array" ref="G16">1*OR(row_id=income_total_row,row_id=expenses_total_row,row_id=savings_total_row)</f>
        <v>0</v>
      </c>
      <c r="H16" s="53">
        <f t="shared" si="1"/>
        <v>0</v>
      </c>
      <c r="I16" s="52" t="str" cm="1">
        <f t="array" ref="I16">IFERROR(INDEX('Budget Planning'!$C:$C,header_row_id)," ")</f>
        <v>Income</v>
      </c>
      <c r="J16" s="39" t="str" cm="1">
        <f t="array" ref="J16">IFERROR(INDEX('Budget Planning'!$C:$C,row_id)," ")</f>
        <v>Dividends</v>
      </c>
      <c r="K16" s="57" cm="1">
        <f t="array" ref="K16">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300</v>
      </c>
      <c r="L16" s="53" cm="1">
        <f t="array" ref="L16">IF(OR(is_header,is_empty)," ",
       INDEX('Budget Planning'!$E:$EM,row_id,
              MATCH(IF(selected_period="Total Year",selected_year, DATE(selected_year,selected_period,1)),'Budget Planning'!$E$9:$EM$9,0)))</f>
        <v>1200</v>
      </c>
      <c r="M16" s="63" cm="1">
        <f t="array" ref="M16">IF(is_cat,
         IF(header_row_id=income_header_row,MATCH(income_min_row,$C:$C,0),
           IF(header_row_id=expenses_header_row,MATCH(expenses_min_row,$C:$C,0),
             IF(header_row_id=savings_header_row,MATCH(savings_min_row,$C:$C,0),""))),"")</f>
        <v>14</v>
      </c>
      <c r="N16" s="64" cm="1">
        <f t="array" ref="N16">IF(is_cat,
         IF(header_row_id=income_header_row,MATCH(income_max_row,$C:$C,0),
           IF(header_row_id=expenses_header_row,MATCH(expenses_max_row,$C:$C,0),
             IF(header_row_id=savings_header_row,MATCH(savings_max_row,$C:$C,0)))),"")</f>
        <v>16</v>
      </c>
      <c r="O16" s="63" t="str">
        <f t="shared" si="2"/>
        <v>$K$14:$K$16</v>
      </c>
      <c r="P16">
        <f t="shared" ca="1" si="3"/>
        <v>3</v>
      </c>
      <c r="Q16" t="str">
        <f t="shared" si="4"/>
        <v>$L$14:$L$16</v>
      </c>
      <c r="R16" s="64">
        <f t="shared" ca="1" si="5"/>
        <v>3</v>
      </c>
      <c r="S16" s="63">
        <f t="shared" ca="1" si="6"/>
        <v>33</v>
      </c>
      <c r="T16" t="str">
        <f t="shared" si="7"/>
        <v>$S$14:$S$16</v>
      </c>
      <c r="U16">
        <f t="shared" ca="1" si="8"/>
        <v>3</v>
      </c>
      <c r="V16" t="str">
        <f t="shared" si="9"/>
        <v>$U$14:$U$16</v>
      </c>
      <c r="W16" s="64">
        <f t="shared" ca="1" si="10"/>
        <v>3</v>
      </c>
      <c r="X16" s="68">
        <f t="shared" ca="1" si="11"/>
        <v>12</v>
      </c>
      <c r="Y16" s="69" t="str" cm="1">
        <f t="array" aca="1" ref="Y16" ca="1">IF(is_empty,"",INDEX($J:$J,MATCH(row_id,$X:$X,0)))</f>
        <v>Dividends</v>
      </c>
      <c r="Z16" s="71" cm="1">
        <f t="array" aca="1" ref="Z16" ca="1">IF(is_empty,"",IF(is_header,"Tracked",INDEX($K:$K,MATCH(row_id,$X:$X,0))))</f>
        <v>300</v>
      </c>
      <c r="AA16" s="71" cm="1">
        <f t="array" aca="1" ref="AA16" ca="1">IF(is_empty,"",IF(is_header,"Budget",INDEX($L:$L,MATCH(row_id,$X:$X,0))))</f>
        <v>1200</v>
      </c>
      <c r="AB16" s="70" cm="1">
        <f t="array" aca="1" ref="AB16" ca="1">IF(is_empty,"",IF(is_header, " % Compl. ", IFERROR(out_tracked/out_budget, "-")))</f>
        <v>0.25</v>
      </c>
      <c r="AC16" s="71" cm="1">
        <f t="array" aca="1" ref="AC16" ca="1">IF(is_empty,"",IF(is_header, "Remaining", IF(out_budget-out_tracked&gt;0,out_budget-out_tracked,0)))</f>
        <v>900</v>
      </c>
      <c r="AD16" s="71" cm="1">
        <f t="array" aca="1" ref="AD16" ca="1">IF(is_empty,"",IF(is_header, "Excess", IF(out_budget-out_tracked&lt;0,out_tracked-out_budget,0)))</f>
        <v>0</v>
      </c>
      <c r="AF16" s="63"/>
      <c r="AI16" s="79" t="str">
        <f ca="1">Calculations!E35</f>
        <v>Employment (Net)</v>
      </c>
      <c r="AJ16" s="79">
        <f ca="1">Calculations!F35</f>
        <v>10500</v>
      </c>
      <c r="AK16" s="64"/>
      <c r="AM16" s="63"/>
      <c r="AR16" s="64"/>
    </row>
    <row r="17" spans="3:44" x14ac:dyDescent="0.3">
      <c r="C17" s="52" cm="1">
        <f t="array" ref="C17">IF(C16=-1,-1,
    IF(C16&lt;income_max_row, C16+1,
        IF(C16=income_max_row, income_total_row,
            IF(C16=income_total_row, "/1",
                IF(C16="/1", expenses_header_row,
                    IF(C16&lt;expenses_max_row, C16+1,
                        IF(C16=expenses_max_row, expenses_total_row,
                            IF(C16=expenses_total_row,"/2",
                                IF(C16="/2", savings_header_row,
                                    IF(C16&lt;savings_max_row, C16+1,
                                        IF(C16=savings_max_row, savings_total_row, -1)))))))))))</f>
        <v>25</v>
      </c>
      <c r="D17" s="53" cm="1">
        <f t="array" ref="D17">IF(is_header,row_id,
       IF(NOT(is_empty),D16,-1))</f>
        <v>9</v>
      </c>
      <c r="E17" s="52" cm="1">
        <f t="array" ref="E17">1*OR(row_id=income_header_row,row_id=expenses_header_row,row_id=savings_header_row)</f>
        <v>0</v>
      </c>
      <c r="F17" s="49">
        <f t="shared" si="0"/>
        <v>0</v>
      </c>
      <c r="G17" s="49" cm="1">
        <f t="array" ref="G17">1*OR(row_id=income_total_row,row_id=expenses_total_row,row_id=savings_total_row)</f>
        <v>1</v>
      </c>
      <c r="H17" s="53">
        <f t="shared" si="1"/>
        <v>0</v>
      </c>
      <c r="I17" s="52" t="str" cm="1">
        <f t="array" ref="I17">IFERROR(INDEX('Budget Planning'!$C:$C,header_row_id)," ")</f>
        <v>Income</v>
      </c>
      <c r="J17" s="39" t="str" cm="1">
        <f t="array" ref="J17">IFERROR(INDEX('Budget Planning'!$C:$C,row_id)," ")</f>
        <v>Total</v>
      </c>
      <c r="K17" s="57" cm="1">
        <f t="array" ref="K17">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14150</v>
      </c>
      <c r="L17" s="53" cm="1">
        <f t="array" aca="1" ref="L17" ca="1">IF(OR(is_header,is_empty)," ",
       INDEX('Budget Planning'!$E:$EM,row_id,
              MATCH(IF(selected_period="Total Year",selected_year, DATE(selected_year,selected_period,1)),'Budget Planning'!$E$9:$EM$9,0)))</f>
        <v>64200</v>
      </c>
      <c r="M17" s="63" t="str" cm="1">
        <f t="array" ref="M17">IF(is_cat,
         IF(header_row_id=income_header_row,MATCH(income_min_row,$C:$C,0),
           IF(header_row_id=expenses_header_row,MATCH(expenses_min_row,$C:$C,0),
             IF(header_row_id=savings_header_row,MATCH(savings_min_row,$C:$C,0),""))),"")</f>
        <v/>
      </c>
      <c r="N17" s="64" t="str" cm="1">
        <f t="array" ref="N17">IF(is_cat,
         IF(header_row_id=income_header_row,MATCH(income_max_row,$C:$C,0),
           IF(header_row_id=expenses_header_row,MATCH(expenses_max_row,$C:$C,0),
             IF(header_row_id=savings_header_row,MATCH(savings_max_row,$C:$C,0)))),"")</f>
        <v/>
      </c>
      <c r="O17" s="63" t="str">
        <f t="shared" si="2"/>
        <v/>
      </c>
      <c r="P17" t="str">
        <f t="shared" ca="1" si="3"/>
        <v/>
      </c>
      <c r="Q17" t="str">
        <f t="shared" si="4"/>
        <v/>
      </c>
      <c r="R17" s="64" t="str">
        <f t="shared" ca="1" si="5"/>
        <v/>
      </c>
      <c r="S17" s="63" t="str">
        <f t="shared" si="6"/>
        <v/>
      </c>
      <c r="T17" t="str">
        <f t="shared" si="7"/>
        <v/>
      </c>
      <c r="U17" t="str">
        <f t="shared" ca="1" si="8"/>
        <v/>
      </c>
      <c r="V17" t="str">
        <f t="shared" si="9"/>
        <v/>
      </c>
      <c r="W17" s="64" t="str">
        <f t="shared" ca="1" si="10"/>
        <v/>
      </c>
      <c r="X17" s="68">
        <f t="shared" si="11"/>
        <v>25</v>
      </c>
      <c r="Y17" s="69" t="str" cm="1">
        <f t="array" aca="1" ref="Y17" ca="1">IF(is_empty,"",INDEX($J:$J,MATCH(row_id,$X:$X,0)))</f>
        <v>Total</v>
      </c>
      <c r="Z17" s="71" cm="1">
        <f t="array" aca="1" ref="Z17" ca="1">IF(is_empty,"",IF(is_header,"Tracked",INDEX($K:$K,MATCH(row_id,$X:$X,0))))</f>
        <v>14150</v>
      </c>
      <c r="AA17" s="71" cm="1">
        <f t="array" aca="1" ref="AA17" ca="1">IF(is_empty,"",IF(is_header,"Budget",INDEX($L:$L,MATCH(row_id,$X:$X,0))))</f>
        <v>64200</v>
      </c>
      <c r="AB17" s="70" cm="1">
        <f t="array" aca="1" ref="AB17" ca="1">IF(is_empty,"",IF(is_header, " % Compl. ", IFERROR(out_tracked/out_budget, "-")))</f>
        <v>0.22040498442367601</v>
      </c>
      <c r="AC17" s="71" cm="1">
        <f t="array" aca="1" ref="AC17" ca="1">IF(is_empty,"",IF(is_header, "Remaining", IF(out_budget-out_tracked&gt;0,out_budget-out_tracked,0)))</f>
        <v>50050</v>
      </c>
      <c r="AD17" s="71" cm="1">
        <f t="array" aca="1" ref="AD17" ca="1">IF(is_empty,"",IF(is_header, "Excess", IF(out_budget-out_tracked&lt;0,out_tracked-out_budget,0)))</f>
        <v>0</v>
      </c>
      <c r="AF17" s="63"/>
      <c r="AI17" s="79" t="str">
        <f ca="1">Calculations!E36</f>
        <v>Side Hustle (Net)</v>
      </c>
      <c r="AJ17" s="79">
        <f ca="1">Calculations!F36</f>
        <v>3350</v>
      </c>
      <c r="AK17" s="64"/>
      <c r="AM17" s="63"/>
      <c r="AR17" s="64"/>
    </row>
    <row r="18" spans="3:44" x14ac:dyDescent="0.3">
      <c r="C18" s="52" t="str" cm="1">
        <f t="array" ref="C18">IF(C17=-1,-1,
    IF(C17&lt;income_max_row, C17+1,
        IF(C17=income_max_row, income_total_row,
            IF(C17=income_total_row, "/1",
                IF(C17="/1", expenses_header_row,
                    IF(C17&lt;expenses_max_row, C17+1,
                        IF(C17=expenses_max_row, expenses_total_row,
                            IF(C17=expenses_total_row,"/2",
                                IF(C17="/2", savings_header_row,
                                    IF(C17&lt;savings_max_row, C17+1,
                                        IF(C17=savings_max_row, savings_total_row, -1)))))))))))</f>
        <v>/1</v>
      </c>
      <c r="D18" s="53" cm="1">
        <f t="array" ref="D18">IF(is_header,row_id,
       IF(NOT(is_empty),D17,-1))</f>
        <v>-1</v>
      </c>
      <c r="E18" s="52" cm="1">
        <f t="array" ref="E18">1*OR(row_id=income_header_row,row_id=expenses_header_row,row_id=savings_header_row)</f>
        <v>0</v>
      </c>
      <c r="F18" s="49">
        <f t="shared" si="0"/>
        <v>0</v>
      </c>
      <c r="G18" s="49" cm="1">
        <f t="array" ref="G18">1*OR(row_id=income_total_row,row_id=expenses_total_row,row_id=savings_total_row)</f>
        <v>0</v>
      </c>
      <c r="H18" s="53">
        <f t="shared" si="1"/>
        <v>1</v>
      </c>
      <c r="I18" s="52" t="str" cm="1">
        <f t="array" ref="I18">IFERROR(INDEX('Budget Planning'!$C:$C,header_row_id)," ")</f>
        <v xml:space="preserve"> </v>
      </c>
      <c r="J18" s="39" t="str" cm="1">
        <f t="array" ref="J18">IFERROR(INDEX('Budget Planning'!$C:$C,row_id)," ")</f>
        <v xml:space="preserve"> </v>
      </c>
      <c r="K18" s="57" t="str" cm="1">
        <f t="array" ref="K18">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
      </c>
      <c r="L18" s="53" t="str" cm="1">
        <f t="array" ref="L18">IF(OR(is_header,is_empty)," ",
       INDEX('Budget Planning'!$E:$EM,row_id,
              MATCH(IF(selected_period="Total Year",selected_year, DATE(selected_year,selected_period,1)),'Budget Planning'!$E$9:$EM$9,0)))</f>
        <v xml:space="preserve"> </v>
      </c>
      <c r="M18" s="63" t="str" cm="1">
        <f t="array" ref="M18">IF(is_cat,
         IF(header_row_id=income_header_row,MATCH(income_min_row,$C:$C,0),
           IF(header_row_id=expenses_header_row,MATCH(expenses_min_row,$C:$C,0),
             IF(header_row_id=savings_header_row,MATCH(savings_min_row,$C:$C,0),""))),"")</f>
        <v/>
      </c>
      <c r="N18" s="64" t="str" cm="1">
        <f t="array" ref="N18">IF(is_cat,
         IF(header_row_id=income_header_row,MATCH(income_max_row,$C:$C,0),
           IF(header_row_id=expenses_header_row,MATCH(expenses_max_row,$C:$C,0),
             IF(header_row_id=savings_header_row,MATCH(savings_max_row,$C:$C,0)))),"")</f>
        <v/>
      </c>
      <c r="O18" s="63" t="str">
        <f t="shared" si="2"/>
        <v/>
      </c>
      <c r="P18" t="str">
        <f t="shared" ca="1" si="3"/>
        <v/>
      </c>
      <c r="Q18" t="str">
        <f t="shared" si="4"/>
        <v/>
      </c>
      <c r="R18" s="64" t="str">
        <f t="shared" ca="1" si="5"/>
        <v/>
      </c>
      <c r="S18" s="63" t="str">
        <f t="shared" si="6"/>
        <v/>
      </c>
      <c r="T18" t="str">
        <f t="shared" si="7"/>
        <v/>
      </c>
      <c r="U18" t="str">
        <f t="shared" ca="1" si="8"/>
        <v/>
      </c>
      <c r="V18" t="str">
        <f t="shared" si="9"/>
        <v/>
      </c>
      <c r="W18" s="64" t="str">
        <f t="shared" ca="1" si="10"/>
        <v/>
      </c>
      <c r="X18" s="68" t="str">
        <f t="shared" si="11"/>
        <v>/1</v>
      </c>
      <c r="Y18" s="69" t="str" cm="1">
        <f t="array" ref="Y18">IF(is_empty,"",INDEX($J:$J,MATCH(row_id,$X:$X,0)))</f>
        <v/>
      </c>
      <c r="Z18" s="71" t="str" cm="1">
        <f t="array" ref="Z18">IF(is_empty,"",IF(is_header,"Tracked",INDEX($K:$K,MATCH(row_id,$X:$X,0))))</f>
        <v/>
      </c>
      <c r="AA18" s="71" t="str" cm="1">
        <f t="array" ref="AA18">IF(is_empty,"",IF(is_header,"Budget",INDEX($L:$L,MATCH(row_id,$X:$X,0))))</f>
        <v/>
      </c>
      <c r="AB18" s="70" t="str" cm="1">
        <f t="array" ref="AB18">IF(is_empty,"",IF(is_header, " % Compl. ", IFERROR(out_tracked/out_budget, "-")))</f>
        <v/>
      </c>
      <c r="AC18" s="71" t="str" cm="1">
        <f t="array" ref="AC18">IF(is_empty,"",IF(is_header, "Remaining", IF(out_budget-out_tracked&gt;0,out_budget-out_tracked,0)))</f>
        <v/>
      </c>
      <c r="AD18" s="71" t="str" cm="1">
        <f t="array" ref="AD18">IF(is_empty,"",IF(is_header, "Excess", IF(out_budget-out_tracked&lt;0,out_tracked-out_budget,0)))</f>
        <v/>
      </c>
      <c r="AF18" s="63"/>
      <c r="AI18" s="79" t="str">
        <f ca="1">Calculations!E37</f>
        <v>Dividends</v>
      </c>
      <c r="AJ18" s="79">
        <f ca="1">Calculations!F37</f>
        <v>300</v>
      </c>
      <c r="AK18" s="64"/>
      <c r="AM18" s="63"/>
      <c r="AR18" s="64"/>
    </row>
    <row r="19" spans="3:44" x14ac:dyDescent="0.3">
      <c r="C19" s="52" cm="1">
        <f t="array" ref="C19">IF(C18=-1,-1,
    IF(C18&lt;income_max_row, C18+1,
        IF(C18=income_max_row, income_total_row,
            IF(C18=income_total_row, "/1",
                IF(C18="/1", expenses_header_row,
                    IF(C18&lt;expenses_max_row, C18+1,
                        IF(C18=expenses_max_row, expenses_total_row,
                            IF(C18=expenses_total_row,"/2",
                                IF(C18="/2", savings_header_row,
                                    IF(C18&lt;savings_max_row, C18+1,
                                        IF(C18=savings_max_row, savings_total_row, -1)))))))))))</f>
        <v>28</v>
      </c>
      <c r="D19" s="53" cm="1">
        <f t="array" ref="D19">IF(is_header,row_id,
       IF(NOT(is_empty),D18,-1))</f>
        <v>28</v>
      </c>
      <c r="E19" s="52" cm="1">
        <f t="array" ref="E19">1*OR(row_id=income_header_row,row_id=expenses_header_row,row_id=savings_header_row)</f>
        <v>1</v>
      </c>
      <c r="F19" s="49">
        <f t="shared" si="0"/>
        <v>0</v>
      </c>
      <c r="G19" s="49" cm="1">
        <f t="array" ref="G19">1*OR(row_id=income_total_row,row_id=expenses_total_row,row_id=savings_total_row)</f>
        <v>0</v>
      </c>
      <c r="H19" s="53">
        <f t="shared" si="1"/>
        <v>0</v>
      </c>
      <c r="I19" s="52" t="str" cm="1">
        <f t="array" ref="I19">IFERROR(INDEX('Budget Planning'!$C:$C,header_row_id)," ")</f>
        <v>Expenses</v>
      </c>
      <c r="J19" s="39" t="str" cm="1">
        <f t="array" ref="J19">IFERROR(INDEX('Budget Planning'!$C:$C,row_id)," ")</f>
        <v>Expenses</v>
      </c>
      <c r="K19" s="57" t="str" cm="1">
        <f t="array" ref="K19">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
      </c>
      <c r="L19" s="53" t="str" cm="1">
        <f t="array" ref="L19">IF(OR(is_header,is_empty)," ",
       INDEX('Budget Planning'!$E:$EM,row_id,
              MATCH(IF(selected_period="Total Year",selected_year, DATE(selected_year,selected_period,1)),'Budget Planning'!$E$9:$EM$9,0)))</f>
        <v xml:space="preserve"> </v>
      </c>
      <c r="M19" s="63" t="str" cm="1">
        <f t="array" ref="M19">IF(is_cat,
         IF(header_row_id=income_header_row,MATCH(income_min_row,$C:$C,0),
           IF(header_row_id=expenses_header_row,MATCH(expenses_min_row,$C:$C,0),
             IF(header_row_id=savings_header_row,MATCH(savings_min_row,$C:$C,0),""))),"")</f>
        <v/>
      </c>
      <c r="N19" s="64" t="str" cm="1">
        <f t="array" ref="N19">IF(is_cat,
         IF(header_row_id=income_header_row,MATCH(income_max_row,$C:$C,0),
           IF(header_row_id=expenses_header_row,MATCH(expenses_max_row,$C:$C,0),
             IF(header_row_id=savings_header_row,MATCH(savings_max_row,$C:$C,0)))),"")</f>
        <v/>
      </c>
      <c r="O19" s="63" t="str">
        <f t="shared" si="2"/>
        <v/>
      </c>
      <c r="P19" t="str">
        <f t="shared" ca="1" si="3"/>
        <v/>
      </c>
      <c r="Q19" t="str">
        <f t="shared" si="4"/>
        <v/>
      </c>
      <c r="R19" s="64" t="str">
        <f t="shared" ca="1" si="5"/>
        <v/>
      </c>
      <c r="S19" s="63" t="str">
        <f t="shared" si="6"/>
        <v/>
      </c>
      <c r="T19" t="str">
        <f t="shared" si="7"/>
        <v/>
      </c>
      <c r="U19" t="str">
        <f t="shared" ca="1" si="8"/>
        <v/>
      </c>
      <c r="V19" t="str">
        <f t="shared" si="9"/>
        <v/>
      </c>
      <c r="W19" s="64" t="str">
        <f t="shared" ca="1" si="10"/>
        <v/>
      </c>
      <c r="X19" s="68">
        <f t="shared" si="11"/>
        <v>28</v>
      </c>
      <c r="Y19" s="69" t="str" cm="1">
        <f t="array" aca="1" ref="Y19" ca="1">IF(is_empty,"",INDEX($J:$J,MATCH(row_id,$X:$X,0)))</f>
        <v>Expenses</v>
      </c>
      <c r="Z19" s="71" t="str" cm="1">
        <f t="array" ref="Z19">IF(is_empty,"",IF(is_header,"Tracked",INDEX($K:$K,MATCH(row_id,$X:$X,0))))</f>
        <v>Tracked</v>
      </c>
      <c r="AA19" s="71" t="str" cm="1">
        <f t="array" ref="AA19">IF(is_empty,"",IF(is_header,"Budget",INDEX($L:$L,MATCH(row_id,$X:$X,0))))</f>
        <v>Budget</v>
      </c>
      <c r="AB19" s="70" t="str" cm="1">
        <f t="array" ref="AB19">IF(is_empty,"",IF(is_header, " % Compl. ", IFERROR(out_tracked/out_budget, "-")))</f>
        <v xml:space="preserve"> % Compl. </v>
      </c>
      <c r="AC19" s="71" t="str" cm="1">
        <f t="array" ref="AC19">IF(is_empty,"",IF(is_header, "Remaining", IF(out_budget-out_tracked&gt;0,out_budget-out_tracked,0)))</f>
        <v>Remaining</v>
      </c>
      <c r="AD19" s="71" t="str" cm="1">
        <f t="array" ref="AD19">IF(is_empty,"",IF(is_header, "Excess", IF(out_budget-out_tracked&lt;0,out_tracked-out_budget,0)))</f>
        <v>Excess</v>
      </c>
      <c r="AF19" s="63"/>
      <c r="AH19" s="79" t="str">
        <f>Calculations!E38</f>
        <v/>
      </c>
      <c r="AI19" s="79" t="str">
        <f>Calculations!E38</f>
        <v/>
      </c>
      <c r="AJ19" s="79" t="str">
        <f>Calculations!F38</f>
        <v/>
      </c>
      <c r="AK19" s="64"/>
      <c r="AM19" s="63"/>
      <c r="AR19" s="64"/>
    </row>
    <row r="20" spans="3:44" x14ac:dyDescent="0.3">
      <c r="C20" s="52" cm="1">
        <f t="array" ref="C20">IF(C19=-1,-1,
    IF(C19&lt;income_max_row, C19+1,
        IF(C19=income_max_row, income_total_row,
            IF(C19=income_total_row, "/1",
                IF(C19="/1", expenses_header_row,
                    IF(C19&lt;expenses_max_row, C19+1,
                        IF(C19=expenses_max_row, expenses_total_row,
                            IF(C19=expenses_total_row,"/2",
                                IF(C19="/2", savings_header_row,
                                    IF(C19&lt;savings_max_row, C19+1,
                                        IF(C19=savings_max_row, savings_total_row, -1)))))))))))</f>
        <v>29</v>
      </c>
      <c r="D20" s="53" cm="1">
        <f t="array" ref="D20">IF(is_header,row_id,
       IF(NOT(is_empty),D19,-1))</f>
        <v>28</v>
      </c>
      <c r="E20" s="52" cm="1">
        <f t="array" ref="E20">1*OR(row_id=income_header_row,row_id=expenses_header_row,row_id=savings_header_row)</f>
        <v>0</v>
      </c>
      <c r="F20" s="49">
        <f t="shared" si="0"/>
        <v>1</v>
      </c>
      <c r="G20" s="49" cm="1">
        <f t="array" ref="G20">1*OR(row_id=income_total_row,row_id=expenses_total_row,row_id=savings_total_row)</f>
        <v>0</v>
      </c>
      <c r="H20" s="53">
        <f t="shared" si="1"/>
        <v>0</v>
      </c>
      <c r="I20" s="52" t="str" cm="1">
        <f t="array" ref="I20">IFERROR(INDEX('Budget Planning'!$C:$C,header_row_id)," ")</f>
        <v>Expenses</v>
      </c>
      <c r="J20" s="39" t="str" cm="1">
        <f t="array" ref="J20">IFERROR(INDEX('Budget Planning'!$C:$C,row_id)," ")</f>
        <v>Housing</v>
      </c>
      <c r="K20" s="57" cm="1">
        <f t="array" ref="K20">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3600</v>
      </c>
      <c r="L20" s="53" cm="1">
        <f t="array" ref="L20">IF(OR(is_header,is_empty)," ",
       INDEX('Budget Planning'!$E:$EM,row_id,
              MATCH(IF(selected_period="Total Year",selected_year, DATE(selected_year,selected_period,1)),'Budget Planning'!$E$9:$EM$9,0)))</f>
        <v>14400</v>
      </c>
      <c r="M20" s="63" cm="1">
        <f t="array" ref="M20">IF(is_cat,
         IF(header_row_id=income_header_row,MATCH(income_min_row,$C:$C,0),
           IF(header_row_id=expenses_header_row,MATCH(expenses_min_row,$C:$C,0),
             IF(header_row_id=savings_header_row,MATCH(savings_min_row,$C:$C,0),""))),"")</f>
        <v>20</v>
      </c>
      <c r="N20" s="64" cm="1">
        <f t="array" ref="N20">IF(is_cat,
         IF(header_row_id=income_header_row,MATCH(income_max_row,$C:$C,0),
           IF(header_row_id=expenses_header_row,MATCH(expenses_max_row,$C:$C,0),
             IF(header_row_id=savings_header_row,MATCH(savings_max_row,$C:$C,0)))),"")</f>
        <v>28</v>
      </c>
      <c r="O20" s="63" t="str">
        <f t="shared" si="2"/>
        <v>$K$20:$K$28</v>
      </c>
      <c r="P20">
        <f t="shared" ca="1" si="3"/>
        <v>1</v>
      </c>
      <c r="Q20" t="str">
        <f t="shared" si="4"/>
        <v>$L$20:$L$28</v>
      </c>
      <c r="R20" s="64">
        <f t="shared" ca="1" si="5"/>
        <v>1</v>
      </c>
      <c r="S20" s="63">
        <f t="shared" ca="1" si="6"/>
        <v>11</v>
      </c>
      <c r="T20" t="str">
        <f t="shared" si="7"/>
        <v>$S$20:$S$28</v>
      </c>
      <c r="U20">
        <f t="shared" ca="1" si="8"/>
        <v>1</v>
      </c>
      <c r="V20" t="str">
        <f t="shared" si="9"/>
        <v>$U$20:$U$20</v>
      </c>
      <c r="W20" s="64">
        <f t="shared" ca="1" si="10"/>
        <v>1</v>
      </c>
      <c r="X20" s="68">
        <f t="shared" ca="1" si="11"/>
        <v>29</v>
      </c>
      <c r="Y20" s="69" t="str" cm="1">
        <f t="array" aca="1" ref="Y20" ca="1">IF(is_empty,"",INDEX($J:$J,MATCH(row_id,$X:$X,0)))</f>
        <v>Housing</v>
      </c>
      <c r="Z20" s="71" cm="1">
        <f t="array" aca="1" ref="Z20" ca="1">IF(is_empty,"",IF(is_header,"Tracked",INDEX($K:$K,MATCH(row_id,$X:$X,0))))</f>
        <v>3600</v>
      </c>
      <c r="AA20" s="71" cm="1">
        <f t="array" aca="1" ref="AA20" ca="1">IF(is_empty,"",IF(is_header,"Budget",INDEX($L:$L,MATCH(row_id,$X:$X,0))))</f>
        <v>14400</v>
      </c>
      <c r="AB20" s="70" cm="1">
        <f t="array" aca="1" ref="AB20" ca="1">IF(is_empty,"",IF(is_header, " % Compl. ", IFERROR(out_tracked/out_budget, "-")))</f>
        <v>0.25</v>
      </c>
      <c r="AC20" s="71" cm="1">
        <f t="array" aca="1" ref="AC20" ca="1">IF(is_empty,"",IF(is_header, "Remaining", IF(out_budget-out_tracked&gt;0,out_budget-out_tracked,0)))</f>
        <v>10800</v>
      </c>
      <c r="AD20" s="71" cm="1">
        <f t="array" aca="1" ref="AD20" ca="1">IF(is_empty,"",IF(is_header, "Excess", IF(out_budget-out_tracked&lt;0,out_tracked-out_budget,0)))</f>
        <v>0</v>
      </c>
      <c r="AF20" s="63"/>
      <c r="AI20" s="79" t="str">
        <f>Calculations!E39</f>
        <v/>
      </c>
      <c r="AJ20" s="79" t="str">
        <f>Calculations!F39</f>
        <v/>
      </c>
      <c r="AK20" s="64"/>
      <c r="AM20" s="63"/>
      <c r="AR20" s="64"/>
    </row>
    <row r="21" spans="3:44" x14ac:dyDescent="0.3">
      <c r="C21" s="52" cm="1">
        <f t="array" ref="C21">IF(C20=-1,-1,
    IF(C20&lt;income_max_row, C20+1,
        IF(C20=income_max_row, income_total_row,
            IF(C20=income_total_row, "/1",
                IF(C20="/1", expenses_header_row,
                    IF(C20&lt;expenses_max_row, C20+1,
                        IF(C20=expenses_max_row, expenses_total_row,
                            IF(C20=expenses_total_row,"/2",
                                IF(C20="/2", savings_header_row,
                                    IF(C20&lt;savings_max_row, C20+1,
                                        IF(C20=savings_max_row, savings_total_row, -1)))))))))))</f>
        <v>30</v>
      </c>
      <c r="D21" s="53" cm="1">
        <f t="array" ref="D21">IF(is_header,row_id,
       IF(NOT(is_empty),D20,-1))</f>
        <v>28</v>
      </c>
      <c r="E21" s="52" cm="1">
        <f t="array" ref="E21">1*OR(row_id=income_header_row,row_id=expenses_header_row,row_id=savings_header_row)</f>
        <v>0</v>
      </c>
      <c r="F21" s="49">
        <f t="shared" si="0"/>
        <v>1</v>
      </c>
      <c r="G21" s="49" cm="1">
        <f t="array" ref="G21">1*OR(row_id=income_total_row,row_id=expenses_total_row,row_id=savings_total_row)</f>
        <v>0</v>
      </c>
      <c r="H21" s="53">
        <f t="shared" si="1"/>
        <v>0</v>
      </c>
      <c r="I21" s="52" t="str" cm="1">
        <f t="array" ref="I21">IFERROR(INDEX('Budget Planning'!$C:$C,header_row_id)," ")</f>
        <v>Expenses</v>
      </c>
      <c r="J21" s="39" t="str" cm="1">
        <f t="array" ref="J21">IFERROR(INDEX('Budget Planning'!$C:$C,row_id)," ")</f>
        <v>Utilities</v>
      </c>
      <c r="K21" s="57" cm="1">
        <f t="array" ref="K21">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610</v>
      </c>
      <c r="L21" s="53" cm="1">
        <f t="array" ref="L21">IF(OR(is_header,is_empty)," ",
       INDEX('Budget Planning'!$E:$EM,row_id,
              MATCH(IF(selected_period="Total Year",selected_year, DATE(selected_year,selected_period,1)),'Budget Planning'!$E$9:$EM$9,0)))</f>
        <v>3600</v>
      </c>
      <c r="M21" s="63" cm="1">
        <f t="array" ref="M21">IF(is_cat,
         IF(header_row_id=income_header_row,MATCH(income_min_row,$C:$C,0),
           IF(header_row_id=expenses_header_row,MATCH(expenses_min_row,$C:$C,0),
             IF(header_row_id=savings_header_row,MATCH(savings_min_row,$C:$C,0),""))),"")</f>
        <v>20</v>
      </c>
      <c r="N21" s="64" cm="1">
        <f t="array" ref="N21">IF(is_cat,
         IF(header_row_id=income_header_row,MATCH(income_max_row,$C:$C,0),
           IF(header_row_id=expenses_header_row,MATCH(expenses_max_row,$C:$C,0),
             IF(header_row_id=savings_header_row,MATCH(savings_max_row,$C:$C,0)))),"")</f>
        <v>28</v>
      </c>
      <c r="O21" s="63" t="str">
        <f t="shared" si="2"/>
        <v>$K$20:$K$28</v>
      </c>
      <c r="P21">
        <f t="shared" ca="1" si="3"/>
        <v>6</v>
      </c>
      <c r="Q21" t="str">
        <f t="shared" si="4"/>
        <v>$L$20:$L$28</v>
      </c>
      <c r="R21" s="64">
        <f t="shared" ca="1" si="5"/>
        <v>4</v>
      </c>
      <c r="S21" s="63">
        <f t="shared" ca="1" si="6"/>
        <v>64</v>
      </c>
      <c r="T21" t="str">
        <f t="shared" si="7"/>
        <v>$S$20:$S$28</v>
      </c>
      <c r="U21">
        <f t="shared" ca="1" si="8"/>
        <v>6</v>
      </c>
      <c r="V21" t="str">
        <f t="shared" si="9"/>
        <v>$U$20:$U$21</v>
      </c>
      <c r="W21" s="64">
        <f t="shared" ca="1" si="10"/>
        <v>6</v>
      </c>
      <c r="X21" s="68">
        <f t="shared" ca="1" si="11"/>
        <v>34</v>
      </c>
      <c r="Y21" s="69" t="str" cm="1">
        <f t="array" aca="1" ref="Y21" ca="1">IF(is_empty,"",INDEX($J:$J,MATCH(row_id,$X:$X,0)))</f>
        <v>Groceries</v>
      </c>
      <c r="Z21" s="71" cm="1">
        <f t="array" aca="1" ref="Z21" ca="1">IF(is_empty,"",IF(is_header,"Tracked",INDEX($K:$K,MATCH(row_id,$X:$X,0))))</f>
        <v>1050</v>
      </c>
      <c r="AA21" s="71" cm="1">
        <f t="array" aca="1" ref="AA21" ca="1">IF(is_empty,"",IF(is_header,"Budget",INDEX($L:$L,MATCH(row_id,$X:$X,0))))</f>
        <v>4200</v>
      </c>
      <c r="AB21" s="70" cm="1">
        <f t="array" aca="1" ref="AB21" ca="1">IF(is_empty,"",IF(is_header, " % Compl. ", IFERROR(out_tracked/out_budget, "-")))</f>
        <v>0.25</v>
      </c>
      <c r="AC21" s="71" cm="1">
        <f t="array" aca="1" ref="AC21" ca="1">IF(is_empty,"",IF(is_header, "Remaining", IF(out_budget-out_tracked&gt;0,out_budget-out_tracked,0)))</f>
        <v>3150</v>
      </c>
      <c r="AD21" s="71" cm="1">
        <f t="array" aca="1" ref="AD21" ca="1">IF(is_empty,"",IF(is_header, "Excess", IF(out_budget-out_tracked&lt;0,out_tracked-out_budget,0)))</f>
        <v>0</v>
      </c>
      <c r="AF21" s="63"/>
      <c r="AG21" t="s">
        <v>36</v>
      </c>
      <c r="AI21" s="79" t="str">
        <f ca="1">Calculations!E40</f>
        <v/>
      </c>
      <c r="AJ21" s="79" t="str">
        <f ca="1">Calculations!F40</f>
        <v/>
      </c>
      <c r="AK21" s="64"/>
      <c r="AM21" s="63"/>
      <c r="AR21" s="64"/>
    </row>
    <row r="22" spans="3:44" x14ac:dyDescent="0.3">
      <c r="C22" s="52" cm="1">
        <f t="array" ref="C22">IF(C21=-1,-1,
    IF(C21&lt;income_max_row, C21+1,
        IF(C21=income_max_row, income_total_row,
            IF(C21=income_total_row, "/1",
                IF(C21="/1", expenses_header_row,
                    IF(C21&lt;expenses_max_row, C21+1,
                        IF(C21=expenses_max_row, expenses_total_row,
                            IF(C21=expenses_total_row,"/2",
                                IF(C21="/2", savings_header_row,
                                    IF(C21&lt;savings_max_row, C21+1,
                                        IF(C21=savings_max_row, savings_total_row, -1)))))))))))</f>
        <v>31</v>
      </c>
      <c r="D22" s="53" cm="1">
        <f t="array" ref="D22">IF(is_header,row_id,
       IF(NOT(is_empty),D21,-1))</f>
        <v>28</v>
      </c>
      <c r="E22" s="52" cm="1">
        <f t="array" ref="E22">1*OR(row_id=income_header_row,row_id=expenses_header_row,row_id=savings_header_row)</f>
        <v>0</v>
      </c>
      <c r="F22" s="49">
        <f t="shared" si="0"/>
        <v>1</v>
      </c>
      <c r="G22" s="49" cm="1">
        <f t="array" ref="G22">1*OR(row_id=income_total_row,row_id=expenses_total_row,row_id=savings_total_row)</f>
        <v>0</v>
      </c>
      <c r="H22" s="53">
        <f t="shared" si="1"/>
        <v>0</v>
      </c>
      <c r="I22" s="52" t="str" cm="1">
        <f t="array" ref="I22">IFERROR(INDEX('Budget Planning'!$C:$C,header_row_id)," ")</f>
        <v>Expenses</v>
      </c>
      <c r="J22" s="39" t="str" cm="1">
        <f t="array" ref="J22">IFERROR(INDEX('Budget Planning'!$C:$C,row_id)," ")</f>
        <v>Groceries</v>
      </c>
      <c r="K22" s="57" cm="1">
        <f t="array" ref="K22">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1050</v>
      </c>
      <c r="L22" s="53" cm="1">
        <f t="array" ref="L22">IF(OR(is_header,is_empty)," ",
       INDEX('Budget Planning'!$E:$EM,row_id,
              MATCH(IF(selected_period="Total Year",selected_year, DATE(selected_year,selected_period,1)),'Budget Planning'!$E$9:$EM$9,0)))</f>
        <v>4200</v>
      </c>
      <c r="M22" s="63" cm="1">
        <f t="array" ref="M22">IF(is_cat,
         IF(header_row_id=income_header_row,MATCH(income_min_row,$C:$C,0),
           IF(header_row_id=expenses_header_row,MATCH(expenses_min_row,$C:$C,0),
             IF(header_row_id=savings_header_row,MATCH(savings_min_row,$C:$C,0),""))),"")</f>
        <v>20</v>
      </c>
      <c r="N22" s="64" cm="1">
        <f t="array" ref="N22">IF(is_cat,
         IF(header_row_id=income_header_row,MATCH(income_max_row,$C:$C,0),
           IF(header_row_id=expenses_header_row,MATCH(expenses_max_row,$C:$C,0),
             IF(header_row_id=savings_header_row,MATCH(savings_max_row,$C:$C,0)))),"")</f>
        <v>28</v>
      </c>
      <c r="O22" s="63" t="str">
        <f t="shared" si="2"/>
        <v>$K$20:$K$28</v>
      </c>
      <c r="P22">
        <f t="shared" ca="1" si="3"/>
        <v>2</v>
      </c>
      <c r="Q22" t="str">
        <f t="shared" si="4"/>
        <v>$L$20:$L$28</v>
      </c>
      <c r="R22" s="64">
        <f t="shared" ca="1" si="5"/>
        <v>3</v>
      </c>
      <c r="S22" s="63">
        <f t="shared" ca="1" si="6"/>
        <v>23</v>
      </c>
      <c r="T22" t="str">
        <f t="shared" si="7"/>
        <v>$S$20:$S$28</v>
      </c>
      <c r="U22">
        <f t="shared" ca="1" si="8"/>
        <v>2</v>
      </c>
      <c r="V22" t="str">
        <f t="shared" si="9"/>
        <v>$U$20:$U$22</v>
      </c>
      <c r="W22" s="64">
        <f t="shared" ca="1" si="10"/>
        <v>2</v>
      </c>
      <c r="X22" s="68">
        <f t="shared" ca="1" si="11"/>
        <v>30</v>
      </c>
      <c r="Y22" s="69" t="str" cm="1">
        <f t="array" aca="1" ref="Y22" ca="1">IF(is_empty,"",INDEX($J:$J,MATCH(row_id,$X:$X,0)))</f>
        <v>Fun &amp; Vacation</v>
      </c>
      <c r="Z22" s="71" cm="1">
        <f t="array" aca="1" ref="Z22" ca="1">IF(is_empty,"",IF(is_header,"Tracked",INDEX($K:$K,MATCH(row_id,$X:$X,0))))</f>
        <v>840</v>
      </c>
      <c r="AA22" s="71" cm="1">
        <f t="array" aca="1" ref="AA22" ca="1">IF(is_empty,"",IF(is_header,"Budget",INDEX($L:$L,MATCH(row_id,$X:$X,0))))</f>
        <v>6000</v>
      </c>
      <c r="AB22" s="70" cm="1">
        <f t="array" aca="1" ref="AB22" ca="1">IF(is_empty,"",IF(is_header, " % Compl. ", IFERROR(out_tracked/out_budget, "-")))</f>
        <v>0.14000000000000001</v>
      </c>
      <c r="AC22" s="71" cm="1">
        <f t="array" aca="1" ref="AC22" ca="1">IF(is_empty,"",IF(is_header, "Remaining", IF(out_budget-out_tracked&gt;0,out_budget-out_tracked,0)))</f>
        <v>5160</v>
      </c>
      <c r="AD22" s="71" cm="1">
        <f t="array" aca="1" ref="AD22" ca="1">IF(is_empty,"",IF(is_header, "Excess", IF(out_budget-out_tracked&lt;0,out_tracked-out_budget,0)))</f>
        <v>0</v>
      </c>
      <c r="AF22" s="63"/>
      <c r="AI22" s="81" t="str">
        <f>Calculations!E41</f>
        <v>Total</v>
      </c>
      <c r="AJ22" s="82">
        <f ca="1">Calculations!F41</f>
        <v>14150</v>
      </c>
      <c r="AK22" s="64"/>
      <c r="AM22" s="63"/>
      <c r="AR22" s="64"/>
    </row>
    <row r="23" spans="3:44" x14ac:dyDescent="0.3">
      <c r="C23" s="52" cm="1">
        <f t="array" ref="C23">IF(C22=-1,-1,
    IF(C22&lt;income_max_row, C22+1,
        IF(C22=income_max_row, income_total_row,
            IF(C22=income_total_row, "/1",
                IF(C22="/1", expenses_header_row,
                    IF(C22&lt;expenses_max_row, C22+1,
                        IF(C22=expenses_max_row, expenses_total_row,
                            IF(C22=expenses_total_row,"/2",
                                IF(C22="/2", savings_header_row,
                                    IF(C22&lt;savings_max_row, C22+1,
                                        IF(C22=savings_max_row, savings_total_row, -1)))))))))))</f>
        <v>32</v>
      </c>
      <c r="D23" s="53" cm="1">
        <f t="array" ref="D23">IF(is_header,row_id,
       IF(NOT(is_empty),D22,-1))</f>
        <v>28</v>
      </c>
      <c r="E23" s="52" cm="1">
        <f t="array" ref="E23">1*OR(row_id=income_header_row,row_id=expenses_header_row,row_id=savings_header_row)</f>
        <v>0</v>
      </c>
      <c r="F23" s="49">
        <f t="shared" si="0"/>
        <v>1</v>
      </c>
      <c r="G23" s="49" cm="1">
        <f t="array" ref="G23">1*OR(row_id=income_total_row,row_id=expenses_total_row,row_id=savings_total_row)</f>
        <v>0</v>
      </c>
      <c r="H23" s="53">
        <f t="shared" si="1"/>
        <v>0</v>
      </c>
      <c r="I23" s="52" t="str" cm="1">
        <f t="array" ref="I23">IFERROR(INDEX('Budget Planning'!$C:$C,header_row_id)," ")</f>
        <v>Expenses</v>
      </c>
      <c r="J23" s="39" t="str" cm="1">
        <f t="array" ref="J23">IFERROR(INDEX('Budget Planning'!$C:$C,row_id)," ")</f>
        <v>Transportation</v>
      </c>
      <c r="K23" s="57" cm="1">
        <f t="array" ref="K23">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710</v>
      </c>
      <c r="L23" s="53" cm="1">
        <f t="array" ref="L23">IF(OR(is_header,is_empty)," ",
       INDEX('Budget Planning'!$E:$EM,row_id,
              MATCH(IF(selected_period="Total Year",selected_year, DATE(selected_year,selected_period,1)),'Budget Planning'!$E$9:$EM$9,0)))</f>
        <v>3600</v>
      </c>
      <c r="M23" s="63" cm="1">
        <f t="array" ref="M23">IF(is_cat,
         IF(header_row_id=income_header_row,MATCH(income_min_row,$C:$C,0),
           IF(header_row_id=expenses_header_row,MATCH(expenses_min_row,$C:$C,0),
             IF(header_row_id=savings_header_row,MATCH(savings_min_row,$C:$C,0),""))),"")</f>
        <v>20</v>
      </c>
      <c r="N23" s="64" cm="1">
        <f t="array" ref="N23">IF(is_cat,
         IF(header_row_id=income_header_row,MATCH(income_max_row,$C:$C,0),
           IF(header_row_id=expenses_header_row,MATCH(expenses_max_row,$C:$C,0),
             IF(header_row_id=savings_header_row,MATCH(savings_max_row,$C:$C,0)))),"")</f>
        <v>28</v>
      </c>
      <c r="O23" s="63" t="str">
        <f t="shared" si="2"/>
        <v>$K$20:$K$28</v>
      </c>
      <c r="P23">
        <f t="shared" ca="1" si="3"/>
        <v>5</v>
      </c>
      <c r="Q23" t="str">
        <f t="shared" si="4"/>
        <v>$L$20:$L$28</v>
      </c>
      <c r="R23" s="64">
        <f t="shared" ca="1" si="5"/>
        <v>4</v>
      </c>
      <c r="S23" s="63">
        <f t="shared" ca="1" si="6"/>
        <v>54</v>
      </c>
      <c r="T23" t="str">
        <f t="shared" si="7"/>
        <v>$S$20:$S$28</v>
      </c>
      <c r="U23">
        <f t="shared" ca="1" si="8"/>
        <v>5</v>
      </c>
      <c r="V23" t="str">
        <f t="shared" si="9"/>
        <v>$U$20:$U$23</v>
      </c>
      <c r="W23" s="64">
        <f t="shared" ca="1" si="10"/>
        <v>5</v>
      </c>
      <c r="X23" s="68">
        <f t="shared" ca="1" si="11"/>
        <v>33</v>
      </c>
      <c r="Y23" s="69" t="str" cm="1">
        <f t="array" aca="1" ref="Y23" ca="1">IF(is_empty,"",INDEX($J:$J,MATCH(row_id,$X:$X,0)))</f>
        <v>Body Care &amp; Medicine</v>
      </c>
      <c r="Z23" s="71" cm="1">
        <f t="array" aca="1" ref="Z23" ca="1">IF(is_empty,"",IF(is_header,"Tracked",INDEX($K:$K,MATCH(row_id,$X:$X,0))))</f>
        <v>750</v>
      </c>
      <c r="AA23" s="71" cm="1">
        <f t="array" aca="1" ref="AA23" ca="1">IF(is_empty,"",IF(is_header,"Budget",INDEX($L:$L,MATCH(row_id,$X:$X,0))))</f>
        <v>2400</v>
      </c>
      <c r="AB23" s="70" cm="1">
        <f t="array" aca="1" ref="AB23" ca="1">IF(is_empty,"",IF(is_header, " % Compl. ", IFERROR(out_tracked/out_budget, "-")))</f>
        <v>0.3125</v>
      </c>
      <c r="AC23" s="71" cm="1">
        <f t="array" aca="1" ref="AC23" ca="1">IF(is_empty,"",IF(is_header, "Remaining", IF(out_budget-out_tracked&gt;0,out_budget-out_tracked,0)))</f>
        <v>1650</v>
      </c>
      <c r="AD23" s="71" cm="1">
        <f t="array" aca="1" ref="AD23" ca="1">IF(is_empty,"",IF(is_header, "Excess", IF(out_budget-out_tracked&lt;0,out_tracked-out_budget,0)))</f>
        <v>0</v>
      </c>
      <c r="AF23" s="63"/>
      <c r="AK23" s="64"/>
      <c r="AM23" s="63"/>
      <c r="AR23" s="64"/>
    </row>
    <row r="24" spans="3:44" x14ac:dyDescent="0.3">
      <c r="C24" s="52" cm="1">
        <f t="array" ref="C24">IF(C23=-1,-1,
    IF(C23&lt;income_max_row, C23+1,
        IF(C23=income_max_row, income_total_row,
            IF(C23=income_total_row, "/1",
                IF(C23="/1", expenses_header_row,
                    IF(C23&lt;expenses_max_row, C23+1,
                        IF(C23=expenses_max_row, expenses_total_row,
                            IF(C23=expenses_total_row,"/2",
                                IF(C23="/2", savings_header_row,
                                    IF(C23&lt;savings_max_row, C23+1,
                                        IF(C23=savings_max_row, savings_total_row, -1)))))))))))</f>
        <v>33</v>
      </c>
      <c r="D24" s="53" cm="1">
        <f t="array" ref="D24">IF(is_header,row_id,
       IF(NOT(is_empty),D23,-1))</f>
        <v>28</v>
      </c>
      <c r="E24" s="52" cm="1">
        <f t="array" ref="E24">1*OR(row_id=income_header_row,row_id=expenses_header_row,row_id=savings_header_row)</f>
        <v>0</v>
      </c>
      <c r="F24" s="49">
        <f t="shared" si="0"/>
        <v>1</v>
      </c>
      <c r="G24" s="49" cm="1">
        <f t="array" ref="G24">1*OR(row_id=income_total_row,row_id=expenses_total_row,row_id=savings_total_row)</f>
        <v>0</v>
      </c>
      <c r="H24" s="53">
        <f t="shared" si="1"/>
        <v>0</v>
      </c>
      <c r="I24" s="52" t="str" cm="1">
        <f t="array" ref="I24">IFERROR(INDEX('Budget Planning'!$C:$C,header_row_id)," ")</f>
        <v>Expenses</v>
      </c>
      <c r="J24" s="39" t="str" cm="1">
        <f t="array" ref="J24">IFERROR(INDEX('Budget Planning'!$C:$C,row_id)," ")</f>
        <v>Insurances</v>
      </c>
      <c r="K24" s="57" cm="1">
        <f t="array" ref="K24">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100</v>
      </c>
      <c r="L24" s="53" cm="1">
        <f t="array" ref="L24">IF(OR(is_header,is_empty)," ",
       INDEX('Budget Planning'!$E:$EM,row_id,
              MATCH(IF(selected_period="Total Year",selected_year, DATE(selected_year,selected_period,1)),'Budget Planning'!$E$9:$EM$9,0)))</f>
        <v>600</v>
      </c>
      <c r="M24" s="63" cm="1">
        <f t="array" ref="M24">IF(is_cat,
         IF(header_row_id=income_header_row,MATCH(income_min_row,$C:$C,0),
           IF(header_row_id=expenses_header_row,MATCH(expenses_min_row,$C:$C,0),
             IF(header_row_id=savings_header_row,MATCH(savings_min_row,$C:$C,0),""))),"")</f>
        <v>20</v>
      </c>
      <c r="N24" s="64" cm="1">
        <f t="array" ref="N24">IF(is_cat,
         IF(header_row_id=income_header_row,MATCH(income_max_row,$C:$C,0),
           IF(header_row_id=expenses_header_row,MATCH(expenses_max_row,$C:$C,0),
             IF(header_row_id=savings_header_row,MATCH(savings_max_row,$C:$C,0)))),"")</f>
        <v>28</v>
      </c>
      <c r="O24" s="63" t="str">
        <f t="shared" si="2"/>
        <v>$K$20:$K$28</v>
      </c>
      <c r="P24">
        <f t="shared" ca="1" si="3"/>
        <v>9</v>
      </c>
      <c r="Q24" t="str">
        <f t="shared" si="4"/>
        <v>$L$20:$L$28</v>
      </c>
      <c r="R24" s="64">
        <f t="shared" ca="1" si="5"/>
        <v>8</v>
      </c>
      <c r="S24" s="63">
        <f t="shared" ca="1" si="6"/>
        <v>98</v>
      </c>
      <c r="T24" t="str">
        <f t="shared" si="7"/>
        <v>$S$20:$S$28</v>
      </c>
      <c r="U24">
        <f t="shared" ca="1" si="8"/>
        <v>9</v>
      </c>
      <c r="V24" t="str">
        <f t="shared" si="9"/>
        <v>$U$20:$U$24</v>
      </c>
      <c r="W24" s="64">
        <f t="shared" ca="1" si="10"/>
        <v>9</v>
      </c>
      <c r="X24" s="68">
        <f t="shared" ca="1" si="11"/>
        <v>37</v>
      </c>
      <c r="Y24" s="69" t="str" cm="1">
        <f t="array" aca="1" ref="Y24" ca="1">IF(is_empty,"",INDEX($J:$J,MATCH(row_id,$X:$X,0)))</f>
        <v>Transportation</v>
      </c>
      <c r="Z24" s="71" cm="1">
        <f t="array" aca="1" ref="Z24" ca="1">IF(is_empty,"",IF(is_header,"Tracked",INDEX($K:$K,MATCH(row_id,$X:$X,0))))</f>
        <v>710</v>
      </c>
      <c r="AA24" s="71" cm="1">
        <f t="array" aca="1" ref="AA24" ca="1">IF(is_empty,"",IF(is_header,"Budget",INDEX($L:$L,MATCH(row_id,$X:$X,0))))</f>
        <v>3600</v>
      </c>
      <c r="AB24" s="70" cm="1">
        <f t="array" aca="1" ref="AB24" ca="1">IF(is_empty,"",IF(is_header, " % Compl. ", IFERROR(out_tracked/out_budget, "-")))</f>
        <v>0.19722222222222222</v>
      </c>
      <c r="AC24" s="71" cm="1">
        <f t="array" aca="1" ref="AC24" ca="1">IF(is_empty,"",IF(is_header, "Remaining", IF(out_budget-out_tracked&gt;0,out_budget-out_tracked,0)))</f>
        <v>2890</v>
      </c>
      <c r="AD24" s="71" cm="1">
        <f t="array" aca="1" ref="AD24" ca="1">IF(is_empty,"",IF(is_header, "Excess", IF(out_budget-out_tracked&lt;0,out_tracked-out_budget,0)))</f>
        <v>0</v>
      </c>
      <c r="AF24" s="76"/>
      <c r="AG24" s="77"/>
      <c r="AH24" s="77"/>
      <c r="AI24" s="77"/>
      <c r="AJ24" s="77"/>
      <c r="AK24" s="78"/>
      <c r="AM24" s="76"/>
      <c r="AN24" s="77"/>
      <c r="AO24" s="77"/>
      <c r="AP24" s="77"/>
      <c r="AQ24" s="77"/>
      <c r="AR24" s="78"/>
    </row>
    <row r="25" spans="3:44" x14ac:dyDescent="0.3">
      <c r="C25" s="52" cm="1">
        <f t="array" ref="C25">IF(C24=-1,-1,
    IF(C24&lt;income_max_row, C24+1,
        IF(C24=income_max_row, income_total_row,
            IF(C24=income_total_row, "/1",
                IF(C24="/1", expenses_header_row,
                    IF(C24&lt;expenses_max_row, C24+1,
                        IF(C24=expenses_max_row, expenses_total_row,
                            IF(C24=expenses_total_row,"/2",
                                IF(C24="/2", savings_header_row,
                                    IF(C24&lt;savings_max_row, C24+1,
                                        IF(C24=savings_max_row, savings_total_row, -1)))))))))))</f>
        <v>34</v>
      </c>
      <c r="D25" s="53" cm="1">
        <f t="array" ref="D25">IF(is_header,row_id,
       IF(NOT(is_empty),D24,-1))</f>
        <v>28</v>
      </c>
      <c r="E25" s="52" cm="1">
        <f t="array" ref="E25">1*OR(row_id=income_header_row,row_id=expenses_header_row,row_id=savings_header_row)</f>
        <v>0</v>
      </c>
      <c r="F25" s="49">
        <f t="shared" si="0"/>
        <v>1</v>
      </c>
      <c r="G25" s="49" cm="1">
        <f t="array" ref="G25">1*OR(row_id=income_total_row,row_id=expenses_total_row,row_id=savings_total_row)</f>
        <v>0</v>
      </c>
      <c r="H25" s="53">
        <f t="shared" si="1"/>
        <v>0</v>
      </c>
      <c r="I25" s="52" t="str" cm="1">
        <f t="array" ref="I25">IFERROR(INDEX('Budget Planning'!$C:$C,header_row_id)," ")</f>
        <v>Expenses</v>
      </c>
      <c r="J25" s="39" t="str" cm="1">
        <f t="array" ref="J25">IFERROR(INDEX('Budget Planning'!$C:$C,row_id)," ")</f>
        <v>Clothing</v>
      </c>
      <c r="K25" s="57" cm="1">
        <f t="array" ref="K25">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505</v>
      </c>
      <c r="L25" s="53" cm="1">
        <f t="array" ref="L25">IF(OR(is_header,is_empty)," ",
       INDEX('Budget Planning'!$E:$EM,row_id,
              MATCH(IF(selected_period="Total Year",selected_year, DATE(selected_year,selected_period,1)),'Budget Planning'!$E$9:$EM$9,0)))</f>
        <v>2400</v>
      </c>
      <c r="M25" s="63" cm="1">
        <f t="array" ref="M25">IF(is_cat,
         IF(header_row_id=income_header_row,MATCH(income_min_row,$C:$C,0),
           IF(header_row_id=expenses_header_row,MATCH(expenses_min_row,$C:$C,0),
             IF(header_row_id=savings_header_row,MATCH(savings_min_row,$C:$C,0),""))),"")</f>
        <v>20</v>
      </c>
      <c r="N25" s="64" cm="1">
        <f t="array" ref="N25">IF(is_cat,
         IF(header_row_id=income_header_row,MATCH(income_max_row,$C:$C,0),
           IF(header_row_id=expenses_header_row,MATCH(expenses_max_row,$C:$C,0),
             IF(header_row_id=savings_header_row,MATCH(savings_max_row,$C:$C,0)))),"")</f>
        <v>28</v>
      </c>
      <c r="O25" s="63" t="str">
        <f t="shared" si="2"/>
        <v>$K$20:$K$28</v>
      </c>
      <c r="P25">
        <f t="shared" ca="1" si="3"/>
        <v>7</v>
      </c>
      <c r="Q25" t="str">
        <f t="shared" si="4"/>
        <v>$L$20:$L$28</v>
      </c>
      <c r="R25" s="64">
        <f t="shared" ca="1" si="5"/>
        <v>6</v>
      </c>
      <c r="S25" s="63">
        <f t="shared" ca="1" si="6"/>
        <v>76</v>
      </c>
      <c r="T25" t="str">
        <f t="shared" si="7"/>
        <v>$S$20:$S$28</v>
      </c>
      <c r="U25">
        <f t="shared" ca="1" si="8"/>
        <v>7</v>
      </c>
      <c r="V25" t="str">
        <f t="shared" si="9"/>
        <v>$U$20:$U$25</v>
      </c>
      <c r="W25" s="64">
        <f t="shared" ca="1" si="10"/>
        <v>7</v>
      </c>
      <c r="X25" s="68">
        <f t="shared" ca="1" si="11"/>
        <v>35</v>
      </c>
      <c r="Y25" s="69" t="str" cm="1">
        <f t="array" aca="1" ref="Y25" ca="1">IF(is_empty,"",INDEX($J:$J,MATCH(row_id,$X:$X,0)))</f>
        <v>Utilities</v>
      </c>
      <c r="Z25" s="71" cm="1">
        <f t="array" aca="1" ref="Z25" ca="1">IF(is_empty,"",IF(is_header,"Tracked",INDEX($K:$K,MATCH(row_id,$X:$X,0))))</f>
        <v>610</v>
      </c>
      <c r="AA25" s="71" cm="1">
        <f t="array" aca="1" ref="AA25" ca="1">IF(is_empty,"",IF(is_header,"Budget",INDEX($L:$L,MATCH(row_id,$X:$X,0))))</f>
        <v>3600</v>
      </c>
      <c r="AB25" s="70" cm="1">
        <f t="array" aca="1" ref="AB25" ca="1">IF(is_empty,"",IF(is_header, " % Compl. ", IFERROR(out_tracked/out_budget, "-")))</f>
        <v>0.16944444444444445</v>
      </c>
      <c r="AC25" s="71" cm="1">
        <f t="array" aca="1" ref="AC25" ca="1">IF(is_empty,"",IF(is_header, "Remaining", IF(out_budget-out_tracked&gt;0,out_budget-out_tracked,0)))</f>
        <v>2990</v>
      </c>
      <c r="AD25" s="71" cm="1">
        <f t="array" aca="1" ref="AD25" ca="1">IF(is_empty,"",IF(is_header, "Excess", IF(out_budget-out_tracked&lt;0,out_tracked-out_budget,0)))</f>
        <v>0</v>
      </c>
    </row>
    <row r="26" spans="3:44" x14ac:dyDescent="0.3">
      <c r="C26" s="52" cm="1">
        <f t="array" ref="C26">IF(C25=-1,-1,
    IF(C25&lt;income_max_row, C25+1,
        IF(C25=income_max_row, income_total_row,
            IF(C25=income_total_row, "/1",
                IF(C25="/1", expenses_header_row,
                    IF(C25&lt;expenses_max_row, C25+1,
                        IF(C25=expenses_max_row, expenses_total_row,
                            IF(C25=expenses_total_row,"/2",
                                IF(C25="/2", savings_header_row,
                                    IF(C25&lt;savings_max_row, C25+1,
                                        IF(C25=savings_max_row, savings_total_row, -1)))))))))))</f>
        <v>35</v>
      </c>
      <c r="D26" s="53" cm="1">
        <f t="array" ref="D26">IF(is_header,row_id,
       IF(NOT(is_empty),D25,-1))</f>
        <v>28</v>
      </c>
      <c r="E26" s="52" cm="1">
        <f t="array" ref="E26">1*OR(row_id=income_header_row,row_id=expenses_header_row,row_id=savings_header_row)</f>
        <v>0</v>
      </c>
      <c r="F26" s="49">
        <f t="shared" si="0"/>
        <v>1</v>
      </c>
      <c r="G26" s="49" cm="1">
        <f t="array" ref="G26">1*OR(row_id=income_total_row,row_id=expenses_total_row,row_id=savings_total_row)</f>
        <v>0</v>
      </c>
      <c r="H26" s="53">
        <f t="shared" si="1"/>
        <v>0</v>
      </c>
      <c r="I26" s="52" t="str" cm="1">
        <f t="array" ref="I26">IFERROR(INDEX('Budget Planning'!$C:$C,header_row_id)," ")</f>
        <v>Expenses</v>
      </c>
      <c r="J26" s="39" t="str" cm="1">
        <f t="array" ref="J26">IFERROR(INDEX('Budget Planning'!$C:$C,row_id)," ")</f>
        <v>Body Care &amp; Medicine</v>
      </c>
      <c r="K26" s="57" cm="1">
        <f t="array" ref="K26">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750</v>
      </c>
      <c r="L26" s="53" cm="1">
        <f t="array" ref="L26">IF(OR(is_header,is_empty)," ",
       INDEX('Budget Planning'!$E:$EM,row_id,
              MATCH(IF(selected_period="Total Year",selected_year, DATE(selected_year,selected_period,1)),'Budget Planning'!$E$9:$EM$9,0)))</f>
        <v>2400</v>
      </c>
      <c r="M26" s="63" cm="1">
        <f t="array" ref="M26">IF(is_cat,
         IF(header_row_id=income_header_row,MATCH(income_min_row,$C:$C,0),
           IF(header_row_id=expenses_header_row,MATCH(expenses_min_row,$C:$C,0),
             IF(header_row_id=savings_header_row,MATCH(savings_min_row,$C:$C,0),""))),"")</f>
        <v>20</v>
      </c>
      <c r="N26" s="64" cm="1">
        <f t="array" ref="N26">IF(is_cat,
         IF(header_row_id=income_header_row,MATCH(income_max_row,$C:$C,0),
           IF(header_row_id=expenses_header_row,MATCH(expenses_max_row,$C:$C,0),
             IF(header_row_id=savings_header_row,MATCH(savings_max_row,$C:$C,0)))),"")</f>
        <v>28</v>
      </c>
      <c r="O26" s="63" t="str">
        <f t="shared" si="2"/>
        <v>$K$20:$K$28</v>
      </c>
      <c r="P26">
        <f t="shared" ca="1" si="3"/>
        <v>4</v>
      </c>
      <c r="Q26" t="str">
        <f t="shared" si="4"/>
        <v>$L$20:$L$28</v>
      </c>
      <c r="R26" s="64">
        <f t="shared" ca="1" si="5"/>
        <v>6</v>
      </c>
      <c r="S26" s="63">
        <f t="shared" ca="1" si="6"/>
        <v>46</v>
      </c>
      <c r="T26" t="str">
        <f t="shared" si="7"/>
        <v>$S$20:$S$28</v>
      </c>
      <c r="U26">
        <f t="shared" ca="1" si="8"/>
        <v>4</v>
      </c>
      <c r="V26" t="str">
        <f t="shared" si="9"/>
        <v>$U$20:$U$26</v>
      </c>
      <c r="W26" s="64">
        <f t="shared" ca="1" si="10"/>
        <v>4</v>
      </c>
      <c r="X26" s="68">
        <f t="shared" ca="1" si="11"/>
        <v>32</v>
      </c>
      <c r="Y26" s="69" t="str" cm="1">
        <f t="array" aca="1" ref="Y26" ca="1">IF(is_empty,"",INDEX($J:$J,MATCH(row_id,$X:$X,0)))</f>
        <v>Clothing</v>
      </c>
      <c r="Z26" s="71" cm="1">
        <f t="array" aca="1" ref="Z26" ca="1">IF(is_empty,"",IF(is_header,"Tracked",INDEX($K:$K,MATCH(row_id,$X:$X,0))))</f>
        <v>505</v>
      </c>
      <c r="AA26" s="71" cm="1">
        <f t="array" aca="1" ref="AA26" ca="1">IF(is_empty,"",IF(is_header,"Budget",INDEX($L:$L,MATCH(row_id,$X:$X,0))))</f>
        <v>2400</v>
      </c>
      <c r="AB26" s="70" cm="1">
        <f t="array" aca="1" ref="AB26" ca="1">IF(is_empty,"",IF(is_header, " % Compl. ", IFERROR(out_tracked/out_budget, "-")))</f>
        <v>0.21041666666666667</v>
      </c>
      <c r="AC26" s="71" cm="1">
        <f t="array" aca="1" ref="AC26" ca="1">IF(is_empty,"",IF(is_header, "Remaining", IF(out_budget-out_tracked&gt;0,out_budget-out_tracked,0)))</f>
        <v>1895</v>
      </c>
      <c r="AD26" s="71" cm="1">
        <f t="array" aca="1" ref="AD26" ca="1">IF(is_empty,"",IF(is_header, "Excess", IF(out_budget-out_tracked&lt;0,out_tracked-out_budget,0)))</f>
        <v>0</v>
      </c>
      <c r="AF26" s="73"/>
      <c r="AG26" s="74"/>
      <c r="AH26" s="74"/>
      <c r="AI26" s="74"/>
      <c r="AJ26" s="74"/>
      <c r="AK26" s="75"/>
      <c r="AM26" s="73"/>
      <c r="AN26" s="74"/>
      <c r="AO26" s="74"/>
      <c r="AP26" s="74"/>
      <c r="AQ26" s="74"/>
      <c r="AR26" s="75"/>
    </row>
    <row r="27" spans="3:44" x14ac:dyDescent="0.3">
      <c r="C27" s="52" cm="1">
        <f t="array" ref="C27">IF(C26=-1,-1,
    IF(C26&lt;income_max_row, C26+1,
        IF(C26=income_max_row, income_total_row,
            IF(C26=income_total_row, "/1",
                IF(C26="/1", expenses_header_row,
                    IF(C26&lt;expenses_max_row, C26+1,
                        IF(C26=expenses_max_row, expenses_total_row,
                            IF(C26=expenses_total_row,"/2",
                                IF(C26="/2", savings_header_row,
                                    IF(C26&lt;savings_max_row, C26+1,
                                        IF(C26=savings_max_row, savings_total_row, -1)))))))))))</f>
        <v>36</v>
      </c>
      <c r="D27" s="53" cm="1">
        <f t="array" ref="D27">IF(is_header,row_id,
       IF(NOT(is_empty),D26,-1))</f>
        <v>28</v>
      </c>
      <c r="E27" s="52" cm="1">
        <f t="array" ref="E27">1*OR(row_id=income_header_row,row_id=expenses_header_row,row_id=savings_header_row)</f>
        <v>0</v>
      </c>
      <c r="F27" s="49">
        <f t="shared" si="0"/>
        <v>1</v>
      </c>
      <c r="G27" s="49" cm="1">
        <f t="array" ref="G27">1*OR(row_id=income_total_row,row_id=expenses_total_row,row_id=savings_total_row)</f>
        <v>0</v>
      </c>
      <c r="H27" s="53">
        <f t="shared" si="1"/>
        <v>0</v>
      </c>
      <c r="I27" s="52" t="str" cm="1">
        <f t="array" ref="I27">IFERROR(INDEX('Budget Planning'!$C:$C,header_row_id)," ")</f>
        <v>Expenses</v>
      </c>
      <c r="J27" s="39" t="str" cm="1">
        <f t="array" ref="J27">IFERROR(INDEX('Budget Planning'!$C:$C,row_id)," ")</f>
        <v>Media</v>
      </c>
      <c r="K27" s="57" cm="1">
        <f t="array" ref="K27">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150</v>
      </c>
      <c r="L27" s="53" cm="1">
        <f t="array" ref="L27">IF(OR(is_header,is_empty)," ",
       INDEX('Budget Planning'!$E:$EM,row_id,
              MATCH(IF(selected_period="Total Year",selected_year, DATE(selected_year,selected_period,1)),'Budget Planning'!$E$9:$EM$9,0)))</f>
        <v>600</v>
      </c>
      <c r="M27" s="63" cm="1">
        <f t="array" ref="M27">IF(is_cat,
         IF(header_row_id=income_header_row,MATCH(income_min_row,$C:$C,0),
           IF(header_row_id=expenses_header_row,MATCH(expenses_min_row,$C:$C,0),
             IF(header_row_id=savings_header_row,MATCH(savings_min_row,$C:$C,0),""))),"")</f>
        <v>20</v>
      </c>
      <c r="N27" s="64" cm="1">
        <f t="array" ref="N27">IF(is_cat,
         IF(header_row_id=income_header_row,MATCH(income_max_row,$C:$C,0),
           IF(header_row_id=expenses_header_row,MATCH(expenses_max_row,$C:$C,0),
             IF(header_row_id=savings_header_row,MATCH(savings_max_row,$C:$C,0)))),"")</f>
        <v>28</v>
      </c>
      <c r="O27" s="63" t="str">
        <f t="shared" si="2"/>
        <v>$K$20:$K$28</v>
      </c>
      <c r="P27">
        <f t="shared" ca="1" si="3"/>
        <v>8</v>
      </c>
      <c r="Q27" t="str">
        <f t="shared" si="4"/>
        <v>$L$20:$L$28</v>
      </c>
      <c r="R27" s="64">
        <f t="shared" ca="1" si="5"/>
        <v>8</v>
      </c>
      <c r="S27" s="63">
        <f t="shared" ca="1" si="6"/>
        <v>88</v>
      </c>
      <c r="T27" t="str">
        <f t="shared" si="7"/>
        <v>$S$20:$S$28</v>
      </c>
      <c r="U27">
        <f t="shared" ca="1" si="8"/>
        <v>8</v>
      </c>
      <c r="V27" t="str">
        <f t="shared" si="9"/>
        <v>$U$20:$U$27</v>
      </c>
      <c r="W27" s="64">
        <f t="shared" ca="1" si="10"/>
        <v>8</v>
      </c>
      <c r="X27" s="68">
        <f t="shared" ca="1" si="11"/>
        <v>36</v>
      </c>
      <c r="Y27" s="69" t="str" cm="1">
        <f t="array" aca="1" ref="Y27" ca="1">IF(is_empty,"",INDEX($J:$J,MATCH(row_id,$X:$X,0)))</f>
        <v>Media</v>
      </c>
      <c r="Z27" s="71" cm="1">
        <f t="array" aca="1" ref="Z27" ca="1">IF(is_empty,"",IF(is_header,"Tracked",INDEX($K:$K,MATCH(row_id,$X:$X,0))))</f>
        <v>150</v>
      </c>
      <c r="AA27" s="71" cm="1">
        <f t="array" aca="1" ref="AA27" ca="1">IF(is_empty,"",IF(is_header,"Budget",INDEX($L:$L,MATCH(row_id,$X:$X,0))))</f>
        <v>600</v>
      </c>
      <c r="AB27" s="70" cm="1">
        <f t="array" aca="1" ref="AB27" ca="1">IF(is_empty,"",IF(is_header, " % Compl. ", IFERROR(out_tracked/out_budget, "-")))</f>
        <v>0.25</v>
      </c>
      <c r="AC27" s="71" cm="1">
        <f t="array" aca="1" ref="AC27" ca="1">IF(is_empty,"",IF(is_header, "Remaining", IF(out_budget-out_tracked&gt;0,out_budget-out_tracked,0)))</f>
        <v>450</v>
      </c>
      <c r="AD27" s="71" cm="1">
        <f t="array" aca="1" ref="AD27" ca="1">IF(is_empty,"",IF(is_header, "Excess", IF(out_budget-out_tracked&lt;0,out_tracked-out_budget,0)))</f>
        <v>0</v>
      </c>
      <c r="AF27" s="63"/>
      <c r="AK27" s="64"/>
      <c r="AM27" s="63"/>
      <c r="AR27" s="64"/>
    </row>
    <row r="28" spans="3:44" x14ac:dyDescent="0.3">
      <c r="C28" s="52" cm="1">
        <f t="array" ref="C28">IF(C27=-1,-1,
    IF(C27&lt;income_max_row, C27+1,
        IF(C27=income_max_row, income_total_row,
            IF(C27=income_total_row, "/1",
                IF(C27="/1", expenses_header_row,
                    IF(C27&lt;expenses_max_row, C27+1,
                        IF(C27=expenses_max_row, expenses_total_row,
                            IF(C27=expenses_total_row,"/2",
                                IF(C27="/2", savings_header_row,
                                    IF(C27&lt;savings_max_row, C27+1,
                                        IF(C27=savings_max_row, savings_total_row, -1)))))))))))</f>
        <v>37</v>
      </c>
      <c r="D28" s="53" cm="1">
        <f t="array" ref="D28">IF(is_header,row_id,
       IF(NOT(is_empty),D27,-1))</f>
        <v>28</v>
      </c>
      <c r="E28" s="52" cm="1">
        <f t="array" ref="E28">1*OR(row_id=income_header_row,row_id=expenses_header_row,row_id=savings_header_row)</f>
        <v>0</v>
      </c>
      <c r="F28" s="49">
        <f t="shared" si="0"/>
        <v>1</v>
      </c>
      <c r="G28" s="49" cm="1">
        <f t="array" ref="G28">1*OR(row_id=income_total_row,row_id=expenses_total_row,row_id=savings_total_row)</f>
        <v>0</v>
      </c>
      <c r="H28" s="53">
        <f t="shared" si="1"/>
        <v>0</v>
      </c>
      <c r="I28" s="52" t="str" cm="1">
        <f t="array" ref="I28">IFERROR(INDEX('Budget Planning'!$C:$C,header_row_id)," ")</f>
        <v>Expenses</v>
      </c>
      <c r="J28" s="39" t="str" cm="1">
        <f t="array" ref="J28">IFERROR(INDEX('Budget Planning'!$C:$C,row_id)," ")</f>
        <v>Fun &amp; Vacation</v>
      </c>
      <c r="K28" s="57" cm="1">
        <f t="array" ref="K28">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840</v>
      </c>
      <c r="L28" s="53" cm="1">
        <f t="array" ref="L28">IF(OR(is_header,is_empty)," ",
       INDEX('Budget Planning'!$E:$EM,row_id,
              MATCH(IF(selected_period="Total Year",selected_year, DATE(selected_year,selected_period,1)),'Budget Planning'!$E$9:$EM$9,0)))</f>
        <v>6000</v>
      </c>
      <c r="M28" s="63" cm="1">
        <f t="array" ref="M28">IF(is_cat,
         IF(header_row_id=income_header_row,MATCH(income_min_row,$C:$C,0),
           IF(header_row_id=expenses_header_row,MATCH(expenses_min_row,$C:$C,0),
             IF(header_row_id=savings_header_row,MATCH(savings_min_row,$C:$C,0),""))),"")</f>
        <v>20</v>
      </c>
      <c r="N28" s="64" cm="1">
        <f t="array" ref="N28">IF(is_cat,
         IF(header_row_id=income_header_row,MATCH(income_max_row,$C:$C,0),
           IF(header_row_id=expenses_header_row,MATCH(expenses_max_row,$C:$C,0),
             IF(header_row_id=savings_header_row,MATCH(savings_max_row,$C:$C,0)))),"")</f>
        <v>28</v>
      </c>
      <c r="O28" s="63" t="str">
        <f t="shared" si="2"/>
        <v>$K$20:$K$28</v>
      </c>
      <c r="P28">
        <f t="shared" ca="1" si="3"/>
        <v>3</v>
      </c>
      <c r="Q28" t="str">
        <f t="shared" si="4"/>
        <v>$L$20:$L$28</v>
      </c>
      <c r="R28" s="64">
        <f t="shared" ca="1" si="5"/>
        <v>2</v>
      </c>
      <c r="S28" s="63">
        <f t="shared" ca="1" si="6"/>
        <v>32</v>
      </c>
      <c r="T28" t="str">
        <f t="shared" si="7"/>
        <v>$S$20:$S$28</v>
      </c>
      <c r="U28">
        <f t="shared" ca="1" si="8"/>
        <v>3</v>
      </c>
      <c r="V28" t="str">
        <f t="shared" si="9"/>
        <v>$U$20:$U$28</v>
      </c>
      <c r="W28" s="64">
        <f t="shared" ca="1" si="10"/>
        <v>3</v>
      </c>
      <c r="X28" s="68">
        <f t="shared" ca="1" si="11"/>
        <v>31</v>
      </c>
      <c r="Y28" s="69" t="str" cm="1">
        <f t="array" aca="1" ref="Y28" ca="1">IF(is_empty,"",INDEX($J:$J,MATCH(row_id,$X:$X,0)))</f>
        <v>Insurances</v>
      </c>
      <c r="Z28" s="71" cm="1">
        <f t="array" aca="1" ref="Z28" ca="1">IF(is_empty,"",IF(is_header,"Tracked",INDEX($K:$K,MATCH(row_id,$X:$X,0))))</f>
        <v>100</v>
      </c>
      <c r="AA28" s="71" cm="1">
        <f t="array" aca="1" ref="AA28" ca="1">IF(is_empty,"",IF(is_header,"Budget",INDEX($L:$L,MATCH(row_id,$X:$X,0))))</f>
        <v>600</v>
      </c>
      <c r="AB28" s="70" cm="1">
        <f t="array" aca="1" ref="AB28" ca="1">IF(is_empty,"",IF(is_header, " % Compl. ", IFERROR(out_tracked/out_budget, "-")))</f>
        <v>0.16666666666666666</v>
      </c>
      <c r="AC28" s="71" cm="1">
        <f t="array" aca="1" ref="AC28" ca="1">IF(is_empty,"",IF(is_header, "Remaining", IF(out_budget-out_tracked&gt;0,out_budget-out_tracked,0)))</f>
        <v>500</v>
      </c>
      <c r="AD28" s="71" cm="1">
        <f t="array" aca="1" ref="AD28" ca="1">IF(is_empty,"",IF(is_header, "Excess", IF(out_budget-out_tracked&lt;0,out_tracked-out_budget,0)))</f>
        <v>0</v>
      </c>
      <c r="AF28" s="63"/>
      <c r="AK28" s="64"/>
      <c r="AM28" s="63"/>
      <c r="AR28" s="64"/>
    </row>
    <row r="29" spans="3:44" x14ac:dyDescent="0.3">
      <c r="C29" s="52" cm="1">
        <f t="array" ref="C29">IF(C28=-1,-1,
    IF(C28&lt;income_max_row, C28+1,
        IF(C28=income_max_row, income_total_row,
            IF(C28=income_total_row, "/1",
                IF(C28="/1", expenses_header_row,
                    IF(C28&lt;expenses_max_row, C28+1,
                        IF(C28=expenses_max_row, expenses_total_row,
                            IF(C28=expenses_total_row,"/2",
                                IF(C28="/2", savings_header_row,
                                    IF(C28&lt;savings_max_row, C28+1,
                                        IF(C28=savings_max_row, savings_total_row, -1)))))))))))</f>
        <v>48</v>
      </c>
      <c r="D29" s="53" cm="1">
        <f t="array" ref="D29">IF(is_header,row_id,
       IF(NOT(is_empty),D28,-1))</f>
        <v>28</v>
      </c>
      <c r="E29" s="52" cm="1">
        <f t="array" ref="E29">1*OR(row_id=income_header_row,row_id=expenses_header_row,row_id=savings_header_row)</f>
        <v>0</v>
      </c>
      <c r="F29" s="49">
        <f t="shared" si="0"/>
        <v>0</v>
      </c>
      <c r="G29" s="49" cm="1">
        <f t="array" ref="G29">1*OR(row_id=income_total_row,row_id=expenses_total_row,row_id=savings_total_row)</f>
        <v>1</v>
      </c>
      <c r="H29" s="53">
        <f t="shared" si="1"/>
        <v>0</v>
      </c>
      <c r="I29" s="52" t="str" cm="1">
        <f t="array" ref="I29">IFERROR(INDEX('Budget Planning'!$C:$C,header_row_id)," ")</f>
        <v>Expenses</v>
      </c>
      <c r="J29" s="39" t="str" cm="1">
        <f t="array" ref="J29">IFERROR(INDEX('Budget Planning'!$C:$C,row_id)," ")</f>
        <v>Total</v>
      </c>
      <c r="K29" s="57" cm="1">
        <f t="array" ref="K29">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8315</v>
      </c>
      <c r="L29" s="53" cm="1">
        <f t="array" aca="1" ref="L29" ca="1">IF(OR(is_header,is_empty)," ",
       INDEX('Budget Planning'!$E:$EM,row_id,
              MATCH(IF(selected_period="Total Year",selected_year, DATE(selected_year,selected_period,1)),'Budget Planning'!$E$9:$EM$9,0)))</f>
        <v>37800</v>
      </c>
      <c r="M29" s="63" t="str" cm="1">
        <f t="array" ref="M29">IF(is_cat,
         IF(header_row_id=income_header_row,MATCH(income_min_row,$C:$C,0),
           IF(header_row_id=expenses_header_row,MATCH(expenses_min_row,$C:$C,0),
             IF(header_row_id=savings_header_row,MATCH(savings_min_row,$C:$C,0),""))),"")</f>
        <v/>
      </c>
      <c r="N29" s="64" t="str" cm="1">
        <f t="array" ref="N29">IF(is_cat,
         IF(header_row_id=income_header_row,MATCH(income_max_row,$C:$C,0),
           IF(header_row_id=expenses_header_row,MATCH(expenses_max_row,$C:$C,0),
             IF(header_row_id=savings_header_row,MATCH(savings_max_row,$C:$C,0)))),"")</f>
        <v/>
      </c>
      <c r="O29" s="63" t="str">
        <f t="shared" si="2"/>
        <v/>
      </c>
      <c r="P29" t="str">
        <f t="shared" ca="1" si="3"/>
        <v/>
      </c>
      <c r="Q29" t="str">
        <f t="shared" si="4"/>
        <v/>
      </c>
      <c r="R29" s="64" t="str">
        <f t="shared" ca="1" si="5"/>
        <v/>
      </c>
      <c r="S29" s="63" t="str">
        <f t="shared" si="6"/>
        <v/>
      </c>
      <c r="T29" t="str">
        <f t="shared" si="7"/>
        <v/>
      </c>
      <c r="U29" t="str">
        <f t="shared" ca="1" si="8"/>
        <v/>
      </c>
      <c r="V29" t="str">
        <f t="shared" si="9"/>
        <v/>
      </c>
      <c r="W29" s="64" t="str">
        <f t="shared" ca="1" si="10"/>
        <v/>
      </c>
      <c r="X29" s="68">
        <f t="shared" si="11"/>
        <v>48</v>
      </c>
      <c r="Y29" s="69" t="str" cm="1">
        <f t="array" aca="1" ref="Y29" ca="1">IF(is_empty,"",INDEX($J:$J,MATCH(row_id,$X:$X,0)))</f>
        <v>Total</v>
      </c>
      <c r="Z29" s="71" cm="1">
        <f t="array" aca="1" ref="Z29" ca="1">IF(is_empty,"",IF(is_header,"Tracked",INDEX($K:$K,MATCH(row_id,$X:$X,0))))</f>
        <v>8315</v>
      </c>
      <c r="AA29" s="71" cm="1">
        <f t="array" aca="1" ref="AA29" ca="1">IF(is_empty,"",IF(is_header,"Budget",INDEX($L:$L,MATCH(row_id,$X:$X,0))))</f>
        <v>37800</v>
      </c>
      <c r="AB29" s="70" cm="1">
        <f t="array" aca="1" ref="AB29" ca="1">IF(is_empty,"",IF(is_header, " % Compl. ", IFERROR(out_tracked/out_budget, "-")))</f>
        <v>0.21997354497354496</v>
      </c>
      <c r="AC29" s="71" cm="1">
        <f t="array" aca="1" ref="AC29" ca="1">IF(is_empty,"",IF(is_header, "Remaining", IF(out_budget-out_tracked&gt;0,out_budget-out_tracked,0)))</f>
        <v>29485</v>
      </c>
      <c r="AD29" s="71" cm="1">
        <f t="array" aca="1" ref="AD29" ca="1">IF(is_empty,"",IF(is_header, "Excess", IF(out_budget-out_tracked&lt;0,out_tracked-out_budget,0)))</f>
        <v>0</v>
      </c>
      <c r="AF29" s="63"/>
      <c r="AI29" s="79" t="str">
        <f ca="1">Calculations!I35</f>
        <v>Housing</v>
      </c>
      <c r="AJ29" s="80">
        <f ca="1">Calculations!J35</f>
        <v>3600</v>
      </c>
      <c r="AK29" s="64"/>
      <c r="AM29" s="63"/>
      <c r="AP29" s="79" t="str">
        <f ca="1">Calculations!M35</f>
        <v>Emergency Fund</v>
      </c>
      <c r="AQ29" s="79">
        <f ca="1">Calculations!N35</f>
        <v>2450</v>
      </c>
      <c r="AR29" s="64"/>
    </row>
    <row r="30" spans="3:44" x14ac:dyDescent="0.3">
      <c r="C30" s="52" t="str" cm="1">
        <f t="array" ref="C30">IF(C29=-1,-1,
    IF(C29&lt;income_max_row, C29+1,
        IF(C29=income_max_row, income_total_row,
            IF(C29=income_total_row, "/1",
                IF(C29="/1", expenses_header_row,
                    IF(C29&lt;expenses_max_row, C29+1,
                        IF(C29=expenses_max_row, expenses_total_row,
                            IF(C29=expenses_total_row,"/2",
                                IF(C29="/2", savings_header_row,
                                    IF(C29&lt;savings_max_row, C29+1,
                                        IF(C29=savings_max_row, savings_total_row, -1)))))))))))</f>
        <v>/2</v>
      </c>
      <c r="D30" s="53" cm="1">
        <f t="array" ref="D30">IF(is_header,row_id,
       IF(NOT(is_empty),D29,-1))</f>
        <v>-1</v>
      </c>
      <c r="E30" s="52" cm="1">
        <f t="array" ref="E30">1*OR(row_id=income_header_row,row_id=expenses_header_row,row_id=savings_header_row)</f>
        <v>0</v>
      </c>
      <c r="F30" s="49">
        <f t="shared" si="0"/>
        <v>0</v>
      </c>
      <c r="G30" s="49" cm="1">
        <f t="array" ref="G30">1*OR(row_id=income_total_row,row_id=expenses_total_row,row_id=savings_total_row)</f>
        <v>0</v>
      </c>
      <c r="H30" s="53">
        <f t="shared" si="1"/>
        <v>1</v>
      </c>
      <c r="I30" s="52" t="str" cm="1">
        <f t="array" ref="I30">IFERROR(INDEX('Budget Planning'!$C:$C,header_row_id)," ")</f>
        <v xml:space="preserve"> </v>
      </c>
      <c r="J30" s="39" t="str" cm="1">
        <f t="array" ref="J30">IFERROR(INDEX('Budget Planning'!$C:$C,row_id)," ")</f>
        <v xml:space="preserve"> </v>
      </c>
      <c r="K30" s="57" t="str" cm="1">
        <f t="array" ref="K30">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
      </c>
      <c r="L30" s="53" t="str" cm="1">
        <f t="array" ref="L30">IF(OR(is_header,is_empty)," ",
       INDEX('Budget Planning'!$E:$EM,row_id,
              MATCH(IF(selected_period="Total Year",selected_year, DATE(selected_year,selected_period,1)),'Budget Planning'!$E$9:$EM$9,0)))</f>
        <v xml:space="preserve"> </v>
      </c>
      <c r="M30" s="63" t="str" cm="1">
        <f t="array" ref="M30">IF(is_cat,
         IF(header_row_id=income_header_row,MATCH(income_min_row,$C:$C,0),
           IF(header_row_id=expenses_header_row,MATCH(expenses_min_row,$C:$C,0),
             IF(header_row_id=savings_header_row,MATCH(savings_min_row,$C:$C,0),""))),"")</f>
        <v/>
      </c>
      <c r="N30" s="64" t="str" cm="1">
        <f t="array" ref="N30">IF(is_cat,
         IF(header_row_id=income_header_row,MATCH(income_max_row,$C:$C,0),
           IF(header_row_id=expenses_header_row,MATCH(expenses_max_row,$C:$C,0),
             IF(header_row_id=savings_header_row,MATCH(savings_max_row,$C:$C,0)))),"")</f>
        <v/>
      </c>
      <c r="O30" s="63" t="str">
        <f t="shared" si="2"/>
        <v/>
      </c>
      <c r="P30" t="str">
        <f t="shared" ca="1" si="3"/>
        <v/>
      </c>
      <c r="Q30" t="str">
        <f t="shared" si="4"/>
        <v/>
      </c>
      <c r="R30" s="64" t="str">
        <f t="shared" ca="1" si="5"/>
        <v/>
      </c>
      <c r="S30" s="63" t="str">
        <f t="shared" si="6"/>
        <v/>
      </c>
      <c r="T30" t="str">
        <f t="shared" si="7"/>
        <v/>
      </c>
      <c r="U30" t="str">
        <f t="shared" ca="1" si="8"/>
        <v/>
      </c>
      <c r="V30" t="str">
        <f t="shared" si="9"/>
        <v/>
      </c>
      <c r="W30" s="64" t="str">
        <f t="shared" ca="1" si="10"/>
        <v/>
      </c>
      <c r="X30" s="68" t="str">
        <f t="shared" si="11"/>
        <v>/2</v>
      </c>
      <c r="Y30" s="69" t="str" cm="1">
        <f t="array" ref="Y30">IF(is_empty,"",INDEX($J:$J,MATCH(row_id,$X:$X,0)))</f>
        <v/>
      </c>
      <c r="Z30" s="71" t="str" cm="1">
        <f t="array" ref="Z30">IF(is_empty,"",IF(is_header,"Tracked",INDEX($K:$K,MATCH(row_id,$X:$X,0))))</f>
        <v/>
      </c>
      <c r="AA30" s="71" t="str" cm="1">
        <f t="array" ref="AA30">IF(is_empty,"",IF(is_header,"Budget",INDEX($L:$L,MATCH(row_id,$X:$X,0))))</f>
        <v/>
      </c>
      <c r="AB30" s="70" t="str" cm="1">
        <f t="array" ref="AB30">IF(is_empty,"",IF(is_header, " % Compl. ", IFERROR(out_tracked/out_budget, "-")))</f>
        <v/>
      </c>
      <c r="AC30" s="71" t="str" cm="1">
        <f t="array" ref="AC30">IF(is_empty,"",IF(is_header, "Remaining", IF(out_budget-out_tracked&gt;0,out_budget-out_tracked,0)))</f>
        <v/>
      </c>
      <c r="AD30" s="71" t="str" cm="1">
        <f t="array" ref="AD30">IF(is_empty,"",IF(is_header, "Excess", IF(out_budget-out_tracked&lt;0,out_tracked-out_budget,0)))</f>
        <v/>
      </c>
      <c r="AF30" s="63"/>
      <c r="AI30" s="79" t="str">
        <f ca="1">Calculations!I36</f>
        <v>Groceries</v>
      </c>
      <c r="AJ30" s="80">
        <f ca="1">Calculations!J36</f>
        <v>1050</v>
      </c>
      <c r="AK30" s="64"/>
      <c r="AM30" s="63"/>
      <c r="AP30" s="79" t="str">
        <f ca="1">Calculations!M36</f>
        <v>Retirement Account</v>
      </c>
      <c r="AQ30" s="79">
        <f ca="1">Calculations!N36</f>
        <v>1000</v>
      </c>
      <c r="AR30" s="64"/>
    </row>
    <row r="31" spans="3:44" x14ac:dyDescent="0.3">
      <c r="C31" s="52" cm="1">
        <f t="array" ref="C31">IF(C30=-1,-1,
    IF(C30&lt;income_max_row, C30+1,
        IF(C30=income_max_row, income_total_row,
            IF(C30=income_total_row, "/1",
                IF(C30="/1", expenses_header_row,
                    IF(C30&lt;expenses_max_row, C30+1,
                        IF(C30=expenses_max_row, expenses_total_row,
                            IF(C30=expenses_total_row,"/2",
                                IF(C30="/2", savings_header_row,
                                    IF(C30&lt;savings_max_row, C30+1,
                                        IF(C30=savings_max_row, savings_total_row, -1)))))))))))</f>
        <v>51</v>
      </c>
      <c r="D31" s="53" cm="1">
        <f t="array" ref="D31">IF(is_header,row_id,
       IF(NOT(is_empty),D30,-1))</f>
        <v>51</v>
      </c>
      <c r="E31" s="52" cm="1">
        <f t="array" ref="E31">1*OR(row_id=income_header_row,row_id=expenses_header_row,row_id=savings_header_row)</f>
        <v>1</v>
      </c>
      <c r="F31" s="49">
        <f t="shared" si="0"/>
        <v>0</v>
      </c>
      <c r="G31" s="49" cm="1">
        <f t="array" ref="G31">1*OR(row_id=income_total_row,row_id=expenses_total_row,row_id=savings_total_row)</f>
        <v>0</v>
      </c>
      <c r="H31" s="53">
        <f t="shared" si="1"/>
        <v>0</v>
      </c>
      <c r="I31" s="52" t="str" cm="1">
        <f t="array" ref="I31">IFERROR(INDEX('Budget Planning'!$C:$C,header_row_id)," ")</f>
        <v>Savings</v>
      </c>
      <c r="J31" s="39" t="str" cm="1">
        <f t="array" ref="J31">IFERROR(INDEX('Budget Planning'!$C:$C,row_id)," ")</f>
        <v>Savings</v>
      </c>
      <c r="K31" s="57" t="str" cm="1">
        <f t="array" ref="K31">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
      </c>
      <c r="L31" s="53" t="str" cm="1">
        <f t="array" ref="L31">IF(OR(is_header,is_empty)," ",
       INDEX('Budget Planning'!$E:$EM,row_id,
              MATCH(IF(selected_period="Total Year",selected_year, DATE(selected_year,selected_period,1)),'Budget Planning'!$E$9:$EM$9,0)))</f>
        <v xml:space="preserve"> </v>
      </c>
      <c r="M31" s="63" t="str" cm="1">
        <f t="array" ref="M31">IF(is_cat,
         IF(header_row_id=income_header_row,MATCH(income_min_row,$C:$C,0),
           IF(header_row_id=expenses_header_row,MATCH(expenses_min_row,$C:$C,0),
             IF(header_row_id=savings_header_row,MATCH(savings_min_row,$C:$C,0),""))),"")</f>
        <v/>
      </c>
      <c r="N31" s="64" t="str" cm="1">
        <f t="array" ref="N31">IF(is_cat,
         IF(header_row_id=income_header_row,MATCH(income_max_row,$C:$C,0),
           IF(header_row_id=expenses_header_row,MATCH(expenses_max_row,$C:$C,0),
             IF(header_row_id=savings_header_row,MATCH(savings_max_row,$C:$C,0)))),"")</f>
        <v/>
      </c>
      <c r="O31" s="63" t="str">
        <f t="shared" si="2"/>
        <v/>
      </c>
      <c r="P31" t="str">
        <f t="shared" ca="1" si="3"/>
        <v/>
      </c>
      <c r="Q31" t="str">
        <f t="shared" si="4"/>
        <v/>
      </c>
      <c r="R31" s="64" t="str">
        <f t="shared" ca="1" si="5"/>
        <v/>
      </c>
      <c r="S31" s="63" t="str">
        <f t="shared" si="6"/>
        <v/>
      </c>
      <c r="T31" t="str">
        <f t="shared" si="7"/>
        <v/>
      </c>
      <c r="U31" t="str">
        <f t="shared" ca="1" si="8"/>
        <v/>
      </c>
      <c r="V31" t="str">
        <f t="shared" si="9"/>
        <v/>
      </c>
      <c r="W31" s="64" t="str">
        <f t="shared" ca="1" si="10"/>
        <v/>
      </c>
      <c r="X31" s="68">
        <f t="shared" si="11"/>
        <v>51</v>
      </c>
      <c r="Y31" s="69" t="str" cm="1">
        <f t="array" aca="1" ref="Y31" ca="1">IF(is_empty,"",INDEX($J:$J,MATCH(row_id,$X:$X,0)))</f>
        <v>Savings</v>
      </c>
      <c r="Z31" s="71" t="str" cm="1">
        <f t="array" ref="Z31">IF(is_empty,"",IF(is_header,"Tracked",INDEX($K:$K,MATCH(row_id,$X:$X,0))))</f>
        <v>Tracked</v>
      </c>
      <c r="AA31" s="71" t="str" cm="1">
        <f t="array" ref="AA31">IF(is_empty,"",IF(is_header,"Budget",INDEX($L:$L,MATCH(row_id,$X:$X,0))))</f>
        <v>Budget</v>
      </c>
      <c r="AB31" s="70" t="str" cm="1">
        <f t="array" ref="AB31">IF(is_empty,"",IF(is_header, " % Compl. ", IFERROR(out_tracked/out_budget, "-")))</f>
        <v xml:space="preserve"> % Compl. </v>
      </c>
      <c r="AC31" s="71" t="str" cm="1">
        <f t="array" ref="AC31">IF(is_empty,"",IF(is_header, "Remaining", IF(out_budget-out_tracked&gt;0,out_budget-out_tracked,0)))</f>
        <v>Remaining</v>
      </c>
      <c r="AD31" s="71" t="str" cm="1">
        <f t="array" ref="AD31">IF(is_empty,"",IF(is_header, "Excess", IF(out_budget-out_tracked&lt;0,out_tracked-out_budget,0)))</f>
        <v>Excess</v>
      </c>
      <c r="AF31" s="63"/>
      <c r="AI31" s="79" t="str">
        <f ca="1">Calculations!I37</f>
        <v>Fun &amp; Vacation</v>
      </c>
      <c r="AJ31" s="80">
        <f ca="1">Calculations!J37</f>
        <v>840</v>
      </c>
      <c r="AK31" s="64"/>
      <c r="AM31" s="63"/>
      <c r="AP31" s="79" t="str">
        <f ca="1">Calculations!M37</f>
        <v>Stock Portfolio</v>
      </c>
      <c r="AQ31" s="79">
        <f ca="1">Calculations!N37</f>
        <v>820</v>
      </c>
      <c r="AR31" s="64"/>
    </row>
    <row r="32" spans="3:44" x14ac:dyDescent="0.3">
      <c r="C32" s="52" cm="1">
        <f t="array" ref="C32">IF(C31=-1,-1,
    IF(C31&lt;income_max_row, C31+1,
        IF(C31=income_max_row, income_total_row,
            IF(C31=income_total_row, "/1",
                IF(C31="/1", expenses_header_row,
                    IF(C31&lt;expenses_max_row, C31+1,
                        IF(C31=expenses_max_row, expenses_total_row,
                            IF(C31=expenses_total_row,"/2",
                                IF(C31="/2", savings_header_row,
                                    IF(C31&lt;savings_max_row, C31+1,
                                        IF(C31=savings_max_row, savings_total_row, -1)))))))))))</f>
        <v>52</v>
      </c>
      <c r="D32" s="53" cm="1">
        <f t="array" ref="D32">IF(is_header,row_id,
       IF(NOT(is_empty),D31,-1))</f>
        <v>51</v>
      </c>
      <c r="E32" s="52" cm="1">
        <f t="array" ref="E32">1*OR(row_id=income_header_row,row_id=expenses_header_row,row_id=savings_header_row)</f>
        <v>0</v>
      </c>
      <c r="F32" s="49">
        <f t="shared" si="0"/>
        <v>1</v>
      </c>
      <c r="G32" s="49" cm="1">
        <f t="array" ref="G32">1*OR(row_id=income_total_row,row_id=expenses_total_row,row_id=savings_total_row)</f>
        <v>0</v>
      </c>
      <c r="H32" s="53">
        <f t="shared" si="1"/>
        <v>0</v>
      </c>
      <c r="I32" s="52" t="str" cm="1">
        <f t="array" ref="I32">IFERROR(INDEX('Budget Planning'!$C:$C,header_row_id)," ")</f>
        <v>Savings</v>
      </c>
      <c r="J32" s="39" t="str" cm="1">
        <f t="array" ref="J32">IFERROR(INDEX('Budget Planning'!$C:$C,row_id)," ")</f>
        <v>Emergency Fund</v>
      </c>
      <c r="K32" s="57" cm="1">
        <f t="array" ref="K32">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2450</v>
      </c>
      <c r="L32" s="53" cm="1">
        <f t="array" ref="L32">IF(OR(is_header,is_empty)," ",
       INDEX('Budget Planning'!$E:$EM,row_id,
              MATCH(IF(selected_period="Total Year",selected_year, DATE(selected_year,selected_period,1)),'Budget Planning'!$E$9:$EM$9,0)))</f>
        <v>3000</v>
      </c>
      <c r="M32" s="63" cm="1">
        <f t="array" ref="M32">IF(is_cat,
         IF(header_row_id=income_header_row,MATCH(income_min_row,$C:$C,0),
           IF(header_row_id=expenses_header_row,MATCH(expenses_min_row,$C:$C,0),
             IF(header_row_id=savings_header_row,MATCH(savings_min_row,$C:$C,0),""))),"")</f>
        <v>32</v>
      </c>
      <c r="N32" s="64" cm="1">
        <f t="array" ref="N32">IF(is_cat,
         IF(header_row_id=income_header_row,MATCH(income_max_row,$C:$C,0),
           IF(header_row_id=expenses_header_row,MATCH(expenses_max_row,$C:$C,0),
             IF(header_row_id=savings_header_row,MATCH(savings_max_row,$C:$C,0)))),"")</f>
        <v>36</v>
      </c>
      <c r="O32" s="63" t="str">
        <f t="shared" si="2"/>
        <v>$K$32:$K$36</v>
      </c>
      <c r="P32">
        <f t="shared" ca="1" si="3"/>
        <v>1</v>
      </c>
      <c r="Q32" t="str">
        <f t="shared" si="4"/>
        <v>$L$32:$L$36</v>
      </c>
      <c r="R32" s="64">
        <f t="shared" ca="1" si="5"/>
        <v>4</v>
      </c>
      <c r="S32" s="63">
        <f t="shared" ca="1" si="6"/>
        <v>14</v>
      </c>
      <c r="T32" t="str">
        <f t="shared" si="7"/>
        <v>$S$32:$S$36</v>
      </c>
      <c r="U32">
        <f t="shared" ca="1" si="8"/>
        <v>1</v>
      </c>
      <c r="V32" t="str">
        <f t="shared" si="9"/>
        <v>$U$32:$U$32</v>
      </c>
      <c r="W32" s="64">
        <f t="shared" ca="1" si="10"/>
        <v>1</v>
      </c>
      <c r="X32" s="68">
        <f t="shared" ca="1" si="11"/>
        <v>52</v>
      </c>
      <c r="Y32" s="69" t="str" cm="1">
        <f t="array" aca="1" ref="Y32" ca="1">IF(is_empty,"",INDEX($J:$J,MATCH(row_id,$X:$X,0)))</f>
        <v>Emergency Fund</v>
      </c>
      <c r="Z32" s="71" cm="1">
        <f t="array" aca="1" ref="Z32" ca="1">IF(is_empty,"",IF(is_header,"Tracked",INDEX($K:$K,MATCH(row_id,$X:$X,0))))</f>
        <v>2450</v>
      </c>
      <c r="AA32" s="71" cm="1">
        <f t="array" aca="1" ref="AA32" ca="1">IF(is_empty,"",IF(is_header,"Budget",INDEX($L:$L,MATCH(row_id,$X:$X,0))))</f>
        <v>3000</v>
      </c>
      <c r="AB32" s="70" cm="1">
        <f t="array" aca="1" ref="AB32" ca="1">IF(is_empty,"",IF(is_header, " % Compl. ", IFERROR(out_tracked/out_budget, "-")))</f>
        <v>0.81666666666666665</v>
      </c>
      <c r="AC32" s="71" cm="1">
        <f t="array" aca="1" ref="AC32" ca="1">IF(is_empty,"",IF(is_header, "Remaining", IF(out_budget-out_tracked&gt;0,out_budget-out_tracked,0)))</f>
        <v>550</v>
      </c>
      <c r="AD32" s="71" cm="1">
        <f t="array" aca="1" ref="AD32" ca="1">IF(is_empty,"",IF(is_header, "Excess", IF(out_budget-out_tracked&lt;0,out_tracked-out_budget,0)))</f>
        <v>0</v>
      </c>
      <c r="AF32" s="63"/>
      <c r="AI32" s="79" t="str">
        <f ca="1">Calculations!I38</f>
        <v>Body Care &amp; Medicine</v>
      </c>
      <c r="AJ32" s="80">
        <f ca="1">Calculations!J38</f>
        <v>750</v>
      </c>
      <c r="AK32" s="64"/>
      <c r="AM32" s="63"/>
      <c r="AP32" s="79" t="str">
        <f ca="1">Calculations!M38</f>
        <v>Sunking Fund Rest</v>
      </c>
      <c r="AQ32" s="79">
        <f ca="1">Calculations!N38</f>
        <v>450</v>
      </c>
      <c r="AR32" s="64"/>
    </row>
    <row r="33" spans="3:44" x14ac:dyDescent="0.3">
      <c r="C33" s="52" cm="1">
        <f t="array" ref="C33">IF(C32=-1,-1,
    IF(C32&lt;income_max_row, C32+1,
        IF(C32=income_max_row, income_total_row,
            IF(C32=income_total_row, "/1",
                IF(C32="/1", expenses_header_row,
                    IF(C32&lt;expenses_max_row, C32+1,
                        IF(C32=expenses_max_row, expenses_total_row,
                            IF(C32=expenses_total_row,"/2",
                                IF(C32="/2", savings_header_row,
                                    IF(C32&lt;savings_max_row, C32+1,
                                        IF(C32=savings_max_row, savings_total_row, -1)))))))))))</f>
        <v>53</v>
      </c>
      <c r="D33" s="53" cm="1">
        <f t="array" ref="D33">IF(is_header,row_id,
       IF(NOT(is_empty),D32,-1))</f>
        <v>51</v>
      </c>
      <c r="E33" s="52" cm="1">
        <f t="array" ref="E33">1*OR(row_id=income_header_row,row_id=expenses_header_row,row_id=savings_header_row)</f>
        <v>0</v>
      </c>
      <c r="F33" s="49">
        <f t="shared" si="0"/>
        <v>1</v>
      </c>
      <c r="G33" s="49" cm="1">
        <f t="array" ref="G33">1*OR(row_id=income_total_row,row_id=expenses_total_row,row_id=savings_total_row)</f>
        <v>0</v>
      </c>
      <c r="H33" s="53">
        <f t="shared" si="1"/>
        <v>0</v>
      </c>
      <c r="I33" s="52" t="str" cm="1">
        <f t="array" ref="I33">IFERROR(INDEX('Budget Planning'!$C:$C,header_row_id)," ")</f>
        <v>Savings</v>
      </c>
      <c r="J33" s="39" t="str" cm="1">
        <f t="array" ref="J33">IFERROR(INDEX('Budget Planning'!$C:$C,row_id)," ")</f>
        <v>Retirement Account</v>
      </c>
      <c r="K33" s="57" cm="1">
        <f t="array" ref="K33">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1000</v>
      </c>
      <c r="L33" s="53" cm="1">
        <f t="array" ref="L33">IF(OR(is_header,is_empty)," ",
       INDEX('Budget Planning'!$E:$EM,row_id,
              MATCH(IF(selected_period="Total Year",selected_year, DATE(selected_year,selected_period,1)),'Budget Planning'!$E$9:$EM$9,0)))</f>
        <v>4800</v>
      </c>
      <c r="M33" s="63" cm="1">
        <f t="array" ref="M33">IF(is_cat,
         IF(header_row_id=income_header_row,MATCH(income_min_row,$C:$C,0),
           IF(header_row_id=expenses_header_row,MATCH(expenses_min_row,$C:$C,0),
             IF(header_row_id=savings_header_row,MATCH(savings_min_row,$C:$C,0),""))),"")</f>
        <v>32</v>
      </c>
      <c r="N33" s="64" cm="1">
        <f t="array" ref="N33">IF(is_cat,
         IF(header_row_id=income_header_row,MATCH(income_max_row,$C:$C,0),
           IF(header_row_id=expenses_header_row,MATCH(expenses_max_row,$C:$C,0),
             IF(header_row_id=savings_header_row,MATCH(savings_max_row,$C:$C,0)))),"")</f>
        <v>36</v>
      </c>
      <c r="O33" s="63" t="str">
        <f t="shared" si="2"/>
        <v>$K$32:$K$36</v>
      </c>
      <c r="P33">
        <f t="shared" ca="1" si="3"/>
        <v>2</v>
      </c>
      <c r="Q33" t="str">
        <f t="shared" si="4"/>
        <v>$L$32:$L$36</v>
      </c>
      <c r="R33" s="64">
        <f t="shared" ca="1" si="5"/>
        <v>3</v>
      </c>
      <c r="S33" s="63">
        <f t="shared" ca="1" si="6"/>
        <v>23</v>
      </c>
      <c r="T33" t="str">
        <f t="shared" si="7"/>
        <v>$S$32:$S$36</v>
      </c>
      <c r="U33">
        <f t="shared" ca="1" si="8"/>
        <v>2</v>
      </c>
      <c r="V33" t="str">
        <f t="shared" si="9"/>
        <v>$U$32:$U$33</v>
      </c>
      <c r="W33" s="64">
        <f t="shared" ca="1" si="10"/>
        <v>2</v>
      </c>
      <c r="X33" s="68">
        <f t="shared" ca="1" si="11"/>
        <v>53</v>
      </c>
      <c r="Y33" s="69" t="str" cm="1">
        <f t="array" aca="1" ref="Y33" ca="1">IF(is_empty,"",INDEX($J:$J,MATCH(row_id,$X:$X,0)))</f>
        <v>Retirement Account</v>
      </c>
      <c r="Z33" s="71" cm="1">
        <f t="array" aca="1" ref="Z33" ca="1">IF(is_empty,"",IF(is_header,"Tracked",INDEX($K:$K,MATCH(row_id,$X:$X,0))))</f>
        <v>1000</v>
      </c>
      <c r="AA33" s="71" cm="1">
        <f t="array" aca="1" ref="AA33" ca="1">IF(is_empty,"",IF(is_header,"Budget",INDEX($L:$L,MATCH(row_id,$X:$X,0))))</f>
        <v>4800</v>
      </c>
      <c r="AB33" s="70" cm="1">
        <f t="array" aca="1" ref="AB33" ca="1">IF(is_empty,"",IF(is_header, " % Compl. ", IFERROR(out_tracked/out_budget, "-")))</f>
        <v>0.20833333333333334</v>
      </c>
      <c r="AC33" s="71" cm="1">
        <f t="array" aca="1" ref="AC33" ca="1">IF(is_empty,"",IF(is_header, "Remaining", IF(out_budget-out_tracked&gt;0,out_budget-out_tracked,0)))</f>
        <v>3800</v>
      </c>
      <c r="AD33" s="71" cm="1">
        <f t="array" aca="1" ref="AD33" ca="1">IF(is_empty,"",IF(is_header, "Excess", IF(out_budget-out_tracked&lt;0,out_tracked-out_budget,0)))</f>
        <v>0</v>
      </c>
      <c r="AF33" s="63"/>
      <c r="AI33" s="79" t="str">
        <f ca="1">Calculations!I39</f>
        <v>Transportation</v>
      </c>
      <c r="AJ33" s="80">
        <f ca="1">Calculations!J39</f>
        <v>710</v>
      </c>
      <c r="AK33" s="64"/>
      <c r="AM33" s="63"/>
      <c r="AP33" s="79" t="str">
        <f ca="1">Calculations!M39</f>
        <v/>
      </c>
      <c r="AQ33" s="79" t="str">
        <f ca="1">Calculations!N39</f>
        <v/>
      </c>
      <c r="AR33" s="64"/>
    </row>
    <row r="34" spans="3:44" x14ac:dyDescent="0.3">
      <c r="C34" s="52" cm="1">
        <f t="array" ref="C34">IF(C33=-1,-1,
    IF(C33&lt;income_max_row, C33+1,
        IF(C33=income_max_row, income_total_row,
            IF(C33=income_total_row, "/1",
                IF(C33="/1", expenses_header_row,
                    IF(C33&lt;expenses_max_row, C33+1,
                        IF(C33=expenses_max_row, expenses_total_row,
                            IF(C33=expenses_total_row,"/2",
                                IF(C33="/2", savings_header_row,
                                    IF(C33&lt;savings_max_row, C33+1,
                                        IF(C33=savings_max_row, savings_total_row, -1)))))))))))</f>
        <v>54</v>
      </c>
      <c r="D34" s="53" cm="1">
        <f t="array" ref="D34">IF(is_header,row_id,
       IF(NOT(is_empty),D33,-1))</f>
        <v>51</v>
      </c>
      <c r="E34" s="52" cm="1">
        <f t="array" ref="E34">1*OR(row_id=income_header_row,row_id=expenses_header_row,row_id=savings_header_row)</f>
        <v>0</v>
      </c>
      <c r="F34" s="49">
        <f t="shared" si="0"/>
        <v>1</v>
      </c>
      <c r="G34" s="49" cm="1">
        <f t="array" ref="G34">1*OR(row_id=income_total_row,row_id=expenses_total_row,row_id=savings_total_row)</f>
        <v>0</v>
      </c>
      <c r="H34" s="53">
        <f t="shared" si="1"/>
        <v>0</v>
      </c>
      <c r="I34" s="52" t="str" cm="1">
        <f t="array" ref="I34">IFERROR(INDEX('Budget Planning'!$C:$C,header_row_id)," ")</f>
        <v>Savings</v>
      </c>
      <c r="J34" s="39" t="str" cm="1">
        <f t="array" ref="J34">IFERROR(INDEX('Budget Planning'!$C:$C,row_id)," ")</f>
        <v>Stock Portfolio</v>
      </c>
      <c r="K34" s="57" cm="1">
        <f t="array" ref="K34">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820</v>
      </c>
      <c r="L34" s="53" cm="1">
        <f t="array" ref="L34">IF(OR(is_header,is_empty)," ",
       INDEX('Budget Planning'!$E:$EM,row_id,
              MATCH(IF(selected_period="Total Year",selected_year, DATE(selected_year,selected_period,1)),'Budget Planning'!$E$9:$EM$9,0)))</f>
        <v>7200</v>
      </c>
      <c r="M34" s="63" cm="1">
        <f t="array" ref="M34">IF(is_cat,
         IF(header_row_id=income_header_row,MATCH(income_min_row,$C:$C,0),
           IF(header_row_id=expenses_header_row,MATCH(expenses_min_row,$C:$C,0),
             IF(header_row_id=savings_header_row,MATCH(savings_min_row,$C:$C,0),""))),"")</f>
        <v>32</v>
      </c>
      <c r="N34" s="64" cm="1">
        <f t="array" ref="N34">IF(is_cat,
         IF(header_row_id=income_header_row,MATCH(income_max_row,$C:$C,0),
           IF(header_row_id=expenses_header_row,MATCH(expenses_max_row,$C:$C,0),
             IF(header_row_id=savings_header_row,MATCH(savings_max_row,$C:$C,0)))),"")</f>
        <v>36</v>
      </c>
      <c r="O34" s="63" t="str">
        <f t="shared" si="2"/>
        <v>$K$32:$K$36</v>
      </c>
      <c r="P34">
        <f t="shared" ca="1" si="3"/>
        <v>3</v>
      </c>
      <c r="Q34" t="str">
        <f t="shared" si="4"/>
        <v>$L$32:$L$36</v>
      </c>
      <c r="R34" s="64">
        <f t="shared" ca="1" si="5"/>
        <v>2</v>
      </c>
      <c r="S34" s="63">
        <f t="shared" ca="1" si="6"/>
        <v>32</v>
      </c>
      <c r="T34" t="str">
        <f t="shared" si="7"/>
        <v>$S$32:$S$36</v>
      </c>
      <c r="U34">
        <f t="shared" ca="1" si="8"/>
        <v>3</v>
      </c>
      <c r="V34" t="str">
        <f t="shared" si="9"/>
        <v>$U$32:$U$34</v>
      </c>
      <c r="W34" s="64">
        <f t="shared" ca="1" si="10"/>
        <v>3</v>
      </c>
      <c r="X34" s="68">
        <f t="shared" ca="1" si="11"/>
        <v>54</v>
      </c>
      <c r="Y34" s="69" t="str" cm="1">
        <f t="array" aca="1" ref="Y34" ca="1">IF(is_empty,"",INDEX($J:$J,MATCH(row_id,$X:$X,0)))</f>
        <v>Stock Portfolio</v>
      </c>
      <c r="Z34" s="71" cm="1">
        <f t="array" aca="1" ref="Z34" ca="1">IF(is_empty,"",IF(is_header,"Tracked",INDEX($K:$K,MATCH(row_id,$X:$X,0))))</f>
        <v>820</v>
      </c>
      <c r="AA34" s="71" cm="1">
        <f t="array" aca="1" ref="AA34" ca="1">IF(is_empty,"",IF(is_header,"Budget",INDEX($L:$L,MATCH(row_id,$X:$X,0))))</f>
        <v>7200</v>
      </c>
      <c r="AB34" s="70" cm="1">
        <f t="array" aca="1" ref="AB34" ca="1">IF(is_empty,"",IF(is_header, " % Compl. ", IFERROR(out_tracked/out_budget, "-")))</f>
        <v>0.11388888888888889</v>
      </c>
      <c r="AC34" s="71" cm="1">
        <f t="array" aca="1" ref="AC34" ca="1">IF(is_empty,"",IF(is_header, "Remaining", IF(out_budget-out_tracked&gt;0,out_budget-out_tracked,0)))</f>
        <v>6380</v>
      </c>
      <c r="AD34" s="71" cm="1">
        <f t="array" aca="1" ref="AD34" ca="1">IF(is_empty,"",IF(is_header, "Excess", IF(out_budget-out_tracked&lt;0,out_tracked-out_budget,0)))</f>
        <v>0</v>
      </c>
      <c r="AF34" s="63"/>
      <c r="AG34" t="s">
        <v>36</v>
      </c>
      <c r="AI34" s="79" t="str">
        <f ca="1">Calculations!I40</f>
        <v>other</v>
      </c>
      <c r="AJ34" s="80">
        <f ca="1">Calculations!J40</f>
        <v>1365</v>
      </c>
      <c r="AK34" s="64"/>
      <c r="AM34" s="63"/>
      <c r="AN34" t="s">
        <v>36</v>
      </c>
      <c r="AP34" s="79" t="str">
        <f ca="1">Calculations!M40</f>
        <v/>
      </c>
      <c r="AQ34" s="79" t="str">
        <f ca="1">Calculations!N40</f>
        <v/>
      </c>
      <c r="AR34" s="64"/>
    </row>
    <row r="35" spans="3:44" x14ac:dyDescent="0.3">
      <c r="C35" s="52" cm="1">
        <f t="array" ref="C35">IF(C34=-1,-1,
    IF(C34&lt;income_max_row, C34+1,
        IF(C34=income_max_row, income_total_row,
            IF(C34=income_total_row, "/1",
                IF(C34="/1", expenses_header_row,
                    IF(C34&lt;expenses_max_row, C34+1,
                        IF(C34=expenses_max_row, expenses_total_row,
                            IF(C34=expenses_total_row,"/2",
                                IF(C34="/2", savings_header_row,
                                    IF(C34&lt;savings_max_row, C34+1,
                                        IF(C34=savings_max_row, savings_total_row, -1)))))))))))</f>
        <v>55</v>
      </c>
      <c r="D35" s="53" cm="1">
        <f t="array" ref="D35">IF(is_header,row_id,
       IF(NOT(is_empty),D34,-1))</f>
        <v>51</v>
      </c>
      <c r="E35" s="52" cm="1">
        <f t="array" ref="E35">1*OR(row_id=income_header_row,row_id=expenses_header_row,row_id=savings_header_row)</f>
        <v>0</v>
      </c>
      <c r="F35" s="49">
        <f t="shared" si="0"/>
        <v>1</v>
      </c>
      <c r="G35" s="49" cm="1">
        <f t="array" ref="G35">1*OR(row_id=income_total_row,row_id=expenses_total_row,row_id=savings_total_row)</f>
        <v>0</v>
      </c>
      <c r="H35" s="53">
        <f t="shared" si="1"/>
        <v>0</v>
      </c>
      <c r="I35" s="52" t="str" cm="1">
        <f t="array" ref="I35">IFERROR(INDEX('Budget Planning'!$C:$C,header_row_id)," ")</f>
        <v>Savings</v>
      </c>
      <c r="J35" s="39" t="str" cm="1">
        <f t="array" ref="J35">IFERROR(INDEX('Budget Planning'!$C:$C,row_id)," ")</f>
        <v>Sunking Fund Down Payment</v>
      </c>
      <c r="K35" s="57" cm="1">
        <f t="array" ref="K35">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0</v>
      </c>
      <c r="L35" s="53" cm="1">
        <f t="array" ref="L35">IF(OR(is_header,is_empty)," ",
       INDEX('Budget Planning'!$E:$EM,row_id,
              MATCH(IF(selected_period="Total Year",selected_year, DATE(selected_year,selected_period,1)),'Budget Planning'!$E$9:$EM$9,0)))</f>
        <v>10200</v>
      </c>
      <c r="M35" s="63" cm="1">
        <f t="array" ref="M35">IF(is_cat,
         IF(header_row_id=income_header_row,MATCH(income_min_row,$C:$C,0),
           IF(header_row_id=expenses_header_row,MATCH(expenses_min_row,$C:$C,0),
             IF(header_row_id=savings_header_row,MATCH(savings_min_row,$C:$C,0),""))),"")</f>
        <v>32</v>
      </c>
      <c r="N35" s="64" cm="1">
        <f t="array" ref="N35">IF(is_cat,
         IF(header_row_id=income_header_row,MATCH(income_max_row,$C:$C,0),
           IF(header_row_id=expenses_header_row,MATCH(expenses_max_row,$C:$C,0),
             IF(header_row_id=savings_header_row,MATCH(savings_max_row,$C:$C,0)))),"")</f>
        <v>36</v>
      </c>
      <c r="O35" s="63" t="str">
        <f t="shared" si="2"/>
        <v>$K$32:$K$36</v>
      </c>
      <c r="P35">
        <f t="shared" ca="1" si="3"/>
        <v>5</v>
      </c>
      <c r="Q35" t="str">
        <f t="shared" si="4"/>
        <v>$L$32:$L$36</v>
      </c>
      <c r="R35" s="64">
        <f t="shared" ca="1" si="5"/>
        <v>1</v>
      </c>
      <c r="S35" s="63">
        <f t="shared" ca="1" si="6"/>
        <v>51</v>
      </c>
      <c r="T35" t="str">
        <f t="shared" si="7"/>
        <v>$S$32:$S$36</v>
      </c>
      <c r="U35">
        <f t="shared" ca="1" si="8"/>
        <v>5</v>
      </c>
      <c r="V35" t="str">
        <f t="shared" si="9"/>
        <v>$U$32:$U$35</v>
      </c>
      <c r="W35" s="64">
        <f t="shared" ca="1" si="10"/>
        <v>5</v>
      </c>
      <c r="X35" s="68">
        <f t="shared" ca="1" si="11"/>
        <v>56</v>
      </c>
      <c r="Y35" s="69" t="str" cm="1">
        <f t="array" aca="1" ref="Y35" ca="1">IF(is_empty,"",INDEX($J:$J,MATCH(row_id,$X:$X,0)))</f>
        <v>Sunking Fund Rest</v>
      </c>
      <c r="Z35" s="71" cm="1">
        <f t="array" aca="1" ref="Z35" ca="1">IF(is_empty,"",IF(is_header,"Tracked",INDEX($K:$K,MATCH(row_id,$X:$X,0))))</f>
        <v>450</v>
      </c>
      <c r="AA35" s="71" cm="1">
        <f t="array" aca="1" ref="AA35" ca="1">IF(is_empty,"",IF(is_header,"Budget",INDEX($L:$L,MATCH(row_id,$X:$X,0))))</f>
        <v>1200</v>
      </c>
      <c r="AB35" s="70" cm="1">
        <f t="array" aca="1" ref="AB35" ca="1">IF(is_empty,"",IF(is_header, " % Compl. ", IFERROR(out_tracked/out_budget, "-")))</f>
        <v>0.375</v>
      </c>
      <c r="AC35" s="71" cm="1">
        <f t="array" aca="1" ref="AC35" ca="1">IF(is_empty,"",IF(is_header, "Remaining", IF(out_budget-out_tracked&gt;0,out_budget-out_tracked,0)))</f>
        <v>750</v>
      </c>
      <c r="AD35" s="71" cm="1">
        <f t="array" aca="1" ref="AD35" ca="1">IF(is_empty,"",IF(is_header, "Excess", IF(out_budget-out_tracked&lt;0,out_tracked-out_budget,0)))</f>
        <v>0</v>
      </c>
      <c r="AF35" s="63"/>
      <c r="AI35" s="81" t="str">
        <f>Calculations!I41</f>
        <v>Total</v>
      </c>
      <c r="AJ35" s="82">
        <f ca="1">Calculations!J41</f>
        <v>8315</v>
      </c>
      <c r="AK35" s="64"/>
      <c r="AM35" s="63"/>
      <c r="AP35" s="79" t="str">
        <f>Calculations!M41</f>
        <v>Total</v>
      </c>
      <c r="AQ35" s="79">
        <f ca="1">Calculations!N41</f>
        <v>4720</v>
      </c>
      <c r="AR35" s="64"/>
    </row>
    <row r="36" spans="3:44" x14ac:dyDescent="0.3">
      <c r="C36" s="52" cm="1">
        <f t="array" ref="C36">IF(C35=-1,-1,
    IF(C35&lt;income_max_row, C35+1,
        IF(C35=income_max_row, income_total_row,
            IF(C35=income_total_row, "/1",
                IF(C35="/1", expenses_header_row,
                    IF(C35&lt;expenses_max_row, C35+1,
                        IF(C35=expenses_max_row, expenses_total_row,
                            IF(C35=expenses_total_row,"/2",
                                IF(C35="/2", savings_header_row,
                                    IF(C35&lt;savings_max_row, C35+1,
                                        IF(C35=savings_max_row, savings_total_row, -1)))))))))))</f>
        <v>56</v>
      </c>
      <c r="D36" s="53" cm="1">
        <f t="array" ref="D36">IF(is_header,row_id,
       IF(NOT(is_empty),D35,-1))</f>
        <v>51</v>
      </c>
      <c r="E36" s="52" cm="1">
        <f t="array" ref="E36">1*OR(row_id=income_header_row,row_id=expenses_header_row,row_id=savings_header_row)</f>
        <v>0</v>
      </c>
      <c r="F36" s="49">
        <f t="shared" si="0"/>
        <v>1</v>
      </c>
      <c r="G36" s="49" cm="1">
        <f t="array" ref="G36">1*OR(row_id=income_total_row,row_id=expenses_total_row,row_id=savings_total_row)</f>
        <v>0</v>
      </c>
      <c r="H36" s="53">
        <f t="shared" si="1"/>
        <v>0</v>
      </c>
      <c r="I36" s="52" t="str" cm="1">
        <f t="array" ref="I36">IFERROR(INDEX('Budget Planning'!$C:$C,header_row_id)," ")</f>
        <v>Savings</v>
      </c>
      <c r="J36" s="39" t="str" cm="1">
        <f t="array" ref="J36">IFERROR(INDEX('Budget Planning'!$C:$C,row_id)," ")</f>
        <v>Sunking Fund Rest</v>
      </c>
      <c r="K36" s="57" cm="1">
        <f t="array" ref="K36">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450</v>
      </c>
      <c r="L36" s="53" cm="1">
        <f t="array" ref="L36">IF(OR(is_header,is_empty)," ",
       INDEX('Budget Planning'!$E:$EM,row_id,
              MATCH(IF(selected_period="Total Year",selected_year, DATE(selected_year,selected_period,1)),'Budget Planning'!$E$9:$EM$9,0)))</f>
        <v>1200</v>
      </c>
      <c r="M36" s="63" cm="1">
        <f t="array" ref="M36">IF(is_cat,
         IF(header_row_id=income_header_row,MATCH(income_min_row,$C:$C,0),
           IF(header_row_id=expenses_header_row,MATCH(expenses_min_row,$C:$C,0),
             IF(header_row_id=savings_header_row,MATCH(savings_min_row,$C:$C,0),""))),"")</f>
        <v>32</v>
      </c>
      <c r="N36" s="64" cm="1">
        <f t="array" ref="N36">IF(is_cat,
         IF(header_row_id=income_header_row,MATCH(income_max_row,$C:$C,0),
           IF(header_row_id=expenses_header_row,MATCH(expenses_max_row,$C:$C,0),
             IF(header_row_id=savings_header_row,MATCH(savings_max_row,$C:$C,0)))),"")</f>
        <v>36</v>
      </c>
      <c r="O36" s="63" t="str">
        <f t="shared" si="2"/>
        <v>$K$32:$K$36</v>
      </c>
      <c r="P36">
        <f t="shared" ca="1" si="3"/>
        <v>4</v>
      </c>
      <c r="Q36" t="str">
        <f t="shared" si="4"/>
        <v>$L$32:$L$36</v>
      </c>
      <c r="R36" s="64">
        <f t="shared" ca="1" si="5"/>
        <v>5</v>
      </c>
      <c r="S36" s="63">
        <f t="shared" ca="1" si="6"/>
        <v>45</v>
      </c>
      <c r="T36" t="str">
        <f t="shared" si="7"/>
        <v>$S$32:$S$36</v>
      </c>
      <c r="U36">
        <f t="shared" ca="1" si="8"/>
        <v>4</v>
      </c>
      <c r="V36" t="str">
        <f t="shared" si="9"/>
        <v>$U$32:$U$36</v>
      </c>
      <c r="W36" s="64">
        <f t="shared" ca="1" si="10"/>
        <v>4</v>
      </c>
      <c r="X36" s="68">
        <f t="shared" ca="1" si="11"/>
        <v>55</v>
      </c>
      <c r="Y36" s="69" t="str" cm="1">
        <f t="array" aca="1" ref="Y36" ca="1">IF(is_empty,"",INDEX($J:$J,MATCH(row_id,$X:$X,0)))</f>
        <v>Sunking Fund Down Payment</v>
      </c>
      <c r="Z36" s="71" cm="1">
        <f t="array" aca="1" ref="Z36" ca="1">IF(is_empty,"",IF(is_header,"Tracked",INDEX($K:$K,MATCH(row_id,$X:$X,0))))</f>
        <v>0</v>
      </c>
      <c r="AA36" s="71" cm="1">
        <f t="array" aca="1" ref="AA36" ca="1">IF(is_empty,"",IF(is_header,"Budget",INDEX($L:$L,MATCH(row_id,$X:$X,0))))</f>
        <v>10200</v>
      </c>
      <c r="AB36" s="70" cm="1">
        <f t="array" aca="1" ref="AB36" ca="1">IF(is_empty,"",IF(is_header, " % Compl. ", IFERROR(out_tracked/out_budget, "-")))</f>
        <v>0</v>
      </c>
      <c r="AC36" s="71" cm="1">
        <f t="array" aca="1" ref="AC36" ca="1">IF(is_empty,"",IF(is_header, "Remaining", IF(out_budget-out_tracked&gt;0,out_budget-out_tracked,0)))</f>
        <v>10200</v>
      </c>
      <c r="AD36" s="71" cm="1">
        <f t="array" aca="1" ref="AD36" ca="1">IF(is_empty,"",IF(is_header, "Excess", IF(out_budget-out_tracked&lt;0,out_tracked-out_budget,0)))</f>
        <v>0</v>
      </c>
      <c r="AF36" s="63"/>
      <c r="AK36" s="64"/>
      <c r="AM36" s="63"/>
      <c r="AR36" s="64"/>
    </row>
    <row r="37" spans="3:44" x14ac:dyDescent="0.3">
      <c r="C37" s="52" cm="1">
        <f t="array" ref="C37">IF(C36=-1,-1,
    IF(C36&lt;income_max_row, C36+1,
        IF(C36=income_max_row, income_total_row,
            IF(C36=income_total_row, "/1",
                IF(C36="/1", expenses_header_row,
                    IF(C36&lt;expenses_max_row, C36+1,
                        IF(C36=expenses_max_row, expenses_total_row,
                            IF(C36=expenses_total_row,"/2",
                                IF(C36="/2", savings_header_row,
                                    IF(C36&lt;savings_max_row, C36+1,
                                        IF(C36=savings_max_row, savings_total_row, -1)))))))))))</f>
        <v>63</v>
      </c>
      <c r="D37" s="53" cm="1">
        <f t="array" ref="D37">IF(is_header,row_id,
       IF(NOT(is_empty),D36,-1))</f>
        <v>51</v>
      </c>
      <c r="E37" s="52" cm="1">
        <f t="array" ref="E37">1*OR(row_id=income_header_row,row_id=expenses_header_row,row_id=savings_header_row)</f>
        <v>0</v>
      </c>
      <c r="F37" s="49">
        <f t="shared" si="0"/>
        <v>0</v>
      </c>
      <c r="G37" s="49" cm="1">
        <f t="array" ref="G37">1*OR(row_id=income_total_row,row_id=expenses_total_row,row_id=savings_total_row)</f>
        <v>1</v>
      </c>
      <c r="H37" s="53">
        <f t="shared" si="1"/>
        <v>0</v>
      </c>
      <c r="I37" s="52" t="str" cm="1">
        <f t="array" ref="I37">IFERROR(INDEX('Budget Planning'!$C:$C,header_row_id)," ")</f>
        <v>Savings</v>
      </c>
      <c r="J37" s="39" t="str" cm="1">
        <f t="array" ref="J37">IFERROR(INDEX('Budget Planning'!$C:$C,row_id)," ")</f>
        <v>Total</v>
      </c>
      <c r="K37" s="57" cm="1">
        <f t="array" ref="K37">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4720</v>
      </c>
      <c r="L37" s="53" cm="1">
        <f t="array" aca="1" ref="L37" ca="1">IF(OR(is_header,is_empty)," ",
       INDEX('Budget Planning'!$E:$EM,row_id,
              MATCH(IF(selected_period="Total Year",selected_year, DATE(selected_year,selected_period,1)),'Budget Planning'!$E$9:$EM$9,0)))</f>
        <v>26400</v>
      </c>
      <c r="M37" s="63" t="str" cm="1">
        <f t="array" ref="M37">IF(is_cat,
         IF(header_row_id=income_header_row,MATCH(income_min_row,$C:$C,0),
           IF(header_row_id=expenses_header_row,MATCH(expenses_min_row,$C:$C,0),
             IF(header_row_id=savings_header_row,MATCH(savings_min_row,$C:$C,0),""))),"")</f>
        <v/>
      </c>
      <c r="N37" s="64" t="str" cm="1">
        <f t="array" ref="N37">IF(is_cat,
         IF(header_row_id=income_header_row,MATCH(income_max_row,$C:$C,0),
           IF(header_row_id=expenses_header_row,MATCH(expenses_max_row,$C:$C,0),
             IF(header_row_id=savings_header_row,MATCH(savings_max_row,$C:$C,0)))),"")</f>
        <v/>
      </c>
      <c r="O37" s="63" t="str">
        <f t="shared" si="2"/>
        <v/>
      </c>
      <c r="P37" t="str">
        <f t="shared" ca="1" si="3"/>
        <v/>
      </c>
      <c r="Q37" t="str">
        <f t="shared" si="4"/>
        <v/>
      </c>
      <c r="R37" s="64" t="str">
        <f t="shared" ca="1" si="5"/>
        <v/>
      </c>
      <c r="S37" s="63" t="str">
        <f t="shared" si="6"/>
        <v/>
      </c>
      <c r="T37" t="str">
        <f t="shared" si="7"/>
        <v/>
      </c>
      <c r="U37" t="str">
        <f t="shared" ca="1" si="8"/>
        <v/>
      </c>
      <c r="V37" t="str">
        <f t="shared" si="9"/>
        <v/>
      </c>
      <c r="W37" s="64" t="str">
        <f t="shared" ca="1" si="10"/>
        <v/>
      </c>
      <c r="X37" s="68">
        <f t="shared" si="11"/>
        <v>63</v>
      </c>
      <c r="Y37" s="69" t="str" cm="1">
        <f t="array" aca="1" ref="Y37" ca="1">IF(is_empty,"",INDEX($J:$J,MATCH(row_id,$X:$X,0)))</f>
        <v>Total</v>
      </c>
      <c r="Z37" s="71" cm="1">
        <f t="array" aca="1" ref="Z37" ca="1">IF(is_empty,"",IF(is_header,"Tracked",INDEX($K:$K,MATCH(row_id,$X:$X,0))))</f>
        <v>4720</v>
      </c>
      <c r="AA37" s="71" cm="1">
        <f t="array" aca="1" ref="AA37" ca="1">IF(is_empty,"",IF(is_header,"Budget",INDEX($L:$L,MATCH(row_id,$X:$X,0))))</f>
        <v>26400</v>
      </c>
      <c r="AB37" s="70" cm="1">
        <f t="array" aca="1" ref="AB37" ca="1">IF(is_empty,"",IF(is_header, " % Compl. ", IFERROR(out_tracked/out_budget, "-")))</f>
        <v>0.1787878787878788</v>
      </c>
      <c r="AC37" s="71" cm="1">
        <f t="array" aca="1" ref="AC37" ca="1">IF(is_empty,"",IF(is_header, "Remaining", IF(out_budget-out_tracked&gt;0,out_budget-out_tracked,0)))</f>
        <v>21680</v>
      </c>
      <c r="AD37" s="71" cm="1">
        <f t="array" aca="1" ref="AD37" ca="1">IF(is_empty,"",IF(is_header, "Excess", IF(out_budget-out_tracked&lt;0,out_tracked-out_budget,0)))</f>
        <v>0</v>
      </c>
      <c r="AF37" s="76"/>
      <c r="AG37" s="77"/>
      <c r="AH37" s="77"/>
      <c r="AI37" s="77"/>
      <c r="AJ37" s="77"/>
      <c r="AK37" s="78"/>
      <c r="AM37" s="76"/>
      <c r="AN37" s="77"/>
      <c r="AO37" s="77"/>
      <c r="AP37" s="77"/>
      <c r="AQ37" s="77"/>
      <c r="AR37" s="78"/>
    </row>
    <row r="38" spans="3:44" x14ac:dyDescent="0.3">
      <c r="C38" s="52" cm="1">
        <f t="array" ref="C38">IF(C37=-1,-1,
    IF(C37&lt;income_max_row, C37+1,
        IF(C37=income_max_row, income_total_row,
            IF(C37=income_total_row, "/1",
                IF(C37="/1", expenses_header_row,
                    IF(C37&lt;expenses_max_row, C37+1,
                        IF(C37=expenses_max_row, expenses_total_row,
                            IF(C37=expenses_total_row,"/2",
                                IF(C37="/2", savings_header_row,
                                    IF(C37&lt;savings_max_row, C37+1,
                                        IF(C37=savings_max_row, savings_total_row, -1)))))))))))</f>
        <v>-1</v>
      </c>
      <c r="D38" s="53" cm="1">
        <f t="array" ref="D38">IF(is_header,row_id,
       IF(NOT(is_empty),D37,-1))</f>
        <v>-1</v>
      </c>
      <c r="E38" s="52" cm="1">
        <f t="array" ref="E38">1*OR(row_id=income_header_row,row_id=expenses_header_row,row_id=savings_header_row)</f>
        <v>0</v>
      </c>
      <c r="F38" s="49">
        <f t="shared" si="0"/>
        <v>0</v>
      </c>
      <c r="G38" s="49" cm="1">
        <f t="array" ref="G38">1*OR(row_id=income_total_row,row_id=expenses_total_row,row_id=savings_total_row)</f>
        <v>0</v>
      </c>
      <c r="H38" s="53">
        <f t="shared" si="1"/>
        <v>1</v>
      </c>
      <c r="I38" s="52" t="str" cm="1">
        <f t="array" ref="I38">IFERROR(INDEX('Budget Planning'!$C:$C,header_row_id)," ")</f>
        <v xml:space="preserve"> </v>
      </c>
      <c r="J38" s="39" t="str" cm="1">
        <f t="array" ref="J38">IFERROR(INDEX('Budget Planning'!$C:$C,row_id)," ")</f>
        <v xml:space="preserve"> </v>
      </c>
      <c r="K38" s="57" t="str" cm="1">
        <f t="array" ref="K38">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
      </c>
      <c r="L38" s="53" t="str" cm="1">
        <f t="array" ref="L38">IF(OR(is_header,is_empty)," ",
       INDEX('Budget Planning'!$E:$EM,row_id,
              MATCH(IF(selected_period="Total Year",selected_year, DATE(selected_year,selected_period,1)),'Budget Planning'!$E$9:$EM$9,0)))</f>
        <v xml:space="preserve"> </v>
      </c>
      <c r="M38" s="63" t="str" cm="1">
        <f t="array" ref="M38">IF(is_cat,
         IF(header_row_id=income_header_row,MATCH(income_min_row,$C:$C,0),
           IF(header_row_id=expenses_header_row,MATCH(expenses_min_row,$C:$C,0),
             IF(header_row_id=savings_header_row,MATCH(savings_min_row,$C:$C,0),""))),"")</f>
        <v/>
      </c>
      <c r="N38" s="64" t="str" cm="1">
        <f t="array" ref="N38">IF(is_cat,
         IF(header_row_id=income_header_row,MATCH(income_max_row,$C:$C,0),
           IF(header_row_id=expenses_header_row,MATCH(expenses_max_row,$C:$C,0),
             IF(header_row_id=savings_header_row,MATCH(savings_max_row,$C:$C,0)))),"")</f>
        <v/>
      </c>
      <c r="O38" s="63" t="str">
        <f t="shared" si="2"/>
        <v/>
      </c>
      <c r="P38" t="str">
        <f t="shared" ca="1" si="3"/>
        <v/>
      </c>
      <c r="Q38" t="str">
        <f t="shared" si="4"/>
        <v/>
      </c>
      <c r="R38" s="64" t="str">
        <f t="shared" ca="1" si="5"/>
        <v/>
      </c>
      <c r="S38" s="63" t="str">
        <f t="shared" si="6"/>
        <v/>
      </c>
      <c r="T38" t="str">
        <f t="shared" si="7"/>
        <v/>
      </c>
      <c r="U38" t="str">
        <f t="shared" ca="1" si="8"/>
        <v/>
      </c>
      <c r="V38" t="str">
        <f t="shared" si="9"/>
        <v/>
      </c>
      <c r="W38" s="64" t="str">
        <f t="shared" ca="1" si="10"/>
        <v/>
      </c>
      <c r="X38" s="68">
        <f t="shared" si="11"/>
        <v>-1</v>
      </c>
      <c r="Y38" s="69" t="str" cm="1">
        <f t="array" ref="Y38">IF(is_empty,"",INDEX($J:$J,MATCH(row_id,$X:$X,0)))</f>
        <v/>
      </c>
      <c r="Z38" s="71" t="str" cm="1">
        <f t="array" ref="Z38">IF(is_empty,"",IF(is_header,"Tracked",INDEX($K:$K,MATCH(row_id,$X:$X,0))))</f>
        <v/>
      </c>
      <c r="AA38" s="71" t="str" cm="1">
        <f t="array" ref="AA38">IF(is_empty,"",IF(is_header,"Budget",INDEX($L:$L,MATCH(row_id,$X:$X,0))))</f>
        <v/>
      </c>
      <c r="AB38" s="70" t="str" cm="1">
        <f t="array" ref="AB38">IF(is_empty,"",IF(is_header, " % Compl. ", IFERROR(out_tracked/out_budget, "-")))</f>
        <v/>
      </c>
      <c r="AC38" s="71" t="str" cm="1">
        <f t="array" ref="AC38">IF(is_empty,"",IF(is_header, "Remaining", IF(out_budget-out_tracked&gt;0,out_budget-out_tracked,0)))</f>
        <v/>
      </c>
      <c r="AD38" s="71" t="str" cm="1">
        <f t="array" ref="AD38">IF(is_empty,"",IF(is_header, "Excess", IF(out_budget-out_tracked&lt;0,out_tracked-out_budget,0)))</f>
        <v/>
      </c>
    </row>
    <row r="39" spans="3:44" x14ac:dyDescent="0.3">
      <c r="C39" s="52" cm="1">
        <f t="array" ref="C39">IF(C38=-1,-1,
    IF(C38&lt;income_max_row, C38+1,
        IF(C38=income_max_row, income_total_row,
            IF(C38=income_total_row, "/1",
                IF(C38="/1", expenses_header_row,
                    IF(C38&lt;expenses_max_row, C38+1,
                        IF(C38=expenses_max_row, expenses_total_row,
                            IF(C38=expenses_total_row,"/2",
                                IF(C38="/2", savings_header_row,
                                    IF(C38&lt;savings_max_row, C38+1,
                                        IF(C38=savings_max_row, savings_total_row, -1)))))))))))</f>
        <v>-1</v>
      </c>
      <c r="D39" s="53" cm="1">
        <f t="array" ref="D39">IF(is_header,row_id,
       IF(NOT(is_empty),D38,-1))</f>
        <v>-1</v>
      </c>
      <c r="E39" s="52" cm="1">
        <f t="array" ref="E39">1*OR(row_id=income_header_row,row_id=expenses_header_row,row_id=savings_header_row)</f>
        <v>0</v>
      </c>
      <c r="F39" s="49">
        <f t="shared" si="0"/>
        <v>0</v>
      </c>
      <c r="G39" s="49" cm="1">
        <f t="array" ref="G39">1*OR(row_id=income_total_row,row_id=expenses_total_row,row_id=savings_total_row)</f>
        <v>0</v>
      </c>
      <c r="H39" s="53">
        <f t="shared" si="1"/>
        <v>1</v>
      </c>
      <c r="I39" s="52" t="str" cm="1">
        <f t="array" ref="I39">IFERROR(INDEX('Budget Planning'!$C:$C,header_row_id)," ")</f>
        <v xml:space="preserve"> </v>
      </c>
      <c r="J39" s="39" t="str" cm="1">
        <f t="array" ref="J39">IFERROR(INDEX('Budget Planning'!$C:$C,row_id)," ")</f>
        <v xml:space="preserve"> </v>
      </c>
      <c r="K39" s="57" t="str" cm="1">
        <f t="array" ref="K39">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
      </c>
      <c r="L39" s="53" t="str" cm="1">
        <f t="array" ref="L39">IF(OR(is_header,is_empty)," ",
       INDEX('Budget Planning'!$E:$EM,row_id,
              MATCH(IF(selected_period="Total Year",selected_year, DATE(selected_year,selected_period,1)),'Budget Planning'!$E$9:$EM$9,0)))</f>
        <v xml:space="preserve"> </v>
      </c>
      <c r="M39" s="63" t="str" cm="1">
        <f t="array" ref="M39">IF(is_cat,
         IF(header_row_id=income_header_row,MATCH(income_min_row,$C:$C,0),
           IF(header_row_id=expenses_header_row,MATCH(expenses_min_row,$C:$C,0),
             IF(header_row_id=savings_header_row,MATCH(savings_min_row,$C:$C,0),""))),"")</f>
        <v/>
      </c>
      <c r="N39" s="64" t="str" cm="1">
        <f t="array" ref="N39">IF(is_cat,
         IF(header_row_id=income_header_row,MATCH(income_max_row,$C:$C,0),
           IF(header_row_id=expenses_header_row,MATCH(expenses_max_row,$C:$C,0),
             IF(header_row_id=savings_header_row,MATCH(savings_max_row,$C:$C,0)))),"")</f>
        <v/>
      </c>
      <c r="O39" s="63" t="str">
        <f t="shared" si="2"/>
        <v/>
      </c>
      <c r="P39" t="str">
        <f t="shared" ca="1" si="3"/>
        <v/>
      </c>
      <c r="Q39" t="str">
        <f t="shared" si="4"/>
        <v/>
      </c>
      <c r="R39" s="64" t="str">
        <f t="shared" ca="1" si="5"/>
        <v/>
      </c>
      <c r="S39" s="63" t="str">
        <f t="shared" si="6"/>
        <v/>
      </c>
      <c r="T39" t="str">
        <f t="shared" si="7"/>
        <v/>
      </c>
      <c r="U39" t="str">
        <f t="shared" ca="1" si="8"/>
        <v/>
      </c>
      <c r="V39" t="str">
        <f t="shared" si="9"/>
        <v/>
      </c>
      <c r="W39" s="64" t="str">
        <f t="shared" ca="1" si="10"/>
        <v/>
      </c>
      <c r="X39" s="68">
        <f t="shared" si="11"/>
        <v>-1</v>
      </c>
      <c r="Y39" s="69" t="str" cm="1">
        <f t="array" ref="Y39">IF(is_empty,"",INDEX($J:$J,MATCH(row_id,$X:$X,0)))</f>
        <v/>
      </c>
      <c r="Z39" s="71" t="str" cm="1">
        <f t="array" ref="Z39">IF(is_empty,"",IF(is_header,"Tracked",INDEX($K:$K,MATCH(row_id,$X:$X,0))))</f>
        <v/>
      </c>
      <c r="AA39" s="71" t="str" cm="1">
        <f t="array" ref="AA39">IF(is_empty,"",IF(is_header,"Budget",INDEX($L:$L,MATCH(row_id,$X:$X,0))))</f>
        <v/>
      </c>
      <c r="AB39" s="70" t="str" cm="1">
        <f t="array" ref="AB39">IF(is_empty,"",IF(is_header, " % Compl. ", IFERROR(out_tracked/out_budget, "-")))</f>
        <v/>
      </c>
      <c r="AC39" s="71" t="str" cm="1">
        <f t="array" ref="AC39">IF(is_empty,"",IF(is_header, "Remaining", IF(out_budget-out_tracked&gt;0,out_budget-out_tracked,0)))</f>
        <v/>
      </c>
      <c r="AD39" s="71" t="str" cm="1">
        <f t="array" ref="AD39">IF(is_empty,"",IF(is_header, "Excess", IF(out_budget-out_tracked&lt;0,out_tracked-out_budget,0)))</f>
        <v/>
      </c>
    </row>
    <row r="40" spans="3:44" x14ac:dyDescent="0.3">
      <c r="C40" s="52" cm="1">
        <f t="array" ref="C40">IF(C39=-1,-1,
    IF(C39&lt;income_max_row, C39+1,
        IF(C39=income_max_row, income_total_row,
            IF(C39=income_total_row, "/1",
                IF(C39="/1", expenses_header_row,
                    IF(C39&lt;expenses_max_row, C39+1,
                        IF(C39=expenses_max_row, expenses_total_row,
                            IF(C39=expenses_total_row,"/2",
                                IF(C39="/2", savings_header_row,
                                    IF(C39&lt;savings_max_row, C39+1,
                                        IF(C39=savings_max_row, savings_total_row, -1)))))))))))</f>
        <v>-1</v>
      </c>
      <c r="D40" s="53" cm="1">
        <f t="array" ref="D40">IF(is_header,row_id,
       IF(NOT(is_empty),D39,-1))</f>
        <v>-1</v>
      </c>
      <c r="E40" s="52" cm="1">
        <f t="array" ref="E40">1*OR(row_id=income_header_row,row_id=expenses_header_row,row_id=savings_header_row)</f>
        <v>0</v>
      </c>
      <c r="F40" s="49">
        <f t="shared" si="0"/>
        <v>0</v>
      </c>
      <c r="G40" s="49" cm="1">
        <f t="array" ref="G40">1*OR(row_id=income_total_row,row_id=expenses_total_row,row_id=savings_total_row)</f>
        <v>0</v>
      </c>
      <c r="H40" s="53">
        <f t="shared" si="1"/>
        <v>1</v>
      </c>
      <c r="I40" s="52" t="str" cm="1">
        <f t="array" ref="I40">IFERROR(INDEX('Budget Planning'!$C:$C,header_row_id)," ")</f>
        <v xml:space="preserve"> </v>
      </c>
      <c r="J40" s="39" t="str" cm="1">
        <f t="array" ref="J40">IFERROR(INDEX('Budget Planning'!$C:$C,row_id)," ")</f>
        <v xml:space="preserve"> </v>
      </c>
      <c r="K40" s="57" t="str" cm="1">
        <f t="array" ref="K40">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
      </c>
      <c r="L40" s="53" t="str" cm="1">
        <f t="array" ref="L40">IF(OR(is_header,is_empty)," ",
       INDEX('Budget Planning'!$E:$EM,row_id,
              MATCH(IF(selected_period="Total Year",selected_year, DATE(selected_year,selected_period,1)),'Budget Planning'!$E$9:$EM$9,0)))</f>
        <v xml:space="preserve"> </v>
      </c>
      <c r="M40" s="63" t="str" cm="1">
        <f t="array" ref="M40">IF(is_cat,
         IF(header_row_id=income_header_row,MATCH(income_min_row,$C:$C,0),
           IF(header_row_id=expenses_header_row,MATCH(expenses_min_row,$C:$C,0),
             IF(header_row_id=savings_header_row,MATCH(savings_min_row,$C:$C,0),""))),"")</f>
        <v/>
      </c>
      <c r="N40" s="64" t="str" cm="1">
        <f t="array" ref="N40">IF(is_cat,
         IF(header_row_id=income_header_row,MATCH(income_max_row,$C:$C,0),
           IF(header_row_id=expenses_header_row,MATCH(expenses_max_row,$C:$C,0),
             IF(header_row_id=savings_header_row,MATCH(savings_max_row,$C:$C,0)))),"")</f>
        <v/>
      </c>
      <c r="O40" s="63" t="str">
        <f t="shared" si="2"/>
        <v/>
      </c>
      <c r="P40" t="str">
        <f t="shared" ca="1" si="3"/>
        <v/>
      </c>
      <c r="Q40" t="str">
        <f t="shared" si="4"/>
        <v/>
      </c>
      <c r="R40" s="64" t="str">
        <f t="shared" ca="1" si="5"/>
        <v/>
      </c>
      <c r="S40" s="63" t="str">
        <f t="shared" si="6"/>
        <v/>
      </c>
      <c r="T40" t="str">
        <f t="shared" si="7"/>
        <v/>
      </c>
      <c r="U40" t="str">
        <f t="shared" ca="1" si="8"/>
        <v/>
      </c>
      <c r="V40" t="str">
        <f t="shared" si="9"/>
        <v/>
      </c>
      <c r="W40" s="64" t="str">
        <f t="shared" ca="1" si="10"/>
        <v/>
      </c>
      <c r="X40" s="68">
        <f t="shared" si="11"/>
        <v>-1</v>
      </c>
      <c r="Y40" s="69" t="str" cm="1">
        <f t="array" ref="Y40">IF(is_empty,"",INDEX($J:$J,MATCH(row_id,$X:$X,0)))</f>
        <v/>
      </c>
      <c r="Z40" s="71" t="str" cm="1">
        <f t="array" ref="Z40">IF(is_empty,"",IF(is_header,"Tracked",INDEX($K:$K,MATCH(row_id,$X:$X,0))))</f>
        <v/>
      </c>
      <c r="AA40" s="71" t="str" cm="1">
        <f t="array" ref="AA40">IF(is_empty,"",IF(is_header,"Budget",INDEX($L:$L,MATCH(row_id,$X:$X,0))))</f>
        <v/>
      </c>
      <c r="AB40" s="70" t="str" cm="1">
        <f t="array" ref="AB40">IF(is_empty,"",IF(is_header, " % Compl. ", IFERROR(out_tracked/out_budget, "-")))</f>
        <v/>
      </c>
      <c r="AC40" s="71" t="str" cm="1">
        <f t="array" ref="AC40">IF(is_empty,"",IF(is_header, "Remaining", IF(out_budget-out_tracked&gt;0,out_budget-out_tracked,0)))</f>
        <v/>
      </c>
      <c r="AD40" s="71" t="str" cm="1">
        <f t="array" ref="AD40">IF(is_empty,"",IF(is_header, "Excess", IF(out_budget-out_tracked&lt;0,out_tracked-out_budget,0)))</f>
        <v/>
      </c>
    </row>
    <row r="41" spans="3:44" x14ac:dyDescent="0.3">
      <c r="C41" s="52" cm="1">
        <f t="array" ref="C41">IF(C40=-1,-1,
    IF(C40&lt;income_max_row, C40+1,
        IF(C40=income_max_row, income_total_row,
            IF(C40=income_total_row, "/1",
                IF(C40="/1", expenses_header_row,
                    IF(C40&lt;expenses_max_row, C40+1,
                        IF(C40=expenses_max_row, expenses_total_row,
                            IF(C40=expenses_total_row,"/2",
                                IF(C40="/2", savings_header_row,
                                    IF(C40&lt;savings_max_row, C40+1,
                                        IF(C40=savings_max_row, savings_total_row, -1)))))))))))</f>
        <v>-1</v>
      </c>
      <c r="D41" s="53" cm="1">
        <f t="array" ref="D41">IF(is_header,row_id,
       IF(NOT(is_empty),D40,-1))</f>
        <v>-1</v>
      </c>
      <c r="E41" s="52" cm="1">
        <f t="array" ref="E41">1*OR(row_id=income_header_row,row_id=expenses_header_row,row_id=savings_header_row)</f>
        <v>0</v>
      </c>
      <c r="F41" s="49">
        <f t="shared" si="0"/>
        <v>0</v>
      </c>
      <c r="G41" s="49" cm="1">
        <f t="array" ref="G41">1*OR(row_id=income_total_row,row_id=expenses_total_row,row_id=savings_total_row)</f>
        <v>0</v>
      </c>
      <c r="H41" s="53">
        <f t="shared" si="1"/>
        <v>1</v>
      </c>
      <c r="I41" s="52" t="str" cm="1">
        <f t="array" ref="I41">IFERROR(INDEX('Budget Planning'!$C:$C,header_row_id)," ")</f>
        <v xml:space="preserve"> </v>
      </c>
      <c r="J41" s="39" t="str" cm="1">
        <f t="array" ref="J41">IFERROR(INDEX('Budget Planning'!$C:$C,row_id)," ")</f>
        <v xml:space="preserve"> </v>
      </c>
      <c r="K41" s="57" t="str" cm="1">
        <f t="array" ref="K41">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
      </c>
      <c r="L41" s="53" t="str" cm="1">
        <f t="array" ref="L41">IF(OR(is_header,is_empty)," ",
       INDEX('Budget Planning'!$E:$EM,row_id,
              MATCH(IF(selected_period="Total Year",selected_year, DATE(selected_year,selected_period,1)),'Budget Planning'!$E$9:$EM$9,0)))</f>
        <v xml:space="preserve"> </v>
      </c>
      <c r="M41" s="63" t="str" cm="1">
        <f t="array" ref="M41">IF(is_cat,
         IF(header_row_id=income_header_row,MATCH(income_min_row,$C:$C,0),
           IF(header_row_id=expenses_header_row,MATCH(expenses_min_row,$C:$C,0),
             IF(header_row_id=savings_header_row,MATCH(savings_min_row,$C:$C,0),""))),"")</f>
        <v/>
      </c>
      <c r="N41" s="64" t="str" cm="1">
        <f t="array" ref="N41">IF(is_cat,
         IF(header_row_id=income_header_row,MATCH(income_max_row,$C:$C,0),
           IF(header_row_id=expenses_header_row,MATCH(expenses_max_row,$C:$C,0),
             IF(header_row_id=savings_header_row,MATCH(savings_max_row,$C:$C,0)))),"")</f>
        <v/>
      </c>
      <c r="O41" s="63" t="str">
        <f t="shared" si="2"/>
        <v/>
      </c>
      <c r="P41" t="str">
        <f t="shared" ca="1" si="3"/>
        <v/>
      </c>
      <c r="Q41" t="str">
        <f t="shared" si="4"/>
        <v/>
      </c>
      <c r="R41" s="64" t="str">
        <f t="shared" ca="1" si="5"/>
        <v/>
      </c>
      <c r="S41" s="63" t="str">
        <f t="shared" si="6"/>
        <v/>
      </c>
      <c r="T41" t="str">
        <f t="shared" si="7"/>
        <v/>
      </c>
      <c r="U41" t="str">
        <f t="shared" ca="1" si="8"/>
        <v/>
      </c>
      <c r="V41" t="str">
        <f t="shared" si="9"/>
        <v/>
      </c>
      <c r="W41" s="64" t="str">
        <f t="shared" ca="1" si="10"/>
        <v/>
      </c>
      <c r="X41" s="68">
        <f t="shared" si="11"/>
        <v>-1</v>
      </c>
      <c r="Y41" s="69" t="str" cm="1">
        <f t="array" ref="Y41">IF(is_empty,"",INDEX($J:$J,MATCH(row_id,$X:$X,0)))</f>
        <v/>
      </c>
      <c r="Z41" s="71" t="str" cm="1">
        <f t="array" ref="Z41">IF(is_empty,"",IF(is_header,"Tracked",INDEX($K:$K,MATCH(row_id,$X:$X,0))))</f>
        <v/>
      </c>
      <c r="AA41" s="71" t="str" cm="1">
        <f t="array" ref="AA41">IF(is_empty,"",IF(is_header,"Budget",INDEX($L:$L,MATCH(row_id,$X:$X,0))))</f>
        <v/>
      </c>
      <c r="AB41" s="70" t="str" cm="1">
        <f t="array" ref="AB41">IF(is_empty,"",IF(is_header, " % Compl. ", IFERROR(out_tracked/out_budget, "-")))</f>
        <v/>
      </c>
      <c r="AC41" s="71" t="str" cm="1">
        <f t="array" ref="AC41">IF(is_empty,"",IF(is_header, "Remaining", IF(out_budget-out_tracked&gt;0,out_budget-out_tracked,0)))</f>
        <v/>
      </c>
      <c r="AD41" s="71" t="str" cm="1">
        <f t="array" ref="AD41">IF(is_empty,"",IF(is_header, "Excess", IF(out_budget-out_tracked&lt;0,out_tracked-out_budget,0)))</f>
        <v/>
      </c>
    </row>
    <row r="42" spans="3:44" x14ac:dyDescent="0.3">
      <c r="C42" s="52" cm="1">
        <f t="array" ref="C42">IF(C41=-1,-1,
    IF(C41&lt;income_max_row, C41+1,
        IF(C41=income_max_row, income_total_row,
            IF(C41=income_total_row, "/1",
                IF(C41="/1", expenses_header_row,
                    IF(C41&lt;expenses_max_row, C41+1,
                        IF(C41=expenses_max_row, expenses_total_row,
                            IF(C41=expenses_total_row,"/2",
                                IF(C41="/2", savings_header_row,
                                    IF(C41&lt;savings_max_row, C41+1,
                                        IF(C41=savings_max_row, savings_total_row, -1)))))))))))</f>
        <v>-1</v>
      </c>
      <c r="D42" s="53" cm="1">
        <f t="array" ref="D42">IF(is_header,row_id,
       IF(NOT(is_empty),D41,-1))</f>
        <v>-1</v>
      </c>
      <c r="E42" s="52" cm="1">
        <f t="array" ref="E42">1*OR(row_id=income_header_row,row_id=expenses_header_row,row_id=savings_header_row)</f>
        <v>0</v>
      </c>
      <c r="F42" s="49">
        <f t="shared" si="0"/>
        <v>0</v>
      </c>
      <c r="G42" s="49" cm="1">
        <f t="array" ref="G42">1*OR(row_id=income_total_row,row_id=expenses_total_row,row_id=savings_total_row)</f>
        <v>0</v>
      </c>
      <c r="H42" s="53">
        <f t="shared" si="1"/>
        <v>1</v>
      </c>
      <c r="I42" s="52" t="str" cm="1">
        <f t="array" ref="I42">IFERROR(INDEX('Budget Planning'!$C:$C,header_row_id)," ")</f>
        <v xml:space="preserve"> </v>
      </c>
      <c r="J42" s="39" t="str" cm="1">
        <f t="array" ref="J42">IFERROR(INDEX('Budget Planning'!$C:$C,row_id)," ")</f>
        <v xml:space="preserve"> </v>
      </c>
      <c r="K42" s="57" t="str" cm="1">
        <f t="array" ref="K42">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
      </c>
      <c r="L42" s="53" t="str" cm="1">
        <f t="array" ref="L42">IF(OR(is_header,is_empty)," ",
       INDEX('Budget Planning'!$E:$EM,row_id,
              MATCH(IF(selected_period="Total Year",selected_year, DATE(selected_year,selected_period,1)),'Budget Planning'!$E$9:$EM$9,0)))</f>
        <v xml:space="preserve"> </v>
      </c>
      <c r="M42" s="63" t="str" cm="1">
        <f t="array" ref="M42">IF(is_cat,
         IF(header_row_id=income_header_row,MATCH(income_min_row,$C:$C,0),
           IF(header_row_id=expenses_header_row,MATCH(expenses_min_row,$C:$C,0),
             IF(header_row_id=savings_header_row,MATCH(savings_min_row,$C:$C,0),""))),"")</f>
        <v/>
      </c>
      <c r="N42" s="64" t="str" cm="1">
        <f t="array" ref="N42">IF(is_cat,
         IF(header_row_id=income_header_row,MATCH(income_max_row,$C:$C,0),
           IF(header_row_id=expenses_header_row,MATCH(expenses_max_row,$C:$C,0),
             IF(header_row_id=savings_header_row,MATCH(savings_max_row,$C:$C,0)))),"")</f>
        <v/>
      </c>
      <c r="O42" s="63" t="str">
        <f t="shared" si="2"/>
        <v/>
      </c>
      <c r="P42" t="str">
        <f t="shared" ca="1" si="3"/>
        <v/>
      </c>
      <c r="Q42" t="str">
        <f t="shared" si="4"/>
        <v/>
      </c>
      <c r="R42" s="64" t="str">
        <f t="shared" ca="1" si="5"/>
        <v/>
      </c>
      <c r="S42" s="63" t="str">
        <f t="shared" si="6"/>
        <v/>
      </c>
      <c r="T42" t="str">
        <f t="shared" si="7"/>
        <v/>
      </c>
      <c r="U42" t="str">
        <f t="shared" ca="1" si="8"/>
        <v/>
      </c>
      <c r="V42" t="str">
        <f t="shared" si="9"/>
        <v/>
      </c>
      <c r="W42" s="64" t="str">
        <f t="shared" ca="1" si="10"/>
        <v/>
      </c>
      <c r="X42" s="68">
        <f t="shared" si="11"/>
        <v>-1</v>
      </c>
      <c r="Y42" s="69" t="str" cm="1">
        <f t="array" ref="Y42">IF(is_empty,"",INDEX($J:$J,MATCH(row_id,$X:$X,0)))</f>
        <v/>
      </c>
      <c r="Z42" s="71" t="str" cm="1">
        <f t="array" ref="Z42">IF(is_empty,"",IF(is_header,"Tracked",INDEX($K:$K,MATCH(row_id,$X:$X,0))))</f>
        <v/>
      </c>
      <c r="AA42" s="71" t="str" cm="1">
        <f t="array" ref="AA42">IF(is_empty,"",IF(is_header,"Budget",INDEX($L:$L,MATCH(row_id,$X:$X,0))))</f>
        <v/>
      </c>
      <c r="AB42" s="70" t="str" cm="1">
        <f t="array" ref="AB42">IF(is_empty,"",IF(is_header, " % Compl. ", IFERROR(out_tracked/out_budget, "-")))</f>
        <v/>
      </c>
      <c r="AC42" s="71" t="str" cm="1">
        <f t="array" ref="AC42">IF(is_empty,"",IF(is_header, "Remaining", IF(out_budget-out_tracked&gt;0,out_budget-out_tracked,0)))</f>
        <v/>
      </c>
      <c r="AD42" s="71" t="str" cm="1">
        <f t="array" ref="AD42">IF(is_empty,"",IF(is_header, "Excess", IF(out_budget-out_tracked&lt;0,out_tracked-out_budget,0)))</f>
        <v/>
      </c>
    </row>
    <row r="43" spans="3:44" x14ac:dyDescent="0.3">
      <c r="C43" s="52" cm="1">
        <f t="array" ref="C43">IF(C42=-1,-1,
    IF(C42&lt;income_max_row, C42+1,
        IF(C42=income_max_row, income_total_row,
            IF(C42=income_total_row, "/1",
                IF(C42="/1", expenses_header_row,
                    IF(C42&lt;expenses_max_row, C42+1,
                        IF(C42=expenses_max_row, expenses_total_row,
                            IF(C42=expenses_total_row,"/2",
                                IF(C42="/2", savings_header_row,
                                    IF(C42&lt;savings_max_row, C42+1,
                                        IF(C42=savings_max_row, savings_total_row, -1)))))))))))</f>
        <v>-1</v>
      </c>
      <c r="D43" s="53" cm="1">
        <f t="array" ref="D43">IF(is_header,row_id,
       IF(NOT(is_empty),D42,-1))</f>
        <v>-1</v>
      </c>
      <c r="E43" s="52" cm="1">
        <f t="array" ref="E43">1*OR(row_id=income_header_row,row_id=expenses_header_row,row_id=savings_header_row)</f>
        <v>0</v>
      </c>
      <c r="F43" s="49">
        <f t="shared" si="0"/>
        <v>0</v>
      </c>
      <c r="G43" s="49" cm="1">
        <f t="array" ref="G43">1*OR(row_id=income_total_row,row_id=expenses_total_row,row_id=savings_total_row)</f>
        <v>0</v>
      </c>
      <c r="H43" s="53">
        <f t="shared" si="1"/>
        <v>1</v>
      </c>
      <c r="I43" s="52" t="str" cm="1">
        <f t="array" ref="I43">IFERROR(INDEX('Budget Planning'!$C:$C,header_row_id)," ")</f>
        <v xml:space="preserve"> </v>
      </c>
      <c r="J43" s="39" t="str" cm="1">
        <f t="array" ref="J43">IFERROR(INDEX('Budget Planning'!$C:$C,row_id)," ")</f>
        <v xml:space="preserve"> </v>
      </c>
      <c r="K43" s="57" t="str" cm="1">
        <f t="array" ref="K43">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
      </c>
      <c r="L43" s="53" t="str" cm="1">
        <f t="array" ref="L43">IF(OR(is_header,is_empty)," ",
       INDEX('Budget Planning'!$E:$EM,row_id,
              MATCH(IF(selected_period="Total Year",selected_year, DATE(selected_year,selected_period,1)),'Budget Planning'!$E$9:$EM$9,0)))</f>
        <v xml:space="preserve"> </v>
      </c>
      <c r="M43" s="63" t="str" cm="1">
        <f t="array" ref="M43">IF(is_cat,
         IF(header_row_id=income_header_row,MATCH(income_min_row,$C:$C,0),
           IF(header_row_id=expenses_header_row,MATCH(expenses_min_row,$C:$C,0),
             IF(header_row_id=savings_header_row,MATCH(savings_min_row,$C:$C,0),""))),"")</f>
        <v/>
      </c>
      <c r="N43" s="64" t="str" cm="1">
        <f t="array" ref="N43">IF(is_cat,
         IF(header_row_id=income_header_row,MATCH(income_max_row,$C:$C,0),
           IF(header_row_id=expenses_header_row,MATCH(expenses_max_row,$C:$C,0),
             IF(header_row_id=savings_header_row,MATCH(savings_max_row,$C:$C,0)))),"")</f>
        <v/>
      </c>
      <c r="O43" s="63" t="str">
        <f t="shared" si="2"/>
        <v/>
      </c>
      <c r="P43" t="str">
        <f t="shared" ca="1" si="3"/>
        <v/>
      </c>
      <c r="Q43" t="str">
        <f t="shared" si="4"/>
        <v/>
      </c>
      <c r="R43" s="64" t="str">
        <f t="shared" ca="1" si="5"/>
        <v/>
      </c>
      <c r="S43" s="63" t="str">
        <f t="shared" si="6"/>
        <v/>
      </c>
      <c r="T43" t="str">
        <f t="shared" si="7"/>
        <v/>
      </c>
      <c r="U43" t="str">
        <f t="shared" ca="1" si="8"/>
        <v/>
      </c>
      <c r="V43" t="str">
        <f t="shared" si="9"/>
        <v/>
      </c>
      <c r="W43" s="64" t="str">
        <f t="shared" ca="1" si="10"/>
        <v/>
      </c>
      <c r="X43" s="68">
        <f t="shared" si="11"/>
        <v>-1</v>
      </c>
      <c r="Y43" s="69" t="str" cm="1">
        <f t="array" ref="Y43">IF(is_empty,"",INDEX($J:$J,MATCH(row_id,$X:$X,0)))</f>
        <v/>
      </c>
      <c r="Z43" s="71" t="str" cm="1">
        <f t="array" ref="Z43">IF(is_empty,"",IF(is_header,"Tracked",INDEX($K:$K,MATCH(row_id,$X:$X,0))))</f>
        <v/>
      </c>
      <c r="AA43" s="71" t="str" cm="1">
        <f t="array" ref="AA43">IF(is_empty,"",IF(is_header,"Budget",INDEX($L:$L,MATCH(row_id,$X:$X,0))))</f>
        <v/>
      </c>
      <c r="AB43" s="70" t="str" cm="1">
        <f t="array" ref="AB43">IF(is_empty,"",IF(is_header, " % Compl. ", IFERROR(out_tracked/out_budget, "-")))</f>
        <v/>
      </c>
      <c r="AC43" s="71" t="str" cm="1">
        <f t="array" ref="AC43">IF(is_empty,"",IF(is_header, "Remaining", IF(out_budget-out_tracked&gt;0,out_budget-out_tracked,0)))</f>
        <v/>
      </c>
      <c r="AD43" s="71" t="str" cm="1">
        <f t="array" ref="AD43">IF(is_empty,"",IF(is_header, "Excess", IF(out_budget-out_tracked&lt;0,out_tracked-out_budget,0)))</f>
        <v/>
      </c>
    </row>
    <row r="44" spans="3:44" x14ac:dyDescent="0.3">
      <c r="C44" s="52" cm="1">
        <f t="array" ref="C44">IF(C43=-1,-1,
    IF(C43&lt;income_max_row, C43+1,
        IF(C43=income_max_row, income_total_row,
            IF(C43=income_total_row, "/1",
                IF(C43="/1", expenses_header_row,
                    IF(C43&lt;expenses_max_row, C43+1,
                        IF(C43=expenses_max_row, expenses_total_row,
                            IF(C43=expenses_total_row,"/2",
                                IF(C43="/2", savings_header_row,
                                    IF(C43&lt;savings_max_row, C43+1,
                                        IF(C43=savings_max_row, savings_total_row, -1)))))))))))</f>
        <v>-1</v>
      </c>
      <c r="D44" s="53" cm="1">
        <f t="array" ref="D44">IF(is_header,row_id,
       IF(NOT(is_empty),D43,-1))</f>
        <v>-1</v>
      </c>
      <c r="E44" s="52" cm="1">
        <f t="array" ref="E44">1*OR(row_id=income_header_row,row_id=expenses_header_row,row_id=savings_header_row)</f>
        <v>0</v>
      </c>
      <c r="F44" s="49">
        <f t="shared" si="0"/>
        <v>0</v>
      </c>
      <c r="G44" s="49" cm="1">
        <f t="array" ref="G44">1*OR(row_id=income_total_row,row_id=expenses_total_row,row_id=savings_total_row)</f>
        <v>0</v>
      </c>
      <c r="H44" s="53">
        <f t="shared" si="1"/>
        <v>1</v>
      </c>
      <c r="I44" s="52" t="str" cm="1">
        <f t="array" ref="I44">IFERROR(INDEX('Budget Planning'!$C:$C,header_row_id)," ")</f>
        <v xml:space="preserve"> </v>
      </c>
      <c r="J44" s="39" t="str" cm="1">
        <f t="array" ref="J44">IFERROR(INDEX('Budget Planning'!$C:$C,row_id)," ")</f>
        <v xml:space="preserve"> </v>
      </c>
      <c r="K44" s="57" t="str" cm="1">
        <f t="array" ref="K44">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
      </c>
      <c r="L44" s="53" t="str" cm="1">
        <f t="array" ref="L44">IF(OR(is_header,is_empty)," ",
       INDEX('Budget Planning'!$E:$EM,row_id,
              MATCH(IF(selected_period="Total Year",selected_year, DATE(selected_year,selected_period,1)),'Budget Planning'!$E$9:$EM$9,0)))</f>
        <v xml:space="preserve"> </v>
      </c>
      <c r="M44" s="63" t="str" cm="1">
        <f t="array" ref="M44">IF(is_cat,
         IF(header_row_id=income_header_row,MATCH(income_min_row,$C:$C,0),
           IF(header_row_id=expenses_header_row,MATCH(expenses_min_row,$C:$C,0),
             IF(header_row_id=savings_header_row,MATCH(savings_min_row,$C:$C,0),""))),"")</f>
        <v/>
      </c>
      <c r="N44" s="64" t="str" cm="1">
        <f t="array" ref="N44">IF(is_cat,
         IF(header_row_id=income_header_row,MATCH(income_max_row,$C:$C,0),
           IF(header_row_id=expenses_header_row,MATCH(expenses_max_row,$C:$C,0),
             IF(header_row_id=savings_header_row,MATCH(savings_max_row,$C:$C,0)))),"")</f>
        <v/>
      </c>
      <c r="O44" s="63" t="str">
        <f t="shared" si="2"/>
        <v/>
      </c>
      <c r="P44" t="str">
        <f t="shared" ca="1" si="3"/>
        <v/>
      </c>
      <c r="Q44" t="str">
        <f t="shared" si="4"/>
        <v/>
      </c>
      <c r="R44" s="64" t="str">
        <f t="shared" ca="1" si="5"/>
        <v/>
      </c>
      <c r="S44" s="63" t="str">
        <f t="shared" si="6"/>
        <v/>
      </c>
      <c r="T44" t="str">
        <f t="shared" si="7"/>
        <v/>
      </c>
      <c r="U44" t="str">
        <f t="shared" ca="1" si="8"/>
        <v/>
      </c>
      <c r="V44" t="str">
        <f t="shared" si="9"/>
        <v/>
      </c>
      <c r="W44" s="64" t="str">
        <f t="shared" ca="1" si="10"/>
        <v/>
      </c>
      <c r="X44" s="68">
        <f t="shared" si="11"/>
        <v>-1</v>
      </c>
      <c r="Y44" s="69" t="str" cm="1">
        <f t="array" ref="Y44">IF(is_empty,"",INDEX($J:$J,MATCH(row_id,$X:$X,0)))</f>
        <v/>
      </c>
      <c r="Z44" s="71" t="str" cm="1">
        <f t="array" ref="Z44">IF(is_empty,"",IF(is_header,"Tracked",INDEX($K:$K,MATCH(row_id,$X:$X,0))))</f>
        <v/>
      </c>
      <c r="AA44" s="71" t="str" cm="1">
        <f t="array" ref="AA44">IF(is_empty,"",IF(is_header,"Budget",INDEX($L:$L,MATCH(row_id,$X:$X,0))))</f>
        <v/>
      </c>
      <c r="AB44" s="70" t="str" cm="1">
        <f t="array" ref="AB44">IF(is_empty,"",IF(is_header, " % Compl. ", IFERROR(out_tracked/out_budget, "-")))</f>
        <v/>
      </c>
      <c r="AC44" s="71" t="str" cm="1">
        <f t="array" ref="AC44">IF(is_empty,"",IF(is_header, "Remaining", IF(out_budget-out_tracked&gt;0,out_budget-out_tracked,0)))</f>
        <v/>
      </c>
      <c r="AD44" s="71" t="str" cm="1">
        <f t="array" ref="AD44">IF(is_empty,"",IF(is_header, "Excess", IF(out_budget-out_tracked&lt;0,out_tracked-out_budget,0)))</f>
        <v/>
      </c>
    </row>
    <row r="45" spans="3:44" x14ac:dyDescent="0.3">
      <c r="C45" s="52" cm="1">
        <f t="array" ref="C45">IF(C44=-1,-1,
    IF(C44&lt;income_max_row, C44+1,
        IF(C44=income_max_row, income_total_row,
            IF(C44=income_total_row, "/1",
                IF(C44="/1", expenses_header_row,
                    IF(C44&lt;expenses_max_row, C44+1,
                        IF(C44=expenses_max_row, expenses_total_row,
                            IF(C44=expenses_total_row,"/2",
                                IF(C44="/2", savings_header_row,
                                    IF(C44&lt;savings_max_row, C44+1,
                                        IF(C44=savings_max_row, savings_total_row, -1)))))))))))</f>
        <v>-1</v>
      </c>
      <c r="D45" s="53" cm="1">
        <f t="array" ref="D45">IF(is_header,row_id,
       IF(NOT(is_empty),D44,-1))</f>
        <v>-1</v>
      </c>
      <c r="E45" s="52" cm="1">
        <f t="array" ref="E45">1*OR(row_id=income_header_row,row_id=expenses_header_row,row_id=savings_header_row)</f>
        <v>0</v>
      </c>
      <c r="F45" s="49">
        <f t="shared" si="0"/>
        <v>0</v>
      </c>
      <c r="G45" s="49" cm="1">
        <f t="array" ref="G45">1*OR(row_id=income_total_row,row_id=expenses_total_row,row_id=savings_total_row)</f>
        <v>0</v>
      </c>
      <c r="H45" s="53">
        <f t="shared" si="1"/>
        <v>1</v>
      </c>
      <c r="I45" s="52" t="str" cm="1">
        <f t="array" ref="I45">IFERROR(INDEX('Budget Planning'!$C:$C,header_row_id)," ")</f>
        <v xml:space="preserve"> </v>
      </c>
      <c r="J45" s="39" t="str" cm="1">
        <f t="array" ref="J45">IFERROR(INDEX('Budget Planning'!$C:$C,row_id)," ")</f>
        <v xml:space="preserve"> </v>
      </c>
      <c r="K45" s="57" t="str" cm="1">
        <f t="array" ref="K45">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
      </c>
      <c r="L45" s="53" t="str" cm="1">
        <f t="array" ref="L45">IF(OR(is_header,is_empty)," ",
       INDEX('Budget Planning'!$E:$EM,row_id,
              MATCH(IF(selected_period="Total Year",selected_year, DATE(selected_year,selected_period,1)),'Budget Planning'!$E$9:$EM$9,0)))</f>
        <v xml:space="preserve"> </v>
      </c>
      <c r="M45" s="63" t="str" cm="1">
        <f t="array" ref="M45">IF(is_cat,
         IF(header_row_id=income_header_row,MATCH(income_min_row,$C:$C,0),
           IF(header_row_id=expenses_header_row,MATCH(expenses_min_row,$C:$C,0),
             IF(header_row_id=savings_header_row,MATCH(savings_min_row,$C:$C,0),""))),"")</f>
        <v/>
      </c>
      <c r="N45" s="64" t="str" cm="1">
        <f t="array" ref="N45">IF(is_cat,
         IF(header_row_id=income_header_row,MATCH(income_max_row,$C:$C,0),
           IF(header_row_id=expenses_header_row,MATCH(expenses_max_row,$C:$C,0),
             IF(header_row_id=savings_header_row,MATCH(savings_max_row,$C:$C,0)))),"")</f>
        <v/>
      </c>
      <c r="O45" s="63" t="str">
        <f t="shared" si="2"/>
        <v/>
      </c>
      <c r="P45" t="str">
        <f t="shared" ca="1" si="3"/>
        <v/>
      </c>
      <c r="Q45" t="str">
        <f t="shared" si="4"/>
        <v/>
      </c>
      <c r="R45" s="64" t="str">
        <f t="shared" ca="1" si="5"/>
        <v/>
      </c>
      <c r="S45" s="63" t="str">
        <f t="shared" si="6"/>
        <v/>
      </c>
      <c r="T45" t="str">
        <f t="shared" si="7"/>
        <v/>
      </c>
      <c r="U45" t="str">
        <f t="shared" ca="1" si="8"/>
        <v/>
      </c>
      <c r="V45" t="str">
        <f t="shared" si="9"/>
        <v/>
      </c>
      <c r="W45" s="64" t="str">
        <f t="shared" ca="1" si="10"/>
        <v/>
      </c>
      <c r="X45" s="68">
        <f t="shared" si="11"/>
        <v>-1</v>
      </c>
      <c r="Y45" s="69" t="str" cm="1">
        <f t="array" ref="Y45">IF(is_empty,"",INDEX($J:$J,MATCH(row_id,$X:$X,0)))</f>
        <v/>
      </c>
      <c r="Z45" s="71" t="str" cm="1">
        <f t="array" ref="Z45">IF(is_empty,"",IF(is_header,"Tracked",INDEX($K:$K,MATCH(row_id,$X:$X,0))))</f>
        <v/>
      </c>
      <c r="AA45" s="71" t="str" cm="1">
        <f t="array" ref="AA45">IF(is_empty,"",IF(is_header,"Budget",INDEX($L:$L,MATCH(row_id,$X:$X,0))))</f>
        <v/>
      </c>
      <c r="AB45" s="70" t="str" cm="1">
        <f t="array" ref="AB45">IF(is_empty,"",IF(is_header, " % Compl. ", IFERROR(out_tracked/out_budget, "-")))</f>
        <v/>
      </c>
      <c r="AC45" s="71" t="str" cm="1">
        <f t="array" ref="AC45">IF(is_empty,"",IF(is_header, "Remaining", IF(out_budget-out_tracked&gt;0,out_budget-out_tracked,0)))</f>
        <v/>
      </c>
      <c r="AD45" s="71" t="str" cm="1">
        <f t="array" ref="AD45">IF(is_empty,"",IF(is_header, "Excess", IF(out_budget-out_tracked&lt;0,out_tracked-out_budget,0)))</f>
        <v/>
      </c>
    </row>
    <row r="46" spans="3:44" x14ac:dyDescent="0.3">
      <c r="C46" s="52" cm="1">
        <f t="array" ref="C46">IF(C45=-1,-1,
    IF(C45&lt;income_max_row, C45+1,
        IF(C45=income_max_row, income_total_row,
            IF(C45=income_total_row, "/1",
                IF(C45="/1", expenses_header_row,
                    IF(C45&lt;expenses_max_row, C45+1,
                        IF(C45=expenses_max_row, expenses_total_row,
                            IF(C45=expenses_total_row,"/2",
                                IF(C45="/2", savings_header_row,
                                    IF(C45&lt;savings_max_row, C45+1,
                                        IF(C45=savings_max_row, savings_total_row, -1)))))))))))</f>
        <v>-1</v>
      </c>
      <c r="D46" s="53" cm="1">
        <f t="array" ref="D46">IF(is_header,row_id,
       IF(NOT(is_empty),D45,-1))</f>
        <v>-1</v>
      </c>
      <c r="E46" s="52" cm="1">
        <f t="array" ref="E46">1*OR(row_id=income_header_row,row_id=expenses_header_row,row_id=savings_header_row)</f>
        <v>0</v>
      </c>
      <c r="F46" s="49">
        <f t="shared" si="0"/>
        <v>0</v>
      </c>
      <c r="G46" s="49" cm="1">
        <f t="array" ref="G46">1*OR(row_id=income_total_row,row_id=expenses_total_row,row_id=savings_total_row)</f>
        <v>0</v>
      </c>
      <c r="H46" s="53">
        <f t="shared" si="1"/>
        <v>1</v>
      </c>
      <c r="I46" s="52" t="str" cm="1">
        <f t="array" ref="I46">IFERROR(INDEX('Budget Planning'!$C:$C,header_row_id)," ")</f>
        <v xml:space="preserve"> </v>
      </c>
      <c r="J46" s="39" t="str" cm="1">
        <f t="array" ref="J46">IFERROR(INDEX('Budget Planning'!$C:$C,row_id)," ")</f>
        <v xml:space="preserve"> </v>
      </c>
      <c r="K46" s="57" t="str" cm="1">
        <f t="array" ref="K46">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
      </c>
      <c r="L46" s="53" t="str" cm="1">
        <f t="array" ref="L46">IF(OR(is_header,is_empty)," ",
       INDEX('Budget Planning'!$E:$EM,row_id,
              MATCH(IF(selected_period="Total Year",selected_year, DATE(selected_year,selected_period,1)),'Budget Planning'!$E$9:$EM$9,0)))</f>
        <v xml:space="preserve"> </v>
      </c>
      <c r="M46" s="63" t="str" cm="1">
        <f t="array" ref="M46">IF(is_cat,
         IF(header_row_id=income_header_row,MATCH(income_min_row,$C:$C,0),
           IF(header_row_id=expenses_header_row,MATCH(expenses_min_row,$C:$C,0),
             IF(header_row_id=savings_header_row,MATCH(savings_min_row,$C:$C,0),""))),"")</f>
        <v/>
      </c>
      <c r="N46" s="64" t="str" cm="1">
        <f t="array" ref="N46">IF(is_cat,
         IF(header_row_id=income_header_row,MATCH(income_max_row,$C:$C,0),
           IF(header_row_id=expenses_header_row,MATCH(expenses_max_row,$C:$C,0),
             IF(header_row_id=savings_header_row,MATCH(savings_max_row,$C:$C,0)))),"")</f>
        <v/>
      </c>
      <c r="O46" s="63" t="str">
        <f t="shared" si="2"/>
        <v/>
      </c>
      <c r="P46" t="str">
        <f t="shared" ca="1" si="3"/>
        <v/>
      </c>
      <c r="Q46" t="str">
        <f t="shared" si="4"/>
        <v/>
      </c>
      <c r="R46" s="64" t="str">
        <f t="shared" ca="1" si="5"/>
        <v/>
      </c>
      <c r="S46" s="63" t="str">
        <f t="shared" si="6"/>
        <v/>
      </c>
      <c r="T46" t="str">
        <f t="shared" si="7"/>
        <v/>
      </c>
      <c r="U46" t="str">
        <f t="shared" ca="1" si="8"/>
        <v/>
      </c>
      <c r="V46" t="str">
        <f t="shared" si="9"/>
        <v/>
      </c>
      <c r="W46" s="64" t="str">
        <f t="shared" ca="1" si="10"/>
        <v/>
      </c>
      <c r="X46" s="68">
        <f t="shared" si="11"/>
        <v>-1</v>
      </c>
      <c r="Y46" s="69" t="str" cm="1">
        <f t="array" ref="Y46">IF(is_empty,"",INDEX($J:$J,MATCH(row_id,$X:$X,0)))</f>
        <v/>
      </c>
      <c r="Z46" s="71" t="str" cm="1">
        <f t="array" ref="Z46">IF(is_empty,"",IF(is_header,"Tracked",INDEX($K:$K,MATCH(row_id,$X:$X,0))))</f>
        <v/>
      </c>
      <c r="AA46" s="71" t="str" cm="1">
        <f t="array" ref="AA46">IF(is_empty,"",IF(is_header,"Budget",INDEX($L:$L,MATCH(row_id,$X:$X,0))))</f>
        <v/>
      </c>
      <c r="AB46" s="70" t="str" cm="1">
        <f t="array" ref="AB46">IF(is_empty,"",IF(is_header, " % Compl. ", IFERROR(out_tracked/out_budget, "-")))</f>
        <v/>
      </c>
      <c r="AC46" s="71" t="str" cm="1">
        <f t="array" ref="AC46">IF(is_empty,"",IF(is_header, "Remaining", IF(out_budget-out_tracked&gt;0,out_budget-out_tracked,0)))</f>
        <v/>
      </c>
      <c r="AD46" s="71" t="str" cm="1">
        <f t="array" ref="AD46">IF(is_empty,"",IF(is_header, "Excess", IF(out_budget-out_tracked&lt;0,out_tracked-out_budget,0)))</f>
        <v/>
      </c>
    </row>
    <row r="47" spans="3:44" x14ac:dyDescent="0.3">
      <c r="C47" s="52" cm="1">
        <f t="array" ref="C47">IF(C46=-1,-1,
    IF(C46&lt;income_max_row, C46+1,
        IF(C46=income_max_row, income_total_row,
            IF(C46=income_total_row, "/1",
                IF(C46="/1", expenses_header_row,
                    IF(C46&lt;expenses_max_row, C46+1,
                        IF(C46=expenses_max_row, expenses_total_row,
                            IF(C46=expenses_total_row,"/2",
                                IF(C46="/2", savings_header_row,
                                    IF(C46&lt;savings_max_row, C46+1,
                                        IF(C46=savings_max_row, savings_total_row, -1)))))))))))</f>
        <v>-1</v>
      </c>
      <c r="D47" s="53" cm="1">
        <f t="array" ref="D47">IF(is_header,row_id,
       IF(NOT(is_empty),D46,-1))</f>
        <v>-1</v>
      </c>
      <c r="E47" s="52" cm="1">
        <f t="array" ref="E47">1*OR(row_id=income_header_row,row_id=expenses_header_row,row_id=savings_header_row)</f>
        <v>0</v>
      </c>
      <c r="F47" s="49">
        <f t="shared" si="0"/>
        <v>0</v>
      </c>
      <c r="G47" s="49" cm="1">
        <f t="array" ref="G47">1*OR(row_id=income_total_row,row_id=expenses_total_row,row_id=savings_total_row)</f>
        <v>0</v>
      </c>
      <c r="H47" s="53">
        <f t="shared" si="1"/>
        <v>1</v>
      </c>
      <c r="I47" s="52" t="str" cm="1">
        <f t="array" ref="I47">IFERROR(INDEX('Budget Planning'!$C:$C,header_row_id)," ")</f>
        <v xml:space="preserve"> </v>
      </c>
      <c r="J47" s="39" t="str" cm="1">
        <f t="array" ref="J47">IFERROR(INDEX('Budget Planning'!$C:$C,row_id)," ")</f>
        <v xml:space="preserve"> </v>
      </c>
      <c r="K47" s="57" t="str" cm="1">
        <f t="array" ref="K47">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
      </c>
      <c r="L47" s="53" t="str" cm="1">
        <f t="array" ref="L47">IF(OR(is_header,is_empty)," ",
       INDEX('Budget Planning'!$E:$EM,row_id,
              MATCH(IF(selected_period="Total Year",selected_year, DATE(selected_year,selected_period,1)),'Budget Planning'!$E$9:$EM$9,0)))</f>
        <v xml:space="preserve"> </v>
      </c>
      <c r="M47" s="63" t="str" cm="1">
        <f t="array" ref="M47">IF(is_cat,
         IF(header_row_id=income_header_row,MATCH(income_min_row,$C:$C,0),
           IF(header_row_id=expenses_header_row,MATCH(expenses_min_row,$C:$C,0),
             IF(header_row_id=savings_header_row,MATCH(savings_min_row,$C:$C,0),""))),"")</f>
        <v/>
      </c>
      <c r="N47" s="64" t="str" cm="1">
        <f t="array" ref="N47">IF(is_cat,
         IF(header_row_id=income_header_row,MATCH(income_max_row,$C:$C,0),
           IF(header_row_id=expenses_header_row,MATCH(expenses_max_row,$C:$C,0),
             IF(header_row_id=savings_header_row,MATCH(savings_max_row,$C:$C,0)))),"")</f>
        <v/>
      </c>
      <c r="O47" s="63" t="str">
        <f t="shared" si="2"/>
        <v/>
      </c>
      <c r="P47" t="str">
        <f t="shared" ca="1" si="3"/>
        <v/>
      </c>
      <c r="Q47" t="str">
        <f t="shared" si="4"/>
        <v/>
      </c>
      <c r="R47" s="64" t="str">
        <f t="shared" ca="1" si="5"/>
        <v/>
      </c>
      <c r="S47" s="63" t="str">
        <f t="shared" si="6"/>
        <v/>
      </c>
      <c r="T47" t="str">
        <f t="shared" si="7"/>
        <v/>
      </c>
      <c r="U47" t="str">
        <f t="shared" ca="1" si="8"/>
        <v/>
      </c>
      <c r="V47" t="str">
        <f t="shared" si="9"/>
        <v/>
      </c>
      <c r="W47" s="64" t="str">
        <f t="shared" ca="1" si="10"/>
        <v/>
      </c>
      <c r="X47" s="68">
        <f t="shared" si="11"/>
        <v>-1</v>
      </c>
      <c r="Y47" s="69" t="str" cm="1">
        <f t="array" ref="Y47">IF(is_empty,"",INDEX($J:$J,MATCH(row_id,$X:$X,0)))</f>
        <v/>
      </c>
      <c r="Z47" s="71" t="str" cm="1">
        <f t="array" ref="Z47">IF(is_empty,"",IF(is_header,"Tracked",INDEX($K:$K,MATCH(row_id,$X:$X,0))))</f>
        <v/>
      </c>
      <c r="AA47" s="71" t="str" cm="1">
        <f t="array" ref="AA47">IF(is_empty,"",IF(is_header,"Budget",INDEX($L:$L,MATCH(row_id,$X:$X,0))))</f>
        <v/>
      </c>
      <c r="AB47" s="70" t="str" cm="1">
        <f t="array" ref="AB47">IF(is_empty,"",IF(is_header, " % Compl. ", IFERROR(out_tracked/out_budget, "-")))</f>
        <v/>
      </c>
      <c r="AC47" s="71" t="str" cm="1">
        <f t="array" ref="AC47">IF(is_empty,"",IF(is_header, "Remaining", IF(out_budget-out_tracked&gt;0,out_budget-out_tracked,0)))</f>
        <v/>
      </c>
      <c r="AD47" s="71" t="str" cm="1">
        <f t="array" ref="AD47">IF(is_empty,"",IF(is_header, "Excess", IF(out_budget-out_tracked&lt;0,out_tracked-out_budget,0)))</f>
        <v/>
      </c>
    </row>
    <row r="48" spans="3:44" x14ac:dyDescent="0.3">
      <c r="C48" s="52" cm="1">
        <f t="array" ref="C48">IF(C47=-1,-1,
    IF(C47&lt;income_max_row, C47+1,
        IF(C47=income_max_row, income_total_row,
            IF(C47=income_total_row, "/1",
                IF(C47="/1", expenses_header_row,
                    IF(C47&lt;expenses_max_row, C47+1,
                        IF(C47=expenses_max_row, expenses_total_row,
                            IF(C47=expenses_total_row,"/2",
                                IF(C47="/2", savings_header_row,
                                    IF(C47&lt;savings_max_row, C47+1,
                                        IF(C47=savings_max_row, savings_total_row, -1)))))))))))</f>
        <v>-1</v>
      </c>
      <c r="D48" s="53" cm="1">
        <f t="array" ref="D48">IF(is_header,row_id,
       IF(NOT(is_empty),D47,-1))</f>
        <v>-1</v>
      </c>
      <c r="E48" s="52" cm="1">
        <f t="array" ref="E48">1*OR(row_id=income_header_row,row_id=expenses_header_row,row_id=savings_header_row)</f>
        <v>0</v>
      </c>
      <c r="F48" s="49">
        <f t="shared" si="0"/>
        <v>0</v>
      </c>
      <c r="G48" s="49" cm="1">
        <f t="array" ref="G48">1*OR(row_id=income_total_row,row_id=expenses_total_row,row_id=savings_total_row)</f>
        <v>0</v>
      </c>
      <c r="H48" s="53">
        <f t="shared" si="1"/>
        <v>1</v>
      </c>
      <c r="I48" s="52" t="str" cm="1">
        <f t="array" ref="I48">IFERROR(INDEX('Budget Planning'!$C:$C,header_row_id)," ")</f>
        <v xml:space="preserve"> </v>
      </c>
      <c r="J48" s="39" t="str" cm="1">
        <f t="array" ref="J48">IFERROR(INDEX('Budget Planning'!$C:$C,row_id)," ")</f>
        <v xml:space="preserve"> </v>
      </c>
      <c r="K48" s="57" t="str" cm="1">
        <f t="array" ref="K48">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
      </c>
      <c r="L48" s="53" t="str" cm="1">
        <f t="array" ref="L48">IF(OR(is_header,is_empty)," ",
       INDEX('Budget Planning'!$E:$EM,row_id,
              MATCH(IF(selected_period="Total Year",selected_year, DATE(selected_year,selected_period,1)),'Budget Planning'!$E$9:$EM$9,0)))</f>
        <v xml:space="preserve"> </v>
      </c>
      <c r="M48" s="63" t="str" cm="1">
        <f t="array" ref="M48">IF(is_cat,
         IF(header_row_id=income_header_row,MATCH(income_min_row,$C:$C,0),
           IF(header_row_id=expenses_header_row,MATCH(expenses_min_row,$C:$C,0),
             IF(header_row_id=savings_header_row,MATCH(savings_min_row,$C:$C,0),""))),"")</f>
        <v/>
      </c>
      <c r="N48" s="64" t="str" cm="1">
        <f t="array" ref="N48">IF(is_cat,
         IF(header_row_id=income_header_row,MATCH(income_max_row,$C:$C,0),
           IF(header_row_id=expenses_header_row,MATCH(expenses_max_row,$C:$C,0),
             IF(header_row_id=savings_header_row,MATCH(savings_max_row,$C:$C,0)))),"")</f>
        <v/>
      </c>
      <c r="O48" s="63" t="str">
        <f t="shared" si="2"/>
        <v/>
      </c>
      <c r="P48" t="str">
        <f t="shared" ca="1" si="3"/>
        <v/>
      </c>
      <c r="Q48" t="str">
        <f t="shared" si="4"/>
        <v/>
      </c>
      <c r="R48" s="64" t="str">
        <f t="shared" ca="1" si="5"/>
        <v/>
      </c>
      <c r="S48" s="63" t="str">
        <f t="shared" si="6"/>
        <v/>
      </c>
      <c r="T48" t="str">
        <f t="shared" si="7"/>
        <v/>
      </c>
      <c r="U48" t="str">
        <f t="shared" ca="1" si="8"/>
        <v/>
      </c>
      <c r="V48" t="str">
        <f t="shared" si="9"/>
        <v/>
      </c>
      <c r="W48" s="64" t="str">
        <f t="shared" ca="1" si="10"/>
        <v/>
      </c>
      <c r="X48" s="68">
        <f t="shared" si="11"/>
        <v>-1</v>
      </c>
      <c r="Y48" s="69" t="str" cm="1">
        <f t="array" ref="Y48">IF(is_empty,"",INDEX($J:$J,MATCH(row_id,$X:$X,0)))</f>
        <v/>
      </c>
      <c r="Z48" s="71" t="str" cm="1">
        <f t="array" ref="Z48">IF(is_empty,"",IF(is_header,"Tracked",INDEX($K:$K,MATCH(row_id,$X:$X,0))))</f>
        <v/>
      </c>
      <c r="AA48" s="71" t="str" cm="1">
        <f t="array" ref="AA48">IF(is_empty,"",IF(is_header,"Budget",INDEX($L:$L,MATCH(row_id,$X:$X,0))))</f>
        <v/>
      </c>
      <c r="AB48" s="70" t="str" cm="1">
        <f t="array" ref="AB48">IF(is_empty,"",IF(is_header, " % Compl. ", IFERROR(out_tracked/out_budget, "-")))</f>
        <v/>
      </c>
      <c r="AC48" s="71" t="str" cm="1">
        <f t="array" ref="AC48">IF(is_empty,"",IF(is_header, "Remaining", IF(out_budget-out_tracked&gt;0,out_budget-out_tracked,0)))</f>
        <v/>
      </c>
      <c r="AD48" s="71" t="str" cm="1">
        <f t="array" ref="AD48">IF(is_empty,"",IF(is_header, "Excess", IF(out_budget-out_tracked&lt;0,out_tracked-out_budget,0)))</f>
        <v/>
      </c>
    </row>
    <row r="49" spans="3:30" x14ac:dyDescent="0.3">
      <c r="C49" s="52" cm="1">
        <f t="array" ref="C49">IF(C48=-1,-1,
    IF(C48&lt;income_max_row, C48+1,
        IF(C48=income_max_row, income_total_row,
            IF(C48=income_total_row, "/1",
                IF(C48="/1", expenses_header_row,
                    IF(C48&lt;expenses_max_row, C48+1,
                        IF(C48=expenses_max_row, expenses_total_row,
                            IF(C48=expenses_total_row,"/2",
                                IF(C48="/2", savings_header_row,
                                    IF(C48&lt;savings_max_row, C48+1,
                                        IF(C48=savings_max_row, savings_total_row, -1)))))))))))</f>
        <v>-1</v>
      </c>
      <c r="D49" s="53" cm="1">
        <f t="array" ref="D49">IF(is_header,row_id,
       IF(NOT(is_empty),D48,-1))</f>
        <v>-1</v>
      </c>
      <c r="E49" s="52" t="b">
        <v>1</v>
      </c>
      <c r="F49" s="49">
        <f t="shared" si="0"/>
        <v>0</v>
      </c>
      <c r="G49" s="49" cm="1">
        <f t="array" ref="G49">1*OR(row_id=income_total_row,row_id=expenses_total_row,row_id=savings_total_row)</f>
        <v>0</v>
      </c>
      <c r="H49" s="53">
        <f t="shared" si="1"/>
        <v>1</v>
      </c>
      <c r="I49" s="52" t="str" cm="1">
        <f t="array" ref="I49">IFERROR(INDEX('Budget Planning'!$C:$C,header_row_id)," ")</f>
        <v xml:space="preserve"> </v>
      </c>
      <c r="J49" s="39" t="str" cm="1">
        <f t="array" ref="J49">IFERROR(INDEX('Budget Planning'!$C:$C,row_id)," ")</f>
        <v xml:space="preserve"> </v>
      </c>
      <c r="K49" s="57" t="str" cm="1">
        <f t="array" ref="K49">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
      </c>
      <c r="L49" s="53" t="str" cm="1">
        <f t="array" ref="L49">IF(OR(is_header,is_empty)," ",
       INDEX('Budget Planning'!$E:$EM,row_id,
              MATCH(IF(selected_period="Total Year",selected_year, DATE(selected_year,selected_period,1)),'Budget Planning'!$E$9:$EM$9,0)))</f>
        <v xml:space="preserve"> </v>
      </c>
      <c r="M49" s="63" t="str" cm="1">
        <f t="array" ref="M49">IF(is_cat,
         IF(header_row_id=income_header_row,MATCH(income_min_row,$C:$C,0),
           IF(header_row_id=expenses_header_row,MATCH(expenses_min_row,$C:$C,0),
             IF(header_row_id=savings_header_row,MATCH(savings_min_row,$C:$C,0),""))),"")</f>
        <v/>
      </c>
      <c r="N49" s="64" t="str" cm="1">
        <f t="array" ref="N49">IF(is_cat,
         IF(header_row_id=income_header_row,MATCH(income_max_row,$C:$C,0),
           IF(header_row_id=expenses_header_row,MATCH(expenses_max_row,$C:$C,0),
             IF(header_row_id=savings_header_row,MATCH(savings_max_row,$C:$C,0)))),"")</f>
        <v/>
      </c>
      <c r="O49" s="63" t="str">
        <f t="shared" si="2"/>
        <v/>
      </c>
      <c r="P49" t="str">
        <f t="shared" ca="1" si="3"/>
        <v/>
      </c>
      <c r="Q49" t="str">
        <f t="shared" si="4"/>
        <v/>
      </c>
      <c r="R49" s="64" t="str">
        <f t="shared" ca="1" si="5"/>
        <v/>
      </c>
      <c r="S49" s="63" t="str">
        <f t="shared" si="6"/>
        <v/>
      </c>
      <c r="T49" t="str">
        <f t="shared" si="7"/>
        <v/>
      </c>
      <c r="U49" t="str">
        <f t="shared" ca="1" si="8"/>
        <v/>
      </c>
      <c r="V49" t="str">
        <f t="shared" si="9"/>
        <v/>
      </c>
      <c r="W49" s="64" t="str">
        <f t="shared" ca="1" si="10"/>
        <v/>
      </c>
      <c r="X49" s="68">
        <f t="shared" si="11"/>
        <v>-1</v>
      </c>
      <c r="Y49" s="69" t="str" cm="1">
        <f t="array" ref="Y49">IF(is_empty,"",INDEX($J:$J,MATCH(row_id,$X:$X,0)))</f>
        <v/>
      </c>
      <c r="Z49" s="71" t="str" cm="1">
        <f t="array" ref="Z49">IF(is_empty,"",IF(is_header,"Tracked",INDEX($K:$K,MATCH(row_id,$X:$X,0))))</f>
        <v/>
      </c>
      <c r="AA49" s="71" t="str" cm="1">
        <f t="array" ref="AA49">IF(is_empty,"",IF(is_header,"Budget",INDEX($L:$L,MATCH(row_id,$X:$X,0))))</f>
        <v/>
      </c>
      <c r="AB49" s="70" t="str" cm="1">
        <f t="array" ref="AB49">IF(is_empty,"",IF(is_header, " % Compl. ", IFERROR(out_tracked/out_budget, "-")))</f>
        <v/>
      </c>
      <c r="AC49" s="71" t="str" cm="1">
        <f t="array" ref="AC49">IF(is_empty,"",IF(is_header, "Remaining", IF(out_budget-out_tracked&gt;0,out_budget-out_tracked,0)))</f>
        <v/>
      </c>
      <c r="AD49" s="71" t="str" cm="1">
        <f t="array" ref="AD49">IF(is_empty,"",IF(is_header, "Excess", IF(out_budget-out_tracked&lt;0,out_tracked-out_budget,0)))</f>
        <v/>
      </c>
    </row>
    <row r="50" spans="3:30" x14ac:dyDescent="0.3">
      <c r="C50" s="52" cm="1">
        <f t="array" ref="C50">IF(C49=-1,-1,
    IF(C49&lt;income_max_row, C49+1,
        IF(C49=income_max_row, income_total_row,
            IF(C49=income_total_row, "/1",
                IF(C49="/1", expenses_header_row,
                    IF(C49&lt;expenses_max_row, C49+1,
                        IF(C49=expenses_max_row, expenses_total_row,
                            IF(C49=expenses_total_row,"/2",
                                IF(C49="/2", savings_header_row,
                                    IF(C49&lt;savings_max_row, C49+1,
                                        IF(C49=savings_max_row, savings_total_row, -1)))))))))))</f>
        <v>-1</v>
      </c>
      <c r="D50" s="53" cm="1">
        <f t="array" ref="D50">IF(is_header,row_id,
       IF(NOT(is_empty),D49,-1))</f>
        <v>-1</v>
      </c>
      <c r="E50" s="52" t="b">
        <v>1</v>
      </c>
      <c r="F50" s="49">
        <f t="shared" si="0"/>
        <v>0</v>
      </c>
      <c r="G50" s="49" cm="1">
        <f t="array" ref="G50">1*OR(row_id=income_total_row,row_id=expenses_total_row,row_id=savings_total_row)</f>
        <v>0</v>
      </c>
      <c r="H50" s="53">
        <f t="shared" si="1"/>
        <v>1</v>
      </c>
      <c r="I50" s="52" t="str" cm="1">
        <f t="array" ref="I50">IFERROR(INDEX('Budget Planning'!$C:$C,header_row_id)," ")</f>
        <v xml:space="preserve"> </v>
      </c>
      <c r="J50" s="39" t="str" cm="1">
        <f t="array" ref="J50">IFERROR(INDEX('Budget Planning'!$C:$C,row_id)," ")</f>
        <v xml:space="preserve"> </v>
      </c>
      <c r="K50" s="57" t="str" cm="1">
        <f t="array" ref="K50">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
      </c>
      <c r="L50" s="53" t="str" cm="1">
        <f t="array" ref="L50">IF(OR(is_header,is_empty)," ",
       INDEX('Budget Planning'!$E:$EM,row_id,
              MATCH(IF(selected_period="Total Year",selected_year, DATE(selected_year,selected_period,1)),'Budget Planning'!$E$9:$EM$9,0)))</f>
        <v xml:space="preserve"> </v>
      </c>
      <c r="M50" s="63" t="str" cm="1">
        <f t="array" ref="M50">IF(is_cat,
         IF(header_row_id=income_header_row,MATCH(income_min_row,$C:$C,0),
           IF(header_row_id=expenses_header_row,MATCH(expenses_min_row,$C:$C,0),
             IF(header_row_id=savings_header_row,MATCH(savings_min_row,$C:$C,0),""))),"")</f>
        <v/>
      </c>
      <c r="N50" s="64" t="str" cm="1">
        <f t="array" ref="N50">IF(is_cat,
         IF(header_row_id=income_header_row,MATCH(income_max_row,$C:$C,0),
           IF(header_row_id=expenses_header_row,MATCH(expenses_max_row,$C:$C,0),
             IF(header_row_id=savings_header_row,MATCH(savings_max_row,$C:$C,0)))),"")</f>
        <v/>
      </c>
      <c r="O50" s="63" t="str">
        <f t="shared" si="2"/>
        <v/>
      </c>
      <c r="P50" t="str">
        <f t="shared" ca="1" si="3"/>
        <v/>
      </c>
      <c r="Q50" t="str">
        <f t="shared" si="4"/>
        <v/>
      </c>
      <c r="R50" s="64" t="str">
        <f t="shared" ca="1" si="5"/>
        <v/>
      </c>
      <c r="S50" s="63" t="str">
        <f t="shared" si="6"/>
        <v/>
      </c>
      <c r="T50" t="str">
        <f t="shared" si="7"/>
        <v/>
      </c>
      <c r="U50" t="str">
        <f t="shared" ca="1" si="8"/>
        <v/>
      </c>
      <c r="V50" t="str">
        <f t="shared" si="9"/>
        <v/>
      </c>
      <c r="W50" s="64" t="str">
        <f t="shared" ca="1" si="10"/>
        <v/>
      </c>
      <c r="X50" s="68">
        <f t="shared" si="11"/>
        <v>-1</v>
      </c>
      <c r="Y50" s="69" t="str" cm="1">
        <f t="array" ref="Y50">IF(is_empty,"",INDEX($J:$J,MATCH(row_id,$X:$X,0)))</f>
        <v/>
      </c>
      <c r="Z50" s="71" t="str" cm="1">
        <f t="array" ref="Z50">IF(is_empty,"",IF(is_header,"Tracked",INDEX($K:$K,MATCH(row_id,$X:$X,0))))</f>
        <v/>
      </c>
      <c r="AA50" s="71" t="str" cm="1">
        <f t="array" ref="AA50">IF(is_empty,"",IF(is_header,"Budget",INDEX($L:$L,MATCH(row_id,$X:$X,0))))</f>
        <v/>
      </c>
      <c r="AB50" s="70" t="str" cm="1">
        <f t="array" ref="AB50">IF(is_empty,"",IF(is_header, " % Compl. ", IFERROR(out_tracked/out_budget, "-")))</f>
        <v/>
      </c>
      <c r="AC50" s="71" t="str" cm="1">
        <f t="array" ref="AC50">IF(is_empty,"",IF(is_header, "Remaining", IF(out_budget-out_tracked&gt;0,out_budget-out_tracked,0)))</f>
        <v/>
      </c>
      <c r="AD50" s="71" t="str" cm="1">
        <f t="array" ref="AD50">IF(is_empty,"",IF(is_header, "Excess", IF(out_budget-out_tracked&lt;0,out_tracked-out_budget,0)))</f>
        <v/>
      </c>
    </row>
    <row r="51" spans="3:30" x14ac:dyDescent="0.3">
      <c r="E51" s="49" t="b">
        <v>1</v>
      </c>
    </row>
  </sheetData>
  <mergeCells count="8">
    <mergeCell ref="AN9:AP9"/>
    <mergeCell ref="AQ9:AR9"/>
    <mergeCell ref="Y11:AD11"/>
    <mergeCell ref="AF11:AR11"/>
    <mergeCell ref="AQ5:AR5"/>
    <mergeCell ref="AQ6:AR6"/>
    <mergeCell ref="AN6:AP6"/>
    <mergeCell ref="AQ8:AR8"/>
  </mergeCells>
  <conditionalFormatting sqref="Y13:AD50">
    <cfRule type="expression" dxfId="36" priority="26" stopIfTrue="1">
      <formula>row_id=income_header_row</formula>
    </cfRule>
    <cfRule type="expression" dxfId="35" priority="27" stopIfTrue="1">
      <formula>row_id=expenses_header_row</formula>
    </cfRule>
    <cfRule type="expression" dxfId="34" priority="28" stopIfTrue="1">
      <formula>row_id=savings_header_row</formula>
    </cfRule>
    <cfRule type="expression" dxfId="33" priority="29" stopIfTrue="1">
      <formula>is_total</formula>
    </cfRule>
  </conditionalFormatting>
  <conditionalFormatting sqref="AB13:AB50">
    <cfRule type="expression" dxfId="32" priority="30" stopIfTrue="1">
      <formula>AND(OR(is_cat,is_total), out_budget &gt; 0, out_percentage_completed&gt;=1, header_row_id=income_header_row)</formula>
    </cfRule>
    <cfRule type="expression" dxfId="31" priority="32" stopIfTrue="1">
      <formula>AND(OR(is_cat,is_total), out_budget &gt; 0, out_percentage_completed&gt;=1, header_row_id=expenses_header_row)</formula>
    </cfRule>
    <cfRule type="expression" dxfId="30" priority="33" stopIfTrue="1">
      <formula>AND(OR(is_cat,is_total), out_budget &gt; 0, out_percentage_completed&gt;=1, header_row_id=savings_header_row)</formula>
    </cfRule>
    <cfRule type="dataBar" priority="34">
      <dataBar>
        <cfvo type="num" val="0"/>
        <cfvo type="num" val="1"/>
        <color theme="0" tint="-0.34998626667073579"/>
      </dataBar>
      <extLst>
        <ext xmlns:x14="http://schemas.microsoft.com/office/spreadsheetml/2009/9/main" uri="{B025F937-C7B1-47D3-B67F-A62EFF666E3E}">
          <x14:id>{FE437862-CAF6-4F65-9D6A-47212E96B1BC}</x14:id>
        </ext>
      </extLst>
    </cfRule>
  </conditionalFormatting>
  <conditionalFormatting sqref="AH16">
    <cfRule type="expression" dxfId="29" priority="1">
      <formula>AI16&lt;&gt;""</formula>
    </cfRule>
  </conditionalFormatting>
  <conditionalFormatting sqref="AH17">
    <cfRule type="expression" dxfId="28" priority="20">
      <formula>AI17&lt;&gt;""</formula>
    </cfRule>
  </conditionalFormatting>
  <conditionalFormatting sqref="AH18">
    <cfRule type="expression" dxfId="27" priority="21">
      <formula>AI18&lt;&gt;""</formula>
    </cfRule>
  </conditionalFormatting>
  <conditionalFormatting sqref="AH19">
    <cfRule type="expression" dxfId="26" priority="22">
      <formula>AI19&lt;&gt;""</formula>
    </cfRule>
  </conditionalFormatting>
  <conditionalFormatting sqref="AH20">
    <cfRule type="expression" dxfId="25" priority="24">
      <formula>AI20&lt;&gt;""</formula>
    </cfRule>
  </conditionalFormatting>
  <conditionalFormatting sqref="AH21">
    <cfRule type="expression" dxfId="24" priority="25">
      <formula>AI21&lt;&gt;""</formula>
    </cfRule>
  </conditionalFormatting>
  <conditionalFormatting sqref="AH29">
    <cfRule type="expression" dxfId="23" priority="8">
      <formula>AI29&lt;&gt;""</formula>
    </cfRule>
  </conditionalFormatting>
  <conditionalFormatting sqref="AH30">
    <cfRule type="expression" dxfId="22" priority="9">
      <formula>AI30&lt;&gt;""</formula>
    </cfRule>
  </conditionalFormatting>
  <conditionalFormatting sqref="AH31">
    <cfRule type="expression" dxfId="21" priority="10">
      <formula>AI31&lt;&gt;""</formula>
    </cfRule>
  </conditionalFormatting>
  <conditionalFormatting sqref="AH32">
    <cfRule type="expression" dxfId="20" priority="11">
      <formula>AI32&lt;&gt;""</formula>
    </cfRule>
  </conditionalFormatting>
  <conditionalFormatting sqref="AH33">
    <cfRule type="expression" dxfId="19" priority="12">
      <formula>AI33&lt;&gt;""</formula>
    </cfRule>
  </conditionalFormatting>
  <conditionalFormatting sqref="AH34">
    <cfRule type="expression" dxfId="18" priority="13">
      <formula>AI34&lt;&gt;""</formula>
    </cfRule>
  </conditionalFormatting>
  <conditionalFormatting sqref="AO29">
    <cfRule type="expression" dxfId="17" priority="2">
      <formula>AP29&lt;&gt;""</formula>
    </cfRule>
  </conditionalFormatting>
  <conditionalFormatting sqref="AO30">
    <cfRule type="expression" dxfId="16" priority="3">
      <formula>AP30&lt;&gt;""</formula>
    </cfRule>
  </conditionalFormatting>
  <conditionalFormatting sqref="AO31">
    <cfRule type="expression" dxfId="15" priority="4">
      <formula>AP31&lt;&gt;""</formula>
    </cfRule>
  </conditionalFormatting>
  <conditionalFormatting sqref="AO32">
    <cfRule type="expression" dxfId="14" priority="5">
      <formula>AP32&lt;&gt;""</formula>
    </cfRule>
  </conditionalFormatting>
  <conditionalFormatting sqref="AO33">
    <cfRule type="expression" dxfId="13" priority="6">
      <formula>AP33&lt;&gt;""</formula>
    </cfRule>
  </conditionalFormatting>
  <conditionalFormatting sqref="AO34">
    <cfRule type="expression" dxfId="12" priority="7">
      <formula>AP34&lt;&gt;""</formula>
    </cfRule>
  </conditionalFormatting>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105" r:id="rId4" name="Check Box 9">
              <controlPr defaultSize="0" autoFill="0" autoLine="0" autoPict="0">
                <anchor moveWithCells="1">
                  <from>
                    <xdr:col>42</xdr:col>
                    <xdr:colOff>289560</xdr:colOff>
                    <xdr:row>12</xdr:row>
                    <xdr:rowOff>22860</xdr:rowOff>
                  </from>
                  <to>
                    <xdr:col>44</xdr:col>
                    <xdr:colOff>198120</xdr:colOff>
                    <xdr:row>13</xdr:row>
                    <xdr:rowOff>68580</xdr:rowOff>
                  </to>
                </anchor>
              </controlPr>
            </control>
          </mc:Choice>
        </mc:AlternateContent>
        <mc:AlternateContent xmlns:mc="http://schemas.openxmlformats.org/markup-compatibility/2006">
          <mc:Choice Requires="x14">
            <control shapeId="4106" r:id="rId5" name="Check Box 10">
              <controlPr defaultSize="0" autoFill="0" autoLine="0" autoPict="0">
                <anchor moveWithCells="1">
                  <from>
                    <xdr:col>42</xdr:col>
                    <xdr:colOff>289560</xdr:colOff>
                    <xdr:row>13</xdr:row>
                    <xdr:rowOff>15240</xdr:rowOff>
                  </from>
                  <to>
                    <xdr:col>44</xdr:col>
                    <xdr:colOff>198120</xdr:colOff>
                    <xdr:row>14</xdr:row>
                    <xdr:rowOff>53340</xdr:rowOff>
                  </to>
                </anchor>
              </controlPr>
            </control>
          </mc:Choice>
        </mc:AlternateContent>
        <mc:AlternateContent xmlns:mc="http://schemas.openxmlformats.org/markup-compatibility/2006">
          <mc:Choice Requires="x14">
            <control shapeId="4107" r:id="rId6" name="Check Box 11">
              <controlPr defaultSize="0" autoFill="0" autoLine="0" autoPict="0">
                <anchor moveWithCells="1">
                  <from>
                    <xdr:col>42</xdr:col>
                    <xdr:colOff>289560</xdr:colOff>
                    <xdr:row>14</xdr:row>
                    <xdr:rowOff>22860</xdr:rowOff>
                  </from>
                  <to>
                    <xdr:col>44</xdr:col>
                    <xdr:colOff>198120</xdr:colOff>
                    <xdr:row>15</xdr:row>
                    <xdr:rowOff>68580</xdr:rowOff>
                  </to>
                </anchor>
              </controlPr>
            </control>
          </mc:Choice>
        </mc:AlternateContent>
        <mc:AlternateContent xmlns:mc="http://schemas.openxmlformats.org/markup-compatibility/2006">
          <mc:Choice Requires="x14">
            <control shapeId="4108" r:id="rId7" name="Check Box 12">
              <controlPr defaultSize="0" autoFill="0" autoLine="0" autoPict="0">
                <anchor moveWithCells="1">
                  <from>
                    <xdr:col>41</xdr:col>
                    <xdr:colOff>632460</xdr:colOff>
                    <xdr:row>12</xdr:row>
                    <xdr:rowOff>22860</xdr:rowOff>
                  </from>
                  <to>
                    <xdr:col>42</xdr:col>
                    <xdr:colOff>563880</xdr:colOff>
                    <xdr:row>13</xdr:row>
                    <xdr:rowOff>68580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FE437862-CAF6-4F65-9D6A-47212E96B1BC}">
            <x14:dataBar minLength="0" maxLength="100" gradient="0">
              <x14:cfvo type="num">
                <xm:f>0</xm:f>
              </x14:cfvo>
              <x14:cfvo type="num">
                <xm:f>1</xm:f>
              </x14:cfvo>
              <x14:negativeFillColor rgb="FFFF0000"/>
              <x14:axisColor rgb="FF000000"/>
            </x14:dataBar>
          </x14:cfRule>
          <xm:sqref>AB13:AB50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4F0AF856-A46A-4D29-AB71-BBD887931F9A}">
          <x14:formula1>
            <xm:f>'Dropdown Data'!$C$8:$C$18</xm:f>
          </x14:formula1>
          <xm:sqref>AQ6:AR6</xm:sqref>
        </x14:dataValidation>
        <x14:dataValidation type="list" allowBlank="1" showInputMessage="1" showErrorMessage="1" xr:uid="{60DE797A-1F36-4EB4-BC26-24FBD26A4523}">
          <x14:formula1>
            <xm:f>'Dropdown Data'!$E$8:$E$21</xm:f>
          </x14:formula1>
          <xm:sqref>AQ9:AR9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E557D-CBF5-457B-A405-D0357743CE9A}">
  <sheetPr codeName="Sheet3">
    <tabColor theme="3"/>
  </sheetPr>
  <dimension ref="A1:CX82"/>
  <sheetViews>
    <sheetView showGridLines="0" zoomScale="90" zoomScaleNormal="90" workbookViewId="0">
      <pane ySplit="11" topLeftCell="A63" activePane="bottomLeft" state="frozen"/>
      <selection pane="bottomLeft" activeCell="K57" sqref="K57"/>
    </sheetView>
  </sheetViews>
  <sheetFormatPr defaultRowHeight="14.4" x14ac:dyDescent="0.3"/>
  <cols>
    <col min="2" max="3" width="14.33203125" customWidth="1"/>
    <col min="4" max="4" width="18.33203125" customWidth="1"/>
    <col min="5" max="5" width="14.33203125" customWidth="1"/>
    <col min="6" max="6" width="57.6640625" customWidth="1"/>
    <col min="7" max="7" width="13.109375" customWidth="1"/>
    <col min="8" max="8" width="26.5546875" customWidth="1"/>
  </cols>
  <sheetData>
    <row r="1" spans="1:102" x14ac:dyDescent="0.3">
      <c r="A1" s="10"/>
      <c r="B1" s="94" t="s">
        <v>35</v>
      </c>
      <c r="C1" s="94"/>
      <c r="D1" s="94"/>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row>
    <row r="2" spans="1:102" x14ac:dyDescent="0.3">
      <c r="A2" s="10"/>
      <c r="B2" s="94"/>
      <c r="C2" s="94"/>
      <c r="D2" s="94"/>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row>
    <row r="7" spans="1:102" x14ac:dyDescent="0.3">
      <c r="B7" s="40">
        <f>INDEX(C2:D5, 3, 2)</f>
        <v>0</v>
      </c>
      <c r="F7" t="s">
        <v>36</v>
      </c>
    </row>
    <row r="11" spans="1:102" x14ac:dyDescent="0.3">
      <c r="B11" s="36" t="s">
        <v>37</v>
      </c>
      <c r="C11" s="36" t="s">
        <v>38</v>
      </c>
      <c r="D11" s="36" t="s">
        <v>39</v>
      </c>
      <c r="E11" s="36" t="s">
        <v>40</v>
      </c>
      <c r="F11" s="36" t="s">
        <v>41</v>
      </c>
      <c r="G11" s="37" t="s">
        <v>42</v>
      </c>
      <c r="H11" s="37" t="s">
        <v>43</v>
      </c>
    </row>
    <row r="12" spans="1:102" x14ac:dyDescent="0.3">
      <c r="B12" s="27">
        <v>44555</v>
      </c>
      <c r="C12" s="26" t="s">
        <v>11</v>
      </c>
      <c r="D12" s="26" t="s">
        <v>12</v>
      </c>
      <c r="E12" s="28">
        <v>3500</v>
      </c>
      <c r="F12" s="26"/>
      <c r="G12" s="29" cm="1">
        <f t="array" ref="G12">SUMPRODUCT(Tracking[Amount],(Tracking[Date]&lt;=Tracking[[#This Row],[Date]])*1, (Tracking[[Type ]]&lt;&gt;"Income")*(-1)+(Tracking[[Type ]]="Income"))</f>
        <v>3500</v>
      </c>
      <c r="H12" s="41">
        <f>IF(AND(Tracking[[#This Row],[Type ]]="Income",shift_late_income_status="Active",DAY(Tracking[[#This Row],[Date]])&gt;=shift_late_income_starting_day), DATE(YEAR(Tracking[[#This Row],[Date]]),MONTH(Tracking[[#This Row],[Date]])+1,1),Tracking[[#This Row],[Date]])</f>
        <v>44562</v>
      </c>
    </row>
    <row r="13" spans="1:102" x14ac:dyDescent="0.3">
      <c r="B13" s="27">
        <v>44563</v>
      </c>
      <c r="C13" s="26" t="s">
        <v>17</v>
      </c>
      <c r="D13" s="26" t="s">
        <v>18</v>
      </c>
      <c r="E13" s="28">
        <v>1200</v>
      </c>
      <c r="F13" s="26"/>
      <c r="G13" s="29" cm="1">
        <f t="array" ref="G13">SUMPRODUCT(Tracking[Amount],(Tracking[Date]&lt;=Tracking[[#This Row],[Date]])*1, (Tracking[[Type ]]&lt;&gt;"Income")*(-1)+(Tracking[[Type ]]="Income"))</f>
        <v>2300</v>
      </c>
      <c r="H13" s="41">
        <f>IF(AND(Tracking[[#This Row],[Type ]]="Income",shift_late_income_status="Active",DAY(Tracking[[#This Row],[Date]])&gt;=shift_late_income_starting_day), DATE(YEAR(Tracking[[#This Row],[Date]]),MONTH(Tracking[[#This Row],[Date]])+1,1),Tracking[[#This Row],[Date]])</f>
        <v>44563</v>
      </c>
    </row>
    <row r="14" spans="1:102" x14ac:dyDescent="0.3">
      <c r="B14" s="27">
        <v>44564</v>
      </c>
      <c r="C14" s="26" t="s">
        <v>17</v>
      </c>
      <c r="D14" s="26" t="s">
        <v>23</v>
      </c>
      <c r="E14" s="28">
        <v>150</v>
      </c>
      <c r="F14" s="26"/>
      <c r="G14" s="29" cm="1">
        <f t="array" ref="G14">SUMPRODUCT(Tracking[Amount],(Tracking[Date]&lt;=Tracking[[#This Row],[Date]])*1, (Tracking[[Type ]]&lt;&gt;"Income")*(-1)+(Tracking[[Type ]]="Income"))</f>
        <v>2150</v>
      </c>
      <c r="H14" s="41">
        <f>IF(AND(Tracking[[#This Row],[Type ]]="Income",shift_late_income_status="Active",DAY(Tracking[[#This Row],[Date]])&gt;=shift_late_income_starting_day), DATE(YEAR(Tracking[[#This Row],[Date]]),MONTH(Tracking[[#This Row],[Date]])+1,1),Tracking[[#This Row],[Date]])</f>
        <v>44564</v>
      </c>
    </row>
    <row r="15" spans="1:102" x14ac:dyDescent="0.3">
      <c r="B15" s="27">
        <v>44565</v>
      </c>
      <c r="C15" s="26" t="s">
        <v>28</v>
      </c>
      <c r="D15" s="26" t="s">
        <v>29</v>
      </c>
      <c r="E15" s="28">
        <v>1000</v>
      </c>
      <c r="F15" s="26"/>
      <c r="G15" s="29" cm="1">
        <f t="array" ref="G15">SUMPRODUCT(Tracking[Amount],(Tracking[Date]&lt;=Tracking[[#This Row],[Date]])*1, (Tracking[[Type ]]&lt;&gt;"Income")*(-1)+(Tracking[[Type ]]="Income"))</f>
        <v>1150</v>
      </c>
      <c r="H15" s="41">
        <f>IF(AND(Tracking[[#This Row],[Type ]]="Income",shift_late_income_status="Active",DAY(Tracking[[#This Row],[Date]])&gt;=shift_late_income_starting_day), DATE(YEAR(Tracking[[#This Row],[Date]]),MONTH(Tracking[[#This Row],[Date]])+1,1),Tracking[[#This Row],[Date]])</f>
        <v>44565</v>
      </c>
    </row>
    <row r="16" spans="1:102" x14ac:dyDescent="0.3">
      <c r="B16" s="27">
        <v>44566</v>
      </c>
      <c r="C16" s="26" t="s">
        <v>17</v>
      </c>
      <c r="D16" s="26" t="s">
        <v>19</v>
      </c>
      <c r="E16" s="28">
        <v>200</v>
      </c>
      <c r="F16" s="26"/>
      <c r="G16" s="29" cm="1">
        <f t="array" ref="G16">SUMPRODUCT(Tracking[Amount],(Tracking[Date]&lt;=Tracking[[#This Row],[Date]])*1, (Tracking[[Type ]]&lt;&gt;"Income")*(-1)+(Tracking[[Type ]]="Income"))</f>
        <v>950</v>
      </c>
      <c r="H16" s="41">
        <f>IF(AND(Tracking[[#This Row],[Type ]]="Income",shift_late_income_status="Active",DAY(Tracking[[#This Row],[Date]])&gt;=shift_late_income_starting_day), DATE(YEAR(Tracking[[#This Row],[Date]]),MONTH(Tracking[[#This Row],[Date]])+1,1),Tracking[[#This Row],[Date]])</f>
        <v>44566</v>
      </c>
      <c r="L16" t="s">
        <v>36</v>
      </c>
    </row>
    <row r="17" spans="2:8" x14ac:dyDescent="0.3">
      <c r="B17" s="27">
        <v>44567</v>
      </c>
      <c r="C17" s="26" t="s">
        <v>17</v>
      </c>
      <c r="D17" s="26" t="s">
        <v>23</v>
      </c>
      <c r="E17" s="28">
        <v>25</v>
      </c>
      <c r="F17" s="26"/>
      <c r="G17" s="29" cm="1">
        <f t="array" ref="G17">SUMPRODUCT(Tracking[Amount],(Tracking[Date]&lt;=Tracking[[#This Row],[Date]])*1, (Tracking[[Type ]]&lt;&gt;"Income")*(-1)+(Tracking[[Type ]]="Income"))</f>
        <v>925</v>
      </c>
      <c r="H17" s="41">
        <f>IF(AND(Tracking[[#This Row],[Type ]]="Income",shift_late_income_status="Active",DAY(Tracking[[#This Row],[Date]])&gt;=shift_late_income_starting_day), DATE(YEAR(Tracking[[#This Row],[Date]]),MONTH(Tracking[[#This Row],[Date]])+1,1),Tracking[[#This Row],[Date]])</f>
        <v>44567</v>
      </c>
    </row>
    <row r="18" spans="2:8" x14ac:dyDescent="0.3">
      <c r="B18" s="27">
        <v>44568</v>
      </c>
      <c r="C18" s="26" t="s">
        <v>17</v>
      </c>
      <c r="D18" s="26" t="s">
        <v>24</v>
      </c>
      <c r="E18" s="28">
        <v>200</v>
      </c>
      <c r="F18" s="26"/>
      <c r="G18" s="29" cm="1">
        <f t="array" ref="G18">SUMPRODUCT(Tracking[Amount],(Tracking[Date]&lt;=Tracking[[#This Row],[Date]])*1, (Tracking[[Type ]]&lt;&gt;"Income")*(-1)+(Tracking[[Type ]]="Income"))</f>
        <v>725</v>
      </c>
      <c r="H18" s="41">
        <f>IF(AND(Tracking[[#This Row],[Type ]]="Income",shift_late_income_status="Active",DAY(Tracking[[#This Row],[Date]])&gt;=shift_late_income_starting_day), DATE(YEAR(Tracking[[#This Row],[Date]]),MONTH(Tracking[[#This Row],[Date]])+1,1),Tracking[[#This Row],[Date]])</f>
        <v>44568</v>
      </c>
    </row>
    <row r="19" spans="2:8" x14ac:dyDescent="0.3">
      <c r="B19" s="27">
        <v>44569</v>
      </c>
      <c r="C19" s="26" t="s">
        <v>11</v>
      </c>
      <c r="D19" s="26" t="s">
        <v>13</v>
      </c>
      <c r="E19" s="28">
        <v>800</v>
      </c>
      <c r="F19" s="26"/>
      <c r="G19" s="29" cm="1">
        <f t="array" ref="G19">SUMPRODUCT(Tracking[Amount],(Tracking[Date]&lt;=Tracking[[#This Row],[Date]])*1, (Tracking[[Type ]]&lt;&gt;"Income")*(-1)+(Tracking[[Type ]]="Income"))</f>
        <v>1525</v>
      </c>
      <c r="H19" s="41">
        <f>IF(AND(Tracking[[#This Row],[Type ]]="Income",shift_late_income_status="Active",DAY(Tracking[[#This Row],[Date]])&gt;=shift_late_income_starting_day), DATE(YEAR(Tracking[[#This Row],[Date]]),MONTH(Tracking[[#This Row],[Date]])+1,1),Tracking[[#This Row],[Date]])</f>
        <v>44569</v>
      </c>
    </row>
    <row r="20" spans="2:8" x14ac:dyDescent="0.3">
      <c r="B20" s="27">
        <v>44570</v>
      </c>
      <c r="C20" s="26" t="s">
        <v>28</v>
      </c>
      <c r="D20" s="26" t="s">
        <v>31</v>
      </c>
      <c r="E20" s="28">
        <v>200</v>
      </c>
      <c r="F20" s="26"/>
      <c r="G20" s="29" cm="1">
        <f t="array" ref="G20">SUMPRODUCT(Tracking[Amount],(Tracking[Date]&lt;=Tracking[[#This Row],[Date]])*1, (Tracking[[Type ]]&lt;&gt;"Income")*(-1)+(Tracking[[Type ]]="Income"))</f>
        <v>1325</v>
      </c>
      <c r="H20" s="41">
        <f>IF(AND(Tracking[[#This Row],[Type ]]="Income",shift_late_income_status="Active",DAY(Tracking[[#This Row],[Date]])&gt;=shift_late_income_starting_day), DATE(YEAR(Tracking[[#This Row],[Date]]),MONTH(Tracking[[#This Row],[Date]])+1,1),Tracking[[#This Row],[Date]])</f>
        <v>44570</v>
      </c>
    </row>
    <row r="21" spans="2:8" x14ac:dyDescent="0.3">
      <c r="B21" s="27">
        <v>44571</v>
      </c>
      <c r="C21" s="26" t="s">
        <v>11</v>
      </c>
      <c r="D21" s="26" t="s">
        <v>14</v>
      </c>
      <c r="E21" s="28">
        <v>150</v>
      </c>
      <c r="F21" s="26"/>
      <c r="G21" s="29" cm="1">
        <f t="array" ref="G21">SUMPRODUCT(Tracking[Amount],(Tracking[Date]&lt;=Tracking[[#This Row],[Date]])*1, (Tracking[[Type ]]&lt;&gt;"Income")*(-1)+(Tracking[[Type ]]="Income"))</f>
        <v>1475</v>
      </c>
      <c r="H21" s="41">
        <f>IF(AND(Tracking[[#This Row],[Type ]]="Income",shift_late_income_status="Active",DAY(Tracking[[#This Row],[Date]])&gt;=shift_late_income_starting_day), DATE(YEAR(Tracking[[#This Row],[Date]]),MONTH(Tracking[[#This Row],[Date]])+1,1),Tracking[[#This Row],[Date]])</f>
        <v>44571</v>
      </c>
    </row>
    <row r="22" spans="2:8" x14ac:dyDescent="0.3">
      <c r="B22" s="27">
        <v>44572</v>
      </c>
      <c r="C22" s="26" t="s">
        <v>28</v>
      </c>
      <c r="D22" s="26" t="s">
        <v>30</v>
      </c>
      <c r="E22" s="28">
        <v>200</v>
      </c>
      <c r="F22" s="26"/>
      <c r="G22" s="29" cm="1">
        <f t="array" ref="G22">SUMPRODUCT(Tracking[Amount],(Tracking[Date]&lt;=Tracking[[#This Row],[Date]])*1, (Tracking[[Type ]]&lt;&gt;"Income")*(-1)+(Tracking[[Type ]]="Income"))</f>
        <v>1275</v>
      </c>
      <c r="H22" s="41">
        <f>IF(AND(Tracking[[#This Row],[Type ]]="Income",shift_late_income_status="Active",DAY(Tracking[[#This Row],[Date]])&gt;=shift_late_income_starting_day), DATE(YEAR(Tracking[[#This Row],[Date]]),MONTH(Tracking[[#This Row],[Date]])+1,1),Tracking[[#This Row],[Date]])</f>
        <v>44572</v>
      </c>
    </row>
    <row r="23" spans="2:8" x14ac:dyDescent="0.3">
      <c r="B23" s="27">
        <v>44573</v>
      </c>
      <c r="C23" s="26" t="s">
        <v>17</v>
      </c>
      <c r="D23" s="26" t="s">
        <v>25</v>
      </c>
      <c r="E23" s="28">
        <v>35</v>
      </c>
      <c r="F23" s="26"/>
      <c r="G23" s="29" cm="1">
        <f t="array" ref="G23">SUMPRODUCT(Tracking[Amount],(Tracking[Date]&lt;=Tracking[[#This Row],[Date]])*1, (Tracking[[Type ]]&lt;&gt;"Income")*(-1)+(Tracking[[Type ]]="Income"))</f>
        <v>1240</v>
      </c>
      <c r="H23" s="41">
        <f>IF(AND(Tracking[[#This Row],[Type ]]="Income",shift_late_income_status="Active",DAY(Tracking[[#This Row],[Date]])&gt;=shift_late_income_starting_day), DATE(YEAR(Tracking[[#This Row],[Date]]),MONTH(Tracking[[#This Row],[Date]])+1,1),Tracking[[#This Row],[Date]])</f>
        <v>44573</v>
      </c>
    </row>
    <row r="24" spans="2:8" x14ac:dyDescent="0.3">
      <c r="B24" s="27">
        <v>44574</v>
      </c>
      <c r="C24" s="26" t="s">
        <v>17</v>
      </c>
      <c r="D24" s="26" t="s">
        <v>20</v>
      </c>
      <c r="E24" s="28">
        <v>150</v>
      </c>
      <c r="F24" s="26"/>
      <c r="G24" s="29" cm="1">
        <f t="array" ref="G24">SUMPRODUCT(Tracking[Amount],(Tracking[Date]&lt;=Tracking[[#This Row],[Date]])*1, (Tracking[[Type ]]&lt;&gt;"Income")*(-1)+(Tracking[[Type ]]="Income"))</f>
        <v>1090</v>
      </c>
      <c r="H24" s="41">
        <f>IF(AND(Tracking[[#This Row],[Type ]]="Income",shift_late_income_status="Active",DAY(Tracking[[#This Row],[Date]])&gt;=shift_late_income_starting_day), DATE(YEAR(Tracking[[#This Row],[Date]]),MONTH(Tracking[[#This Row],[Date]])+1,1),Tracking[[#This Row],[Date]])</f>
        <v>44574</v>
      </c>
    </row>
    <row r="25" spans="2:8" x14ac:dyDescent="0.3">
      <c r="B25" s="27">
        <v>44575</v>
      </c>
      <c r="C25" s="26" t="s">
        <v>17</v>
      </c>
      <c r="D25" s="26" t="s">
        <v>21</v>
      </c>
      <c r="E25" s="28">
        <v>100</v>
      </c>
      <c r="F25" s="26"/>
      <c r="G25" s="29" cm="1">
        <f t="array" ref="G25">SUMPRODUCT(Tracking[Amount],(Tracking[Date]&lt;=Tracking[[#This Row],[Date]])*1, (Tracking[[Type ]]&lt;&gt;"Income")*(-1)+(Tracking[[Type ]]="Income"))</f>
        <v>990</v>
      </c>
      <c r="H25" s="41">
        <f>IF(AND(Tracking[[#This Row],[Type ]]="Income",shift_late_income_status="Active",DAY(Tracking[[#This Row],[Date]])&gt;=shift_late_income_starting_day), DATE(YEAR(Tracking[[#This Row],[Date]]),MONTH(Tracking[[#This Row],[Date]])+1,1),Tracking[[#This Row],[Date]])</f>
        <v>44575</v>
      </c>
    </row>
    <row r="26" spans="2:8" x14ac:dyDescent="0.3">
      <c r="B26" s="27">
        <v>44576</v>
      </c>
      <c r="C26" s="26" t="s">
        <v>17</v>
      </c>
      <c r="D26" s="26" t="s">
        <v>26</v>
      </c>
      <c r="E26" s="28">
        <v>140</v>
      </c>
      <c r="F26" s="26"/>
      <c r="G26" s="29" cm="1">
        <f t="array" ref="G26">SUMPRODUCT(Tracking[Amount],(Tracking[Date]&lt;=Tracking[[#This Row],[Date]])*1, (Tracking[[Type ]]&lt;&gt;"Income")*(-1)+(Tracking[[Type ]]="Income"))</f>
        <v>850</v>
      </c>
      <c r="H26" s="41">
        <f>IF(AND(Tracking[[#This Row],[Type ]]="Income",shift_late_income_status="Active",DAY(Tracking[[#This Row],[Date]])&gt;=shift_late_income_starting_day), DATE(YEAR(Tracking[[#This Row],[Date]]),MONTH(Tracking[[#This Row],[Date]])+1,1),Tracking[[#This Row],[Date]])</f>
        <v>44576</v>
      </c>
    </row>
    <row r="27" spans="2:8" x14ac:dyDescent="0.3">
      <c r="B27" s="27">
        <v>44577</v>
      </c>
      <c r="C27" s="26" t="s">
        <v>17</v>
      </c>
      <c r="D27" s="26" t="s">
        <v>21</v>
      </c>
      <c r="E27" s="28">
        <v>50</v>
      </c>
      <c r="F27" s="26"/>
      <c r="G27" s="29" cm="1">
        <f t="array" ref="G27">SUMPRODUCT(Tracking[Amount],(Tracking[Date]&lt;=Tracking[[#This Row],[Date]])*1, (Tracking[[Type ]]&lt;&gt;"Income")*(-1)+(Tracking[[Type ]]="Income"))</f>
        <v>800</v>
      </c>
      <c r="H27" s="41">
        <f>IF(AND(Tracking[[#This Row],[Type ]]="Income",shift_late_income_status="Active",DAY(Tracking[[#This Row],[Date]])&gt;=shift_late_income_starting_day), DATE(YEAR(Tracking[[#This Row],[Date]]),MONTH(Tracking[[#This Row],[Date]])+1,1),Tracking[[#This Row],[Date]])</f>
        <v>44577</v>
      </c>
    </row>
    <row r="28" spans="2:8" x14ac:dyDescent="0.3">
      <c r="B28" s="27">
        <v>44578</v>
      </c>
      <c r="C28" s="26" t="s">
        <v>17</v>
      </c>
      <c r="D28" s="26" t="s">
        <v>19</v>
      </c>
      <c r="E28" s="28">
        <v>60</v>
      </c>
      <c r="F28" s="26"/>
      <c r="G28" s="29" cm="1">
        <f t="array" ref="G28">SUMPRODUCT(Tracking[Amount],(Tracking[Date]&lt;=Tracking[[#This Row],[Date]])*1, (Tracking[[Type ]]&lt;&gt;"Income")*(-1)+(Tracking[[Type ]]="Income"))</f>
        <v>740</v>
      </c>
      <c r="H28" s="41">
        <f>IF(AND(Tracking[[#This Row],[Type ]]="Income",shift_late_income_status="Active",DAY(Tracking[[#This Row],[Date]])&gt;=shift_late_income_starting_day), DATE(YEAR(Tracking[[#This Row],[Date]]),MONTH(Tracking[[#This Row],[Date]])+1,1),Tracking[[#This Row],[Date]])</f>
        <v>44578</v>
      </c>
    </row>
    <row r="29" spans="2:8" x14ac:dyDescent="0.3">
      <c r="B29" s="27">
        <v>44579</v>
      </c>
      <c r="C29" s="26" t="s">
        <v>17</v>
      </c>
      <c r="D29" s="26" t="s">
        <v>25</v>
      </c>
      <c r="E29" s="28">
        <v>35</v>
      </c>
      <c r="F29" s="26"/>
      <c r="G29" s="29" cm="1">
        <f t="array" ref="G29">SUMPRODUCT(Tracking[Amount],(Tracking[Date]&lt;=Tracking[[#This Row],[Date]])*1, (Tracking[[Type ]]&lt;&gt;"Income")*(-1)+(Tracking[[Type ]]="Income"))</f>
        <v>705</v>
      </c>
      <c r="H29" s="41">
        <f>IF(AND(Tracking[[#This Row],[Type ]]="Income",shift_late_income_status="Active",DAY(Tracking[[#This Row],[Date]])&gt;=shift_late_income_starting_day), DATE(YEAR(Tracking[[#This Row],[Date]]),MONTH(Tracking[[#This Row],[Date]])+1,1),Tracking[[#This Row],[Date]])</f>
        <v>44579</v>
      </c>
    </row>
    <row r="30" spans="2:8" x14ac:dyDescent="0.3">
      <c r="B30" s="27">
        <v>44580</v>
      </c>
      <c r="C30" s="26" t="s">
        <v>17</v>
      </c>
      <c r="D30" s="26" t="s">
        <v>26</v>
      </c>
      <c r="E30" s="28">
        <v>100</v>
      </c>
      <c r="F30" s="26"/>
      <c r="G30" s="29" cm="1">
        <f t="array" ref="G30">SUMPRODUCT(Tracking[Amount],(Tracking[Date]&lt;=Tracking[[#This Row],[Date]])*1, (Tracking[[Type ]]&lt;&gt;"Income")*(-1)+(Tracking[[Type ]]="Income"))</f>
        <v>605</v>
      </c>
      <c r="H30" s="41">
        <f>IF(AND(Tracking[[#This Row],[Type ]]="Income",shift_late_income_status="Active",DAY(Tracking[[#This Row],[Date]])&gt;=shift_late_income_starting_day), DATE(YEAR(Tracking[[#This Row],[Date]]),MONTH(Tracking[[#This Row],[Date]])+1,1),Tracking[[#This Row],[Date]])</f>
        <v>44580</v>
      </c>
    </row>
    <row r="31" spans="2:8" x14ac:dyDescent="0.3">
      <c r="B31" s="27">
        <v>44581</v>
      </c>
      <c r="C31" s="26" t="s">
        <v>28</v>
      </c>
      <c r="D31" s="26" t="s">
        <v>33</v>
      </c>
      <c r="E31" s="28">
        <v>150</v>
      </c>
      <c r="F31" s="26"/>
      <c r="G31" s="29" cm="1">
        <f t="array" ref="G31">SUMPRODUCT(Tracking[Amount],(Tracking[Date]&lt;=Tracking[[#This Row],[Date]])*1, (Tracking[[Type ]]&lt;&gt;"Income")*(-1)+(Tracking[[Type ]]="Income"))</f>
        <v>455</v>
      </c>
      <c r="H31" s="41">
        <f>IF(AND(Tracking[[#This Row],[Type ]]="Income",shift_late_income_status="Active",DAY(Tracking[[#This Row],[Date]])&gt;=shift_late_income_starting_day), DATE(YEAR(Tracking[[#This Row],[Date]]),MONTH(Tracking[[#This Row],[Date]])+1,1),Tracking[[#This Row],[Date]])</f>
        <v>44581</v>
      </c>
    </row>
    <row r="32" spans="2:8" x14ac:dyDescent="0.3">
      <c r="B32" s="27">
        <v>44582</v>
      </c>
      <c r="C32" s="26" t="s">
        <v>17</v>
      </c>
      <c r="D32" s="26" t="s">
        <v>20</v>
      </c>
      <c r="E32" s="28">
        <v>250</v>
      </c>
      <c r="F32" s="26"/>
      <c r="G32" s="29" cm="1">
        <f t="array" ref="G32">SUMPRODUCT(Tracking[Amount],(Tracking[Date]&lt;=Tracking[[#This Row],[Date]])*1, (Tracking[[Type ]]&lt;&gt;"Income")*(-1)+(Tracking[[Type ]]="Income"))</f>
        <v>205</v>
      </c>
      <c r="H32" s="41">
        <f>IF(AND(Tracking[[#This Row],[Type ]]="Income",shift_late_income_status="Active",DAY(Tracking[[#This Row],[Date]])&gt;=shift_late_income_starting_day), DATE(YEAR(Tracking[[#This Row],[Date]]),MONTH(Tracking[[#This Row],[Date]])+1,1),Tracking[[#This Row],[Date]])</f>
        <v>44582</v>
      </c>
    </row>
    <row r="33" spans="2:8" x14ac:dyDescent="0.3">
      <c r="B33" s="27">
        <v>44583</v>
      </c>
      <c r="C33" s="26" t="s">
        <v>17</v>
      </c>
      <c r="D33" s="26" t="s">
        <v>21</v>
      </c>
      <c r="E33" s="28">
        <v>60</v>
      </c>
      <c r="F33" s="26"/>
      <c r="G33" s="29" cm="1">
        <f t="array" ref="G33">SUMPRODUCT(Tracking[Amount],(Tracking[Date]&lt;=Tracking[[#This Row],[Date]])*1, (Tracking[[Type ]]&lt;&gt;"Income")*(-1)+(Tracking[[Type ]]="Income"))</f>
        <v>145</v>
      </c>
      <c r="H33" s="41">
        <f>IF(AND(Tracking[[#This Row],[Type ]]="Income",shift_late_income_status="Active",DAY(Tracking[[#This Row],[Date]])&gt;=shift_late_income_starting_day), DATE(YEAR(Tracking[[#This Row],[Date]]),MONTH(Tracking[[#This Row],[Date]])+1,1),Tracking[[#This Row],[Date]])</f>
        <v>44583</v>
      </c>
    </row>
    <row r="34" spans="2:8" x14ac:dyDescent="0.3">
      <c r="B34" s="27">
        <v>44584</v>
      </c>
      <c r="C34" s="26" t="s">
        <v>11</v>
      </c>
      <c r="D34" s="26" t="s">
        <v>13</v>
      </c>
      <c r="E34" s="28">
        <v>100</v>
      </c>
      <c r="F34" s="26"/>
      <c r="G34" s="29" cm="1">
        <f t="array" ref="G34">SUMPRODUCT(Tracking[Amount],(Tracking[Date]&lt;=Tracking[[#This Row],[Date]])*1, (Tracking[[Type ]]&lt;&gt;"Income")*(-1)+(Tracking[[Type ]]="Income"))</f>
        <v>245</v>
      </c>
      <c r="H34" s="41">
        <f>IF(AND(Tracking[[#This Row],[Type ]]="Income",shift_late_income_status="Active",DAY(Tracking[[#This Row],[Date]])&gt;=shift_late_income_starting_day), DATE(YEAR(Tracking[[#This Row],[Date]]),MONTH(Tracking[[#This Row],[Date]])+1,1),Tracking[[#This Row],[Date]])</f>
        <v>44593</v>
      </c>
    </row>
    <row r="35" spans="2:8" x14ac:dyDescent="0.3">
      <c r="B35" s="27">
        <v>44585</v>
      </c>
      <c r="C35" s="26" t="s">
        <v>17</v>
      </c>
      <c r="D35" s="26" t="s">
        <v>23</v>
      </c>
      <c r="E35" s="28">
        <v>100</v>
      </c>
      <c r="F35" s="26"/>
      <c r="G35" s="29" cm="1">
        <f t="array" ref="G35">SUMPRODUCT(Tracking[Amount],(Tracking[Date]&lt;=Tracking[[#This Row],[Date]])*1, (Tracking[[Type ]]&lt;&gt;"Income")*(-1)+(Tracking[[Type ]]="Income"))</f>
        <v>145</v>
      </c>
      <c r="H35" s="41">
        <f>IF(AND(Tracking[[#This Row],[Type ]]="Income",shift_late_income_status="Active",DAY(Tracking[[#This Row],[Date]])&gt;=shift_late_income_starting_day), DATE(YEAR(Tracking[[#This Row],[Date]]),MONTH(Tracking[[#This Row],[Date]])+1,1),Tracking[[#This Row],[Date]])</f>
        <v>44585</v>
      </c>
    </row>
    <row r="36" spans="2:8" x14ac:dyDescent="0.3">
      <c r="B36" s="27">
        <v>44586</v>
      </c>
      <c r="C36" s="26" t="s">
        <v>11</v>
      </c>
      <c r="D36" s="26" t="s">
        <v>12</v>
      </c>
      <c r="E36" s="28">
        <v>3500</v>
      </c>
      <c r="F36" s="26"/>
      <c r="G36" s="29" cm="1">
        <f t="array" ref="G36">SUMPRODUCT(Tracking[Amount],(Tracking[Date]&lt;=Tracking[[#This Row],[Date]])*1, (Tracking[[Type ]]&lt;&gt;"Income")*(-1)+(Tracking[[Type ]]="Income"))</f>
        <v>3645</v>
      </c>
      <c r="H36" s="41">
        <f>IF(AND(Tracking[[#This Row],[Type ]]="Income",shift_late_income_status="Active",DAY(Tracking[[#This Row],[Date]])&gt;=shift_late_income_starting_day), DATE(YEAR(Tracking[[#This Row],[Date]]),MONTH(Tracking[[#This Row],[Date]])+1,1),Tracking[[#This Row],[Date]])</f>
        <v>44593</v>
      </c>
    </row>
    <row r="37" spans="2:8" x14ac:dyDescent="0.3">
      <c r="B37" s="27">
        <v>44587</v>
      </c>
      <c r="C37" s="26" t="s">
        <v>28</v>
      </c>
      <c r="D37" s="26" t="s">
        <v>30</v>
      </c>
      <c r="E37" s="28">
        <v>100</v>
      </c>
      <c r="F37" s="26"/>
      <c r="G37" s="29" cm="1">
        <f t="array" ref="G37">SUMPRODUCT(Tracking[Amount],(Tracking[Date]&lt;=Tracking[[#This Row],[Date]])*1, (Tracking[[Type ]]&lt;&gt;"Income")*(-1)+(Tracking[[Type ]]="Income"))</f>
        <v>3545</v>
      </c>
      <c r="H37" s="41">
        <f>IF(AND(Tracking[[#This Row],[Type ]]="Income",shift_late_income_status="Active",DAY(Tracking[[#This Row],[Date]])&gt;=shift_late_income_starting_day), DATE(YEAR(Tracking[[#This Row],[Date]]),MONTH(Tracking[[#This Row],[Date]])+1,1),Tracking[[#This Row],[Date]])</f>
        <v>44587</v>
      </c>
    </row>
    <row r="38" spans="2:8" x14ac:dyDescent="0.3">
      <c r="B38" s="27">
        <v>44588</v>
      </c>
      <c r="C38" s="26" t="s">
        <v>28</v>
      </c>
      <c r="D38" s="26" t="s">
        <v>33</v>
      </c>
      <c r="E38" s="28">
        <v>200</v>
      </c>
      <c r="F38" s="26"/>
      <c r="G38" s="29" cm="1">
        <f t="array" ref="G38">SUMPRODUCT(Tracking[Amount],(Tracking[Date]&lt;=Tracking[[#This Row],[Date]])*1, (Tracking[[Type ]]&lt;&gt;"Income")*(-1)+(Tracking[[Type ]]="Income"))</f>
        <v>3345</v>
      </c>
      <c r="H38" s="41">
        <f>IF(AND(Tracking[[#This Row],[Type ]]="Income",shift_late_income_status="Active",DAY(Tracking[[#This Row],[Date]])&gt;=shift_late_income_starting_day), DATE(YEAR(Tracking[[#This Row],[Date]]),MONTH(Tracking[[#This Row],[Date]])+1,1),Tracking[[#This Row],[Date]])</f>
        <v>44588</v>
      </c>
    </row>
    <row r="39" spans="2:8" x14ac:dyDescent="0.3">
      <c r="B39" s="27">
        <v>44589</v>
      </c>
      <c r="C39" s="26" t="s">
        <v>17</v>
      </c>
      <c r="D39" s="26" t="s">
        <v>24</v>
      </c>
      <c r="E39" s="28">
        <v>100</v>
      </c>
      <c r="F39" s="26"/>
      <c r="G39" s="29" cm="1">
        <f t="array" ref="G39">SUMPRODUCT(Tracking[Amount],(Tracking[Date]&lt;=Tracking[[#This Row],[Date]])*1, (Tracking[[Type ]]&lt;&gt;"Income")*(-1)+(Tracking[[Type ]]="Income"))</f>
        <v>3245</v>
      </c>
      <c r="H39" s="41">
        <f>IF(AND(Tracking[[#This Row],[Type ]]="Income",shift_late_income_status="Active",DAY(Tracking[[#This Row],[Date]])&gt;=shift_late_income_starting_day), DATE(YEAR(Tracking[[#This Row],[Date]]),MONTH(Tracking[[#This Row],[Date]])+1,1),Tracking[[#This Row],[Date]])</f>
        <v>44589</v>
      </c>
    </row>
    <row r="40" spans="2:8" x14ac:dyDescent="0.3">
      <c r="B40" s="27">
        <v>44592</v>
      </c>
      <c r="C40" s="26" t="s">
        <v>28</v>
      </c>
      <c r="D40" s="26" t="s">
        <v>30</v>
      </c>
      <c r="E40" s="28">
        <v>100</v>
      </c>
      <c r="F40" s="26"/>
      <c r="G40" s="29" cm="1">
        <f t="array" ref="G40">SUMPRODUCT(Tracking[Amount],(Tracking[Date]&lt;=Tracking[[#This Row],[Date]])*1, (Tracking[[Type ]]&lt;&gt;"Income")*(-1)+(Tracking[[Type ]]="Income"))</f>
        <v>3055</v>
      </c>
      <c r="H40" s="41">
        <f>IF(AND(Tracking[[#This Row],[Type ]]="Income",shift_late_income_status="Active",DAY(Tracking[[#This Row],[Date]])&gt;=shift_late_income_starting_day), DATE(YEAR(Tracking[[#This Row],[Date]]),MONTH(Tracking[[#This Row],[Date]])+1,1),Tracking[[#This Row],[Date]])</f>
        <v>44592</v>
      </c>
    </row>
    <row r="41" spans="2:8" x14ac:dyDescent="0.3">
      <c r="B41" s="27">
        <v>44592</v>
      </c>
      <c r="C41" s="26" t="s">
        <v>17</v>
      </c>
      <c r="D41" s="26" t="s">
        <v>21</v>
      </c>
      <c r="E41" s="28">
        <v>90</v>
      </c>
      <c r="F41" s="26"/>
      <c r="G41" s="29" cm="1">
        <f t="array" ref="G41">SUMPRODUCT(Tracking[Amount],(Tracking[Date]&lt;=Tracking[[#This Row],[Date]])*1, (Tracking[[Type ]]&lt;&gt;"Income")*(-1)+(Tracking[[Type ]]="Income"))</f>
        <v>3055</v>
      </c>
      <c r="H41" s="41">
        <f>IF(AND(Tracking[[#This Row],[Type ]]="Income",shift_late_income_status="Active",DAY(Tracking[[#This Row],[Date]])&gt;=shift_late_income_starting_day), DATE(YEAR(Tracking[[#This Row],[Date]]),MONTH(Tracking[[#This Row],[Date]])+1,1),Tracking[[#This Row],[Date]])</f>
        <v>44592</v>
      </c>
    </row>
    <row r="42" spans="2:8" x14ac:dyDescent="0.3">
      <c r="B42" s="27">
        <v>44597</v>
      </c>
      <c r="C42" s="26" t="s">
        <v>11</v>
      </c>
      <c r="D42" s="26" t="s">
        <v>13</v>
      </c>
      <c r="E42" s="28">
        <v>500</v>
      </c>
      <c r="F42" s="26"/>
      <c r="G42" s="29" cm="1">
        <f t="array" ref="G42">SUMPRODUCT(Tracking[Amount],(Tracking[Date]&lt;=Tracking[[#This Row],[Date]])*1, (Tracking[[Type ]]&lt;&gt;"Income")*(-1)+(Tracking[[Type ]]="Income"))</f>
        <v>3555</v>
      </c>
      <c r="H42" s="41">
        <f>IF(AND(Tracking[[#This Row],[Type ]]="Income",shift_late_income_status="Active",DAY(Tracking[[#This Row],[Date]])&gt;=shift_late_income_starting_day), DATE(YEAR(Tracking[[#This Row],[Date]]),MONTH(Tracking[[#This Row],[Date]])+1,1),Tracking[[#This Row],[Date]])</f>
        <v>44597</v>
      </c>
    </row>
    <row r="43" spans="2:8" x14ac:dyDescent="0.3">
      <c r="B43" s="27">
        <v>44599</v>
      </c>
      <c r="C43" s="26" t="s">
        <v>17</v>
      </c>
      <c r="D43" s="26" t="s">
        <v>20</v>
      </c>
      <c r="E43" s="28">
        <v>50</v>
      </c>
      <c r="F43" s="26"/>
      <c r="G43" s="29" cm="1">
        <f t="array" ref="G43">SUMPRODUCT(Tracking[Amount],(Tracking[Date]&lt;=Tracking[[#This Row],[Date]])*1, (Tracking[[Type ]]&lt;&gt;"Income")*(-1)+(Tracking[[Type ]]="Income"))</f>
        <v>3505</v>
      </c>
      <c r="H43" s="41">
        <f>IF(AND(Tracking[[#This Row],[Type ]]="Income",shift_late_income_status="Active",DAY(Tracking[[#This Row],[Date]])&gt;=shift_late_income_starting_day), DATE(YEAR(Tracking[[#This Row],[Date]]),MONTH(Tracking[[#This Row],[Date]])+1,1),Tracking[[#This Row],[Date]])</f>
        <v>44599</v>
      </c>
    </row>
    <row r="44" spans="2:8" x14ac:dyDescent="0.3">
      <c r="B44" s="27">
        <v>44600</v>
      </c>
      <c r="C44" s="26" t="s">
        <v>17</v>
      </c>
      <c r="D44" s="26" t="s">
        <v>21</v>
      </c>
      <c r="E44" s="28">
        <v>100</v>
      </c>
      <c r="F44" s="26"/>
      <c r="G44" s="29" cm="1">
        <f t="array" ref="G44">SUMPRODUCT(Tracking[Amount],(Tracking[Date]&lt;=Tracking[[#This Row],[Date]])*1, (Tracking[[Type ]]&lt;&gt;"Income")*(-1)+(Tracking[[Type ]]="Income"))</f>
        <v>3405</v>
      </c>
      <c r="H44" s="41">
        <f>IF(AND(Tracking[[#This Row],[Type ]]="Income",shift_late_income_status="Active",DAY(Tracking[[#This Row],[Date]])&gt;=shift_late_income_starting_day), DATE(YEAR(Tracking[[#This Row],[Date]]),MONTH(Tracking[[#This Row],[Date]])+1,1),Tracking[[#This Row],[Date]])</f>
        <v>44600</v>
      </c>
    </row>
    <row r="45" spans="2:8" x14ac:dyDescent="0.3">
      <c r="B45" s="27">
        <v>44601</v>
      </c>
      <c r="C45" s="26" t="s">
        <v>28</v>
      </c>
      <c r="D45" s="26" t="s">
        <v>31</v>
      </c>
      <c r="E45" s="28">
        <v>500</v>
      </c>
      <c r="F45" s="26"/>
      <c r="G45" s="29" cm="1">
        <f t="array" ref="G45">SUMPRODUCT(Tracking[Amount],(Tracking[Date]&lt;=Tracking[[#This Row],[Date]])*1, (Tracking[[Type ]]&lt;&gt;"Income")*(-1)+(Tracking[[Type ]]="Income"))</f>
        <v>2905</v>
      </c>
      <c r="H45" s="41">
        <f>IF(AND(Tracking[[#This Row],[Type ]]="Income",shift_late_income_status="Active",DAY(Tracking[[#This Row],[Date]])&gt;=shift_late_income_starting_day), DATE(YEAR(Tracking[[#This Row],[Date]]),MONTH(Tracking[[#This Row],[Date]])+1,1),Tracking[[#This Row],[Date]])</f>
        <v>44601</v>
      </c>
    </row>
    <row r="46" spans="2:8" x14ac:dyDescent="0.3">
      <c r="B46" s="27">
        <v>44602</v>
      </c>
      <c r="C46" s="26" t="s">
        <v>11</v>
      </c>
      <c r="D46" s="26" t="s">
        <v>14</v>
      </c>
      <c r="E46" s="28">
        <v>50</v>
      </c>
      <c r="F46" s="26"/>
      <c r="G46" s="29" cm="1">
        <f t="array" ref="G46">SUMPRODUCT(Tracking[Amount],(Tracking[Date]&lt;=Tracking[[#This Row],[Date]])*1, (Tracking[[Type ]]&lt;&gt;"Income")*(-1)+(Tracking[[Type ]]="Income"))</f>
        <v>2955</v>
      </c>
      <c r="H46" s="41">
        <f>IF(AND(Tracking[[#This Row],[Type ]]="Income",shift_late_income_status="Active",DAY(Tracking[[#This Row],[Date]])&gt;=shift_late_income_starting_day), DATE(YEAR(Tracking[[#This Row],[Date]]),MONTH(Tracking[[#This Row],[Date]])+1,1),Tracking[[#This Row],[Date]])</f>
        <v>44602</v>
      </c>
    </row>
    <row r="47" spans="2:8" x14ac:dyDescent="0.3">
      <c r="B47" s="27">
        <v>44603</v>
      </c>
      <c r="C47" s="26" t="s">
        <v>17</v>
      </c>
      <c r="D47" s="26" t="s">
        <v>20</v>
      </c>
      <c r="E47" s="28">
        <v>100</v>
      </c>
      <c r="F47" s="26"/>
      <c r="G47" s="29" cm="1">
        <f t="array" ref="G47">SUMPRODUCT(Tracking[Amount],(Tracking[Date]&lt;=Tracking[[#This Row],[Date]])*1, (Tracking[[Type ]]&lt;&gt;"Income")*(-1)+(Tracking[[Type ]]="Income"))</f>
        <v>2855</v>
      </c>
      <c r="H47" s="41">
        <f>IF(AND(Tracking[[#This Row],[Type ]]="Income",shift_late_income_status="Active",DAY(Tracking[[#This Row],[Date]])&gt;=shift_late_income_starting_day), DATE(YEAR(Tracking[[#This Row],[Date]]),MONTH(Tracking[[#This Row],[Date]])+1,1),Tracking[[#This Row],[Date]])</f>
        <v>44603</v>
      </c>
    </row>
    <row r="48" spans="2:8" x14ac:dyDescent="0.3">
      <c r="B48" s="72">
        <v>44604</v>
      </c>
      <c r="C48" s="26" t="s">
        <v>17</v>
      </c>
      <c r="D48" s="26" t="s">
        <v>23</v>
      </c>
      <c r="E48" s="28">
        <v>100</v>
      </c>
      <c r="F48" s="26"/>
      <c r="G48" s="29" cm="1">
        <f t="array" ref="G48">SUMPRODUCT(Tracking[Amount],(Tracking[Date]&lt;=Tracking[[#This Row],[Date]])*1, (Tracking[[Type ]]&lt;&gt;"Income")*(-1)+(Tracking[[Type ]]="Income"))</f>
        <v>2755</v>
      </c>
      <c r="H48" s="41">
        <f>IF(AND(Tracking[[#This Row],[Type ]]="Income",shift_late_income_status="Active",DAY(Tracking[[#This Row],[Date]])&gt;=shift_late_income_starting_day), DATE(YEAR(Tracking[[#This Row],[Date]]),MONTH(Tracking[[#This Row],[Date]])+1,1),Tracking[[#This Row],[Date]])</f>
        <v>44604</v>
      </c>
    </row>
    <row r="49" spans="2:8" x14ac:dyDescent="0.3">
      <c r="B49" s="72">
        <v>44605</v>
      </c>
      <c r="C49" s="26" t="s">
        <v>28</v>
      </c>
      <c r="D49" s="26" t="s">
        <v>29</v>
      </c>
      <c r="E49" s="28">
        <v>400</v>
      </c>
      <c r="F49" s="26"/>
      <c r="G49" s="29" cm="1">
        <f t="array" ref="G49">SUMPRODUCT(Tracking[Amount],(Tracking[Date]&lt;=Tracking[[#This Row],[Date]])*1, (Tracking[[Type ]]&lt;&gt;"Income")*(-1)+(Tracking[[Type ]]="Income"))</f>
        <v>2355</v>
      </c>
      <c r="H49" s="41">
        <f>IF(AND(Tracking[[#This Row],[Type ]]="Income",shift_late_income_status="Active",DAY(Tracking[[#This Row],[Date]])&gt;=shift_late_income_starting_day), DATE(YEAR(Tracking[[#This Row],[Date]]),MONTH(Tracking[[#This Row],[Date]])+1,1),Tracking[[#This Row],[Date]])</f>
        <v>44605</v>
      </c>
    </row>
    <row r="50" spans="2:8" x14ac:dyDescent="0.3">
      <c r="B50" s="72">
        <v>44606</v>
      </c>
      <c r="C50" s="26" t="s">
        <v>17</v>
      </c>
      <c r="D50" s="26" t="s">
        <v>26</v>
      </c>
      <c r="E50" s="28">
        <v>100</v>
      </c>
      <c r="F50" s="26"/>
      <c r="G50" s="29" cm="1">
        <f t="array" ref="G50">SUMPRODUCT(Tracking[Amount],(Tracking[Date]&lt;=Tracking[[#This Row],[Date]])*1, (Tracking[[Type ]]&lt;&gt;"Income")*(-1)+(Tracking[[Type ]]="Income"))</f>
        <v>2255</v>
      </c>
      <c r="H50" s="41">
        <f>IF(AND(Tracking[[#This Row],[Type ]]="Income",shift_late_income_status="Active",DAY(Tracking[[#This Row],[Date]])&gt;=shift_late_income_starting_day), DATE(YEAR(Tracking[[#This Row],[Date]]),MONTH(Tracking[[#This Row],[Date]])+1,1),Tracking[[#This Row],[Date]])</f>
        <v>44606</v>
      </c>
    </row>
    <row r="51" spans="2:8" x14ac:dyDescent="0.3">
      <c r="B51" s="72">
        <v>44607</v>
      </c>
      <c r="C51" s="26" t="s">
        <v>17</v>
      </c>
      <c r="D51" s="26" t="s">
        <v>19</v>
      </c>
      <c r="E51" s="28">
        <v>150</v>
      </c>
      <c r="F51" s="26"/>
      <c r="G51" s="29" cm="1">
        <f t="array" ref="G51">SUMPRODUCT(Tracking[Amount],(Tracking[Date]&lt;=Tracking[[#This Row],[Date]])*1, (Tracking[[Type ]]&lt;&gt;"Income")*(-1)+(Tracking[[Type ]]="Income"))</f>
        <v>2105</v>
      </c>
      <c r="H51" s="41">
        <f>IF(AND(Tracking[[#This Row],[Type ]]="Income",shift_late_income_status="Active",DAY(Tracking[[#This Row],[Date]])&gt;=shift_late_income_starting_day), DATE(YEAR(Tracking[[#This Row],[Date]]),MONTH(Tracking[[#This Row],[Date]])+1,1),Tracking[[#This Row],[Date]])</f>
        <v>44607</v>
      </c>
    </row>
    <row r="52" spans="2:8" x14ac:dyDescent="0.3">
      <c r="B52" s="72">
        <v>44608</v>
      </c>
      <c r="C52" s="26" t="s">
        <v>17</v>
      </c>
      <c r="D52" s="26" t="s">
        <v>20</v>
      </c>
      <c r="E52" s="28">
        <v>200</v>
      </c>
      <c r="F52" s="26"/>
      <c r="G52" s="29" cm="1">
        <f t="array" ref="G52">SUMPRODUCT(Tracking[Amount],(Tracking[Date]&lt;=Tracking[[#This Row],[Date]])*1, (Tracking[[Type ]]&lt;&gt;"Income")*(-1)+(Tracking[[Type ]]="Income"))</f>
        <v>1905</v>
      </c>
      <c r="H52" s="41">
        <f>IF(AND(Tracking[[#This Row],[Type ]]="Income",shift_late_income_status="Active",DAY(Tracking[[#This Row],[Date]])&gt;=shift_late_income_starting_day), DATE(YEAR(Tracking[[#This Row],[Date]]),MONTH(Tracking[[#This Row],[Date]])+1,1),Tracking[[#This Row],[Date]])</f>
        <v>44608</v>
      </c>
    </row>
    <row r="53" spans="2:8" x14ac:dyDescent="0.3">
      <c r="B53" s="72">
        <v>44609</v>
      </c>
      <c r="C53" s="26" t="s">
        <v>11</v>
      </c>
      <c r="D53" s="26" t="s">
        <v>13</v>
      </c>
      <c r="E53" s="28">
        <v>1500</v>
      </c>
      <c r="F53" s="26"/>
      <c r="G53" s="29" cm="1">
        <f t="array" ref="G53">SUMPRODUCT(Tracking[Amount],(Tracking[Date]&lt;=Tracking[[#This Row],[Date]])*1, (Tracking[[Type ]]&lt;&gt;"Income")*(-1)+(Tracking[[Type ]]="Income"))</f>
        <v>3405</v>
      </c>
      <c r="H53" s="41">
        <f>IF(AND(Tracking[[#This Row],[Type ]]="Income",shift_late_income_status="Active",DAY(Tracking[[#This Row],[Date]])&gt;=shift_late_income_starting_day), DATE(YEAR(Tracking[[#This Row],[Date]]),MONTH(Tracking[[#This Row],[Date]])+1,1),Tracking[[#This Row],[Date]])</f>
        <v>44609</v>
      </c>
    </row>
    <row r="54" spans="2:8" x14ac:dyDescent="0.3">
      <c r="B54" s="72">
        <v>44610</v>
      </c>
      <c r="C54" s="26" t="s">
        <v>17</v>
      </c>
      <c r="D54" s="26" t="s">
        <v>25</v>
      </c>
      <c r="E54" s="28">
        <v>50</v>
      </c>
      <c r="F54" s="26"/>
      <c r="G54" s="29" cm="1">
        <f t="array" ref="G54">SUMPRODUCT(Tracking[Amount],(Tracking[Date]&lt;=Tracking[[#This Row],[Date]])*1, (Tracking[[Type ]]&lt;&gt;"Income")*(-1)+(Tracking[[Type ]]="Income"))</f>
        <v>3355</v>
      </c>
      <c r="H54" s="41">
        <f>IF(AND(Tracking[[#This Row],[Type ]]="Income",shift_late_income_status="Active",DAY(Tracking[[#This Row],[Date]])&gt;=shift_late_income_starting_day), DATE(YEAR(Tracking[[#This Row],[Date]]),MONTH(Tracking[[#This Row],[Date]])+1,1),Tracking[[#This Row],[Date]])</f>
        <v>44610</v>
      </c>
    </row>
    <row r="55" spans="2:8" x14ac:dyDescent="0.3">
      <c r="B55" s="72">
        <v>44611</v>
      </c>
      <c r="C55" s="26" t="s">
        <v>17</v>
      </c>
      <c r="D55" s="26" t="s">
        <v>18</v>
      </c>
      <c r="E55" s="28">
        <v>1200</v>
      </c>
      <c r="F55" s="26"/>
      <c r="G55" s="29" cm="1">
        <f t="array" ref="G55">SUMPRODUCT(Tracking[Amount],(Tracking[Date]&lt;=Tracking[[#This Row],[Date]])*1, (Tracking[[Type ]]&lt;&gt;"Income")*(-1)+(Tracking[[Type ]]="Income"))</f>
        <v>2155</v>
      </c>
      <c r="H55" s="41">
        <f>IF(AND(Tracking[[#This Row],[Type ]]="Income",shift_late_income_status="Active",DAY(Tracking[[#This Row],[Date]])&gt;=shift_late_income_starting_day), DATE(YEAR(Tracking[[#This Row],[Date]]),MONTH(Tracking[[#This Row],[Date]])+1,1),Tracking[[#This Row],[Date]])</f>
        <v>44611</v>
      </c>
    </row>
    <row r="56" spans="2:8" x14ac:dyDescent="0.3">
      <c r="B56" s="72">
        <v>44612</v>
      </c>
      <c r="C56" s="26" t="s">
        <v>17</v>
      </c>
      <c r="D56" s="26" t="s">
        <v>24</v>
      </c>
      <c r="E56" s="28">
        <v>300</v>
      </c>
      <c r="F56" s="26"/>
      <c r="G56" s="29" cm="1">
        <f t="array" ref="G56">SUMPRODUCT(Tracking[Amount],(Tracking[Date]&lt;=Tracking[[#This Row],[Date]])*1, (Tracking[[Type ]]&lt;&gt;"Income")*(-1)+(Tracking[[Type ]]="Income"))</f>
        <v>1855</v>
      </c>
      <c r="H56" s="41">
        <f>IF(AND(Tracking[[#This Row],[Type ]]="Income",shift_late_income_status="Active",DAY(Tracking[[#This Row],[Date]])&gt;=shift_late_income_starting_day), DATE(YEAR(Tracking[[#This Row],[Date]]),MONTH(Tracking[[#This Row],[Date]])+1,1),Tracking[[#This Row],[Date]])</f>
        <v>44612</v>
      </c>
    </row>
    <row r="57" spans="2:8" x14ac:dyDescent="0.3">
      <c r="B57" s="72">
        <v>44613</v>
      </c>
      <c r="C57" s="26" t="s">
        <v>28</v>
      </c>
      <c r="D57" s="26" t="s">
        <v>30</v>
      </c>
      <c r="E57" s="28">
        <v>250</v>
      </c>
      <c r="F57" s="26"/>
      <c r="G57" s="29" cm="1">
        <f t="array" ref="G57">SUMPRODUCT(Tracking[Amount],(Tracking[Date]&lt;=Tracking[[#This Row],[Date]])*1, (Tracking[[Type ]]&lt;&gt;"Income")*(-1)+(Tracking[[Type ]]="Income"))</f>
        <v>1605</v>
      </c>
      <c r="H57" s="41">
        <f>IF(AND(Tracking[[#This Row],[Type ]]="Income",shift_late_income_status="Active",DAY(Tracking[[#This Row],[Date]])&gt;=shift_late_income_starting_day), DATE(YEAR(Tracking[[#This Row],[Date]]),MONTH(Tracking[[#This Row],[Date]])+1,1),Tracking[[#This Row],[Date]])</f>
        <v>44613</v>
      </c>
    </row>
    <row r="58" spans="2:8" x14ac:dyDescent="0.3">
      <c r="B58" s="72">
        <v>44614</v>
      </c>
      <c r="C58" s="26" t="s">
        <v>28</v>
      </c>
      <c r="D58" s="26" t="s">
        <v>33</v>
      </c>
      <c r="E58" s="28">
        <v>100</v>
      </c>
      <c r="F58" s="26"/>
      <c r="G58" s="29" cm="1">
        <f t="array" ref="G58">SUMPRODUCT(Tracking[Amount],(Tracking[Date]&lt;=Tracking[[#This Row],[Date]])*1, (Tracking[[Type ]]&lt;&gt;"Income")*(-1)+(Tracking[[Type ]]="Income"))</f>
        <v>1505</v>
      </c>
      <c r="H58" s="41">
        <f>IF(AND(Tracking[[#This Row],[Type ]]="Income",shift_late_income_status="Active",DAY(Tracking[[#This Row],[Date]])&gt;=shift_late_income_starting_day), DATE(YEAR(Tracking[[#This Row],[Date]]),MONTH(Tracking[[#This Row],[Date]])+1,1),Tracking[[#This Row],[Date]])</f>
        <v>44614</v>
      </c>
    </row>
    <row r="59" spans="2:8" x14ac:dyDescent="0.3">
      <c r="B59" s="72">
        <v>44615</v>
      </c>
      <c r="C59" s="26" t="s">
        <v>17</v>
      </c>
      <c r="D59" s="26" t="s">
        <v>21</v>
      </c>
      <c r="E59" s="28">
        <v>60</v>
      </c>
      <c r="F59" s="26"/>
      <c r="G59" s="29" cm="1">
        <f t="array" ref="G59">SUMPRODUCT(Tracking[Amount],(Tracking[Date]&lt;=Tracking[[#This Row],[Date]])*1, (Tracking[[Type ]]&lt;&gt;"Income")*(-1)+(Tracking[[Type ]]="Income"))</f>
        <v>1445</v>
      </c>
      <c r="H59" s="41">
        <f>IF(AND(Tracking[[#This Row],[Type ]]="Income",shift_late_income_status="Active",DAY(Tracking[[#This Row],[Date]])&gt;=shift_late_income_starting_day), DATE(YEAR(Tracking[[#This Row],[Date]]),MONTH(Tracking[[#This Row],[Date]])+1,1),Tracking[[#This Row],[Date]])</f>
        <v>44615</v>
      </c>
    </row>
    <row r="60" spans="2:8" x14ac:dyDescent="0.3">
      <c r="B60" s="72">
        <v>44616</v>
      </c>
      <c r="C60" s="26" t="s">
        <v>28</v>
      </c>
      <c r="D60" s="26" t="s">
        <v>29</v>
      </c>
      <c r="E60" s="28">
        <v>250</v>
      </c>
      <c r="F60" s="26"/>
      <c r="G60" s="29" cm="1">
        <f t="array" ref="G60">SUMPRODUCT(Tracking[Amount],(Tracking[Date]&lt;=Tracking[[#This Row],[Date]])*1, (Tracking[[Type ]]&lt;&gt;"Income")*(-1)+(Tracking[[Type ]]="Income"))</f>
        <v>1195</v>
      </c>
      <c r="H60" s="41">
        <f>IF(AND(Tracking[[#This Row],[Type ]]="Income",shift_late_income_status="Active",DAY(Tracking[[#This Row],[Date]])&gt;=shift_late_income_starting_day), DATE(YEAR(Tracking[[#This Row],[Date]]),MONTH(Tracking[[#This Row],[Date]])+1,1),Tracking[[#This Row],[Date]])</f>
        <v>44616</v>
      </c>
    </row>
    <row r="61" spans="2:8" x14ac:dyDescent="0.3">
      <c r="B61" s="72">
        <v>44617</v>
      </c>
      <c r="C61" s="26" t="s">
        <v>28</v>
      </c>
      <c r="D61" s="26" t="s">
        <v>30</v>
      </c>
      <c r="E61" s="28">
        <v>100</v>
      </c>
      <c r="F61" s="26"/>
      <c r="G61" s="29" cm="1">
        <f t="array" ref="G61">SUMPRODUCT(Tracking[Amount],(Tracking[Date]&lt;=Tracking[[#This Row],[Date]])*1, (Tracking[[Type ]]&lt;&gt;"Income")*(-1)+(Tracking[[Type ]]="Income"))</f>
        <v>4595</v>
      </c>
      <c r="H61" s="41">
        <f>IF(AND(Tracking[[#This Row],[Type ]]="Income",shift_late_income_status="Active",DAY(Tracking[[#This Row],[Date]])&gt;=shift_late_income_starting_day), DATE(YEAR(Tracking[[#This Row],[Date]]),MONTH(Tracking[[#This Row],[Date]])+1,1),Tracking[[#This Row],[Date]])</f>
        <v>44617</v>
      </c>
    </row>
    <row r="62" spans="2:8" x14ac:dyDescent="0.3">
      <c r="B62" s="72">
        <v>44617</v>
      </c>
      <c r="C62" s="26" t="s">
        <v>11</v>
      </c>
      <c r="D62" s="26" t="s">
        <v>12</v>
      </c>
      <c r="E62" s="28">
        <v>3500</v>
      </c>
      <c r="F62" s="26"/>
      <c r="G62" s="29" cm="1">
        <f t="array" ref="G62">SUMPRODUCT(Tracking[Amount],(Tracking[Date]&lt;=Tracking[[#This Row],[Date]])*1, (Tracking[[Type ]]&lt;&gt;"Income")*(-1)+(Tracking[[Type ]]="Income"))</f>
        <v>4595</v>
      </c>
      <c r="H62" s="41">
        <f>IF(AND(Tracking[[#This Row],[Type ]]="Income",shift_late_income_status="Active",DAY(Tracking[[#This Row],[Date]])&gt;=shift_late_income_starting_day), DATE(YEAR(Tracking[[#This Row],[Date]]),MONTH(Tracking[[#This Row],[Date]])+1,1),Tracking[[#This Row],[Date]])</f>
        <v>44621</v>
      </c>
    </row>
    <row r="63" spans="2:8" x14ac:dyDescent="0.3">
      <c r="B63" s="72">
        <v>44618</v>
      </c>
      <c r="C63" s="26" t="s">
        <v>17</v>
      </c>
      <c r="D63" s="26" t="s">
        <v>20</v>
      </c>
      <c r="E63" s="28">
        <v>150</v>
      </c>
      <c r="F63" s="26"/>
      <c r="G63" s="29" cm="1">
        <f t="array" ref="G63">SUMPRODUCT(Tracking[Amount],(Tracking[Date]&lt;=Tracking[[#This Row],[Date]])*1, (Tracking[[Type ]]&lt;&gt;"Income")*(-1)+(Tracking[[Type ]]="Income"))</f>
        <v>4445</v>
      </c>
      <c r="H63" s="41">
        <f>IF(AND(Tracking[[#This Row],[Type ]]="Income",shift_late_income_status="Active",DAY(Tracking[[#This Row],[Date]])&gt;=shift_late_income_starting_day), DATE(YEAR(Tracking[[#This Row],[Date]]),MONTH(Tracking[[#This Row],[Date]])+1,1),Tracking[[#This Row],[Date]])</f>
        <v>44618</v>
      </c>
    </row>
    <row r="64" spans="2:8" x14ac:dyDescent="0.3">
      <c r="B64" s="72">
        <v>44619</v>
      </c>
      <c r="C64" s="26" t="s">
        <v>17</v>
      </c>
      <c r="D64" s="26" t="s">
        <v>26</v>
      </c>
      <c r="E64" s="28">
        <v>160</v>
      </c>
      <c r="F64" s="26"/>
      <c r="G64" s="29" cm="1">
        <f t="array" ref="G64">SUMPRODUCT(Tracking[Amount],(Tracking[Date]&lt;=Tracking[[#This Row],[Date]])*1, (Tracking[[Type ]]&lt;&gt;"Income")*(-1)+(Tracking[[Type ]]="Income"))</f>
        <v>4285</v>
      </c>
      <c r="H64" s="41">
        <f>IF(AND(Tracking[[#This Row],[Type ]]="Income",shift_late_income_status="Active",DAY(Tracking[[#This Row],[Date]])&gt;=shift_late_income_starting_day), DATE(YEAR(Tracking[[#This Row],[Date]]),MONTH(Tracking[[#This Row],[Date]])+1,1),Tracking[[#This Row],[Date]])</f>
        <v>44619</v>
      </c>
    </row>
    <row r="65" spans="2:8" x14ac:dyDescent="0.3">
      <c r="B65" s="72">
        <v>44620</v>
      </c>
      <c r="C65" s="26" t="s">
        <v>28</v>
      </c>
      <c r="D65" s="26" t="s">
        <v>29</v>
      </c>
      <c r="E65" s="28">
        <v>350</v>
      </c>
      <c r="F65" s="26"/>
      <c r="G65" s="29" cm="1">
        <f t="array" ref="G65">SUMPRODUCT(Tracking[Amount],(Tracking[Date]&lt;=Tracking[[#This Row],[Date]])*1, (Tracking[[Type ]]&lt;&gt;"Income")*(-1)+(Tracking[[Type ]]="Income"))</f>
        <v>3545</v>
      </c>
      <c r="H65" s="41">
        <f>IF(AND(Tracking[[#This Row],[Type ]]="Income",shift_late_income_status="Active",DAY(Tracking[[#This Row],[Date]])&gt;=shift_late_income_starting_day), DATE(YEAR(Tracking[[#This Row],[Date]]),MONTH(Tracking[[#This Row],[Date]])+1,1),Tracking[[#This Row],[Date]])</f>
        <v>44620</v>
      </c>
    </row>
    <row r="66" spans="2:8" x14ac:dyDescent="0.3">
      <c r="B66" s="72">
        <v>44620</v>
      </c>
      <c r="C66" s="26" t="s">
        <v>17</v>
      </c>
      <c r="D66" s="26" t="s">
        <v>26</v>
      </c>
      <c r="E66" s="28">
        <v>200</v>
      </c>
      <c r="F66" s="26"/>
      <c r="G66" s="29" cm="1">
        <f t="array" ref="G66">SUMPRODUCT(Tracking[Amount],(Tracking[Date]&lt;=Tracking[[#This Row],[Date]])*1, (Tracking[[Type ]]&lt;&gt;"Income")*(-1)+(Tracking[[Type ]]="Income"))</f>
        <v>3545</v>
      </c>
      <c r="H66" s="41">
        <f>IF(AND(Tracking[[#This Row],[Type ]]="Income",shift_late_income_status="Active",DAY(Tracking[[#This Row],[Date]])&gt;=shift_late_income_starting_day), DATE(YEAR(Tracking[[#This Row],[Date]]),MONTH(Tracking[[#This Row],[Date]])+1,1),Tracking[[#This Row],[Date]])</f>
        <v>44620</v>
      </c>
    </row>
    <row r="67" spans="2:8" x14ac:dyDescent="0.3">
      <c r="B67" s="72">
        <v>44620</v>
      </c>
      <c r="C67" s="26" t="s">
        <v>17</v>
      </c>
      <c r="D67" s="26" t="s">
        <v>21</v>
      </c>
      <c r="E67" s="28">
        <v>150</v>
      </c>
      <c r="F67" s="26"/>
      <c r="G67" s="29" cm="1">
        <f t="array" ref="G67">SUMPRODUCT(Tracking[Amount],(Tracking[Date]&lt;=Tracking[[#This Row],[Date]])*1, (Tracking[[Type ]]&lt;&gt;"Income")*(-1)+(Tracking[[Type ]]="Income"))</f>
        <v>3545</v>
      </c>
      <c r="H67" s="41">
        <f>IF(AND(Tracking[[#This Row],[Type ]]="Income",shift_late_income_status="Active",DAY(Tracking[[#This Row],[Date]])&gt;=shift_late_income_starting_day), DATE(YEAR(Tracking[[#This Row],[Date]]),MONTH(Tracking[[#This Row],[Date]])+1,1),Tracking[[#This Row],[Date]])</f>
        <v>44620</v>
      </c>
    </row>
    <row r="68" spans="2:8" x14ac:dyDescent="0.3">
      <c r="B68" s="72">
        <v>44620</v>
      </c>
      <c r="C68" s="26" t="s">
        <v>17</v>
      </c>
      <c r="D68" s="26" t="s">
        <v>23</v>
      </c>
      <c r="E68" s="28">
        <v>40</v>
      </c>
      <c r="F68" s="26"/>
      <c r="G68" s="29" cm="1">
        <f t="array" ref="G68">SUMPRODUCT(Tracking[Amount],(Tracking[Date]&lt;=Tracking[[#This Row],[Date]])*1, (Tracking[[Type ]]&lt;&gt;"Income")*(-1)+(Tracking[[Type ]]="Income"))</f>
        <v>3545</v>
      </c>
      <c r="H68" s="41">
        <f>IF(AND(Tracking[[#This Row],[Type ]]="Income",shift_late_income_status="Active",DAY(Tracking[[#This Row],[Date]])&gt;=shift_late_income_starting_day), DATE(YEAR(Tracking[[#This Row],[Date]]),MONTH(Tracking[[#This Row],[Date]])+1,1),Tracking[[#This Row],[Date]])</f>
        <v>44620</v>
      </c>
    </row>
    <row r="69" spans="2:8" x14ac:dyDescent="0.3">
      <c r="B69" s="72">
        <v>44621</v>
      </c>
      <c r="C69" s="26" t="s">
        <v>17</v>
      </c>
      <c r="D69" s="26" t="s">
        <v>18</v>
      </c>
      <c r="E69" s="28">
        <v>1200</v>
      </c>
      <c r="F69" s="26"/>
      <c r="G69" s="29" cm="1">
        <f t="array" ref="G69">SUMPRODUCT(Tracking[Amount],(Tracking[Date]&lt;=Tracking[[#This Row],[Date]])*1, (Tracking[[Type ]]&lt;&gt;"Income")*(-1)+(Tracking[[Type ]]="Income"))</f>
        <v>2345</v>
      </c>
      <c r="H69" s="41">
        <f>IF(AND(Tracking[[#This Row],[Type ]]="Income",shift_late_income_status="Active",DAY(Tracking[[#This Row],[Date]])&gt;=shift_late_income_starting_day), DATE(YEAR(Tracking[[#This Row],[Date]]),MONTH(Tracking[[#This Row],[Date]])+1,1),Tracking[[#This Row],[Date]])</f>
        <v>44621</v>
      </c>
    </row>
    <row r="70" spans="2:8" x14ac:dyDescent="0.3">
      <c r="B70" s="72">
        <v>44622</v>
      </c>
      <c r="C70" s="26" t="s">
        <v>17</v>
      </c>
      <c r="D70" s="26" t="s">
        <v>20</v>
      </c>
      <c r="E70" s="28">
        <v>150</v>
      </c>
      <c r="F70" s="26"/>
      <c r="G70" s="29" cm="1">
        <f t="array" ref="G70">SUMPRODUCT(Tracking[Amount],(Tracking[Date]&lt;=Tracking[[#This Row],[Date]])*1, (Tracking[[Type ]]&lt;&gt;"Income")*(-1)+(Tracking[[Type ]]="Income"))</f>
        <v>2195</v>
      </c>
      <c r="H70" s="41">
        <f>IF(AND(Tracking[[#This Row],[Type ]]="Income",shift_late_income_status="Active",DAY(Tracking[[#This Row],[Date]])&gt;=shift_late_income_starting_day), DATE(YEAR(Tracking[[#This Row],[Date]]),MONTH(Tracking[[#This Row],[Date]])+1,1),Tracking[[#This Row],[Date]])</f>
        <v>44622</v>
      </c>
    </row>
    <row r="71" spans="2:8" x14ac:dyDescent="0.3">
      <c r="B71" s="72">
        <v>44623</v>
      </c>
      <c r="C71" s="26" t="s">
        <v>17</v>
      </c>
      <c r="D71" s="26" t="s">
        <v>25</v>
      </c>
      <c r="E71" s="28">
        <v>30</v>
      </c>
      <c r="F71" s="26"/>
      <c r="G71" s="29" cm="1">
        <f t="array" ref="G71">SUMPRODUCT(Tracking[Amount],(Tracking[Date]&lt;=Tracking[[#This Row],[Date]])*1, (Tracking[[Type ]]&lt;&gt;"Income")*(-1)+(Tracking[[Type ]]="Income"))</f>
        <v>2165</v>
      </c>
      <c r="H71" s="41">
        <f>IF(AND(Tracking[[#This Row],[Type ]]="Income",shift_late_income_status="Active",DAY(Tracking[[#This Row],[Date]])&gt;=shift_late_income_starting_day), DATE(YEAR(Tracking[[#This Row],[Date]]),MONTH(Tracking[[#This Row],[Date]])+1,1),Tracking[[#This Row],[Date]])</f>
        <v>44623</v>
      </c>
    </row>
    <row r="72" spans="2:8" x14ac:dyDescent="0.3">
      <c r="B72" s="72">
        <v>44624</v>
      </c>
      <c r="C72" s="26" t="s">
        <v>28</v>
      </c>
      <c r="D72" s="26" t="s">
        <v>29</v>
      </c>
      <c r="E72" s="28">
        <v>450</v>
      </c>
      <c r="F72" s="26"/>
      <c r="G72" s="29" cm="1">
        <f t="array" ref="G72">SUMPRODUCT(Tracking[Amount],(Tracking[Date]&lt;=Tracking[[#This Row],[Date]])*1, (Tracking[[Type ]]&lt;&gt;"Income")*(-1)+(Tracking[[Type ]]="Income"))</f>
        <v>1715</v>
      </c>
      <c r="H72" s="41">
        <f>IF(AND(Tracking[[#This Row],[Type ]]="Income",shift_late_income_status="Active",DAY(Tracking[[#This Row],[Date]])&gt;=shift_late_income_starting_day), DATE(YEAR(Tracking[[#This Row],[Date]]),MONTH(Tracking[[#This Row],[Date]])+1,1),Tracking[[#This Row],[Date]])</f>
        <v>44624</v>
      </c>
    </row>
    <row r="73" spans="2:8" x14ac:dyDescent="0.3">
      <c r="B73" s="72">
        <v>44625</v>
      </c>
      <c r="C73" s="26" t="s">
        <v>17</v>
      </c>
      <c r="D73" s="26" t="s">
        <v>19</v>
      </c>
      <c r="E73" s="28">
        <v>200</v>
      </c>
      <c r="F73" s="26"/>
      <c r="G73" s="29" cm="1">
        <f t="array" ref="G73">SUMPRODUCT(Tracking[Amount],(Tracking[Date]&lt;=Tracking[[#This Row],[Date]])*1, (Tracking[[Type ]]&lt;&gt;"Income")*(-1)+(Tracking[[Type ]]="Income"))</f>
        <v>1515</v>
      </c>
      <c r="H73" s="41">
        <f>IF(AND(Tracking[[#This Row],[Type ]]="Income",shift_late_income_status="Active",DAY(Tracking[[#This Row],[Date]])&gt;=shift_late_income_starting_day), DATE(YEAR(Tracking[[#This Row],[Date]]),MONTH(Tracking[[#This Row],[Date]])+1,1),Tracking[[#This Row],[Date]])</f>
        <v>44625</v>
      </c>
    </row>
    <row r="74" spans="2:8" x14ac:dyDescent="0.3">
      <c r="B74" s="72">
        <v>44626</v>
      </c>
      <c r="C74" s="26" t="s">
        <v>17</v>
      </c>
      <c r="D74" s="26" t="s">
        <v>21</v>
      </c>
      <c r="E74" s="28">
        <v>100</v>
      </c>
      <c r="F74" s="26"/>
      <c r="G74" s="29" cm="1">
        <f t="array" ref="G74">SUMPRODUCT(Tracking[Amount],(Tracking[Date]&lt;=Tracking[[#This Row],[Date]])*1, (Tracking[[Type ]]&lt;&gt;"Income")*(-1)+(Tracking[[Type ]]="Income"))</f>
        <v>1415</v>
      </c>
      <c r="H74" s="41">
        <f>IF(AND(Tracking[[#This Row],[Type ]]="Income",shift_late_income_status="Active",DAY(Tracking[[#This Row],[Date]])&gt;=shift_late_income_starting_day), DATE(YEAR(Tracking[[#This Row],[Date]]),MONTH(Tracking[[#This Row],[Date]])+1,1),Tracking[[#This Row],[Date]])</f>
        <v>44626</v>
      </c>
    </row>
    <row r="75" spans="2:8" x14ac:dyDescent="0.3">
      <c r="B75" s="72">
        <v>44627</v>
      </c>
      <c r="C75" s="26" t="s">
        <v>17</v>
      </c>
      <c r="D75" s="26" t="s">
        <v>23</v>
      </c>
      <c r="E75" s="28">
        <v>90</v>
      </c>
      <c r="F75" s="26"/>
      <c r="G75" s="29" cm="1">
        <f t="array" ref="G75">SUMPRODUCT(Tracking[Amount],(Tracking[Date]&lt;=Tracking[[#This Row],[Date]])*1, (Tracking[[Type ]]&lt;&gt;"Income")*(-1)+(Tracking[[Type ]]="Income"))</f>
        <v>1325</v>
      </c>
      <c r="H75" s="41">
        <f>IF(AND(Tracking[[#This Row],[Type ]]="Income",shift_late_income_status="Active",DAY(Tracking[[#This Row],[Date]])&gt;=shift_late_income_starting_day), DATE(YEAR(Tracking[[#This Row],[Date]]),MONTH(Tracking[[#This Row],[Date]])+1,1),Tracking[[#This Row],[Date]])</f>
        <v>44627</v>
      </c>
    </row>
    <row r="76" spans="2:8" x14ac:dyDescent="0.3">
      <c r="B76" s="72">
        <v>44628</v>
      </c>
      <c r="C76" s="26" t="s">
        <v>17</v>
      </c>
      <c r="D76" s="26" t="s">
        <v>26</v>
      </c>
      <c r="E76" s="28">
        <v>140</v>
      </c>
      <c r="F76" s="26"/>
      <c r="G76" s="29" cm="1">
        <f t="array" ref="G76">SUMPRODUCT(Tracking[Amount],(Tracking[Date]&lt;=Tracking[[#This Row],[Date]])*1, (Tracking[[Type ]]&lt;&gt;"Income")*(-1)+(Tracking[[Type ]]="Income"))</f>
        <v>1185</v>
      </c>
      <c r="H76" s="41">
        <f>IF(AND(Tracking[[#This Row],[Type ]]="Income",shift_late_income_status="Active",DAY(Tracking[[#This Row],[Date]])&gt;=shift_late_income_starting_day), DATE(YEAR(Tracking[[#This Row],[Date]]),MONTH(Tracking[[#This Row],[Date]])+1,1),Tracking[[#This Row],[Date]])</f>
        <v>44628</v>
      </c>
    </row>
    <row r="77" spans="2:8" x14ac:dyDescent="0.3">
      <c r="B77" s="72">
        <v>44629</v>
      </c>
      <c r="C77" s="26" t="s">
        <v>17</v>
      </c>
      <c r="D77" s="26" t="s">
        <v>24</v>
      </c>
      <c r="E77" s="28">
        <v>150</v>
      </c>
      <c r="F77" s="26"/>
      <c r="G77" s="29" cm="1">
        <f t="array" ref="G77">SUMPRODUCT(Tracking[Amount],(Tracking[Date]&lt;=Tracking[[#This Row],[Date]])*1, (Tracking[[Type ]]&lt;&gt;"Income")*(-1)+(Tracking[[Type ]]="Income"))</f>
        <v>1035</v>
      </c>
      <c r="H77" s="41">
        <f>IF(AND(Tracking[[#This Row],[Type ]]="Income",shift_late_income_status="Active",DAY(Tracking[[#This Row],[Date]])&gt;=shift_late_income_starting_day), DATE(YEAR(Tracking[[#This Row],[Date]]),MONTH(Tracking[[#This Row],[Date]])+1,1),Tracking[[#This Row],[Date]])</f>
        <v>44629</v>
      </c>
    </row>
    <row r="78" spans="2:8" x14ac:dyDescent="0.3">
      <c r="B78" s="72">
        <v>44630</v>
      </c>
      <c r="C78" s="26" t="s">
        <v>11</v>
      </c>
      <c r="D78" s="26" t="s">
        <v>14</v>
      </c>
      <c r="E78" s="28">
        <v>100</v>
      </c>
      <c r="F78" s="26"/>
      <c r="G78" s="29" cm="1">
        <f t="array" ref="G78">SUMPRODUCT(Tracking[Amount],(Tracking[Date]&lt;=Tracking[[#This Row],[Date]])*1, (Tracking[[Type ]]&lt;&gt;"Income")*(-1)+(Tracking[[Type ]]="Income"))</f>
        <v>1135</v>
      </c>
      <c r="H78" s="41">
        <f>IF(AND(Tracking[[#This Row],[Type ]]="Income",shift_late_income_status="Active",DAY(Tracking[[#This Row],[Date]])&gt;=shift_late_income_starting_day), DATE(YEAR(Tracking[[#This Row],[Date]]),MONTH(Tracking[[#This Row],[Date]])+1,1),Tracking[[#This Row],[Date]])</f>
        <v>44630</v>
      </c>
    </row>
    <row r="79" spans="2:8" x14ac:dyDescent="0.3">
      <c r="B79" s="72">
        <v>44631</v>
      </c>
      <c r="C79" s="26" t="s">
        <v>11</v>
      </c>
      <c r="D79" s="26" t="s">
        <v>13</v>
      </c>
      <c r="E79" s="28">
        <v>450</v>
      </c>
      <c r="F79" s="26"/>
      <c r="G79" s="29" cm="1">
        <f t="array" ref="G79">SUMPRODUCT(Tracking[Amount],(Tracking[Date]&lt;=Tracking[[#This Row],[Date]])*1, (Tracking[[Type ]]&lt;&gt;"Income")*(-1)+(Tracking[[Type ]]="Income"))</f>
        <v>1585</v>
      </c>
      <c r="H79" s="41">
        <f>IF(AND(Tracking[[#This Row],[Type ]]="Income",shift_late_income_status="Active",DAY(Tracking[[#This Row],[Date]])&gt;=shift_late_income_starting_day), DATE(YEAR(Tracking[[#This Row],[Date]]),MONTH(Tracking[[#This Row],[Date]])+1,1),Tracking[[#This Row],[Date]])</f>
        <v>44631</v>
      </c>
    </row>
    <row r="80" spans="2:8" x14ac:dyDescent="0.3">
      <c r="B80" s="72">
        <v>44632</v>
      </c>
      <c r="C80" s="26" t="s">
        <v>17</v>
      </c>
      <c r="D80" s="26" t="s">
        <v>22</v>
      </c>
      <c r="E80" s="28">
        <v>100</v>
      </c>
      <c r="F80" s="26"/>
      <c r="G80" s="29" cm="1">
        <f t="array" ref="G80">SUMPRODUCT(Tracking[Amount],(Tracking[Date]&lt;=Tracking[[#This Row],[Date]])*1, (Tracking[[Type ]]&lt;&gt;"Income")*(-1)+(Tracking[[Type ]]="Income"))</f>
        <v>1485</v>
      </c>
      <c r="H80" s="41">
        <f>IF(AND(Tracking[[#This Row],[Type ]]="Income",shift_late_income_status="Active",DAY(Tracking[[#This Row],[Date]])&gt;=shift_late_income_starting_day), DATE(YEAR(Tracking[[#This Row],[Date]]),MONTH(Tracking[[#This Row],[Date]])+1,1),Tracking[[#This Row],[Date]])</f>
        <v>44632</v>
      </c>
    </row>
    <row r="81" spans="2:8" x14ac:dyDescent="0.3">
      <c r="B81" s="72">
        <v>44633</v>
      </c>
      <c r="C81" s="26" t="s">
        <v>28</v>
      </c>
      <c r="D81" s="26" t="s">
        <v>30</v>
      </c>
      <c r="E81" s="28">
        <v>250</v>
      </c>
      <c r="F81" s="26"/>
      <c r="G81" s="29" cm="1">
        <f t="array" ref="G81">SUMPRODUCT(Tracking[Amount],(Tracking[Date]&lt;=Tracking[[#This Row],[Date]])*1, (Tracking[[Type ]]&lt;&gt;"Income")*(-1)+(Tracking[[Type ]]="Income"))</f>
        <v>1235</v>
      </c>
      <c r="H81" s="41">
        <f>IF(AND(Tracking[[#This Row],[Type ]]="Income",shift_late_income_status="Active",DAY(Tracking[[#This Row],[Date]])&gt;=shift_late_income_starting_day), DATE(YEAR(Tracking[[#This Row],[Date]]),MONTH(Tracking[[#This Row],[Date]])+1,1),Tracking[[#This Row],[Date]])</f>
        <v>44633</v>
      </c>
    </row>
    <row r="82" spans="2:8" x14ac:dyDescent="0.3">
      <c r="B82" s="72">
        <v>44635</v>
      </c>
      <c r="C82" s="26" t="s">
        <v>28</v>
      </c>
      <c r="D82" s="26" t="s">
        <v>31</v>
      </c>
      <c r="E82" s="28">
        <v>120</v>
      </c>
      <c r="F82" s="26"/>
      <c r="G82" s="29" cm="1">
        <f t="array" ref="G82">SUMPRODUCT(Tracking[Amount],(Tracking[Date]&lt;=Tracking[[#This Row],[Date]])*1, (Tracking[[Type ]]&lt;&gt;"Income")*(-1)+(Tracking[[Type ]]="Income"))</f>
        <v>1115</v>
      </c>
      <c r="H82" s="41">
        <f>IF(AND(Tracking[[#This Row],[Type ]]="Income",shift_late_income_status="Active",DAY(Tracking[[#This Row],[Date]])&gt;=shift_late_income_starting_day), DATE(YEAR(Tracking[[#This Row],[Date]]),MONTH(Tracking[[#This Row],[Date]])+1,1),Tracking[[#This Row],[Date]])</f>
        <v>44635</v>
      </c>
    </row>
  </sheetData>
  <mergeCells count="1">
    <mergeCell ref="B1:D2"/>
  </mergeCells>
  <conditionalFormatting sqref="D12:D82">
    <cfRule type="expression" dxfId="11" priority="3">
      <formula>ISNA(MATCH(D12, INDIRECT(C12), 0))</formula>
    </cfRule>
  </conditionalFormatting>
  <conditionalFormatting sqref="E12:E82">
    <cfRule type="expression" dxfId="10" priority="2">
      <formula>C12="Income"</formula>
    </cfRule>
  </conditionalFormatting>
  <conditionalFormatting sqref="H12:H82">
    <cfRule type="expression" dxfId="9" priority="1">
      <formula>AND(C12="Income",shift_late_income_status="Active",DAY(B12)&gt;=shift_late_income_starting_day)</formula>
    </cfRule>
  </conditionalFormatting>
  <dataValidations count="4">
    <dataValidation type="date" operator="greaterThan" allowBlank="1" showInputMessage="1" showErrorMessage="1" errorTitle="Invalid Date" error="Please enter a valid date." sqref="B12:B82" xr:uid="{E66B842D-C24C-4C8F-8DB5-BF9375D2C9A9}">
      <formula1>1</formula1>
    </dataValidation>
    <dataValidation type="list" allowBlank="1" showInputMessage="1" showErrorMessage="1" errorTitle="Invalid Type" error="Please enter a valid type from dropdown list." sqref="C12:C82" xr:uid="{4B0608CA-D94F-458D-B99B-39683C16E8B7}">
      <formula1>"Income, Expenses, Savings"</formula1>
    </dataValidation>
    <dataValidation type="list" allowBlank="1" showInputMessage="1" showErrorMessage="1" errorTitle="Invalid Category" error="Please enter a valid category from dropdown list." sqref="D12:D82" xr:uid="{8C600C66-57A4-4977-AA8D-48AF073DA094}">
      <formula1>INDIRECT(C12)</formula1>
    </dataValidation>
    <dataValidation type="custom" allowBlank="1" showInputMessage="1" showErrorMessage="1" errorTitle="Invalid Amount" error="Please enter a valid number." sqref="E12:E82" xr:uid="{09B82A4A-B80E-4796-8EC0-D0CC8F301F88}">
      <formula1>ISNUMBER(E12)</formula1>
    </dataValidation>
  </dataValidations>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1F7A3-78FD-45C4-A911-F8EA9559A0BA}">
  <dimension ref="A1:BO22"/>
  <sheetViews>
    <sheetView showGridLines="0" workbookViewId="0">
      <selection activeCell="F36" sqref="F35:F36"/>
    </sheetView>
  </sheetViews>
  <sheetFormatPr defaultRowHeight="14.4" x14ac:dyDescent="0.3"/>
  <cols>
    <col min="1" max="1" width="8.88671875" customWidth="1"/>
    <col min="2" max="2" width="3.44140625" customWidth="1"/>
    <col min="3" max="3" width="18.33203125" customWidth="1"/>
    <col min="5" max="5" width="17.44140625" customWidth="1"/>
  </cols>
  <sheetData>
    <row r="1" spans="1:67" x14ac:dyDescent="0.3">
      <c r="A1" s="38"/>
      <c r="B1" s="38"/>
      <c r="C1" s="38"/>
      <c r="D1" s="38"/>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row>
    <row r="2" spans="1:67" x14ac:dyDescent="0.3">
      <c r="A2" s="38"/>
      <c r="B2" s="38"/>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row>
    <row r="7" spans="1:67" x14ac:dyDescent="0.3">
      <c r="C7" s="42" t="s">
        <v>83</v>
      </c>
      <c r="E7" s="42" t="s">
        <v>83</v>
      </c>
    </row>
    <row r="8" spans="1:67" x14ac:dyDescent="0.3">
      <c r="C8" s="43" t="s">
        <v>84</v>
      </c>
      <c r="E8" s="43" t="s">
        <v>85</v>
      </c>
    </row>
    <row r="9" spans="1:67" x14ac:dyDescent="0.3">
      <c r="C9" s="43">
        <f>starting_year</f>
        <v>2022</v>
      </c>
      <c r="E9" s="43" t="s">
        <v>86</v>
      </c>
    </row>
    <row r="10" spans="1:67" x14ac:dyDescent="0.3">
      <c r="C10" s="43">
        <f>C9+1</f>
        <v>2023</v>
      </c>
      <c r="E10" s="45">
        <v>36526</v>
      </c>
    </row>
    <row r="11" spans="1:67" x14ac:dyDescent="0.3">
      <c r="B11" t="s">
        <v>36</v>
      </c>
      <c r="C11" s="43">
        <f t="shared" ref="C11:C18" si="0">C10+1</f>
        <v>2024</v>
      </c>
      <c r="E11" s="45">
        <v>36557</v>
      </c>
    </row>
    <row r="12" spans="1:67" x14ac:dyDescent="0.3">
      <c r="C12" s="43">
        <f t="shared" si="0"/>
        <v>2025</v>
      </c>
      <c r="E12" s="45">
        <v>36586</v>
      </c>
    </row>
    <row r="13" spans="1:67" x14ac:dyDescent="0.3">
      <c r="C13" s="43">
        <f t="shared" si="0"/>
        <v>2026</v>
      </c>
      <c r="E13" s="45">
        <v>36617</v>
      </c>
    </row>
    <row r="14" spans="1:67" x14ac:dyDescent="0.3">
      <c r="C14" s="43">
        <f t="shared" si="0"/>
        <v>2027</v>
      </c>
      <c r="E14" s="45">
        <v>36647</v>
      </c>
    </row>
    <row r="15" spans="1:67" x14ac:dyDescent="0.3">
      <c r="C15" s="43">
        <f t="shared" si="0"/>
        <v>2028</v>
      </c>
      <c r="E15" s="45">
        <v>36678</v>
      </c>
    </row>
    <row r="16" spans="1:67" x14ac:dyDescent="0.3">
      <c r="C16" s="43">
        <f t="shared" si="0"/>
        <v>2029</v>
      </c>
      <c r="E16" s="45">
        <v>36708</v>
      </c>
    </row>
    <row r="17" spans="3:11" x14ac:dyDescent="0.3">
      <c r="C17" s="43">
        <f t="shared" si="0"/>
        <v>2030</v>
      </c>
      <c r="E17" s="45">
        <v>36739</v>
      </c>
    </row>
    <row r="18" spans="3:11" x14ac:dyDescent="0.3">
      <c r="C18" s="44">
        <f t="shared" si="0"/>
        <v>2031</v>
      </c>
      <c r="E18" s="45">
        <v>36770</v>
      </c>
    </row>
    <row r="19" spans="3:11" x14ac:dyDescent="0.3">
      <c r="E19" s="45">
        <v>36800</v>
      </c>
    </row>
    <row r="20" spans="3:11" x14ac:dyDescent="0.3">
      <c r="E20" s="45">
        <v>36831</v>
      </c>
    </row>
    <row r="21" spans="3:11" x14ac:dyDescent="0.3">
      <c r="E21" s="46">
        <v>36861</v>
      </c>
    </row>
    <row r="22" spans="3:11" x14ac:dyDescent="0.3">
      <c r="K22" t="s">
        <v>36</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C4403-27FE-4ED0-A910-B9DF6F99D87D}">
  <sheetPr>
    <tabColor rgb="FFC00000"/>
  </sheetPr>
  <dimension ref="A1:CG102"/>
  <sheetViews>
    <sheetView showGridLines="0" topLeftCell="A40" zoomScale="90" zoomScaleNormal="90" workbookViewId="0">
      <selection activeCell="H56" sqref="H56"/>
    </sheetView>
  </sheetViews>
  <sheetFormatPr defaultRowHeight="14.4" x14ac:dyDescent="0.3"/>
  <cols>
    <col min="1" max="1" width="8.88671875" style="97"/>
    <col min="2" max="2" width="8.88671875" style="97" customWidth="1"/>
    <col min="3" max="3" width="3" style="97" customWidth="1"/>
    <col min="4" max="4" width="22.88671875" style="97" customWidth="1"/>
    <col min="5" max="5" width="33" style="97" customWidth="1"/>
    <col min="6" max="6" width="12.33203125" style="97" customWidth="1"/>
    <col min="7" max="7" width="10.6640625" style="97" customWidth="1"/>
    <col min="8" max="8" width="22.88671875" style="97" customWidth="1"/>
    <col min="9" max="9" width="29.77734375" style="97" customWidth="1"/>
    <col min="10" max="10" width="9.44140625" style="97" customWidth="1"/>
    <col min="11" max="11" width="10.6640625" style="97" customWidth="1"/>
    <col min="12" max="12" width="22.88671875" style="97" customWidth="1"/>
    <col min="13" max="13" width="26.6640625" style="97" customWidth="1"/>
    <col min="14" max="14" width="11.21875" style="97" customWidth="1"/>
    <col min="15" max="15" width="13.6640625" style="97" customWidth="1"/>
    <col min="16" max="16" width="26.6640625" style="97" customWidth="1"/>
    <col min="17" max="17" width="11.21875" style="97" customWidth="1"/>
    <col min="18" max="18" width="13.6640625" style="97" customWidth="1"/>
    <col min="19" max="16384" width="8.88671875" style="97"/>
  </cols>
  <sheetData>
    <row r="1" spans="1:85" x14ac:dyDescent="0.3">
      <c r="A1" s="95"/>
      <c r="B1" s="96" t="s">
        <v>70</v>
      </c>
      <c r="C1" s="96"/>
      <c r="D1" s="96"/>
      <c r="E1" s="95"/>
      <c r="F1" s="95"/>
      <c r="G1" s="95"/>
      <c r="H1" s="95"/>
      <c r="I1" s="95"/>
      <c r="J1" s="95"/>
      <c r="K1" s="95"/>
      <c r="L1" s="95"/>
      <c r="M1" s="95"/>
      <c r="N1" s="95"/>
      <c r="O1" s="95"/>
      <c r="P1" s="95"/>
      <c r="Q1" s="95"/>
      <c r="R1" s="95"/>
      <c r="S1" s="95"/>
      <c r="T1" s="95"/>
      <c r="U1" s="95"/>
      <c r="V1" s="95"/>
      <c r="W1" s="95"/>
      <c r="X1" s="95"/>
      <c r="Y1" s="95"/>
      <c r="Z1" s="95"/>
      <c r="AA1" s="95"/>
      <c r="AB1" s="95"/>
      <c r="AC1" s="95"/>
      <c r="AD1" s="95"/>
      <c r="AE1" s="95"/>
      <c r="AF1" s="95"/>
      <c r="AG1" s="95"/>
      <c r="AH1" s="95"/>
      <c r="AI1" s="95"/>
      <c r="AJ1" s="95"/>
      <c r="AK1" s="95"/>
      <c r="AL1" s="95"/>
      <c r="AM1" s="95"/>
      <c r="AN1" s="95"/>
      <c r="AO1" s="95"/>
      <c r="AP1" s="95"/>
      <c r="AQ1" s="95"/>
      <c r="AR1" s="95"/>
      <c r="AS1" s="95"/>
      <c r="AT1" s="95"/>
      <c r="AU1" s="95"/>
      <c r="AV1" s="95"/>
      <c r="AW1" s="95"/>
      <c r="AX1" s="95"/>
      <c r="AY1" s="95"/>
      <c r="AZ1" s="95"/>
      <c r="BA1" s="95"/>
      <c r="BB1" s="95"/>
      <c r="BC1" s="95"/>
      <c r="BD1" s="95"/>
      <c r="BE1" s="95"/>
      <c r="BF1" s="95"/>
      <c r="BG1" s="95"/>
      <c r="BH1" s="95"/>
      <c r="BI1" s="95"/>
      <c r="BJ1" s="95"/>
      <c r="BK1" s="95"/>
      <c r="BL1" s="95"/>
      <c r="BM1" s="95"/>
      <c r="BN1" s="95"/>
      <c r="BO1" s="95"/>
      <c r="BP1" s="95"/>
      <c r="BQ1" s="95"/>
      <c r="BR1" s="95"/>
      <c r="BS1" s="95"/>
      <c r="BT1" s="95"/>
      <c r="BU1" s="95"/>
      <c r="BV1" s="95"/>
      <c r="BW1" s="95"/>
      <c r="BX1" s="95"/>
      <c r="BY1" s="95"/>
      <c r="BZ1" s="95"/>
      <c r="CA1" s="95"/>
      <c r="CB1" s="95"/>
      <c r="CC1" s="95"/>
      <c r="CD1" s="95"/>
      <c r="CE1" s="95"/>
      <c r="CF1" s="95"/>
      <c r="CG1" s="95"/>
    </row>
    <row r="2" spans="1:85" x14ac:dyDescent="0.3">
      <c r="A2" s="95"/>
      <c r="B2" s="96"/>
      <c r="C2" s="96"/>
      <c r="D2" s="96"/>
      <c r="E2" s="95"/>
      <c r="F2" s="95"/>
      <c r="G2" s="95"/>
      <c r="H2" s="95"/>
      <c r="I2" s="95"/>
      <c r="J2" s="95"/>
      <c r="K2" s="95"/>
      <c r="L2" s="95"/>
      <c r="M2" s="95"/>
      <c r="N2" s="95"/>
      <c r="O2" s="95"/>
      <c r="P2" s="95"/>
      <c r="Q2" s="95"/>
      <c r="R2" s="95"/>
      <c r="S2" s="95"/>
      <c r="T2" s="95"/>
      <c r="U2" s="95"/>
      <c r="V2" s="95"/>
      <c r="W2" s="95"/>
      <c r="X2" s="95"/>
      <c r="Y2" s="95"/>
      <c r="Z2" s="95"/>
      <c r="AA2" s="95"/>
      <c r="AB2" s="95"/>
      <c r="AC2" s="95"/>
      <c r="AD2" s="95"/>
      <c r="AE2" s="95"/>
      <c r="AF2" s="95"/>
      <c r="AG2" s="95"/>
      <c r="AH2" s="95"/>
      <c r="AI2" s="95"/>
      <c r="AJ2" s="95"/>
      <c r="AK2" s="95"/>
      <c r="AL2" s="95"/>
      <c r="AM2" s="95"/>
      <c r="AN2" s="95"/>
      <c r="AO2" s="95"/>
      <c r="AP2" s="95"/>
      <c r="AQ2" s="95"/>
      <c r="AR2" s="95"/>
      <c r="AS2" s="95"/>
      <c r="AT2" s="95"/>
      <c r="AU2" s="95"/>
      <c r="AV2" s="95"/>
      <c r="AW2" s="95"/>
      <c r="AX2" s="95"/>
      <c r="AY2" s="95"/>
      <c r="AZ2" s="95"/>
      <c r="BA2" s="95"/>
      <c r="BB2" s="95"/>
      <c r="BC2" s="95"/>
      <c r="BD2" s="95"/>
      <c r="BE2" s="95"/>
      <c r="BF2" s="95"/>
      <c r="BG2" s="95"/>
      <c r="BH2" s="95"/>
      <c r="BI2" s="95"/>
      <c r="BJ2" s="95"/>
      <c r="BK2" s="95"/>
      <c r="BL2" s="95"/>
      <c r="BM2" s="95"/>
      <c r="BN2" s="95"/>
      <c r="BO2" s="95"/>
      <c r="BP2" s="95"/>
      <c r="BQ2" s="95"/>
      <c r="BR2" s="95"/>
      <c r="BS2" s="95"/>
      <c r="BT2" s="95"/>
      <c r="BU2" s="95"/>
      <c r="BV2" s="95"/>
      <c r="BW2" s="95"/>
      <c r="BX2" s="95"/>
      <c r="BY2" s="95"/>
      <c r="BZ2" s="95"/>
      <c r="CA2" s="95"/>
      <c r="CB2" s="95"/>
      <c r="CC2" s="95"/>
      <c r="CD2" s="95"/>
      <c r="CE2" s="95"/>
      <c r="CF2" s="95"/>
      <c r="CG2" s="95"/>
    </row>
    <row r="6" spans="1:85" x14ac:dyDescent="0.3">
      <c r="C6" s="98" t="s">
        <v>71</v>
      </c>
      <c r="D6" s="98"/>
      <c r="E6" s="98"/>
      <c r="F6" s="98"/>
    </row>
    <row r="8" spans="1:85" x14ac:dyDescent="0.3">
      <c r="D8" s="99" t="s">
        <v>72</v>
      </c>
      <c r="E8" s="116" cm="1">
        <f t="array" aca="1" ref="E8" ca="1">current_date</f>
        <v>45029</v>
      </c>
    </row>
    <row r="9" spans="1:85" x14ac:dyDescent="0.3">
      <c r="D9" s="99" t="s">
        <v>73</v>
      </c>
      <c r="E9" s="116">
        <f>MAX(Tracking[Date])</f>
        <v>44635</v>
      </c>
    </row>
    <row r="10" spans="1:85" x14ac:dyDescent="0.3">
      <c r="D10" s="99" t="s">
        <v>74</v>
      </c>
      <c r="E10" s="117" t="str">
        <f ca="1">IF(E9=0,"", "( " &amp; _xlfn.DAYS(E8,E9) &amp; "  days ago )")</f>
        <v>( 394  days ago )</v>
      </c>
    </row>
    <row r="11" spans="1:85" x14ac:dyDescent="0.3">
      <c r="D11" s="99" t="s">
        <v>75</v>
      </c>
      <c r="E11" s="117">
        <f>COUNT(Tracking[Date])</f>
        <v>71</v>
      </c>
    </row>
    <row r="12" spans="1:85" x14ac:dyDescent="0.3">
      <c r="D12" s="99" t="s">
        <v>76</v>
      </c>
      <c r="E12" s="117" t="str" cm="1">
        <f t="array" aca="1" ref="E12" ca="1">"(" &amp; SUMPRODUCT(--(YEAR(Tracking[Date])=YEAR(current_date))) &amp; " this year )"</f>
        <v>(0 this year )</v>
      </c>
    </row>
    <row r="13" spans="1:85" x14ac:dyDescent="0.3">
      <c r="D13" s="99" t="s">
        <v>77</v>
      </c>
      <c r="E13" s="118">
        <f>_xlfn.IFNA(INDEX(Tracking[Balance],MATCH(Calculations!E9,Tracking[Date],0)),"-")</f>
        <v>1115</v>
      </c>
    </row>
    <row r="14" spans="1:85" x14ac:dyDescent="0.3">
      <c r="D14" s="99" t="s">
        <v>78</v>
      </c>
      <c r="E14" s="119" t="str">
        <f>IF(E13&gt;0, " of tracked income need to be allocated", " allocated not cover by income")</f>
        <v xml:space="preserve"> of tracked income need to be allocated</v>
      </c>
    </row>
    <row r="17" spans="3:14" x14ac:dyDescent="0.3">
      <c r="C17" s="98" t="s">
        <v>79</v>
      </c>
      <c r="D17" s="98"/>
      <c r="E17" s="98"/>
      <c r="F17" s="98"/>
    </row>
    <row r="19" spans="3:14" x14ac:dyDescent="0.3">
      <c r="D19" s="99" t="s">
        <v>80</v>
      </c>
      <c r="E19" s="117" cm="1">
        <f t="array" ref="E19">IF('Budget Dashboard'!$AQ$6="Current Year", YEAR(current_date),'Budget Dashboard'!$AQ$6)</f>
        <v>2022</v>
      </c>
    </row>
    <row r="20" spans="3:14" x14ac:dyDescent="0.3">
      <c r="D20" s="100" t="s">
        <v>81</v>
      </c>
      <c r="E20" s="120" t="str" cm="1">
        <f t="array" ref="E20">IF('Budget Dashboard'!$AQ$9="Total Year", "Total Year", IF('Budget Dashboard'!$AQ$9="Current Month", MONTH(current_date),MONTH('Budget Dashboard'!$AQ$9)))</f>
        <v>Total Year</v>
      </c>
    </row>
    <row r="21" spans="3:14" x14ac:dyDescent="0.3">
      <c r="D21" s="100" t="s">
        <v>82</v>
      </c>
      <c r="E21" s="121" t="str">
        <f>IF(selected_period="total Year", "Total Year",TEXT(DATE(selected_year,selected_period,1),"mmmm"))</f>
        <v>Total Year</v>
      </c>
    </row>
    <row r="22" spans="3:14" x14ac:dyDescent="0.3">
      <c r="D22" s="99" t="s">
        <v>108</v>
      </c>
      <c r="E22" s="117">
        <f>IF(selected_period="Total Year", DATE(selected_year,12,31)-DATE(selected_year-1,12,31),DAY(EOMONTH(DATE(selected_year,selected_period,1),0)))</f>
        <v>365</v>
      </c>
    </row>
    <row r="23" spans="3:14" x14ac:dyDescent="0.3">
      <c r="D23" s="99" t="s">
        <v>109</v>
      </c>
      <c r="E23" s="117" cm="1">
        <f t="array" aca="1" ref="E23" ca="1">IF(selected_year=YEAR(current_date),
                IF(selected_period="Total Year", current_date-DATE(selected_year-1,12,31),
                     IF(selected_period=MONTH(current_date),DAY(current_date),
                          IF(selected_period&lt;MONTH(current_date),E22,0))),
                               IF(selected_year&lt;YEAR(current_date),E22,0))</f>
        <v>365</v>
      </c>
    </row>
    <row r="24" spans="3:14" x14ac:dyDescent="0.3">
      <c r="D24" s="99" t="s">
        <v>110</v>
      </c>
      <c r="E24" s="122">
        <f ca="1">E23/E22</f>
        <v>1</v>
      </c>
    </row>
    <row r="25" spans="3:14" x14ac:dyDescent="0.3">
      <c r="D25" s="99" t="s">
        <v>111</v>
      </c>
      <c r="E25" s="123">
        <f ca="1">F41-(J41+N41)</f>
        <v>1115</v>
      </c>
    </row>
    <row r="26" spans="3:14" x14ac:dyDescent="0.3">
      <c r="D26" s="99" t="s">
        <v>78</v>
      </c>
      <c r="E26" s="119" t="str">
        <f ca="1">IF(E25&gt;0, " of tracked income need to be allocated", " allocated not cover by income")</f>
        <v xml:space="preserve"> of tracked income need to be allocated</v>
      </c>
    </row>
    <row r="27" spans="3:14" x14ac:dyDescent="0.3">
      <c r="D27" s="99" t="s">
        <v>112</v>
      </c>
      <c r="E27" s="124">
        <f ca="1">IFERROR(IF(savings_rate_calculation_type="% allocated to Savings", N41/F41, (F41-J41)/F41),"-")</f>
        <v>0.33356890459363958</v>
      </c>
    </row>
    <row r="32" spans="3:14" x14ac:dyDescent="0.3">
      <c r="D32" s="101" t="s">
        <v>87</v>
      </c>
      <c r="E32" s="102"/>
      <c r="F32" s="102"/>
      <c r="G32" s="102"/>
      <c r="H32" s="102"/>
      <c r="I32" s="102"/>
      <c r="J32" s="102"/>
      <c r="K32" s="102"/>
      <c r="L32" s="102"/>
      <c r="M32" s="102"/>
      <c r="N32" s="102"/>
    </row>
    <row r="34" spans="4:22" x14ac:dyDescent="0.3">
      <c r="D34" s="103" t="s">
        <v>11</v>
      </c>
      <c r="E34" s="103" t="s">
        <v>39</v>
      </c>
      <c r="F34" s="103" t="s">
        <v>88</v>
      </c>
      <c r="H34" s="103" t="s">
        <v>17</v>
      </c>
      <c r="I34" s="103" t="s">
        <v>39</v>
      </c>
      <c r="J34" s="103" t="s">
        <v>88</v>
      </c>
      <c r="L34" s="103" t="s">
        <v>28</v>
      </c>
      <c r="M34" s="103" t="s">
        <v>39</v>
      </c>
      <c r="N34" s="103" t="s">
        <v>88</v>
      </c>
    </row>
    <row r="35" spans="4:22" x14ac:dyDescent="0.3">
      <c r="D35" s="104">
        <v>1</v>
      </c>
      <c r="E35" s="125" t="str" cm="1">
        <f t="array" aca="1" ref="E35" ca="1">IF(F35="","",INDEX('Budget Dashboard'!$J:$J,MATCH(income_header_row +Calculations!D35,'Budget Dashboard'!$X:$X,0)))</f>
        <v>Employment (Net)</v>
      </c>
      <c r="F35" s="127" cm="1">
        <f t="array" aca="1" ref="F35" ca="1">IF(D35&gt;COUNTA(income[]),"",
       IF(INDEX('Budget Dashboard'!$K:$K,MATCH(income_header_row+Calculations!D35,'Budget Dashboard'!$X:$X,0))=0,"",
INDEX('Budget Dashboard'!$K:$K,MATCH(income_header_row+Calculations!D35,'Budget Dashboard'!$X:$X,0))))</f>
        <v>10500</v>
      </c>
      <c r="H35" s="104">
        <v>1</v>
      </c>
      <c r="I35" s="125" t="str" cm="1">
        <f t="array" aca="1" ref="I35" ca="1">IF(J35="","",INDEX('Budget Dashboard'!$J:$J,MATCH(expenses_header_row +Calculations!H35,'Budget Dashboard'!$X:$X,0)))</f>
        <v>Housing</v>
      </c>
      <c r="J35" s="127" cm="1">
        <f t="array" aca="1" ref="J35" ca="1">IF(H35&gt;COUNTA(expenses[]),"",
       IF(INDEX('Budget Dashboard'!$K:$K,MATCH(expenses_header_row+Calculations!H35,'Budget Dashboard'!$X:$X,0))=0,"",
INDEX('Budget Dashboard'!$K:$K,MATCH(expenses_header_row+Calculations!H35,'Budget Dashboard'!$X:$X,0))))</f>
        <v>3600</v>
      </c>
      <c r="L35" s="104">
        <v>1</v>
      </c>
      <c r="M35" s="125" t="str" cm="1">
        <f t="array" aca="1" ref="M35" ca="1">IF(N35="","",INDEX('Budget Dashboard'!$J:$J,MATCH(savings_header_row +Calculations!L35,'Budget Dashboard'!$X:$X,0)))</f>
        <v>Emergency Fund</v>
      </c>
      <c r="N35" s="127" cm="1">
        <f t="array" aca="1" ref="N35" ca="1">IF(L35&gt;COUNTA(Savings[]),"",
       IF(INDEX('Budget Dashboard'!$K:$K,MATCH(savings_header_row+Calculations!L35,'Budget Dashboard'!$X:$X,0))=0,"",
INDEX('Budget Dashboard'!$K:$K,MATCH(savings_header_row+Calculations!L35,'Budget Dashboard'!$X:$X,0))))</f>
        <v>2450</v>
      </c>
    </row>
    <row r="36" spans="4:22" x14ac:dyDescent="0.3">
      <c r="D36" s="104">
        <v>2</v>
      </c>
      <c r="E36" s="125" t="str" cm="1">
        <f t="array" aca="1" ref="E36" ca="1">IF(F36="","",INDEX('Budget Dashboard'!$J:$J,MATCH(income_header_row +Calculations!D36,'Budget Dashboard'!$X:$X,0)))</f>
        <v>Side Hustle (Net)</v>
      </c>
      <c r="F36" s="127" cm="1">
        <f t="array" aca="1" ref="F36" ca="1">IF(D36&gt;COUNTA(income[]),"",
       IF(INDEX('Budget Dashboard'!$K:$K,MATCH(income_header_row+Calculations!D36,'Budget Dashboard'!$X:$X,0))=0,"",
INDEX('Budget Dashboard'!$K:$K,MATCH(income_header_row+Calculations!D36,'Budget Dashboard'!$X:$X,0))))</f>
        <v>3350</v>
      </c>
      <c r="H36" s="104">
        <v>2</v>
      </c>
      <c r="I36" s="125" t="str" cm="1">
        <f t="array" aca="1" ref="I36" ca="1">IF(J36="","",INDEX('Budget Dashboard'!$J:$J,MATCH(expenses_header_row +Calculations!H36,'Budget Dashboard'!$X:$X,0)))</f>
        <v>Groceries</v>
      </c>
      <c r="J36" s="127" cm="1">
        <f t="array" aca="1" ref="J36" ca="1">IF(H36&gt;COUNTA(expenses[]),"",
       IF(INDEX('Budget Dashboard'!$K:$K,MATCH(expenses_header_row+Calculations!H36,'Budget Dashboard'!$X:$X,0))=0,"",
INDEX('Budget Dashboard'!$K:$K,MATCH(expenses_header_row+Calculations!H36,'Budget Dashboard'!$X:$X,0))))</f>
        <v>1050</v>
      </c>
      <c r="L36" s="104">
        <v>2</v>
      </c>
      <c r="M36" s="125" t="str" cm="1">
        <f t="array" aca="1" ref="M36" ca="1">IF(N36="","",INDEX('Budget Dashboard'!$J:$J,MATCH(savings_header_row +Calculations!L36,'Budget Dashboard'!$X:$X,0)))</f>
        <v>Retirement Account</v>
      </c>
      <c r="N36" s="127" cm="1">
        <f t="array" aca="1" ref="N36" ca="1">IF(L36&gt;COUNTA(Savings[]),"",
       IF(INDEX('Budget Dashboard'!$K:$K,MATCH(savings_header_row+Calculations!L36,'Budget Dashboard'!$X:$X,0))=0,"",
INDEX('Budget Dashboard'!$K:$K,MATCH(savings_header_row+Calculations!L36,'Budget Dashboard'!$X:$X,0))))</f>
        <v>1000</v>
      </c>
    </row>
    <row r="37" spans="4:22" x14ac:dyDescent="0.3">
      <c r="D37" s="104">
        <v>3</v>
      </c>
      <c r="E37" s="125" t="str" cm="1">
        <f t="array" aca="1" ref="E37" ca="1">IF(F37="","",INDEX('Budget Dashboard'!$J:$J,MATCH(income_header_row +Calculations!D37,'Budget Dashboard'!$X:$X,0)))</f>
        <v>Dividends</v>
      </c>
      <c r="F37" s="127" cm="1">
        <f t="array" aca="1" ref="F37" ca="1">IF(D37&gt;COUNTA(income[]),"",
       IF(INDEX('Budget Dashboard'!$K:$K,MATCH(income_header_row+Calculations!D37,'Budget Dashboard'!$X:$X,0))=0,"",
INDEX('Budget Dashboard'!$K:$K,MATCH(income_header_row+Calculations!D37,'Budget Dashboard'!$X:$X,0))))</f>
        <v>300</v>
      </c>
      <c r="H37" s="104">
        <v>3</v>
      </c>
      <c r="I37" s="125" t="str" cm="1">
        <f t="array" aca="1" ref="I37" ca="1">IF(J37="","",INDEX('Budget Dashboard'!$J:$J,MATCH(expenses_header_row +Calculations!H37,'Budget Dashboard'!$X:$X,0)))</f>
        <v>Fun &amp; Vacation</v>
      </c>
      <c r="J37" s="127" cm="1">
        <f t="array" aca="1" ref="J37" ca="1">IF(H37&gt;COUNTA(expenses[]),"",
       IF(INDEX('Budget Dashboard'!$K:$K,MATCH(expenses_header_row+Calculations!H37,'Budget Dashboard'!$X:$X,0))=0,"",
INDEX('Budget Dashboard'!$K:$K,MATCH(expenses_header_row+Calculations!H37,'Budget Dashboard'!$X:$X,0))))</f>
        <v>840</v>
      </c>
      <c r="L37" s="104">
        <v>3</v>
      </c>
      <c r="M37" s="125" t="str" cm="1">
        <f t="array" aca="1" ref="M37" ca="1">IF(N37="","",INDEX('Budget Dashboard'!$J:$J,MATCH(savings_header_row +Calculations!L37,'Budget Dashboard'!$X:$X,0)))</f>
        <v>Stock Portfolio</v>
      </c>
      <c r="N37" s="127" cm="1">
        <f t="array" aca="1" ref="N37" ca="1">IF(L37&gt;COUNTA(Savings[]),"",
       IF(INDEX('Budget Dashboard'!$K:$K,MATCH(savings_header_row+Calculations!L37,'Budget Dashboard'!$X:$X,0))=0,"",
INDEX('Budget Dashboard'!$K:$K,MATCH(savings_header_row+Calculations!L37,'Budget Dashboard'!$X:$X,0))))</f>
        <v>820</v>
      </c>
    </row>
    <row r="38" spans="4:22" x14ac:dyDescent="0.3">
      <c r="D38" s="104">
        <v>4</v>
      </c>
      <c r="E38" s="125" t="str" cm="1">
        <f t="array" ref="E38">IF(F38="","",INDEX('Budget Dashboard'!$J:$J,MATCH(income_header_row +Calculations!D38,'Budget Dashboard'!$X:$X,0)))</f>
        <v/>
      </c>
      <c r="F38" s="127" t="str" cm="1">
        <f t="array" ref="F38">IF(D38&gt;COUNTA(income[]),"",
       IF(INDEX('Budget Dashboard'!$K:$K,MATCH(income_header_row+Calculations!D38,'Budget Dashboard'!$X:$X,0))=0,"",
INDEX('Budget Dashboard'!$K:$K,MATCH(income_header_row+Calculations!D38,'Budget Dashboard'!$X:$X,0))))</f>
        <v/>
      </c>
      <c r="H38" s="104">
        <v>4</v>
      </c>
      <c r="I38" s="125" t="str" cm="1">
        <f t="array" aca="1" ref="I38" ca="1">IF(J38="","",INDEX('Budget Dashboard'!$J:$J,MATCH(expenses_header_row +Calculations!H38,'Budget Dashboard'!$X:$X,0)))</f>
        <v>Body Care &amp; Medicine</v>
      </c>
      <c r="J38" s="127" cm="1">
        <f t="array" aca="1" ref="J38" ca="1">IF(H38&gt;COUNTA(expenses[]),"",
       IF(INDEX('Budget Dashboard'!$K:$K,MATCH(expenses_header_row+Calculations!H38,'Budget Dashboard'!$X:$X,0))=0,"",
INDEX('Budget Dashboard'!$K:$K,MATCH(expenses_header_row+Calculations!H38,'Budget Dashboard'!$X:$X,0))))</f>
        <v>750</v>
      </c>
      <c r="L38" s="104">
        <v>4</v>
      </c>
      <c r="M38" s="125" t="str" cm="1">
        <f t="array" aca="1" ref="M38" ca="1">IF(N38="","",INDEX('Budget Dashboard'!$J:$J,MATCH(savings_header_row +Calculations!L38,'Budget Dashboard'!$X:$X,0)))</f>
        <v>Sunking Fund Rest</v>
      </c>
      <c r="N38" s="127" cm="1">
        <f t="array" aca="1" ref="N38" ca="1">IF(L38&gt;COUNTA(Savings[]),"",
       IF(INDEX('Budget Dashboard'!$K:$K,MATCH(savings_header_row+Calculations!L38,'Budget Dashboard'!$X:$X,0))=0,"",
INDEX('Budget Dashboard'!$K:$K,MATCH(savings_header_row+Calculations!L38,'Budget Dashboard'!$X:$X,0))))</f>
        <v>450</v>
      </c>
    </row>
    <row r="39" spans="4:22" x14ac:dyDescent="0.3">
      <c r="D39" s="104">
        <v>5</v>
      </c>
      <c r="E39" s="125" t="str" cm="1">
        <f t="array" ref="E39">IF(F39="","",INDEX('Budget Dashboard'!$J:$J,MATCH(income_header_row +Calculations!D39,'Budget Dashboard'!$X:$X,0)))</f>
        <v/>
      </c>
      <c r="F39" s="127" t="str" cm="1">
        <f t="array" ref="F39">IF(D39&gt;COUNTA(income[]),"",
       IF(INDEX('Budget Dashboard'!$K:$K,MATCH(income_header_row+Calculations!D39,'Budget Dashboard'!$X:$X,0))=0,"",
INDEX('Budget Dashboard'!$K:$K,MATCH(income_header_row+Calculations!D39,'Budget Dashboard'!$X:$X,0))))</f>
        <v/>
      </c>
      <c r="H39" s="104">
        <v>5</v>
      </c>
      <c r="I39" s="125" t="str" cm="1">
        <f t="array" aca="1" ref="I39" ca="1">IF(J39="","",INDEX('Budget Dashboard'!$J:$J,MATCH(expenses_header_row +Calculations!H39,'Budget Dashboard'!$X:$X,0)))</f>
        <v>Transportation</v>
      </c>
      <c r="J39" s="127" cm="1">
        <f t="array" aca="1" ref="J39" ca="1">IF(H39&gt;COUNTA(expenses[]),"",
       IF(INDEX('Budget Dashboard'!$K:$K,MATCH(expenses_header_row+Calculations!H39,'Budget Dashboard'!$X:$X,0))=0,"",
INDEX('Budget Dashboard'!$K:$K,MATCH(expenses_header_row+Calculations!H39,'Budget Dashboard'!$X:$X,0))))</f>
        <v>710</v>
      </c>
      <c r="L39" s="104">
        <v>5</v>
      </c>
      <c r="M39" s="125" t="str" cm="1">
        <f t="array" aca="1" ref="M39" ca="1">IF(N39="","",INDEX('Budget Dashboard'!$J:$J,MATCH(savings_header_row +Calculations!L39,'Budget Dashboard'!$X:$X,0)))</f>
        <v/>
      </c>
      <c r="N39" s="127" t="str" cm="1">
        <f t="array" aca="1" ref="N39" ca="1">IF(L39&gt;COUNTA(Savings[]),"",
       IF(INDEX('Budget Dashboard'!$K:$K,MATCH(savings_header_row+Calculations!L39,'Budget Dashboard'!$X:$X,0))=0,"",
INDEX('Budget Dashboard'!$K:$K,MATCH(savings_header_row+Calculations!L39,'Budget Dashboard'!$X:$X,0))))</f>
        <v/>
      </c>
    </row>
    <row r="40" spans="4:22" ht="15" thickBot="1" x14ac:dyDescent="0.35">
      <c r="D40" s="105">
        <v>6</v>
      </c>
      <c r="E40" s="126" t="str">
        <f ca="1">IF(F40="","","other")</f>
        <v/>
      </c>
      <c r="F40" s="128" t="str">
        <f ca="1">IF(F41-SUM(F35:F39)=0,"",F41-SUM(F35:F39))</f>
        <v/>
      </c>
      <c r="H40" s="105">
        <v>6</v>
      </c>
      <c r="I40" s="126" t="str">
        <f ca="1">IF(J40="","","other")</f>
        <v>other</v>
      </c>
      <c r="J40" s="128">
        <f ca="1">IF(J41-SUM(J35:J39)=0,"",J41-SUM(J35:J39))</f>
        <v>1365</v>
      </c>
      <c r="L40" s="105">
        <v>6</v>
      </c>
      <c r="M40" s="126" t="str">
        <f ca="1">IF(N40="","","other")</f>
        <v/>
      </c>
      <c r="N40" s="128" t="str">
        <f ca="1">IF(N41-SUM(N35:N39)=0,"",N41-SUM(N35:N39))</f>
        <v/>
      </c>
    </row>
    <row r="41" spans="4:22" ht="15" thickTop="1" x14ac:dyDescent="0.3">
      <c r="D41" s="104"/>
      <c r="E41" s="106" t="s">
        <v>16</v>
      </c>
      <c r="F41" s="129" cm="1">
        <f t="array" aca="1" ref="F41" ca="1">INDEX('Budget Dashboard'!$K:$K,MATCH(income_total_row,'Budget Dashboard'!$X:$X,0))</f>
        <v>14150</v>
      </c>
      <c r="H41" s="104"/>
      <c r="I41" s="106" t="s">
        <v>16</v>
      </c>
      <c r="J41" s="129" cm="1">
        <f t="array" aca="1" ref="J41" ca="1">INDEX('Budget Dashboard'!$K:$K,MATCH(expenses_total_row,'Budget Dashboard'!$X:$X,0))</f>
        <v>8315</v>
      </c>
      <c r="L41" s="104"/>
      <c r="M41" s="106" t="s">
        <v>16</v>
      </c>
      <c r="N41" s="129" cm="1">
        <f t="array" aca="1" ref="N41" ca="1">INDEX('Budget Dashboard'!$K:$K,MATCH(savings_total_row,'Budget Dashboard'!$X:$X,0))</f>
        <v>4720</v>
      </c>
    </row>
    <row r="43" spans="4:22" x14ac:dyDescent="0.3">
      <c r="V43" s="97" t="s">
        <v>36</v>
      </c>
    </row>
    <row r="47" spans="4:22" x14ac:dyDescent="0.3">
      <c r="D47" s="101" t="s">
        <v>89</v>
      </c>
      <c r="E47" s="102"/>
      <c r="F47" s="102"/>
      <c r="G47" s="102"/>
      <c r="H47" s="102"/>
      <c r="I47" s="102"/>
      <c r="J47" s="102"/>
      <c r="K47" s="102"/>
      <c r="L47" s="102"/>
      <c r="M47" s="102"/>
      <c r="N47" s="102"/>
    </row>
    <row r="49" spans="4:18" x14ac:dyDescent="0.3">
      <c r="D49" s="99" t="s">
        <v>104</v>
      </c>
      <c r="E49" s="107" t="b">
        <v>1</v>
      </c>
    </row>
    <row r="50" spans="4:18" x14ac:dyDescent="0.3">
      <c r="D50" s="99" t="s">
        <v>105</v>
      </c>
      <c r="E50" s="107" t="b">
        <v>1</v>
      </c>
    </row>
    <row r="51" spans="4:18" x14ac:dyDescent="0.3">
      <c r="D51" s="99" t="s">
        <v>106</v>
      </c>
      <c r="E51" s="107" t="b">
        <v>1</v>
      </c>
    </row>
    <row r="52" spans="4:18" x14ac:dyDescent="0.3">
      <c r="D52" s="99" t="s">
        <v>107</v>
      </c>
      <c r="E52" s="107" t="b">
        <v>1</v>
      </c>
    </row>
    <row r="53" spans="4:18" x14ac:dyDescent="0.3">
      <c r="M53" s="108" t="s">
        <v>99</v>
      </c>
      <c r="N53" s="108"/>
      <c r="O53" s="108"/>
      <c r="P53" s="109" t="s">
        <v>103</v>
      </c>
      <c r="Q53" s="109"/>
      <c r="R53" s="109"/>
    </row>
    <row r="54" spans="4:18" s="111" customFormat="1" x14ac:dyDescent="0.3">
      <c r="D54" s="110" t="s">
        <v>90</v>
      </c>
      <c r="E54" s="110" t="s">
        <v>91</v>
      </c>
      <c r="F54" s="110" t="s">
        <v>92</v>
      </c>
      <c r="G54" s="110" t="s">
        <v>93</v>
      </c>
      <c r="H54" s="110" t="s">
        <v>94</v>
      </c>
      <c r="I54" s="110" t="s">
        <v>95</v>
      </c>
      <c r="J54" s="110" t="s">
        <v>96</v>
      </c>
      <c r="K54" s="110" t="s">
        <v>97</v>
      </c>
      <c r="L54" s="110" t="s">
        <v>98</v>
      </c>
      <c r="M54" s="103" t="s">
        <v>100</v>
      </c>
      <c r="N54" s="103" t="s">
        <v>101</v>
      </c>
      <c r="O54" s="103" t="s">
        <v>102</v>
      </c>
      <c r="P54" s="103" t="s">
        <v>100</v>
      </c>
      <c r="Q54" s="103" t="s">
        <v>101</v>
      </c>
      <c r="R54" s="103" t="s">
        <v>102</v>
      </c>
    </row>
    <row r="55" spans="4:18" x14ac:dyDescent="0.3">
      <c r="D55" s="132">
        <f>DATE(selected_year,1,1)</f>
        <v>44562</v>
      </c>
      <c r="E55" s="104" t="s">
        <v>11</v>
      </c>
      <c r="F55" s="125">
        <f>MONTH(D55)</f>
        <v>1</v>
      </c>
      <c r="G55" s="125">
        <f>IF(selected_period="Total Year", 1, IF(selected_period=cc_month_number,1,0))</f>
        <v>1</v>
      </c>
      <c r="H55" s="104">
        <f>1*$E$49</f>
        <v>1</v>
      </c>
      <c r="I55" s="104">
        <f>1*$E$52</f>
        <v>1</v>
      </c>
      <c r="J55" s="127" cm="1">
        <f t="array" ref="J55">SUM(Tracking[Amount] * (Tracking[[Type ]]=cc_type) * (YEAR(Tracking[Effective Date])=selected_year) * (MONTH(Tracking[Effective Date])=cc_month_number))</f>
        <v>4450</v>
      </c>
      <c r="K55" s="127" cm="1">
        <f t="array" aca="1" ref="K55" ca="1">INDEX('Budget Planning'!$E:$EM,income_total_row,MATCH(DATE(selected_year,cc_month_number,1),'Budget Planning'!$E$9:$EM$9,0))</f>
        <v>4650</v>
      </c>
      <c r="L55" s="130">
        <f ca="1">cc_budget-cc_tracked</f>
        <v>200</v>
      </c>
      <c r="M55" s="131">
        <f ca="1">cc_In_Focus*cc_Show_Type*MIN(cc_tracked,cc_budget)</f>
        <v>4450</v>
      </c>
      <c r="N55" s="131">
        <f ca="1">cc_In_Focus*cc_Show_Type*cc_show_remaining_budget*IF(cc_delta&gt;0,cc_delta,0)</f>
        <v>200</v>
      </c>
      <c r="O55" s="131">
        <f ca="1">cc_In_Focus*cc_Show_Type*IF(cc_delta&lt;0,ABS(cc_delta),0)</f>
        <v>0</v>
      </c>
      <c r="P55" s="131">
        <f ca="1">NOT(cc_In_Focus)*cc_Show_Type*MIN(cc_tracked,cc_budget)</f>
        <v>0</v>
      </c>
      <c r="Q55" s="131">
        <f ca="1">NOT(cc_In_Focus)*cc_Show_Type*cc_show_remaining_budget*IF(cc_delta&gt;0,cc_delta,0)</f>
        <v>0</v>
      </c>
      <c r="R55" s="131">
        <f ca="1">NOT(cc_In_Focus)*cc_Show_Type*IF(cc_delta&lt;0,ABS(cc_delta),0)</f>
        <v>0</v>
      </c>
    </row>
    <row r="56" spans="4:18" x14ac:dyDescent="0.3">
      <c r="D56" s="132"/>
      <c r="E56" s="104" t="s">
        <v>17</v>
      </c>
      <c r="F56" s="125">
        <f>MONTH(D55)</f>
        <v>1</v>
      </c>
      <c r="G56" s="125">
        <f>IF(selected_period="Total Year", 1, IF(selected_period=cc_month_number,1,0))</f>
        <v>1</v>
      </c>
      <c r="H56" s="104">
        <f>1*$E$50</f>
        <v>1</v>
      </c>
      <c r="I56" s="104">
        <f t="shared" ref="I56:I57" si="0">1*$E$52</f>
        <v>1</v>
      </c>
      <c r="J56" s="127" cm="1">
        <f t="array" ref="J56">SUM(Tracking[Amount] * (Tracking[[Type ]]=cc_type) * (YEAR(Tracking[Effective Date])=selected_year) * (MONTH(Tracking[Effective Date])=cc_month_number))</f>
        <v>3045</v>
      </c>
      <c r="K56" s="127" cm="1">
        <f t="array" aca="1" ref="K56" ca="1">INDEX('Budget Planning'!$E:$EM,expenses_total_row,MATCH(DATE(selected_year,cc_month_number,1),'Budget Planning'!$E$9:$EM$9,0))</f>
        <v>2900</v>
      </c>
      <c r="L56" s="130">
        <f ca="1">cc_budget-cc_tracked</f>
        <v>-145</v>
      </c>
      <c r="M56" s="131">
        <f ca="1">cc_In_Focus*cc_Show_Type*MIN(cc_tracked,cc_budget)</f>
        <v>2900</v>
      </c>
      <c r="N56" s="131">
        <f ca="1">cc_In_Focus*cc_Show_Type*cc_show_remaining_budget*IF(cc_delta&gt;0,cc_delta,0)</f>
        <v>0</v>
      </c>
      <c r="O56" s="131">
        <f ca="1">cc_In_Focus*cc_Show_Type*IF(cc_delta&lt;0,ABS(cc_delta),0)</f>
        <v>145</v>
      </c>
      <c r="P56" s="131">
        <f ca="1">NOT(cc_In_Focus)*cc_Show_Type*MIN(cc_tracked,cc_budget)</f>
        <v>0</v>
      </c>
      <c r="Q56" s="131">
        <f ca="1">NOT(cc_In_Focus)*cc_Show_Type*cc_show_remaining_budget*IF(cc_delta&gt;0,cc_delta,0)</f>
        <v>0</v>
      </c>
      <c r="R56" s="131">
        <f ca="1">NOT(cc_In_Focus)*cc_Show_Type*IF(cc_delta&lt;0,ABS(cc_delta),0)</f>
        <v>0</v>
      </c>
    </row>
    <row r="57" spans="4:18" x14ac:dyDescent="0.3">
      <c r="D57" s="132"/>
      <c r="E57" s="104" t="s">
        <v>28</v>
      </c>
      <c r="F57" s="125">
        <f>MONTH(D55)</f>
        <v>1</v>
      </c>
      <c r="G57" s="125">
        <f>IF(selected_period="Total Year", 1, IF(selected_period=cc_month_number,1,0))</f>
        <v>1</v>
      </c>
      <c r="H57" s="104">
        <f>1*$E$51</f>
        <v>1</v>
      </c>
      <c r="I57" s="104">
        <f t="shared" si="0"/>
        <v>1</v>
      </c>
      <c r="J57" s="127" cm="1">
        <f t="array" ref="J57">SUM(Tracking[Amount] * (Tracking[[Type ]]=cc_type) * (YEAR(Tracking[Effective Date])=selected_year) * (MONTH(Tracking[Effective Date])=cc_month_number))</f>
        <v>1950</v>
      </c>
      <c r="K57" s="127" cm="1">
        <f t="array" aca="1" ref="K57" ca="1">INDEX('Budget Planning'!$E:$EM,savings_total_row,MATCH(DATE(selected_year,cc_month_number,1),'Budget Planning'!$E$9:$EM$9,0))</f>
        <v>1750</v>
      </c>
      <c r="L57" s="130">
        <f ca="1">cc_budget-cc_tracked</f>
        <v>-200</v>
      </c>
      <c r="M57" s="131">
        <f ca="1">cc_In_Focus*cc_Show_Type*MIN(cc_tracked,cc_budget)</f>
        <v>1750</v>
      </c>
      <c r="N57" s="131">
        <f ca="1">cc_In_Focus*cc_Show_Type*cc_show_remaining_budget*IF(cc_delta&gt;0,cc_delta,0)</f>
        <v>0</v>
      </c>
      <c r="O57" s="131">
        <f ca="1">cc_In_Focus*cc_Show_Type*IF(cc_delta&lt;0,ABS(cc_delta),0)</f>
        <v>200</v>
      </c>
      <c r="P57" s="131">
        <f ca="1">NOT(cc_In_Focus)*cc_Show_Type*MIN(cc_tracked,cc_budget)</f>
        <v>0</v>
      </c>
      <c r="Q57" s="131">
        <f ca="1">NOT(cc_In_Focus)*cc_Show_Type*cc_show_remaining_budget*IF(cc_delta&gt;0,cc_delta,0)</f>
        <v>0</v>
      </c>
      <c r="R57" s="131">
        <f ca="1">NOT(cc_In_Focus)*cc_Show_Type*IF(cc_delta&lt;0,ABS(cc_delta),0)</f>
        <v>0</v>
      </c>
    </row>
    <row r="58" spans="4:18" x14ac:dyDescent="0.3">
      <c r="D58" s="133"/>
      <c r="E58" s="112"/>
      <c r="F58" s="112"/>
      <c r="G58" s="112"/>
      <c r="H58" s="112"/>
      <c r="I58" s="112"/>
      <c r="J58" s="113"/>
      <c r="K58" s="113"/>
      <c r="L58" s="114"/>
      <c r="M58" s="112"/>
      <c r="N58" s="112"/>
      <c r="O58" s="112"/>
      <c r="P58" s="112"/>
      <c r="Q58" s="112"/>
      <c r="R58" s="112"/>
    </row>
    <row r="59" spans="4:18" x14ac:dyDescent="0.3">
      <c r="D59" s="134">
        <f>DATE(selected_year,2,1)</f>
        <v>44593</v>
      </c>
      <c r="E59" s="115" t="s">
        <v>11</v>
      </c>
      <c r="F59" s="125">
        <f t="shared" ref="F59" si="1">MONTH(D59)</f>
        <v>2</v>
      </c>
      <c r="G59" s="125">
        <f>IF(selected_period="Total Year", 1, IF(selected_period=cc_month_number,1,0))</f>
        <v>1</v>
      </c>
      <c r="H59" s="104">
        <f t="shared" ref="H59" si="2">1*$E$49</f>
        <v>1</v>
      </c>
      <c r="I59" s="104">
        <f t="shared" ref="I59:I101" si="3">1*$E$52</f>
        <v>1</v>
      </c>
      <c r="J59" s="127" cm="1">
        <f t="array" ref="J59">SUM(Tracking[Amount] * (Tracking[[Type ]]=cc_type) * (YEAR(Tracking[Effective Date])=selected_year) * (MONTH(Tracking[Effective Date])=cc_month_number))</f>
        <v>5650</v>
      </c>
      <c r="K59" s="127" cm="1">
        <f t="array" aca="1" ref="K59" ca="1">INDEX('Budget Planning'!$E:$EM,income_total_row,MATCH(DATE(selected_year,cc_month_number,1),'Budget Planning'!$E$9:$EM$9,0))</f>
        <v>4550</v>
      </c>
      <c r="L59" s="130">
        <f ca="1">cc_budget-cc_tracked</f>
        <v>-1100</v>
      </c>
      <c r="M59" s="131">
        <f ca="1">cc_In_Focus*cc_Show_Type*MIN(cc_tracked,cc_budget)</f>
        <v>4550</v>
      </c>
      <c r="N59" s="131">
        <f ca="1">cc_In_Focus*cc_Show_Type*cc_show_remaining_budget*IF(cc_delta&gt;0,cc_delta,0)</f>
        <v>0</v>
      </c>
      <c r="O59" s="131">
        <f ca="1">cc_In_Focus*cc_Show_Type*IF(cc_delta&lt;0,ABS(cc_delta),0)</f>
        <v>1100</v>
      </c>
      <c r="P59" s="131">
        <f ca="1">NOT(cc_In_Focus)*cc_Show_Type*MIN(cc_tracked,cc_budget)</f>
        <v>0</v>
      </c>
      <c r="Q59" s="131">
        <f ca="1">NOT(cc_In_Focus)*cc_Show_Type*cc_show_remaining_budget*IF(cc_delta&gt;0,cc_delta,0)</f>
        <v>0</v>
      </c>
      <c r="R59" s="131">
        <f ca="1">NOT(cc_In_Focus)*cc_Show_Type*IF(cc_delta&lt;0,ABS(cc_delta),0)</f>
        <v>0</v>
      </c>
    </row>
    <row r="60" spans="4:18" x14ac:dyDescent="0.3">
      <c r="D60" s="132"/>
      <c r="E60" s="104" t="s">
        <v>17</v>
      </c>
      <c r="F60" s="125">
        <f t="shared" ref="F60" si="4">MONTH(D59)</f>
        <v>2</v>
      </c>
      <c r="G60" s="125">
        <f>IF(selected_period="Total Year", 1, IF(selected_period=cc_month_number,1,0))</f>
        <v>1</v>
      </c>
      <c r="H60" s="104">
        <f t="shared" ref="H60" si="5">1*$E$50</f>
        <v>1</v>
      </c>
      <c r="I60" s="104">
        <f t="shared" si="3"/>
        <v>1</v>
      </c>
      <c r="J60" s="127" cm="1">
        <f t="array" ref="J60">SUM(Tracking[Amount] * (Tracking[[Type ]]=cc_type) * (YEAR(Tracking[Effective Date])=selected_year) * (MONTH(Tracking[Effective Date])=cc_month_number))</f>
        <v>3110</v>
      </c>
      <c r="K60" s="127" cm="1">
        <f t="array" aca="1" ref="K60" ca="1">INDEX('Budget Planning'!$E:$EM,expenses_total_row,MATCH(DATE(selected_year,cc_month_number,1),'Budget Planning'!$E$9:$EM$9,0))</f>
        <v>2900</v>
      </c>
      <c r="L60" s="130">
        <f ca="1">cc_budget-cc_tracked</f>
        <v>-210</v>
      </c>
      <c r="M60" s="131">
        <f ca="1">cc_In_Focus*cc_Show_Type*MIN(cc_tracked,cc_budget)</f>
        <v>2900</v>
      </c>
      <c r="N60" s="131">
        <f ca="1">cc_In_Focus*cc_Show_Type*cc_show_remaining_budget*IF(cc_delta&gt;0,cc_delta,0)</f>
        <v>0</v>
      </c>
      <c r="O60" s="131">
        <f ca="1">cc_In_Focus*cc_Show_Type*IF(cc_delta&lt;0,ABS(cc_delta),0)</f>
        <v>210</v>
      </c>
      <c r="P60" s="131">
        <f ca="1">NOT(cc_In_Focus)*cc_Show_Type*MIN(cc_tracked,cc_budget)</f>
        <v>0</v>
      </c>
      <c r="Q60" s="131">
        <f ca="1">NOT(cc_In_Focus)*cc_Show_Type*cc_show_remaining_budget*IF(cc_delta&gt;0,cc_delta,0)</f>
        <v>0</v>
      </c>
      <c r="R60" s="131">
        <f ca="1">NOT(cc_In_Focus)*cc_Show_Type*IF(cc_delta&lt;0,ABS(cc_delta),0)</f>
        <v>0</v>
      </c>
    </row>
    <row r="61" spans="4:18" x14ac:dyDescent="0.3">
      <c r="D61" s="132"/>
      <c r="E61" s="104" t="s">
        <v>28</v>
      </c>
      <c r="F61" s="125">
        <f t="shared" ref="F61" si="6">MONTH(D59)</f>
        <v>2</v>
      </c>
      <c r="G61" s="125">
        <f>IF(selected_period="Total Year", 1, IF(selected_period=cc_month_number,1,0))</f>
        <v>1</v>
      </c>
      <c r="H61" s="104">
        <f t="shared" ref="H61" si="7">1*$E$51</f>
        <v>1</v>
      </c>
      <c r="I61" s="104">
        <f t="shared" si="3"/>
        <v>1</v>
      </c>
      <c r="J61" s="127" cm="1">
        <f t="array" ref="J61">SUM(Tracking[Amount] * (Tracking[[Type ]]=cc_type) * (YEAR(Tracking[Effective Date])=selected_year) * (MONTH(Tracking[Effective Date])=cc_month_number))</f>
        <v>1950</v>
      </c>
      <c r="K61" s="127" cm="1">
        <f t="array" aca="1" ref="K61" ca="1">INDEX('Budget Planning'!$E:$EM,savings_total_row,MATCH(DATE(selected_year,cc_month_number,1),'Budget Planning'!$E$9:$EM$9,0))</f>
        <v>1650</v>
      </c>
      <c r="L61" s="130">
        <f ca="1">cc_budget-cc_tracked</f>
        <v>-300</v>
      </c>
      <c r="M61" s="131">
        <f ca="1">cc_In_Focus*cc_Show_Type*MIN(cc_tracked,cc_budget)</f>
        <v>1650</v>
      </c>
      <c r="N61" s="131">
        <f ca="1">cc_In_Focus*cc_Show_Type*cc_show_remaining_budget*IF(cc_delta&gt;0,cc_delta,0)</f>
        <v>0</v>
      </c>
      <c r="O61" s="131">
        <f ca="1">cc_In_Focus*cc_Show_Type*IF(cc_delta&lt;0,ABS(cc_delta),0)</f>
        <v>300</v>
      </c>
      <c r="P61" s="131">
        <f ca="1">NOT(cc_In_Focus)*cc_Show_Type*MIN(cc_tracked,cc_budget)</f>
        <v>0</v>
      </c>
      <c r="Q61" s="131">
        <f ca="1">NOT(cc_In_Focus)*cc_Show_Type*cc_show_remaining_budget*IF(cc_delta&gt;0,cc_delta,0)</f>
        <v>0</v>
      </c>
      <c r="R61" s="131">
        <f ca="1">NOT(cc_In_Focus)*cc_Show_Type*IF(cc_delta&lt;0,ABS(cc_delta),0)</f>
        <v>0</v>
      </c>
    </row>
    <row r="62" spans="4:18" x14ac:dyDescent="0.3">
      <c r="D62" s="133"/>
      <c r="E62" s="112"/>
      <c r="F62" s="112"/>
      <c r="G62" s="112"/>
      <c r="H62" s="112"/>
      <c r="I62" s="112"/>
      <c r="J62" s="113"/>
      <c r="K62" s="113"/>
      <c r="L62" s="114"/>
      <c r="M62" s="112"/>
      <c r="N62" s="112"/>
      <c r="O62" s="112"/>
      <c r="P62" s="112"/>
      <c r="Q62" s="112"/>
      <c r="R62" s="112"/>
    </row>
    <row r="63" spans="4:18" x14ac:dyDescent="0.3">
      <c r="D63" s="134">
        <f>DATE(selected_year,3,1)</f>
        <v>44621</v>
      </c>
      <c r="E63" s="115" t="s">
        <v>11</v>
      </c>
      <c r="F63" s="125">
        <f t="shared" ref="F63" si="8">MONTH(D63)</f>
        <v>3</v>
      </c>
      <c r="G63" s="125">
        <f>IF(selected_period="Total Year", 1, IF(selected_period=cc_month_number,1,0))</f>
        <v>1</v>
      </c>
      <c r="H63" s="104">
        <f t="shared" ref="H63" si="9">1*$E$49</f>
        <v>1</v>
      </c>
      <c r="I63" s="104">
        <f t="shared" ref="I63" si="10">1*$E$52</f>
        <v>1</v>
      </c>
      <c r="J63" s="127" cm="1">
        <f t="array" ref="J63">SUM(Tracking[Amount] * (Tracking[[Type ]]=cc_type) * (YEAR(Tracking[Effective Date])=selected_year) * (MONTH(Tracking[Effective Date])=cc_month_number))</f>
        <v>4050</v>
      </c>
      <c r="K63" s="127" cm="1">
        <f t="array" aca="1" ref="K63" ca="1">INDEX('Budget Planning'!$E:$EM,income_total_row,MATCH(DATE(selected_year,cc_month_number,1),'Budget Planning'!$E$9:$EM$9,0))</f>
        <v>4600</v>
      </c>
      <c r="L63" s="130">
        <f ca="1">cc_budget-cc_tracked</f>
        <v>550</v>
      </c>
      <c r="M63" s="131">
        <f ca="1">cc_In_Focus*cc_Show_Type*MIN(cc_tracked,cc_budget)</f>
        <v>4050</v>
      </c>
      <c r="N63" s="131">
        <f ca="1">cc_In_Focus*cc_Show_Type*cc_show_remaining_budget*IF(cc_delta&gt;0,cc_delta,0)</f>
        <v>550</v>
      </c>
      <c r="O63" s="131">
        <f ca="1">cc_In_Focus*cc_Show_Type*IF(cc_delta&lt;0,ABS(cc_delta),0)</f>
        <v>0</v>
      </c>
      <c r="P63" s="131">
        <f ca="1">NOT(cc_In_Focus)*cc_Show_Type*MIN(cc_tracked,cc_budget)</f>
        <v>0</v>
      </c>
      <c r="Q63" s="131">
        <f ca="1">NOT(cc_In_Focus)*cc_Show_Type*cc_show_remaining_budget*IF(cc_delta&gt;0,cc_delta,0)</f>
        <v>0</v>
      </c>
      <c r="R63" s="131">
        <f ca="1">NOT(cc_In_Focus)*cc_Show_Type*IF(cc_delta&lt;0,ABS(cc_delta),0)</f>
        <v>0</v>
      </c>
    </row>
    <row r="64" spans="4:18" x14ac:dyDescent="0.3">
      <c r="D64" s="132"/>
      <c r="E64" s="104" t="s">
        <v>17</v>
      </c>
      <c r="F64" s="125">
        <f t="shared" ref="F64" si="11">MONTH(D63)</f>
        <v>3</v>
      </c>
      <c r="G64" s="125">
        <f>IF(selected_period="Total Year", 1, IF(selected_period=cc_month_number,1,0))</f>
        <v>1</v>
      </c>
      <c r="H64" s="104">
        <f t="shared" ref="H64" si="12">1*$E$50</f>
        <v>1</v>
      </c>
      <c r="I64" s="104">
        <f t="shared" si="3"/>
        <v>1</v>
      </c>
      <c r="J64" s="127" cm="1">
        <f t="array" ref="J64">SUM(Tracking[Amount] * (Tracking[[Type ]]=cc_type) * (YEAR(Tracking[Effective Date])=selected_year) * (MONTH(Tracking[Effective Date])=cc_month_number))</f>
        <v>2160</v>
      </c>
      <c r="K64" s="127" cm="1">
        <f t="array" aca="1" ref="K64" ca="1">INDEX('Budget Planning'!$E:$EM,expenses_total_row,MATCH(DATE(selected_year,cc_month_number,1),'Budget Planning'!$E$9:$EM$9,0))</f>
        <v>3050</v>
      </c>
      <c r="L64" s="130">
        <f ca="1">cc_budget-cc_tracked</f>
        <v>890</v>
      </c>
      <c r="M64" s="131">
        <f ca="1">cc_In_Focus*cc_Show_Type*MIN(cc_tracked,cc_budget)</f>
        <v>2160</v>
      </c>
      <c r="N64" s="131">
        <f ca="1">cc_In_Focus*cc_Show_Type*cc_show_remaining_budget*IF(cc_delta&gt;0,cc_delta,0)</f>
        <v>890</v>
      </c>
      <c r="O64" s="131">
        <f ca="1">cc_In_Focus*cc_Show_Type*IF(cc_delta&lt;0,ABS(cc_delta),0)</f>
        <v>0</v>
      </c>
      <c r="P64" s="131">
        <f ca="1">NOT(cc_In_Focus)*cc_Show_Type*MIN(cc_tracked,cc_budget)</f>
        <v>0</v>
      </c>
      <c r="Q64" s="131">
        <f ca="1">NOT(cc_In_Focus)*cc_Show_Type*cc_show_remaining_budget*IF(cc_delta&gt;0,cc_delta,0)</f>
        <v>0</v>
      </c>
      <c r="R64" s="131">
        <f ca="1">NOT(cc_In_Focus)*cc_Show_Type*IF(cc_delta&lt;0,ABS(cc_delta),0)</f>
        <v>0</v>
      </c>
    </row>
    <row r="65" spans="4:18" x14ac:dyDescent="0.3">
      <c r="D65" s="132"/>
      <c r="E65" s="104" t="s">
        <v>28</v>
      </c>
      <c r="F65" s="125">
        <f t="shared" ref="F65" si="13">MONTH(D63)</f>
        <v>3</v>
      </c>
      <c r="G65" s="125">
        <f>IF(selected_period="Total Year", 1, IF(selected_period=cc_month_number,1,0))</f>
        <v>1</v>
      </c>
      <c r="H65" s="104">
        <f t="shared" ref="H65" si="14">1*$E$51</f>
        <v>1</v>
      </c>
      <c r="I65" s="104">
        <f t="shared" si="3"/>
        <v>1</v>
      </c>
      <c r="J65" s="127" cm="1">
        <f t="array" ref="J65">SUM(Tracking[Amount] * (Tracking[[Type ]]=cc_type) * (YEAR(Tracking[Effective Date])=selected_year) * (MONTH(Tracking[Effective Date])=cc_month_number))</f>
        <v>820</v>
      </c>
      <c r="K65" s="127" cm="1">
        <f t="array" aca="1" ref="K65" ca="1">INDEX('Budget Planning'!$E:$EM,savings_total_row,MATCH(DATE(selected_year,cc_month_number,1),'Budget Planning'!$E$9:$EM$9,0))</f>
        <v>1550</v>
      </c>
      <c r="L65" s="130">
        <f ca="1">cc_budget-cc_tracked</f>
        <v>730</v>
      </c>
      <c r="M65" s="131">
        <f ca="1">cc_In_Focus*cc_Show_Type*MIN(cc_tracked,cc_budget)</f>
        <v>820</v>
      </c>
      <c r="N65" s="131">
        <f ca="1">cc_In_Focus*cc_Show_Type*cc_show_remaining_budget*IF(cc_delta&gt;0,cc_delta,0)</f>
        <v>730</v>
      </c>
      <c r="O65" s="131">
        <f ca="1">cc_In_Focus*cc_Show_Type*IF(cc_delta&lt;0,ABS(cc_delta),0)</f>
        <v>0</v>
      </c>
      <c r="P65" s="131">
        <f ca="1">NOT(cc_In_Focus)*cc_Show_Type*MIN(cc_tracked,cc_budget)</f>
        <v>0</v>
      </c>
      <c r="Q65" s="131">
        <f ca="1">NOT(cc_In_Focus)*cc_Show_Type*cc_show_remaining_budget*IF(cc_delta&gt;0,cc_delta,0)</f>
        <v>0</v>
      </c>
      <c r="R65" s="131">
        <f ca="1">NOT(cc_In_Focus)*cc_Show_Type*IF(cc_delta&lt;0,ABS(cc_delta),0)</f>
        <v>0</v>
      </c>
    </row>
    <row r="66" spans="4:18" x14ac:dyDescent="0.3">
      <c r="D66" s="133"/>
      <c r="E66" s="112"/>
      <c r="F66" s="112"/>
      <c r="G66" s="112"/>
      <c r="H66" s="112"/>
      <c r="I66" s="112"/>
      <c r="J66" s="113"/>
      <c r="K66" s="113"/>
      <c r="L66" s="114"/>
      <c r="M66" s="112"/>
      <c r="N66" s="112"/>
      <c r="O66" s="112"/>
      <c r="P66" s="112"/>
      <c r="Q66" s="112"/>
      <c r="R66" s="112"/>
    </row>
    <row r="67" spans="4:18" x14ac:dyDescent="0.3">
      <c r="D67" s="134">
        <f>DATE(selected_year,4,1)</f>
        <v>44652</v>
      </c>
      <c r="E67" s="115" t="s">
        <v>11</v>
      </c>
      <c r="F67" s="125">
        <f t="shared" ref="F67" si="15">MONTH(D67)</f>
        <v>4</v>
      </c>
      <c r="G67" s="125">
        <f>IF(selected_period="Total Year", 1, IF(selected_period=cc_month_number,1,0))</f>
        <v>1</v>
      </c>
      <c r="H67" s="104">
        <f t="shared" ref="H67" si="16">1*$E$49</f>
        <v>1</v>
      </c>
      <c r="I67" s="104">
        <f t="shared" ref="I67" si="17">1*$E$52</f>
        <v>1</v>
      </c>
      <c r="J67" s="127" cm="1">
        <f t="array" ref="J67">SUM(Tracking[Amount] * (Tracking[[Type ]]=cc_type) * (YEAR(Tracking[Effective Date])=selected_year) * (MONTH(Tracking[Effective Date])=cc_month_number))</f>
        <v>0</v>
      </c>
      <c r="K67" s="127" cm="1">
        <f t="array" aca="1" ref="K67" ca="1">INDEX('Budget Planning'!$E:$EM,income_total_row,MATCH(DATE(selected_year,cc_month_number,1),'Budget Planning'!$E$9:$EM$9,0))</f>
        <v>5650</v>
      </c>
      <c r="L67" s="130">
        <f ca="1">cc_budget-cc_tracked</f>
        <v>5650</v>
      </c>
      <c r="M67" s="131">
        <f ca="1">cc_In_Focus*cc_Show_Type*MIN(cc_tracked,cc_budget)</f>
        <v>0</v>
      </c>
      <c r="N67" s="131">
        <f ca="1">cc_In_Focus*cc_Show_Type*cc_show_remaining_budget*IF(cc_delta&gt;0,cc_delta,0)</f>
        <v>5650</v>
      </c>
      <c r="O67" s="131">
        <f ca="1">cc_In_Focus*cc_Show_Type*IF(cc_delta&lt;0,ABS(cc_delta),0)</f>
        <v>0</v>
      </c>
      <c r="P67" s="131">
        <f ca="1">NOT(cc_In_Focus)*cc_Show_Type*MIN(cc_tracked,cc_budget)</f>
        <v>0</v>
      </c>
      <c r="Q67" s="131">
        <f ca="1">NOT(cc_In_Focus)*cc_Show_Type*cc_show_remaining_budget*IF(cc_delta&gt;0,cc_delta,0)</f>
        <v>0</v>
      </c>
      <c r="R67" s="131">
        <f ca="1">NOT(cc_In_Focus)*cc_Show_Type*IF(cc_delta&lt;0,ABS(cc_delta),0)</f>
        <v>0</v>
      </c>
    </row>
    <row r="68" spans="4:18" x14ac:dyDescent="0.3">
      <c r="D68" s="132"/>
      <c r="E68" s="104" t="s">
        <v>17</v>
      </c>
      <c r="F68" s="125">
        <f t="shared" ref="F68" si="18">MONTH(D67)</f>
        <v>4</v>
      </c>
      <c r="G68" s="125">
        <f>IF(selected_period="Total Year", 1, IF(selected_period=cc_month_number,1,0))</f>
        <v>1</v>
      </c>
      <c r="H68" s="104">
        <f t="shared" ref="H68" si="19">1*$E$50</f>
        <v>1</v>
      </c>
      <c r="I68" s="104">
        <f t="shared" si="3"/>
        <v>1</v>
      </c>
      <c r="J68" s="127" cm="1">
        <f t="array" ref="J68">SUM(Tracking[Amount] * (Tracking[[Type ]]=cc_type) * (YEAR(Tracking[Effective Date])=selected_year) * (MONTH(Tracking[Effective Date])=cc_month_number))</f>
        <v>0</v>
      </c>
      <c r="K68" s="127" cm="1">
        <f t="array" aca="1" ref="K68" ca="1">INDEX('Budget Planning'!$E:$EM,expenses_total_row,MATCH(DATE(selected_year,cc_month_number,1),'Budget Planning'!$E$9:$EM$9,0))</f>
        <v>3800</v>
      </c>
      <c r="L68" s="130">
        <f ca="1">cc_budget-cc_tracked</f>
        <v>3800</v>
      </c>
      <c r="M68" s="131">
        <f ca="1">cc_In_Focus*cc_Show_Type*MIN(cc_tracked,cc_budget)</f>
        <v>0</v>
      </c>
      <c r="N68" s="131">
        <f ca="1">cc_In_Focus*cc_Show_Type*cc_show_remaining_budget*IF(cc_delta&gt;0,cc_delta,0)</f>
        <v>3800</v>
      </c>
      <c r="O68" s="131">
        <f ca="1">cc_In_Focus*cc_Show_Type*IF(cc_delta&lt;0,ABS(cc_delta),0)</f>
        <v>0</v>
      </c>
      <c r="P68" s="131">
        <f ca="1">NOT(cc_In_Focus)*cc_Show_Type*MIN(cc_tracked,cc_budget)</f>
        <v>0</v>
      </c>
      <c r="Q68" s="131">
        <f ca="1">NOT(cc_In_Focus)*cc_Show_Type*cc_show_remaining_budget*IF(cc_delta&gt;0,cc_delta,0)</f>
        <v>0</v>
      </c>
      <c r="R68" s="131">
        <f ca="1">NOT(cc_In_Focus)*cc_Show_Type*IF(cc_delta&lt;0,ABS(cc_delta),0)</f>
        <v>0</v>
      </c>
    </row>
    <row r="69" spans="4:18" x14ac:dyDescent="0.3">
      <c r="D69" s="132"/>
      <c r="E69" s="104" t="s">
        <v>28</v>
      </c>
      <c r="F69" s="125">
        <f t="shared" ref="F69" si="20">MONTH(D67)</f>
        <v>4</v>
      </c>
      <c r="G69" s="125">
        <f>IF(selected_period="Total Year", 1, IF(selected_period=cc_month_number,1,0))</f>
        <v>1</v>
      </c>
      <c r="H69" s="104">
        <f t="shared" ref="H69" si="21">1*$E$51</f>
        <v>1</v>
      </c>
      <c r="I69" s="104">
        <f t="shared" si="3"/>
        <v>1</v>
      </c>
      <c r="J69" s="127" cm="1">
        <f t="array" ref="J69">SUM(Tracking[Amount] * (Tracking[[Type ]]=cc_type) * (YEAR(Tracking[Effective Date])=selected_year) * (MONTH(Tracking[Effective Date])=cc_month_number))</f>
        <v>0</v>
      </c>
      <c r="K69" s="127" cm="1">
        <f t="array" aca="1" ref="K69" ca="1">INDEX('Budget Planning'!$E:$EM,savings_total_row,MATCH(DATE(selected_year,cc_month_number,1),'Budget Planning'!$E$9:$EM$9,0))</f>
        <v>1850</v>
      </c>
      <c r="L69" s="130">
        <f ca="1">cc_budget-cc_tracked</f>
        <v>1850</v>
      </c>
      <c r="M69" s="131">
        <f ca="1">cc_In_Focus*cc_Show_Type*MIN(cc_tracked,cc_budget)</f>
        <v>0</v>
      </c>
      <c r="N69" s="131">
        <f ca="1">cc_In_Focus*cc_Show_Type*cc_show_remaining_budget*IF(cc_delta&gt;0,cc_delta,0)</f>
        <v>1850</v>
      </c>
      <c r="O69" s="131">
        <f ca="1">cc_In_Focus*cc_Show_Type*IF(cc_delta&lt;0,ABS(cc_delta),0)</f>
        <v>0</v>
      </c>
      <c r="P69" s="131">
        <f ca="1">NOT(cc_In_Focus)*cc_Show_Type*MIN(cc_tracked,cc_budget)</f>
        <v>0</v>
      </c>
      <c r="Q69" s="131">
        <f ca="1">NOT(cc_In_Focus)*cc_Show_Type*cc_show_remaining_budget*IF(cc_delta&gt;0,cc_delta,0)</f>
        <v>0</v>
      </c>
      <c r="R69" s="131">
        <f ca="1">NOT(cc_In_Focus)*cc_Show_Type*IF(cc_delta&lt;0,ABS(cc_delta),0)</f>
        <v>0</v>
      </c>
    </row>
    <row r="70" spans="4:18" x14ac:dyDescent="0.3">
      <c r="D70" s="133"/>
      <c r="E70" s="112"/>
      <c r="F70" s="112"/>
      <c r="G70" s="112"/>
      <c r="H70" s="112"/>
      <c r="I70" s="112"/>
      <c r="J70" s="113"/>
      <c r="K70" s="113"/>
      <c r="L70" s="114"/>
      <c r="M70" s="112"/>
      <c r="N70" s="112"/>
      <c r="O70" s="112"/>
      <c r="P70" s="112"/>
      <c r="Q70" s="112"/>
      <c r="R70" s="112"/>
    </row>
    <row r="71" spans="4:18" x14ac:dyDescent="0.3">
      <c r="D71" s="134">
        <f>DATE(selected_year,5,1)</f>
        <v>44682</v>
      </c>
      <c r="E71" s="115" t="s">
        <v>11</v>
      </c>
      <c r="F71" s="125">
        <f t="shared" ref="F71" si="22">MONTH(D71)</f>
        <v>5</v>
      </c>
      <c r="G71" s="125">
        <f>IF(selected_period="Total Year", 1, IF(selected_period=cc_month_number,1,0))</f>
        <v>1</v>
      </c>
      <c r="H71" s="104">
        <f t="shared" ref="H71" si="23">1*$E$49</f>
        <v>1</v>
      </c>
      <c r="I71" s="104">
        <f t="shared" ref="I71" si="24">1*$E$52</f>
        <v>1</v>
      </c>
      <c r="J71" s="127" cm="1">
        <f t="array" ref="J71">SUM(Tracking[Amount] * (Tracking[[Type ]]=cc_type) * (YEAR(Tracking[Effective Date])=selected_year) * (MONTH(Tracking[Effective Date])=cc_month_number))</f>
        <v>0</v>
      </c>
      <c r="K71" s="127" cm="1">
        <f t="array" aca="1" ref="K71" ca="1">INDEX('Budget Planning'!$E:$EM,income_total_row,MATCH(DATE(selected_year,cc_month_number,1),'Budget Planning'!$E$9:$EM$9,0))</f>
        <v>5550</v>
      </c>
      <c r="L71" s="130">
        <f ca="1">cc_budget-cc_tracked</f>
        <v>5550</v>
      </c>
      <c r="M71" s="131">
        <f ca="1">cc_In_Focus*cc_Show_Type*MIN(cc_tracked,cc_budget)</f>
        <v>0</v>
      </c>
      <c r="N71" s="131">
        <f ca="1">cc_In_Focus*cc_Show_Type*cc_show_remaining_budget*IF(cc_delta&gt;0,cc_delta,0)</f>
        <v>5550</v>
      </c>
      <c r="O71" s="131">
        <f ca="1">cc_In_Focus*cc_Show_Type*IF(cc_delta&lt;0,ABS(cc_delta),0)</f>
        <v>0</v>
      </c>
      <c r="P71" s="131">
        <f ca="1">NOT(cc_In_Focus)*cc_Show_Type*MIN(cc_tracked,cc_budget)</f>
        <v>0</v>
      </c>
      <c r="Q71" s="131">
        <f ca="1">NOT(cc_In_Focus)*cc_Show_Type*cc_show_remaining_budget*IF(cc_delta&gt;0,cc_delta,0)</f>
        <v>0</v>
      </c>
      <c r="R71" s="131">
        <f ca="1">NOT(cc_In_Focus)*cc_Show_Type*IF(cc_delta&lt;0,ABS(cc_delta),0)</f>
        <v>0</v>
      </c>
    </row>
    <row r="72" spans="4:18" x14ac:dyDescent="0.3">
      <c r="D72" s="132"/>
      <c r="E72" s="104" t="s">
        <v>17</v>
      </c>
      <c r="F72" s="125">
        <f t="shared" ref="F72" si="25">MONTH(D71)</f>
        <v>5</v>
      </c>
      <c r="G72" s="125">
        <f>IF(selected_period="Total Year", 1, IF(selected_period=cc_month_number,1,0))</f>
        <v>1</v>
      </c>
      <c r="H72" s="104">
        <f t="shared" ref="H72" si="26">1*$E$50</f>
        <v>1</v>
      </c>
      <c r="I72" s="104">
        <f t="shared" si="3"/>
        <v>1</v>
      </c>
      <c r="J72" s="127" cm="1">
        <f t="array" ref="J72">SUM(Tracking[Amount] * (Tracking[[Type ]]=cc_type) * (YEAR(Tracking[Effective Date])=selected_year) * (MONTH(Tracking[Effective Date])=cc_month_number))</f>
        <v>0</v>
      </c>
      <c r="K72" s="127" cm="1">
        <f t="array" aca="1" ref="K72" ca="1">INDEX('Budget Planning'!$E:$EM,expenses_total_row,MATCH(DATE(selected_year,cc_month_number,1),'Budget Planning'!$E$9:$EM$9,0))</f>
        <v>2900</v>
      </c>
      <c r="L72" s="130">
        <f ca="1">cc_budget-cc_tracked</f>
        <v>2900</v>
      </c>
      <c r="M72" s="131">
        <f ca="1">cc_In_Focus*cc_Show_Type*MIN(cc_tracked,cc_budget)</f>
        <v>0</v>
      </c>
      <c r="N72" s="131">
        <f ca="1">cc_In_Focus*cc_Show_Type*cc_show_remaining_budget*IF(cc_delta&gt;0,cc_delta,0)</f>
        <v>2900</v>
      </c>
      <c r="O72" s="131">
        <f ca="1">cc_In_Focus*cc_Show_Type*IF(cc_delta&lt;0,ABS(cc_delta),0)</f>
        <v>0</v>
      </c>
      <c r="P72" s="131">
        <f ca="1">NOT(cc_In_Focus)*cc_Show_Type*MIN(cc_tracked,cc_budget)</f>
        <v>0</v>
      </c>
      <c r="Q72" s="131">
        <f ca="1">NOT(cc_In_Focus)*cc_Show_Type*cc_show_remaining_budget*IF(cc_delta&gt;0,cc_delta,0)</f>
        <v>0</v>
      </c>
      <c r="R72" s="131">
        <f ca="1">NOT(cc_In_Focus)*cc_Show_Type*IF(cc_delta&lt;0,ABS(cc_delta),0)</f>
        <v>0</v>
      </c>
    </row>
    <row r="73" spans="4:18" x14ac:dyDescent="0.3">
      <c r="D73" s="132"/>
      <c r="E73" s="104" t="s">
        <v>28</v>
      </c>
      <c r="F73" s="125">
        <f t="shared" ref="F73" si="27">MONTH(D71)</f>
        <v>5</v>
      </c>
      <c r="G73" s="125">
        <f>IF(selected_period="Total Year", 1, IF(selected_period=cc_month_number,1,0))</f>
        <v>1</v>
      </c>
      <c r="H73" s="104">
        <f t="shared" ref="H73" si="28">1*$E$51</f>
        <v>1</v>
      </c>
      <c r="I73" s="104">
        <f t="shared" si="3"/>
        <v>1</v>
      </c>
      <c r="J73" s="127" cm="1">
        <f t="array" ref="J73">SUM(Tracking[Amount] * (Tracking[[Type ]]=cc_type) * (YEAR(Tracking[Effective Date])=selected_year) * (MONTH(Tracking[Effective Date])=cc_month_number))</f>
        <v>0</v>
      </c>
      <c r="K73" s="127" cm="1">
        <f t="array" aca="1" ref="K73" ca="1">INDEX('Budget Planning'!$E:$EM,savings_total_row,MATCH(DATE(selected_year,cc_month_number,1),'Budget Planning'!$E$9:$EM$9,0))</f>
        <v>2650</v>
      </c>
      <c r="L73" s="130">
        <f ca="1">cc_budget-cc_tracked</f>
        <v>2650</v>
      </c>
      <c r="M73" s="131">
        <f ca="1">cc_In_Focus*cc_Show_Type*MIN(cc_tracked,cc_budget)</f>
        <v>0</v>
      </c>
      <c r="N73" s="131">
        <f ca="1">cc_In_Focus*cc_Show_Type*cc_show_remaining_budget*IF(cc_delta&gt;0,cc_delta,0)</f>
        <v>2650</v>
      </c>
      <c r="O73" s="131">
        <f ca="1">cc_In_Focus*cc_Show_Type*IF(cc_delta&lt;0,ABS(cc_delta),0)</f>
        <v>0</v>
      </c>
      <c r="P73" s="131">
        <f ca="1">NOT(cc_In_Focus)*cc_Show_Type*MIN(cc_tracked,cc_budget)</f>
        <v>0</v>
      </c>
      <c r="Q73" s="131">
        <f ca="1">NOT(cc_In_Focus)*cc_Show_Type*cc_show_remaining_budget*IF(cc_delta&gt;0,cc_delta,0)</f>
        <v>0</v>
      </c>
      <c r="R73" s="131">
        <f ca="1">NOT(cc_In_Focus)*cc_Show_Type*IF(cc_delta&lt;0,ABS(cc_delta),0)</f>
        <v>0</v>
      </c>
    </row>
    <row r="74" spans="4:18" x14ac:dyDescent="0.3">
      <c r="D74" s="133"/>
      <c r="E74" s="112"/>
      <c r="F74" s="112"/>
      <c r="G74" s="112"/>
      <c r="H74" s="112"/>
      <c r="I74" s="112"/>
      <c r="J74" s="113"/>
      <c r="K74" s="113"/>
      <c r="L74" s="114"/>
      <c r="M74" s="112"/>
      <c r="N74" s="112"/>
      <c r="O74" s="112"/>
      <c r="P74" s="112"/>
      <c r="Q74" s="112"/>
      <c r="R74" s="112"/>
    </row>
    <row r="75" spans="4:18" x14ac:dyDescent="0.3">
      <c r="D75" s="134">
        <f>DATE(selected_year,6,1)</f>
        <v>44713</v>
      </c>
      <c r="E75" s="115" t="s">
        <v>11</v>
      </c>
      <c r="F75" s="125">
        <f t="shared" ref="F75" si="29">MONTH(D75)</f>
        <v>6</v>
      </c>
      <c r="G75" s="125">
        <f>IF(selected_period="Total Year", 1, IF(selected_period=cc_month_number,1,0))</f>
        <v>1</v>
      </c>
      <c r="H75" s="104">
        <f t="shared" ref="H75" si="30">1*$E$49</f>
        <v>1</v>
      </c>
      <c r="I75" s="104">
        <f t="shared" ref="I75" si="31">1*$E$52</f>
        <v>1</v>
      </c>
      <c r="J75" s="127" cm="1">
        <f t="array" ref="J75">SUM(Tracking[Amount] * (Tracking[[Type ]]=cc_type) * (YEAR(Tracking[Effective Date])=selected_year) * (MONTH(Tracking[Effective Date])=cc_month_number))</f>
        <v>0</v>
      </c>
      <c r="K75" s="127" cm="1">
        <f t="array" aca="1" ref="K75" ca="1">INDEX('Budget Planning'!$E:$EM,income_total_row,MATCH(DATE(selected_year,cc_month_number,1),'Budget Planning'!$E$9:$EM$9,0))</f>
        <v>5600</v>
      </c>
      <c r="L75" s="130">
        <f ca="1">cc_budget-cc_tracked</f>
        <v>5600</v>
      </c>
      <c r="M75" s="131">
        <f ca="1">cc_In_Focus*cc_Show_Type*MIN(cc_tracked,cc_budget)</f>
        <v>0</v>
      </c>
      <c r="N75" s="131">
        <f ca="1">cc_In_Focus*cc_Show_Type*cc_show_remaining_budget*IF(cc_delta&gt;0,cc_delta,0)</f>
        <v>5600</v>
      </c>
      <c r="O75" s="131">
        <f ca="1">cc_In_Focus*cc_Show_Type*IF(cc_delta&lt;0,ABS(cc_delta),0)</f>
        <v>0</v>
      </c>
      <c r="P75" s="131">
        <f ca="1">NOT(cc_In_Focus)*cc_Show_Type*MIN(cc_tracked,cc_budget)</f>
        <v>0</v>
      </c>
      <c r="Q75" s="131">
        <f ca="1">NOT(cc_In_Focus)*cc_Show_Type*cc_show_remaining_budget*IF(cc_delta&gt;0,cc_delta,0)</f>
        <v>0</v>
      </c>
      <c r="R75" s="131">
        <f ca="1">NOT(cc_In_Focus)*cc_Show_Type*IF(cc_delta&lt;0,ABS(cc_delta),0)</f>
        <v>0</v>
      </c>
    </row>
    <row r="76" spans="4:18" x14ac:dyDescent="0.3">
      <c r="D76" s="132"/>
      <c r="E76" s="104" t="s">
        <v>17</v>
      </c>
      <c r="F76" s="125">
        <f t="shared" ref="F76" si="32">MONTH(D75)</f>
        <v>6</v>
      </c>
      <c r="G76" s="125">
        <f>IF(selected_period="Total Year", 1, IF(selected_period=cc_month_number,1,0))</f>
        <v>1</v>
      </c>
      <c r="H76" s="104">
        <f t="shared" ref="H76" si="33">1*$E$50</f>
        <v>1</v>
      </c>
      <c r="I76" s="104">
        <f t="shared" si="3"/>
        <v>1</v>
      </c>
      <c r="J76" s="127" cm="1">
        <f t="array" ref="J76">SUM(Tracking[Amount] * (Tracking[[Type ]]=cc_type) * (YEAR(Tracking[Effective Date])=selected_year) * (MONTH(Tracking[Effective Date])=cc_month_number))</f>
        <v>0</v>
      </c>
      <c r="K76" s="127" cm="1">
        <f t="array" aca="1" ref="K76" ca="1">INDEX('Budget Planning'!$E:$EM,expenses_total_row,MATCH(DATE(selected_year,cc_month_number,1),'Budget Planning'!$E$9:$EM$9,0))</f>
        <v>3050</v>
      </c>
      <c r="L76" s="130">
        <f ca="1">cc_budget-cc_tracked</f>
        <v>3050</v>
      </c>
      <c r="M76" s="131">
        <f ca="1">cc_In_Focus*cc_Show_Type*MIN(cc_tracked,cc_budget)</f>
        <v>0</v>
      </c>
      <c r="N76" s="131">
        <f ca="1">cc_In_Focus*cc_Show_Type*cc_show_remaining_budget*IF(cc_delta&gt;0,cc_delta,0)</f>
        <v>3050</v>
      </c>
      <c r="O76" s="131">
        <f ca="1">cc_In_Focus*cc_Show_Type*IF(cc_delta&lt;0,ABS(cc_delta),0)</f>
        <v>0</v>
      </c>
      <c r="P76" s="131">
        <f ca="1">NOT(cc_In_Focus)*cc_Show_Type*MIN(cc_tracked,cc_budget)</f>
        <v>0</v>
      </c>
      <c r="Q76" s="131">
        <f ca="1">NOT(cc_In_Focus)*cc_Show_Type*cc_show_remaining_budget*IF(cc_delta&gt;0,cc_delta,0)</f>
        <v>0</v>
      </c>
      <c r="R76" s="131">
        <f ca="1">NOT(cc_In_Focus)*cc_Show_Type*IF(cc_delta&lt;0,ABS(cc_delta),0)</f>
        <v>0</v>
      </c>
    </row>
    <row r="77" spans="4:18" x14ac:dyDescent="0.3">
      <c r="D77" s="132"/>
      <c r="E77" s="104" t="s">
        <v>28</v>
      </c>
      <c r="F77" s="125">
        <f t="shared" ref="F77" si="34">MONTH(D75)</f>
        <v>6</v>
      </c>
      <c r="G77" s="125">
        <f>IF(selected_period="Total Year", 1, IF(selected_period=cc_month_number,1,0))</f>
        <v>1</v>
      </c>
      <c r="H77" s="104">
        <f t="shared" ref="H77" si="35">1*$E$51</f>
        <v>1</v>
      </c>
      <c r="I77" s="104">
        <f t="shared" si="3"/>
        <v>1</v>
      </c>
      <c r="J77" s="127" cm="1">
        <f t="array" ref="J77">SUM(Tracking[Amount] * (Tracking[[Type ]]=cc_type) * (YEAR(Tracking[Effective Date])=selected_year) * (MONTH(Tracking[Effective Date])=cc_month_number))</f>
        <v>0</v>
      </c>
      <c r="K77" s="127" cm="1">
        <f t="array" aca="1" ref="K77" ca="1">INDEX('Budget Planning'!$E:$EM,savings_total_row,MATCH(DATE(selected_year,cc_month_number,1),'Budget Planning'!$E$9:$EM$9,0))</f>
        <v>2550</v>
      </c>
      <c r="L77" s="130">
        <f ca="1">cc_budget-cc_tracked</f>
        <v>2550</v>
      </c>
      <c r="M77" s="131">
        <f ca="1">cc_In_Focus*cc_Show_Type*MIN(cc_tracked,cc_budget)</f>
        <v>0</v>
      </c>
      <c r="N77" s="131">
        <f ca="1">cc_In_Focus*cc_Show_Type*cc_show_remaining_budget*IF(cc_delta&gt;0,cc_delta,0)</f>
        <v>2550</v>
      </c>
      <c r="O77" s="131">
        <f ca="1">cc_In_Focus*cc_Show_Type*IF(cc_delta&lt;0,ABS(cc_delta),0)</f>
        <v>0</v>
      </c>
      <c r="P77" s="131">
        <f ca="1">NOT(cc_In_Focus)*cc_Show_Type*MIN(cc_tracked,cc_budget)</f>
        <v>0</v>
      </c>
      <c r="Q77" s="131">
        <f ca="1">NOT(cc_In_Focus)*cc_Show_Type*cc_show_remaining_budget*IF(cc_delta&gt;0,cc_delta,0)</f>
        <v>0</v>
      </c>
      <c r="R77" s="131">
        <f ca="1">NOT(cc_In_Focus)*cc_Show_Type*IF(cc_delta&lt;0,ABS(cc_delta),0)</f>
        <v>0</v>
      </c>
    </row>
    <row r="78" spans="4:18" x14ac:dyDescent="0.3">
      <c r="D78" s="133"/>
      <c r="E78" s="112"/>
      <c r="F78" s="112"/>
      <c r="G78" s="112"/>
      <c r="H78" s="112"/>
      <c r="I78" s="112"/>
      <c r="J78" s="113"/>
      <c r="K78" s="113"/>
      <c r="L78" s="114"/>
      <c r="M78" s="112"/>
      <c r="N78" s="112"/>
      <c r="O78" s="112"/>
      <c r="P78" s="112"/>
      <c r="Q78" s="112"/>
      <c r="R78" s="112"/>
    </row>
    <row r="79" spans="4:18" x14ac:dyDescent="0.3">
      <c r="D79" s="134">
        <f>DATE(selected_year,7,1)</f>
        <v>44743</v>
      </c>
      <c r="E79" s="115" t="s">
        <v>11</v>
      </c>
      <c r="F79" s="125">
        <f t="shared" ref="F79" si="36">MONTH(D79)</f>
        <v>7</v>
      </c>
      <c r="G79" s="125">
        <f>IF(selected_period="Total Year", 1, IF(selected_period=cc_month_number,1,0))</f>
        <v>1</v>
      </c>
      <c r="H79" s="104">
        <f t="shared" ref="H79" si="37">1*$E$49</f>
        <v>1</v>
      </c>
      <c r="I79" s="104">
        <f t="shared" ref="I79" si="38">1*$E$52</f>
        <v>1</v>
      </c>
      <c r="J79" s="127" cm="1">
        <f t="array" ref="J79">SUM(Tracking[Amount] * (Tracking[[Type ]]=cc_type) * (YEAR(Tracking[Effective Date])=selected_year) * (MONTH(Tracking[Effective Date])=cc_month_number))</f>
        <v>0</v>
      </c>
      <c r="K79" s="127" cm="1">
        <f t="array" aca="1" ref="K79" ca="1">INDEX('Budget Planning'!$E:$EM,income_total_row,MATCH(DATE(selected_year,cc_month_number,1),'Budget Planning'!$E$9:$EM$9,0))</f>
        <v>5650</v>
      </c>
      <c r="L79" s="130">
        <f ca="1">cc_budget-cc_tracked</f>
        <v>5650</v>
      </c>
      <c r="M79" s="131">
        <f ca="1">cc_In_Focus*cc_Show_Type*MIN(cc_tracked,cc_budget)</f>
        <v>0</v>
      </c>
      <c r="N79" s="131">
        <f ca="1">cc_In_Focus*cc_Show_Type*cc_show_remaining_budget*IF(cc_delta&gt;0,cc_delta,0)</f>
        <v>5650</v>
      </c>
      <c r="O79" s="131">
        <f ca="1">cc_In_Focus*cc_Show_Type*IF(cc_delta&lt;0,ABS(cc_delta),0)</f>
        <v>0</v>
      </c>
      <c r="P79" s="131">
        <f ca="1">NOT(cc_In_Focus)*cc_Show_Type*MIN(cc_tracked,cc_budget)</f>
        <v>0</v>
      </c>
      <c r="Q79" s="131">
        <f ca="1">NOT(cc_In_Focus)*cc_Show_Type*cc_show_remaining_budget*IF(cc_delta&gt;0,cc_delta,0)</f>
        <v>0</v>
      </c>
      <c r="R79" s="131">
        <f ca="1">NOT(cc_In_Focus)*cc_Show_Type*IF(cc_delta&lt;0,ABS(cc_delta),0)</f>
        <v>0</v>
      </c>
    </row>
    <row r="80" spans="4:18" x14ac:dyDescent="0.3">
      <c r="D80" s="132"/>
      <c r="E80" s="104" t="s">
        <v>17</v>
      </c>
      <c r="F80" s="125">
        <f t="shared" ref="F80" si="39">MONTH(D79)</f>
        <v>7</v>
      </c>
      <c r="G80" s="125">
        <f>IF(selected_period="Total Year", 1, IF(selected_period=cc_month_number,1,0))</f>
        <v>1</v>
      </c>
      <c r="H80" s="104">
        <f t="shared" ref="H80" si="40">1*$E$50</f>
        <v>1</v>
      </c>
      <c r="I80" s="104">
        <f t="shared" si="3"/>
        <v>1</v>
      </c>
      <c r="J80" s="127" cm="1">
        <f t="array" ref="J80">SUM(Tracking[Amount] * (Tracking[[Type ]]=cc_type) * (YEAR(Tracking[Effective Date])=selected_year) * (MONTH(Tracking[Effective Date])=cc_month_number))</f>
        <v>0</v>
      </c>
      <c r="K80" s="127" cm="1">
        <f t="array" aca="1" ref="K80" ca="1">INDEX('Budget Planning'!$E:$EM,expenses_total_row,MATCH(DATE(selected_year,cc_month_number,1),'Budget Planning'!$E$9:$EM$9,0))</f>
        <v>2900</v>
      </c>
      <c r="L80" s="130">
        <f ca="1">cc_budget-cc_tracked</f>
        <v>2900</v>
      </c>
      <c r="M80" s="131">
        <f ca="1">cc_In_Focus*cc_Show_Type*MIN(cc_tracked,cc_budget)</f>
        <v>0</v>
      </c>
      <c r="N80" s="131">
        <f ca="1">cc_In_Focus*cc_Show_Type*cc_show_remaining_budget*IF(cc_delta&gt;0,cc_delta,0)</f>
        <v>2900</v>
      </c>
      <c r="O80" s="131">
        <f ca="1">cc_In_Focus*cc_Show_Type*IF(cc_delta&lt;0,ABS(cc_delta),0)</f>
        <v>0</v>
      </c>
      <c r="P80" s="131">
        <f ca="1">NOT(cc_In_Focus)*cc_Show_Type*MIN(cc_tracked,cc_budget)</f>
        <v>0</v>
      </c>
      <c r="Q80" s="131">
        <f ca="1">NOT(cc_In_Focus)*cc_Show_Type*cc_show_remaining_budget*IF(cc_delta&gt;0,cc_delta,0)</f>
        <v>0</v>
      </c>
      <c r="R80" s="131">
        <f ca="1">NOT(cc_In_Focus)*cc_Show_Type*IF(cc_delta&lt;0,ABS(cc_delta),0)</f>
        <v>0</v>
      </c>
    </row>
    <row r="81" spans="4:18" x14ac:dyDescent="0.3">
      <c r="D81" s="132"/>
      <c r="E81" s="104" t="s">
        <v>28</v>
      </c>
      <c r="F81" s="125">
        <f t="shared" ref="F81" si="41">MONTH(D79)</f>
        <v>7</v>
      </c>
      <c r="G81" s="125">
        <f>IF(selected_period="Total Year", 1, IF(selected_period=cc_month_number,1,0))</f>
        <v>1</v>
      </c>
      <c r="H81" s="104">
        <f t="shared" ref="H81" si="42">1*$E$51</f>
        <v>1</v>
      </c>
      <c r="I81" s="104">
        <f t="shared" si="3"/>
        <v>1</v>
      </c>
      <c r="J81" s="127" cm="1">
        <f t="array" ref="J81">SUM(Tracking[Amount] * (Tracking[[Type ]]=cc_type) * (YEAR(Tracking[Effective Date])=selected_year) * (MONTH(Tracking[Effective Date])=cc_month_number))</f>
        <v>0</v>
      </c>
      <c r="K81" s="127" cm="1">
        <f t="array" aca="1" ref="K81" ca="1">INDEX('Budget Planning'!$E:$EM,savings_total_row,MATCH(DATE(selected_year,cc_month_number,1),'Budget Planning'!$E$9:$EM$9,0))</f>
        <v>2750</v>
      </c>
      <c r="L81" s="130">
        <f ca="1">cc_budget-cc_tracked</f>
        <v>2750</v>
      </c>
      <c r="M81" s="131">
        <f ca="1">cc_In_Focus*cc_Show_Type*MIN(cc_tracked,cc_budget)</f>
        <v>0</v>
      </c>
      <c r="N81" s="131">
        <f ca="1">cc_In_Focus*cc_Show_Type*cc_show_remaining_budget*IF(cc_delta&gt;0,cc_delta,0)</f>
        <v>2750</v>
      </c>
      <c r="O81" s="131">
        <f ca="1">cc_In_Focus*cc_Show_Type*IF(cc_delta&lt;0,ABS(cc_delta),0)</f>
        <v>0</v>
      </c>
      <c r="P81" s="131">
        <f ca="1">NOT(cc_In_Focus)*cc_Show_Type*MIN(cc_tracked,cc_budget)</f>
        <v>0</v>
      </c>
      <c r="Q81" s="131">
        <f ca="1">NOT(cc_In_Focus)*cc_Show_Type*cc_show_remaining_budget*IF(cc_delta&gt;0,cc_delta,0)</f>
        <v>0</v>
      </c>
      <c r="R81" s="131">
        <f ca="1">NOT(cc_In_Focus)*cc_Show_Type*IF(cc_delta&lt;0,ABS(cc_delta),0)</f>
        <v>0</v>
      </c>
    </row>
    <row r="82" spans="4:18" x14ac:dyDescent="0.3">
      <c r="D82" s="133"/>
      <c r="E82" s="112"/>
      <c r="F82" s="112"/>
      <c r="G82" s="112"/>
      <c r="H82" s="112"/>
      <c r="I82" s="112"/>
      <c r="J82" s="113"/>
      <c r="K82" s="113"/>
      <c r="L82" s="114"/>
      <c r="M82" s="112"/>
      <c r="N82" s="112"/>
      <c r="O82" s="112"/>
      <c r="P82" s="112"/>
      <c r="Q82" s="112"/>
      <c r="R82" s="112"/>
    </row>
    <row r="83" spans="4:18" x14ac:dyDescent="0.3">
      <c r="D83" s="134">
        <f>DATE(selected_year,8,1)</f>
        <v>44774</v>
      </c>
      <c r="E83" s="115" t="s">
        <v>11</v>
      </c>
      <c r="F83" s="125">
        <f t="shared" ref="F83" si="43">MONTH(D83)</f>
        <v>8</v>
      </c>
      <c r="G83" s="125">
        <f>IF(selected_period="Total Year", 1, IF(selected_period=cc_month_number,1,0))</f>
        <v>1</v>
      </c>
      <c r="H83" s="104">
        <f t="shared" ref="H83" si="44">1*$E$49</f>
        <v>1</v>
      </c>
      <c r="I83" s="104">
        <f t="shared" ref="I83" si="45">1*$E$52</f>
        <v>1</v>
      </c>
      <c r="J83" s="127" cm="1">
        <f t="array" ref="J83">SUM(Tracking[Amount] * (Tracking[[Type ]]=cc_type) * (YEAR(Tracking[Effective Date])=selected_year) * (MONTH(Tracking[Effective Date])=cc_month_number))</f>
        <v>0</v>
      </c>
      <c r="K83" s="127" cm="1">
        <f t="array" aca="1" ref="K83" ca="1">INDEX('Budget Planning'!$E:$EM,income_total_row,MATCH(DATE(selected_year,cc_month_number,1),'Budget Planning'!$E$9:$EM$9,0))</f>
        <v>5550</v>
      </c>
      <c r="L83" s="130">
        <f ca="1">cc_budget-cc_tracked</f>
        <v>5550</v>
      </c>
      <c r="M83" s="131">
        <f ca="1">cc_In_Focus*cc_Show_Type*MIN(cc_tracked,cc_budget)</f>
        <v>0</v>
      </c>
      <c r="N83" s="131">
        <f ca="1">cc_In_Focus*cc_Show_Type*cc_show_remaining_budget*IF(cc_delta&gt;0,cc_delta,0)</f>
        <v>5550</v>
      </c>
      <c r="O83" s="131">
        <f ca="1">cc_In_Focus*cc_Show_Type*IF(cc_delta&lt;0,ABS(cc_delta),0)</f>
        <v>0</v>
      </c>
      <c r="P83" s="131">
        <f ca="1">NOT(cc_In_Focus)*cc_Show_Type*MIN(cc_tracked,cc_budget)</f>
        <v>0</v>
      </c>
      <c r="Q83" s="131">
        <f ca="1">NOT(cc_In_Focus)*cc_Show_Type*cc_show_remaining_budget*IF(cc_delta&gt;0,cc_delta,0)</f>
        <v>0</v>
      </c>
      <c r="R83" s="131">
        <f ca="1">NOT(cc_In_Focus)*cc_Show_Type*IF(cc_delta&lt;0,ABS(cc_delta),0)</f>
        <v>0</v>
      </c>
    </row>
    <row r="84" spans="4:18" x14ac:dyDescent="0.3">
      <c r="D84" s="132"/>
      <c r="E84" s="104" t="s">
        <v>17</v>
      </c>
      <c r="F84" s="125">
        <f t="shared" ref="F84" si="46">MONTH(D83)</f>
        <v>8</v>
      </c>
      <c r="G84" s="125">
        <f>IF(selected_period="Total Year", 1, IF(selected_period=cc_month_number,1,0))</f>
        <v>1</v>
      </c>
      <c r="H84" s="104">
        <f t="shared" ref="H84" si="47">1*$E$50</f>
        <v>1</v>
      </c>
      <c r="I84" s="104">
        <f t="shared" si="3"/>
        <v>1</v>
      </c>
      <c r="J84" s="127" cm="1">
        <f t="array" ref="J84">SUM(Tracking[Amount] * (Tracking[[Type ]]=cc_type) * (YEAR(Tracking[Effective Date])=selected_year) * (MONTH(Tracking[Effective Date])=cc_month_number))</f>
        <v>0</v>
      </c>
      <c r="K84" s="127" cm="1">
        <f t="array" aca="1" ref="K84" ca="1">INDEX('Budget Planning'!$E:$EM,expenses_total_row,MATCH(DATE(selected_year,cc_month_number,1),'Budget Planning'!$E$9:$EM$9,0))</f>
        <v>4100</v>
      </c>
      <c r="L84" s="130">
        <f ca="1">cc_budget-cc_tracked</f>
        <v>4100</v>
      </c>
      <c r="M84" s="131">
        <f ca="1">cc_In_Focus*cc_Show_Type*MIN(cc_tracked,cc_budget)</f>
        <v>0</v>
      </c>
      <c r="N84" s="131">
        <f ca="1">cc_In_Focus*cc_Show_Type*cc_show_remaining_budget*IF(cc_delta&gt;0,cc_delta,0)</f>
        <v>4100</v>
      </c>
      <c r="O84" s="131">
        <f ca="1">cc_In_Focus*cc_Show_Type*IF(cc_delta&lt;0,ABS(cc_delta),0)</f>
        <v>0</v>
      </c>
      <c r="P84" s="131">
        <f ca="1">NOT(cc_In_Focus)*cc_Show_Type*MIN(cc_tracked,cc_budget)</f>
        <v>0</v>
      </c>
      <c r="Q84" s="131">
        <f ca="1">NOT(cc_In_Focus)*cc_Show_Type*cc_show_remaining_budget*IF(cc_delta&gt;0,cc_delta,0)</f>
        <v>0</v>
      </c>
      <c r="R84" s="131">
        <f ca="1">NOT(cc_In_Focus)*cc_Show_Type*IF(cc_delta&lt;0,ABS(cc_delta),0)</f>
        <v>0</v>
      </c>
    </row>
    <row r="85" spans="4:18" x14ac:dyDescent="0.3">
      <c r="D85" s="132"/>
      <c r="E85" s="104" t="s">
        <v>28</v>
      </c>
      <c r="F85" s="125">
        <f t="shared" ref="F85" si="48">MONTH(D83)</f>
        <v>8</v>
      </c>
      <c r="G85" s="125">
        <f>IF(selected_period="Total Year", 1, IF(selected_period=cc_month_number,1,0))</f>
        <v>1</v>
      </c>
      <c r="H85" s="104">
        <f t="shared" ref="H85" si="49">1*$E$51</f>
        <v>1</v>
      </c>
      <c r="I85" s="104">
        <f t="shared" si="3"/>
        <v>1</v>
      </c>
      <c r="J85" s="127" cm="1">
        <f t="array" ref="J85">SUM(Tracking[Amount] * (Tracking[[Type ]]=cc_type) * (YEAR(Tracking[Effective Date])=selected_year) * (MONTH(Tracking[Effective Date])=cc_month_number))</f>
        <v>0</v>
      </c>
      <c r="K85" s="127" cm="1">
        <f t="array" aca="1" ref="K85" ca="1">INDEX('Budget Planning'!$E:$EM,savings_total_row,MATCH(DATE(selected_year,cc_month_number,1),'Budget Planning'!$E$9:$EM$9,0))</f>
        <v>1450</v>
      </c>
      <c r="L85" s="130">
        <f ca="1">cc_budget-cc_tracked</f>
        <v>1450</v>
      </c>
      <c r="M85" s="131">
        <f ca="1">cc_In_Focus*cc_Show_Type*MIN(cc_tracked,cc_budget)</f>
        <v>0</v>
      </c>
      <c r="N85" s="131">
        <f ca="1">cc_In_Focus*cc_Show_Type*cc_show_remaining_budget*IF(cc_delta&gt;0,cc_delta,0)</f>
        <v>1450</v>
      </c>
      <c r="O85" s="131">
        <f ca="1">cc_In_Focus*cc_Show_Type*IF(cc_delta&lt;0,ABS(cc_delta),0)</f>
        <v>0</v>
      </c>
      <c r="P85" s="131">
        <f ca="1">NOT(cc_In_Focus)*cc_Show_Type*MIN(cc_tracked,cc_budget)</f>
        <v>0</v>
      </c>
      <c r="Q85" s="131">
        <f ca="1">NOT(cc_In_Focus)*cc_Show_Type*cc_show_remaining_budget*IF(cc_delta&gt;0,cc_delta,0)</f>
        <v>0</v>
      </c>
      <c r="R85" s="131">
        <f ca="1">NOT(cc_In_Focus)*cc_Show_Type*IF(cc_delta&lt;0,ABS(cc_delta),0)</f>
        <v>0</v>
      </c>
    </row>
    <row r="86" spans="4:18" x14ac:dyDescent="0.3">
      <c r="D86" s="133"/>
      <c r="E86" s="112"/>
      <c r="F86" s="112"/>
      <c r="G86" s="112"/>
      <c r="H86" s="112"/>
      <c r="I86" s="112"/>
      <c r="J86" s="113"/>
      <c r="K86" s="113"/>
      <c r="L86" s="114"/>
      <c r="M86" s="112"/>
      <c r="N86" s="112"/>
      <c r="O86" s="112"/>
      <c r="P86" s="112"/>
      <c r="Q86" s="112"/>
      <c r="R86" s="112"/>
    </row>
    <row r="87" spans="4:18" x14ac:dyDescent="0.3">
      <c r="D87" s="134">
        <f>DATE(selected_year,9,1)</f>
        <v>44805</v>
      </c>
      <c r="E87" s="115" t="s">
        <v>11</v>
      </c>
      <c r="F87" s="125">
        <f t="shared" ref="F87" si="50">MONTH(D87)</f>
        <v>9</v>
      </c>
      <c r="G87" s="125">
        <f>IF(selected_period="Total Year", 1, IF(selected_period=cc_month_number,1,0))</f>
        <v>1</v>
      </c>
      <c r="H87" s="104">
        <f t="shared" ref="H87" si="51">1*$E$49</f>
        <v>1</v>
      </c>
      <c r="I87" s="104">
        <f t="shared" ref="I87" si="52">1*$E$52</f>
        <v>1</v>
      </c>
      <c r="J87" s="127" cm="1">
        <f t="array" ref="J87">SUM(Tracking[Amount] * (Tracking[[Type ]]=cc_type) * (YEAR(Tracking[Effective Date])=selected_year) * (MONTH(Tracking[Effective Date])=cc_month_number))</f>
        <v>0</v>
      </c>
      <c r="K87" s="127" cm="1">
        <f t="array" aca="1" ref="K87" ca="1">INDEX('Budget Planning'!$E:$EM,income_total_row,MATCH(DATE(selected_year,cc_month_number,1),'Budget Planning'!$E$9:$EM$9,0))</f>
        <v>5600</v>
      </c>
      <c r="L87" s="130">
        <f ca="1">cc_budget-cc_tracked</f>
        <v>5600</v>
      </c>
      <c r="M87" s="131">
        <f ca="1">cc_In_Focus*cc_Show_Type*MIN(cc_tracked,cc_budget)</f>
        <v>0</v>
      </c>
      <c r="N87" s="131">
        <f ca="1">cc_In_Focus*cc_Show_Type*cc_show_remaining_budget*IF(cc_delta&gt;0,cc_delta,0)</f>
        <v>5600</v>
      </c>
      <c r="O87" s="131">
        <f ca="1">cc_In_Focus*cc_Show_Type*IF(cc_delta&lt;0,ABS(cc_delta),0)</f>
        <v>0</v>
      </c>
      <c r="P87" s="131">
        <f ca="1">NOT(cc_In_Focus)*cc_Show_Type*MIN(cc_tracked,cc_budget)</f>
        <v>0</v>
      </c>
      <c r="Q87" s="131">
        <f ca="1">NOT(cc_In_Focus)*cc_Show_Type*cc_show_remaining_budget*IF(cc_delta&gt;0,cc_delta,0)</f>
        <v>0</v>
      </c>
      <c r="R87" s="131">
        <f ca="1">NOT(cc_In_Focus)*cc_Show_Type*IF(cc_delta&lt;0,ABS(cc_delta),0)</f>
        <v>0</v>
      </c>
    </row>
    <row r="88" spans="4:18" x14ac:dyDescent="0.3">
      <c r="D88" s="132"/>
      <c r="E88" s="104" t="s">
        <v>17</v>
      </c>
      <c r="F88" s="125">
        <f t="shared" ref="F88" si="53">MONTH(D87)</f>
        <v>9</v>
      </c>
      <c r="G88" s="125">
        <f>IF(selected_period="Total Year", 1, IF(selected_period=cc_month_number,1,0))</f>
        <v>1</v>
      </c>
      <c r="H88" s="104">
        <f t="shared" ref="H88" si="54">1*$E$50</f>
        <v>1</v>
      </c>
      <c r="I88" s="104">
        <f t="shared" si="3"/>
        <v>1</v>
      </c>
      <c r="J88" s="127" cm="1">
        <f t="array" ref="J88">SUM(Tracking[Amount] * (Tracking[[Type ]]=cc_type) * (YEAR(Tracking[Effective Date])=selected_year) * (MONTH(Tracking[Effective Date])=cc_month_number))</f>
        <v>0</v>
      </c>
      <c r="K88" s="127" cm="1">
        <f t="array" aca="1" ref="K88" ca="1">INDEX('Budget Planning'!$E:$EM,expenses_total_row,MATCH(DATE(selected_year,cc_month_number,1),'Budget Planning'!$E$9:$EM$9,0))</f>
        <v>3050</v>
      </c>
      <c r="L88" s="130">
        <f ca="1">cc_budget-cc_tracked</f>
        <v>3050</v>
      </c>
      <c r="M88" s="131">
        <f ca="1">cc_In_Focus*cc_Show_Type*MIN(cc_tracked,cc_budget)</f>
        <v>0</v>
      </c>
      <c r="N88" s="131">
        <f ca="1">cc_In_Focus*cc_Show_Type*cc_show_remaining_budget*IF(cc_delta&gt;0,cc_delta,0)</f>
        <v>3050</v>
      </c>
      <c r="O88" s="131">
        <f ca="1">cc_In_Focus*cc_Show_Type*IF(cc_delta&lt;0,ABS(cc_delta),0)</f>
        <v>0</v>
      </c>
      <c r="P88" s="131">
        <f ca="1">NOT(cc_In_Focus)*cc_Show_Type*MIN(cc_tracked,cc_budget)</f>
        <v>0</v>
      </c>
      <c r="Q88" s="131">
        <f ca="1">NOT(cc_In_Focus)*cc_Show_Type*cc_show_remaining_budget*IF(cc_delta&gt;0,cc_delta,0)</f>
        <v>0</v>
      </c>
      <c r="R88" s="131">
        <f ca="1">NOT(cc_In_Focus)*cc_Show_Type*IF(cc_delta&lt;0,ABS(cc_delta),0)</f>
        <v>0</v>
      </c>
    </row>
    <row r="89" spans="4:18" x14ac:dyDescent="0.3">
      <c r="D89" s="132"/>
      <c r="E89" s="104" t="s">
        <v>28</v>
      </c>
      <c r="F89" s="125">
        <f t="shared" ref="F89" si="55">MONTH(D87)</f>
        <v>9</v>
      </c>
      <c r="G89" s="125">
        <f>IF(selected_period="Total Year", 1, IF(selected_period=cc_month_number,1,0))</f>
        <v>1</v>
      </c>
      <c r="H89" s="104">
        <f t="shared" ref="H89" si="56">1*$E$51</f>
        <v>1</v>
      </c>
      <c r="I89" s="104">
        <f t="shared" si="3"/>
        <v>1</v>
      </c>
      <c r="J89" s="127" cm="1">
        <f t="array" ref="J89">SUM(Tracking[Amount] * (Tracking[[Type ]]=cc_type) * (YEAR(Tracking[Effective Date])=selected_year) * (MONTH(Tracking[Effective Date])=cc_month_number))</f>
        <v>0</v>
      </c>
      <c r="K89" s="127" cm="1">
        <f t="array" aca="1" ref="K89" ca="1">INDEX('Budget Planning'!$E:$EM,savings_total_row,MATCH(DATE(selected_year,cc_month_number,1),'Budget Planning'!$E$9:$EM$9,0))</f>
        <v>2550</v>
      </c>
      <c r="L89" s="130">
        <f ca="1">cc_budget-cc_tracked</f>
        <v>2550</v>
      </c>
      <c r="M89" s="131">
        <f ca="1">cc_In_Focus*cc_Show_Type*MIN(cc_tracked,cc_budget)</f>
        <v>0</v>
      </c>
      <c r="N89" s="131">
        <f ca="1">cc_In_Focus*cc_Show_Type*cc_show_remaining_budget*IF(cc_delta&gt;0,cc_delta,0)</f>
        <v>2550</v>
      </c>
      <c r="O89" s="131">
        <f ca="1">cc_In_Focus*cc_Show_Type*IF(cc_delta&lt;0,ABS(cc_delta),0)</f>
        <v>0</v>
      </c>
      <c r="P89" s="131">
        <f ca="1">NOT(cc_In_Focus)*cc_Show_Type*MIN(cc_tracked,cc_budget)</f>
        <v>0</v>
      </c>
      <c r="Q89" s="131">
        <f ca="1">NOT(cc_In_Focus)*cc_Show_Type*cc_show_remaining_budget*IF(cc_delta&gt;0,cc_delta,0)</f>
        <v>0</v>
      </c>
      <c r="R89" s="131">
        <f ca="1">NOT(cc_In_Focus)*cc_Show_Type*IF(cc_delta&lt;0,ABS(cc_delta),0)</f>
        <v>0</v>
      </c>
    </row>
    <row r="90" spans="4:18" x14ac:dyDescent="0.3">
      <c r="D90" s="133"/>
      <c r="E90" s="112"/>
      <c r="F90" s="112"/>
      <c r="G90" s="112"/>
      <c r="H90" s="112"/>
      <c r="I90" s="112"/>
      <c r="J90" s="113"/>
      <c r="K90" s="113"/>
      <c r="L90" s="114"/>
      <c r="M90" s="112"/>
      <c r="N90" s="112"/>
      <c r="O90" s="112"/>
      <c r="P90" s="112"/>
      <c r="Q90" s="112"/>
      <c r="R90" s="112"/>
    </row>
    <row r="91" spans="4:18" x14ac:dyDescent="0.3">
      <c r="D91" s="134">
        <f>DATE(selected_year,10,1)</f>
        <v>44835</v>
      </c>
      <c r="E91" s="115" t="s">
        <v>11</v>
      </c>
      <c r="F91" s="125">
        <f t="shared" ref="F91" si="57">MONTH(D91)</f>
        <v>10</v>
      </c>
      <c r="G91" s="125">
        <f>IF(selected_period="Total Year", 1, IF(selected_period=cc_month_number,1,0))</f>
        <v>1</v>
      </c>
      <c r="H91" s="104">
        <f t="shared" ref="H91" si="58">1*$E$49</f>
        <v>1</v>
      </c>
      <c r="I91" s="104">
        <f t="shared" ref="I91" si="59">1*$E$52</f>
        <v>1</v>
      </c>
      <c r="J91" s="127" cm="1">
        <f t="array" ref="J91">SUM(Tracking[Amount] * (Tracking[[Type ]]=cc_type) * (YEAR(Tracking[Effective Date])=selected_year) * (MONTH(Tracking[Effective Date])=cc_month_number))</f>
        <v>0</v>
      </c>
      <c r="K91" s="127" cm="1">
        <f t="array" aca="1" ref="K91" ca="1">INDEX('Budget Planning'!$E:$EM,income_total_row,MATCH(DATE(selected_year,cc_month_number,1),'Budget Planning'!$E$9:$EM$9,0))</f>
        <v>5650</v>
      </c>
      <c r="L91" s="130">
        <f ca="1">cc_budget-cc_tracked</f>
        <v>5650</v>
      </c>
      <c r="M91" s="131">
        <f ca="1">cc_In_Focus*cc_Show_Type*MIN(cc_tracked,cc_budget)</f>
        <v>0</v>
      </c>
      <c r="N91" s="131">
        <f ca="1">cc_In_Focus*cc_Show_Type*cc_show_remaining_budget*IF(cc_delta&gt;0,cc_delta,0)</f>
        <v>5650</v>
      </c>
      <c r="O91" s="131">
        <f ca="1">cc_In_Focus*cc_Show_Type*IF(cc_delta&lt;0,ABS(cc_delta),0)</f>
        <v>0</v>
      </c>
      <c r="P91" s="131">
        <f ca="1">NOT(cc_In_Focus)*cc_Show_Type*MIN(cc_tracked,cc_budget)</f>
        <v>0</v>
      </c>
      <c r="Q91" s="131">
        <f ca="1">NOT(cc_In_Focus)*cc_Show_Type*cc_show_remaining_budget*IF(cc_delta&gt;0,cc_delta,0)</f>
        <v>0</v>
      </c>
      <c r="R91" s="131">
        <f ca="1">NOT(cc_In_Focus)*cc_Show_Type*IF(cc_delta&lt;0,ABS(cc_delta),0)</f>
        <v>0</v>
      </c>
    </row>
    <row r="92" spans="4:18" x14ac:dyDescent="0.3">
      <c r="D92" s="132"/>
      <c r="E92" s="104" t="s">
        <v>17</v>
      </c>
      <c r="F92" s="125">
        <f t="shared" ref="F92" si="60">MONTH(D91)</f>
        <v>10</v>
      </c>
      <c r="G92" s="125">
        <f>IF(selected_period="Total Year", 1, IF(selected_period=cc_month_number,1,0))</f>
        <v>1</v>
      </c>
      <c r="H92" s="104">
        <f t="shared" ref="H92" si="61">1*$E$50</f>
        <v>1</v>
      </c>
      <c r="I92" s="104">
        <f t="shared" si="3"/>
        <v>1</v>
      </c>
      <c r="J92" s="127" cm="1">
        <f t="array" ref="J92">SUM(Tracking[Amount] * (Tracking[[Type ]]=cc_type) * (YEAR(Tracking[Effective Date])=selected_year) * (MONTH(Tracking[Effective Date])=cc_month_number))</f>
        <v>0</v>
      </c>
      <c r="K92" s="127" cm="1">
        <f t="array" aca="1" ref="K92" ca="1">INDEX('Budget Planning'!$E:$EM,expenses_total_row,MATCH(DATE(selected_year,cc_month_number,1),'Budget Planning'!$E$9:$EM$9,0))</f>
        <v>2900</v>
      </c>
      <c r="L92" s="130">
        <f ca="1">cc_budget-cc_tracked</f>
        <v>2900</v>
      </c>
      <c r="M92" s="131">
        <f ca="1">cc_In_Focus*cc_Show_Type*MIN(cc_tracked,cc_budget)</f>
        <v>0</v>
      </c>
      <c r="N92" s="131">
        <f ca="1">cc_In_Focus*cc_Show_Type*cc_show_remaining_budget*IF(cc_delta&gt;0,cc_delta,0)</f>
        <v>2900</v>
      </c>
      <c r="O92" s="131">
        <f ca="1">cc_In_Focus*cc_Show_Type*IF(cc_delta&lt;0,ABS(cc_delta),0)</f>
        <v>0</v>
      </c>
      <c r="P92" s="131">
        <f ca="1">NOT(cc_In_Focus)*cc_Show_Type*MIN(cc_tracked,cc_budget)</f>
        <v>0</v>
      </c>
      <c r="Q92" s="131">
        <f ca="1">NOT(cc_In_Focus)*cc_Show_Type*cc_show_remaining_budget*IF(cc_delta&gt;0,cc_delta,0)</f>
        <v>0</v>
      </c>
      <c r="R92" s="131">
        <f ca="1">NOT(cc_In_Focus)*cc_Show_Type*IF(cc_delta&lt;0,ABS(cc_delta),0)</f>
        <v>0</v>
      </c>
    </row>
    <row r="93" spans="4:18" x14ac:dyDescent="0.3">
      <c r="D93" s="132"/>
      <c r="E93" s="104" t="s">
        <v>28</v>
      </c>
      <c r="F93" s="125">
        <f t="shared" ref="F93" si="62">MONTH(D91)</f>
        <v>10</v>
      </c>
      <c r="G93" s="125">
        <f>IF(selected_period="Total Year", 1, IF(selected_period=cc_month_number,1,0))</f>
        <v>1</v>
      </c>
      <c r="H93" s="104">
        <f t="shared" ref="H93" si="63">1*$E$51</f>
        <v>1</v>
      </c>
      <c r="I93" s="104">
        <f t="shared" si="3"/>
        <v>1</v>
      </c>
      <c r="J93" s="127" cm="1">
        <f t="array" ref="J93">SUM(Tracking[Amount] * (Tracking[[Type ]]=cc_type) * (YEAR(Tracking[Effective Date])=selected_year) * (MONTH(Tracking[Effective Date])=cc_month_number))</f>
        <v>0</v>
      </c>
      <c r="K93" s="127" cm="1">
        <f t="array" aca="1" ref="K93" ca="1">INDEX('Budget Planning'!$E:$EM,savings_total_row,MATCH(DATE(selected_year,cc_month_number,1),'Budget Planning'!$E$9:$EM$9,0))</f>
        <v>2750</v>
      </c>
      <c r="L93" s="130">
        <f ca="1">cc_budget-cc_tracked</f>
        <v>2750</v>
      </c>
      <c r="M93" s="131">
        <f ca="1">cc_In_Focus*cc_Show_Type*MIN(cc_tracked,cc_budget)</f>
        <v>0</v>
      </c>
      <c r="N93" s="131">
        <f ca="1">cc_In_Focus*cc_Show_Type*cc_show_remaining_budget*IF(cc_delta&gt;0,cc_delta,0)</f>
        <v>2750</v>
      </c>
      <c r="O93" s="131">
        <f ca="1">cc_In_Focus*cc_Show_Type*IF(cc_delta&lt;0,ABS(cc_delta),0)</f>
        <v>0</v>
      </c>
      <c r="P93" s="131">
        <f ca="1">NOT(cc_In_Focus)*cc_Show_Type*MIN(cc_tracked,cc_budget)</f>
        <v>0</v>
      </c>
      <c r="Q93" s="131">
        <f ca="1">NOT(cc_In_Focus)*cc_Show_Type*cc_show_remaining_budget*IF(cc_delta&gt;0,cc_delta,0)</f>
        <v>0</v>
      </c>
      <c r="R93" s="131">
        <f ca="1">NOT(cc_In_Focus)*cc_Show_Type*IF(cc_delta&lt;0,ABS(cc_delta),0)</f>
        <v>0</v>
      </c>
    </row>
    <row r="94" spans="4:18" x14ac:dyDescent="0.3">
      <c r="D94" s="133"/>
      <c r="E94" s="112"/>
      <c r="F94" s="112"/>
      <c r="G94" s="112"/>
      <c r="H94" s="112"/>
      <c r="I94" s="112"/>
      <c r="J94" s="113"/>
      <c r="K94" s="113"/>
      <c r="L94" s="114"/>
      <c r="M94" s="112"/>
      <c r="N94" s="112"/>
      <c r="O94" s="112"/>
      <c r="P94" s="112"/>
      <c r="Q94" s="112"/>
      <c r="R94" s="112"/>
    </row>
    <row r="95" spans="4:18" x14ac:dyDescent="0.3">
      <c r="D95" s="134">
        <f>DATE(selected_year,11,1)</f>
        <v>44866</v>
      </c>
      <c r="E95" s="115" t="s">
        <v>11</v>
      </c>
      <c r="F95" s="125">
        <f t="shared" ref="F95" si="64">MONTH(D95)</f>
        <v>11</v>
      </c>
      <c r="G95" s="125">
        <f>IF(selected_period="Total Year", 1, IF(selected_period=cc_month_number,1,0))</f>
        <v>1</v>
      </c>
      <c r="H95" s="104">
        <f t="shared" ref="H95" si="65">1*$E$49</f>
        <v>1</v>
      </c>
      <c r="I95" s="104">
        <f t="shared" ref="I95" si="66">1*$E$52</f>
        <v>1</v>
      </c>
      <c r="J95" s="127" cm="1">
        <f t="array" ref="J95">SUM(Tracking[Amount] * (Tracking[[Type ]]=cc_type) * (YEAR(Tracking[Effective Date])=selected_year) * (MONTH(Tracking[Effective Date])=cc_month_number))</f>
        <v>0</v>
      </c>
      <c r="K95" s="127" cm="1">
        <f t="array" aca="1" ref="K95" ca="1">INDEX('Budget Planning'!$E:$EM,income_total_row,MATCH(DATE(selected_year,cc_month_number,1),'Budget Planning'!$E$9:$EM$9,0))</f>
        <v>5550</v>
      </c>
      <c r="L95" s="130">
        <f ca="1">cc_budget-cc_tracked</f>
        <v>5550</v>
      </c>
      <c r="M95" s="131">
        <f ca="1">cc_In_Focus*cc_Show_Type*MIN(cc_tracked,cc_budget)</f>
        <v>0</v>
      </c>
      <c r="N95" s="131">
        <f ca="1">cc_In_Focus*cc_Show_Type*cc_show_remaining_budget*IF(cc_delta&gt;0,cc_delta,0)</f>
        <v>5550</v>
      </c>
      <c r="O95" s="131">
        <f ca="1">cc_In_Focus*cc_Show_Type*IF(cc_delta&lt;0,ABS(cc_delta),0)</f>
        <v>0</v>
      </c>
      <c r="P95" s="131">
        <f ca="1">NOT(cc_In_Focus)*cc_Show_Type*MIN(cc_tracked,cc_budget)</f>
        <v>0</v>
      </c>
      <c r="Q95" s="131">
        <f ca="1">NOT(cc_In_Focus)*cc_Show_Type*cc_show_remaining_budget*IF(cc_delta&gt;0,cc_delta,0)</f>
        <v>0</v>
      </c>
      <c r="R95" s="131">
        <f ca="1">NOT(cc_In_Focus)*cc_Show_Type*IF(cc_delta&lt;0,ABS(cc_delta),0)</f>
        <v>0</v>
      </c>
    </row>
    <row r="96" spans="4:18" x14ac:dyDescent="0.3">
      <c r="D96" s="132"/>
      <c r="E96" s="104" t="s">
        <v>17</v>
      </c>
      <c r="F96" s="125">
        <f t="shared" ref="F96" si="67">MONTH(D95)</f>
        <v>11</v>
      </c>
      <c r="G96" s="125">
        <f>IF(selected_period="Total Year", 1, IF(selected_period=cc_month_number,1,0))</f>
        <v>1</v>
      </c>
      <c r="H96" s="104">
        <f t="shared" ref="H96" si="68">1*$E$50</f>
        <v>1</v>
      </c>
      <c r="I96" s="104">
        <f t="shared" si="3"/>
        <v>1</v>
      </c>
      <c r="J96" s="127" cm="1">
        <f t="array" ref="J96">SUM(Tracking[Amount] * (Tracking[[Type ]]=cc_type) * (YEAR(Tracking[Effective Date])=selected_year) * (MONTH(Tracking[Effective Date])=cc_month_number))</f>
        <v>0</v>
      </c>
      <c r="K96" s="127" cm="1">
        <f t="array" aca="1" ref="K96" ca="1">INDEX('Budget Planning'!$E:$EM,expenses_total_row,MATCH(DATE(selected_year,cc_month_number,1),'Budget Planning'!$E$9:$EM$9,0))</f>
        <v>2900</v>
      </c>
      <c r="L96" s="130">
        <f ca="1">cc_budget-cc_tracked</f>
        <v>2900</v>
      </c>
      <c r="M96" s="131">
        <f ca="1">cc_In_Focus*cc_Show_Type*MIN(cc_tracked,cc_budget)</f>
        <v>0</v>
      </c>
      <c r="N96" s="131">
        <f ca="1">cc_In_Focus*cc_Show_Type*cc_show_remaining_budget*IF(cc_delta&gt;0,cc_delta,0)</f>
        <v>2900</v>
      </c>
      <c r="O96" s="131">
        <f ca="1">cc_In_Focus*cc_Show_Type*IF(cc_delta&lt;0,ABS(cc_delta),0)</f>
        <v>0</v>
      </c>
      <c r="P96" s="131">
        <f ca="1">NOT(cc_In_Focus)*cc_Show_Type*MIN(cc_tracked,cc_budget)</f>
        <v>0</v>
      </c>
      <c r="Q96" s="131">
        <f ca="1">NOT(cc_In_Focus)*cc_Show_Type*cc_show_remaining_budget*IF(cc_delta&gt;0,cc_delta,0)</f>
        <v>0</v>
      </c>
      <c r="R96" s="131">
        <f ca="1">NOT(cc_In_Focus)*cc_Show_Type*IF(cc_delta&lt;0,ABS(cc_delta),0)</f>
        <v>0</v>
      </c>
    </row>
    <row r="97" spans="4:18" x14ac:dyDescent="0.3">
      <c r="D97" s="132"/>
      <c r="E97" s="104" t="s">
        <v>28</v>
      </c>
      <c r="F97" s="125">
        <f t="shared" ref="F97" si="69">MONTH(D95)</f>
        <v>11</v>
      </c>
      <c r="G97" s="125">
        <f>IF(selected_period="Total Year", 1, IF(selected_period=cc_month_number,1,0))</f>
        <v>1</v>
      </c>
      <c r="H97" s="104">
        <f t="shared" ref="H97" si="70">1*$E$51</f>
        <v>1</v>
      </c>
      <c r="I97" s="104">
        <f t="shared" si="3"/>
        <v>1</v>
      </c>
      <c r="J97" s="127" cm="1">
        <f t="array" ref="J97">SUM(Tracking[Amount] * (Tracking[[Type ]]=cc_type) * (YEAR(Tracking[Effective Date])=selected_year) * (MONTH(Tracking[Effective Date])=cc_month_number))</f>
        <v>0</v>
      </c>
      <c r="K97" s="127" cm="1">
        <f t="array" aca="1" ref="K97" ca="1">INDEX('Budget Planning'!$E:$EM,savings_total_row,MATCH(DATE(selected_year,cc_month_number,1),'Budget Planning'!$E$9:$EM$9,0))</f>
        <v>2650</v>
      </c>
      <c r="L97" s="130">
        <f ca="1">cc_budget-cc_tracked</f>
        <v>2650</v>
      </c>
      <c r="M97" s="131">
        <f ca="1">cc_In_Focus*cc_Show_Type*MIN(cc_tracked,cc_budget)</f>
        <v>0</v>
      </c>
      <c r="N97" s="131">
        <f ca="1">cc_In_Focus*cc_Show_Type*cc_show_remaining_budget*IF(cc_delta&gt;0,cc_delta,0)</f>
        <v>2650</v>
      </c>
      <c r="O97" s="131">
        <f ca="1">cc_In_Focus*cc_Show_Type*IF(cc_delta&lt;0,ABS(cc_delta),0)</f>
        <v>0</v>
      </c>
      <c r="P97" s="131">
        <f ca="1">NOT(cc_In_Focus)*cc_Show_Type*MIN(cc_tracked,cc_budget)</f>
        <v>0</v>
      </c>
      <c r="Q97" s="131">
        <f ca="1">NOT(cc_In_Focus)*cc_Show_Type*cc_show_remaining_budget*IF(cc_delta&gt;0,cc_delta,0)</f>
        <v>0</v>
      </c>
      <c r="R97" s="131">
        <f ca="1">NOT(cc_In_Focus)*cc_Show_Type*IF(cc_delta&lt;0,ABS(cc_delta),0)</f>
        <v>0</v>
      </c>
    </row>
    <row r="98" spans="4:18" x14ac:dyDescent="0.3">
      <c r="D98" s="133"/>
      <c r="E98" s="112"/>
      <c r="F98" s="112"/>
      <c r="G98" s="112"/>
      <c r="H98" s="112"/>
      <c r="I98" s="112"/>
      <c r="J98" s="113"/>
      <c r="K98" s="113"/>
      <c r="L98" s="114"/>
      <c r="M98" s="112"/>
      <c r="N98" s="112"/>
      <c r="O98" s="112"/>
      <c r="P98" s="112"/>
      <c r="Q98" s="112"/>
      <c r="R98" s="112"/>
    </row>
    <row r="99" spans="4:18" x14ac:dyDescent="0.3">
      <c r="D99" s="134">
        <f>DATE(selected_year,12,1)</f>
        <v>44896</v>
      </c>
      <c r="E99" s="115" t="s">
        <v>11</v>
      </c>
      <c r="F99" s="125">
        <f t="shared" ref="F99" si="71">MONTH(D99)</f>
        <v>12</v>
      </c>
      <c r="G99" s="125">
        <f>IF(selected_period="Total Year", 1, IF(selected_period=cc_month_number,1,0))</f>
        <v>1</v>
      </c>
      <c r="H99" s="104">
        <f t="shared" ref="H99" si="72">1*$E$49</f>
        <v>1</v>
      </c>
      <c r="I99" s="104">
        <f t="shared" ref="I99" si="73">1*$E$52</f>
        <v>1</v>
      </c>
      <c r="J99" s="127" cm="1">
        <f t="array" ref="J99">SUM(Tracking[Amount] * (Tracking[[Type ]]=cc_type) * (YEAR(Tracking[Effective Date])=selected_year) * (MONTH(Tracking[Effective Date])=cc_month_number))</f>
        <v>0</v>
      </c>
      <c r="K99" s="127" cm="1">
        <f t="array" aca="1" ref="K99" ca="1">INDEX('Budget Planning'!$E:$EM,income_total_row,MATCH(DATE(selected_year,cc_month_number,1),'Budget Planning'!$E$9:$EM$9,0))</f>
        <v>5600</v>
      </c>
      <c r="L99" s="130">
        <f ca="1">cc_budget-cc_tracked</f>
        <v>5600</v>
      </c>
      <c r="M99" s="131">
        <f ca="1">cc_In_Focus*cc_Show_Type*MIN(cc_tracked,cc_budget)</f>
        <v>0</v>
      </c>
      <c r="N99" s="131">
        <f ca="1">cc_In_Focus*cc_Show_Type*cc_show_remaining_budget*IF(cc_delta&gt;0,cc_delta,0)</f>
        <v>5600</v>
      </c>
      <c r="O99" s="131">
        <f ca="1">cc_In_Focus*cc_Show_Type*IF(cc_delta&lt;0,ABS(cc_delta),0)</f>
        <v>0</v>
      </c>
      <c r="P99" s="131">
        <f ca="1">NOT(cc_In_Focus)*cc_Show_Type*MIN(cc_tracked,cc_budget)</f>
        <v>0</v>
      </c>
      <c r="Q99" s="131">
        <f ca="1">NOT(cc_In_Focus)*cc_Show_Type*cc_show_remaining_budget*IF(cc_delta&gt;0,cc_delta,0)</f>
        <v>0</v>
      </c>
      <c r="R99" s="131">
        <f ca="1">NOT(cc_In_Focus)*cc_Show_Type*IF(cc_delta&lt;0,ABS(cc_delta),0)</f>
        <v>0</v>
      </c>
    </row>
    <row r="100" spans="4:18" x14ac:dyDescent="0.3">
      <c r="D100" s="132"/>
      <c r="E100" s="104" t="s">
        <v>17</v>
      </c>
      <c r="F100" s="125">
        <f t="shared" ref="F100" si="74">MONTH(D99)</f>
        <v>12</v>
      </c>
      <c r="G100" s="125">
        <f>IF(selected_period="Total Year", 1, IF(selected_period=cc_month_number,1,0))</f>
        <v>1</v>
      </c>
      <c r="H100" s="104">
        <f t="shared" ref="H100" si="75">1*$E$50</f>
        <v>1</v>
      </c>
      <c r="I100" s="104">
        <f t="shared" si="3"/>
        <v>1</v>
      </c>
      <c r="J100" s="127" cm="1">
        <f t="array" ref="J100">SUM(Tracking[Amount] * (Tracking[[Type ]]=cc_type) * (YEAR(Tracking[Effective Date])=selected_year) * (MONTH(Tracking[Effective Date])=cc_month_number))</f>
        <v>0</v>
      </c>
      <c r="K100" s="127" cm="1">
        <f t="array" aca="1" ref="K100" ca="1">INDEX('Budget Planning'!$E:$EM,expenses_total_row,MATCH(DATE(selected_year,cc_month_number,1),'Budget Planning'!$E$9:$EM$9,0))</f>
        <v>3350</v>
      </c>
      <c r="L100" s="130">
        <f ca="1">cc_budget-cc_tracked</f>
        <v>3350</v>
      </c>
      <c r="M100" s="131">
        <f ca="1">cc_In_Focus*cc_Show_Type*MIN(cc_tracked,cc_budget)</f>
        <v>0</v>
      </c>
      <c r="N100" s="131">
        <f ca="1">cc_In_Focus*cc_Show_Type*cc_show_remaining_budget*IF(cc_delta&gt;0,cc_delta,0)</f>
        <v>3350</v>
      </c>
      <c r="O100" s="131">
        <f ca="1">cc_In_Focus*cc_Show_Type*IF(cc_delta&lt;0,ABS(cc_delta),0)</f>
        <v>0</v>
      </c>
      <c r="P100" s="131">
        <f ca="1">NOT(cc_In_Focus)*cc_Show_Type*MIN(cc_tracked,cc_budget)</f>
        <v>0</v>
      </c>
      <c r="Q100" s="131">
        <f ca="1">NOT(cc_In_Focus)*cc_Show_Type*cc_show_remaining_budget*IF(cc_delta&gt;0,cc_delta,0)</f>
        <v>0</v>
      </c>
      <c r="R100" s="131">
        <f ca="1">NOT(cc_In_Focus)*cc_Show_Type*IF(cc_delta&lt;0,ABS(cc_delta),0)</f>
        <v>0</v>
      </c>
    </row>
    <row r="101" spans="4:18" x14ac:dyDescent="0.3">
      <c r="D101" s="132"/>
      <c r="E101" s="104" t="s">
        <v>28</v>
      </c>
      <c r="F101" s="125">
        <f t="shared" ref="F101" si="76">MONTH(D99)</f>
        <v>12</v>
      </c>
      <c r="G101" s="125">
        <f>IF(selected_period="Total Year", 1, IF(selected_period=cc_month_number,1,0))</f>
        <v>1</v>
      </c>
      <c r="H101" s="104">
        <f t="shared" ref="H101" si="77">1*$E$51</f>
        <v>1</v>
      </c>
      <c r="I101" s="104">
        <f t="shared" si="3"/>
        <v>1</v>
      </c>
      <c r="J101" s="127" cm="1">
        <f t="array" ref="J101">SUM(Tracking[Amount] * (Tracking[[Type ]]=cc_type) * (YEAR(Tracking[Effective Date])=selected_year) * (MONTH(Tracking[Effective Date])=cc_month_number))</f>
        <v>0</v>
      </c>
      <c r="K101" s="127" cm="1">
        <f t="array" aca="1" ref="K101" ca="1">INDEX('Budget Planning'!$E:$EM,savings_total_row,MATCH(DATE(selected_year,cc_month_number,1),'Budget Planning'!$E$9:$EM$9,0))</f>
        <v>2250</v>
      </c>
      <c r="L101" s="130">
        <f ca="1">cc_budget-cc_tracked</f>
        <v>2250</v>
      </c>
      <c r="M101" s="131">
        <f ca="1">cc_In_Focus*cc_Show_Type*MIN(cc_tracked,cc_budget)</f>
        <v>0</v>
      </c>
      <c r="N101" s="131">
        <f ca="1">cc_In_Focus*cc_Show_Type*cc_show_remaining_budget*IF(cc_delta&gt;0,cc_delta,0)</f>
        <v>2250</v>
      </c>
      <c r="O101" s="131">
        <f ca="1">cc_In_Focus*cc_Show_Type*IF(cc_delta&lt;0,ABS(cc_delta),0)</f>
        <v>0</v>
      </c>
      <c r="P101" s="131">
        <f ca="1">NOT(cc_In_Focus)*cc_Show_Type*MIN(cc_tracked,cc_budget)</f>
        <v>0</v>
      </c>
      <c r="Q101" s="131">
        <f ca="1">NOT(cc_In_Focus)*cc_Show_Type*cc_show_remaining_budget*IF(cc_delta&gt;0,cc_delta,0)</f>
        <v>0</v>
      </c>
      <c r="R101" s="131">
        <f ca="1">NOT(cc_In_Focus)*cc_Show_Type*IF(cc_delta&lt;0,ABS(cc_delta),0)</f>
        <v>0</v>
      </c>
    </row>
    <row r="102" spans="4:18" x14ac:dyDescent="0.3">
      <c r="D102" s="133"/>
      <c r="E102" s="112"/>
      <c r="F102" s="112"/>
      <c r="G102" s="112"/>
      <c r="H102" s="112"/>
      <c r="I102" s="112"/>
      <c r="J102" s="113"/>
      <c r="K102" s="113"/>
      <c r="L102" s="113"/>
      <c r="M102" s="112"/>
      <c r="N102" s="112"/>
      <c r="O102" s="112"/>
      <c r="P102" s="112"/>
      <c r="Q102" s="112"/>
      <c r="R102" s="112"/>
    </row>
  </sheetData>
  <sheetProtection algorithmName="SHA-512" hashValue="mDLlHqBYS4SazCcTb/iPQxMmzhtUX5+aWiGYC4E0YhqFa5JTrhr+slMVUuyr8ni4viKdS+CCvDtCgDi6MEkpuQ==" saltValue="StSJ7sv6RgacuqcfvO6x6Q==" spinCount="100000" sheet="1" objects="1" scenarios="1" pivotTables="0"/>
  <mergeCells count="17">
    <mergeCell ref="B1:D2"/>
    <mergeCell ref="C6:F6"/>
    <mergeCell ref="C17:F17"/>
    <mergeCell ref="M53:O53"/>
    <mergeCell ref="P53:R53"/>
    <mergeCell ref="D55:D58"/>
    <mergeCell ref="D59:D62"/>
    <mergeCell ref="D63:D66"/>
    <mergeCell ref="D67:D70"/>
    <mergeCell ref="D71:D74"/>
    <mergeCell ref="D95:D98"/>
    <mergeCell ref="D99:D102"/>
    <mergeCell ref="D75:D78"/>
    <mergeCell ref="D79:D82"/>
    <mergeCell ref="D83:D86"/>
    <mergeCell ref="D87:D90"/>
    <mergeCell ref="D91:D94"/>
  </mergeCells>
  <phoneticPr fontId="34"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9831B5FD002554D89CAD11B562A79B1" ma:contentTypeVersion="2" ma:contentTypeDescription="Create a new document." ma:contentTypeScope="" ma:versionID="0633a467774b69a6ced0e3b2b21d63a2">
  <xsd:schema xmlns:xsd="http://www.w3.org/2001/XMLSchema" xmlns:xs="http://www.w3.org/2001/XMLSchema" xmlns:p="http://schemas.microsoft.com/office/2006/metadata/properties" xmlns:ns3="0c824337-cc9d-4746-8785-25562cc7739f" targetNamespace="http://schemas.microsoft.com/office/2006/metadata/properties" ma:root="true" ma:fieldsID="8162a8d7832af79e562c0cb70d646308" ns3:_="">
    <xsd:import namespace="0c824337-cc9d-4746-8785-25562cc7739f"/>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824337-cc9d-4746-8785-25562cc773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A23987C-0C93-4BB6-86A1-F23C66B12423}">
  <ds:schemaRefs>
    <ds:schemaRef ds:uri="http://schemas.microsoft.com/sharepoint/v3/contenttype/forms"/>
  </ds:schemaRefs>
</ds:datastoreItem>
</file>

<file path=customXml/itemProps2.xml><?xml version="1.0" encoding="utf-8"?>
<ds:datastoreItem xmlns:ds="http://schemas.openxmlformats.org/officeDocument/2006/customXml" ds:itemID="{2152BFFA-5FF8-437E-A1D4-D672E2E829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824337-cc9d-4746-8785-25562cc773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151CCA1-7F18-4E68-BC2E-6BF603BA4022}">
  <ds:schemaRefs>
    <ds:schemaRef ds:uri="http://schemas.microsoft.com/office/2006/documentManagement/types"/>
    <ds:schemaRef ds:uri="http://purl.org/dc/terms/"/>
    <ds:schemaRef ds:uri="http://purl.org/dc/dcmitype/"/>
    <ds:schemaRef ds:uri="0c824337-cc9d-4746-8785-25562cc7739f"/>
    <ds:schemaRef ds:uri="http://schemas.openxmlformats.org/package/2006/metadata/core-properties"/>
    <ds:schemaRef ds:uri="http://www.w3.org/XML/1998/namespace"/>
    <ds:schemaRef ds:uri="http://purl.org/dc/elements/1.1/"/>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38</vt:i4>
      </vt:variant>
    </vt:vector>
  </HeadingPairs>
  <TitlesOfParts>
    <vt:vector size="44" baseType="lpstr">
      <vt:lpstr>Settings</vt:lpstr>
      <vt:lpstr>Budget Planning</vt:lpstr>
      <vt:lpstr>Budget Dashboard</vt:lpstr>
      <vt:lpstr>Budget Tracking</vt:lpstr>
      <vt:lpstr>Dropdown Data</vt:lpstr>
      <vt:lpstr>Calculations</vt:lpstr>
      <vt:lpstr>'Budget Dashboard'!budget</vt:lpstr>
      <vt:lpstr>budget_range</vt:lpstr>
      <vt:lpstr>'Budget Dashboard'!budget_rank</vt:lpstr>
      <vt:lpstr>Calculations!cc_budget</vt:lpstr>
      <vt:lpstr>Calculations!cc_delta</vt:lpstr>
      <vt:lpstr>Calculations!cc_In_Focus</vt:lpstr>
      <vt:lpstr>Calculations!cc_month_number</vt:lpstr>
      <vt:lpstr>Calculations!cc_show_remaining_budget</vt:lpstr>
      <vt:lpstr>Calculations!cc_Show_Type</vt:lpstr>
      <vt:lpstr>Calculations!cc_tracked</vt:lpstr>
      <vt:lpstr>Calculations!cc_type</vt:lpstr>
      <vt:lpstr>'Budget Dashboard'!comb_rank</vt:lpstr>
      <vt:lpstr>'Budget Dashboard'!comb_rank_norm</vt:lpstr>
      <vt:lpstr>'Budget Dashboard'!comb_rank_norm_run_range</vt:lpstr>
      <vt:lpstr>'Budget Dashboard'!comb_rank_range</vt:lpstr>
      <vt:lpstr>'Budget Dashboard'!comb_rank_unique</vt:lpstr>
      <vt:lpstr>'Budget Dashboard'!header_row_id</vt:lpstr>
      <vt:lpstr>'Budget Dashboard'!is_cat</vt:lpstr>
      <vt:lpstr>'Budget Dashboard'!is_header</vt:lpstr>
      <vt:lpstr>'Budget Dashboard'!is_total</vt:lpstr>
      <vt:lpstr>'Budget Dashboard'!item</vt:lpstr>
      <vt:lpstr>'Budget Dashboard'!out_budget</vt:lpstr>
      <vt:lpstr>'Budget Dashboard'!out_percentage_completed</vt:lpstr>
      <vt:lpstr>'Budget Dashboard'!out_tracked</vt:lpstr>
      <vt:lpstr>'Budget Dashboard'!row_id</vt:lpstr>
      <vt:lpstr>savings_rate_calculation_type</vt:lpstr>
      <vt:lpstr>selected_period</vt:lpstr>
      <vt:lpstr>selected_period_display</vt:lpstr>
      <vt:lpstr>selected_year</vt:lpstr>
      <vt:lpstr>shift_late_income_starting_day</vt:lpstr>
      <vt:lpstr>shift_late_income_status</vt:lpstr>
      <vt:lpstr>sort_max_row</vt:lpstr>
      <vt:lpstr>sort_min_row</vt:lpstr>
      <vt:lpstr>starting_year</vt:lpstr>
      <vt:lpstr>'Budget Dashboard'!tracked</vt:lpstr>
      <vt:lpstr>'Budget Dashboard'!tracked_range</vt:lpstr>
      <vt:lpstr>'Budget Dashboard'!tracked_rank</vt:lpstr>
      <vt:lpstr>'Budget Dashboard'!type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asus</dc:creator>
  <cp:keywords/>
  <dc:description/>
  <cp:lastModifiedBy>asus</cp:lastModifiedBy>
  <cp:revision/>
  <dcterms:created xsi:type="dcterms:W3CDTF">2023-03-29T12:39:50Z</dcterms:created>
  <dcterms:modified xsi:type="dcterms:W3CDTF">2023-04-12T17:27:59Z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2023-03-29T17:24:45Z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eeb21b8e-2011-489a-8840-ad10f8abee79</vt:lpwstr>
  </property>
  <property fmtid="{D5CDD505-2E9C-101B-9397-08002B2CF9AE}" pid="7" name="MSIP_Label_defa4170-0d19-0005-0004-bc88714345d2_ActionId">
    <vt:lpwstr>b0183062-1b39-4340-9057-9c3f66c01ee1</vt:lpwstr>
  </property>
  <property fmtid="{D5CDD505-2E9C-101B-9397-08002B2CF9AE}" pid="8" name="MSIP_Label_defa4170-0d19-0005-0004-bc88714345d2_ContentBits">
    <vt:lpwstr>0</vt:lpwstr>
  </property>
  <property fmtid="{D5CDD505-2E9C-101B-9397-08002B2CF9AE}" pid="9" name="ContentTypeId">
    <vt:lpwstr>0x01010009831B5FD002554D89CAD11B562A79B1</vt:lpwstr>
  </property>
</Properties>
</file>