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jsmorris/Box/A_Penn/Coronavirus/website/vaccineas/"/>
    </mc:Choice>
  </mc:AlternateContent>
  <xr:revisionPtr revIDLastSave="0" documentId="13_ncr:1_{2158AD63-3975-B449-9D0F-C2E4EA5EBA72}" xr6:coauthVersionLast="36" xr6:coauthVersionMax="36" xr10:uidLastSave="{00000000-0000-0000-0000-000000000000}"/>
  <bookViews>
    <workbookView xWindow="-72360" yWindow="8960" windowWidth="33600" windowHeight="20540" xr2:uid="{00000000-000D-0000-FFFF-FFFF00000000}"/>
  </bookViews>
  <sheets>
    <sheet name="חולים פעילים - גיל והתחסנות..." sheetId="1" r:id="rId1"/>
  </sheets>
  <calcPr calcId="181029"/>
</workbook>
</file>

<file path=xl/calcChain.xml><?xml version="1.0" encoding="utf-8"?>
<calcChain xmlns="http://schemas.openxmlformats.org/spreadsheetml/2006/main">
  <c r="Q31" i="1" l="1"/>
  <c r="Q30" i="1"/>
  <c r="Q29" i="1"/>
  <c r="Q28" i="1"/>
  <c r="Q27" i="1"/>
  <c r="Q26" i="1"/>
  <c r="Q25" i="1"/>
  <c r="Q24" i="1"/>
  <c r="Q23" i="1"/>
  <c r="Q22" i="1"/>
  <c r="R31" i="1"/>
  <c r="R30" i="1"/>
  <c r="R29" i="1"/>
  <c r="R28" i="1"/>
  <c r="R27" i="1"/>
  <c r="R26" i="1"/>
  <c r="R25" i="1"/>
  <c r="R24" i="1"/>
  <c r="R23" i="1"/>
  <c r="R22" i="1"/>
  <c r="C23" i="1"/>
  <c r="E22" i="1"/>
  <c r="D22" i="1"/>
  <c r="C22" i="1"/>
  <c r="B22" i="1"/>
  <c r="U13" i="1"/>
  <c r="U12" i="1"/>
  <c r="U11" i="1"/>
  <c r="U10" i="1"/>
  <c r="U9" i="1"/>
  <c r="U8" i="1"/>
  <c r="U6" i="1"/>
  <c r="U5" i="1"/>
  <c r="U4" i="1"/>
  <c r="S18" i="1"/>
  <c r="R18" i="1"/>
  <c r="V18" i="1" s="1"/>
  <c r="Q18" i="1"/>
  <c r="S17" i="1"/>
  <c r="R17" i="1"/>
  <c r="R19" i="1" s="1"/>
  <c r="Q17" i="1"/>
  <c r="Q19" i="1" s="1"/>
  <c r="J15" i="1"/>
  <c r="I15" i="1"/>
  <c r="H15" i="1"/>
  <c r="D13" i="1"/>
  <c r="C13" i="1"/>
  <c r="B13" i="1"/>
  <c r="E13" i="1" s="1"/>
  <c r="D12" i="1"/>
  <c r="C12" i="1"/>
  <c r="B12" i="1"/>
  <c r="D11" i="1"/>
  <c r="C11" i="1"/>
  <c r="B11" i="1"/>
  <c r="E11" i="1" s="1"/>
  <c r="D10" i="1"/>
  <c r="C10" i="1"/>
  <c r="B10" i="1"/>
  <c r="D9" i="1"/>
  <c r="D18" i="1" s="1"/>
  <c r="C9" i="1"/>
  <c r="C18" i="1" s="1"/>
  <c r="B9" i="1"/>
  <c r="D8" i="1"/>
  <c r="C8" i="1"/>
  <c r="B8" i="1"/>
  <c r="D7" i="1"/>
  <c r="C7" i="1"/>
  <c r="B7" i="1"/>
  <c r="D6" i="1"/>
  <c r="C6" i="1"/>
  <c r="B6" i="1"/>
  <c r="D5" i="1"/>
  <c r="C5" i="1"/>
  <c r="B5" i="1"/>
  <c r="E5" i="1" s="1"/>
  <c r="D4" i="1"/>
  <c r="D17" i="1" s="1"/>
  <c r="C4" i="1"/>
  <c r="C17" i="1" s="1"/>
  <c r="B4" i="1"/>
  <c r="S15" i="1"/>
  <c r="R15" i="1"/>
  <c r="Q15" i="1"/>
  <c r="Y13" i="1"/>
  <c r="Y12" i="1"/>
  <c r="Y11" i="1"/>
  <c r="Y10" i="1"/>
  <c r="Y9" i="1"/>
  <c r="Y8" i="1"/>
  <c r="Y7" i="1"/>
  <c r="Y6" i="1"/>
  <c r="Y5" i="1"/>
  <c r="Y4" i="1"/>
  <c r="X13" i="1"/>
  <c r="X12" i="1"/>
  <c r="X11" i="1"/>
  <c r="X10" i="1"/>
  <c r="X9" i="1"/>
  <c r="X8" i="1"/>
  <c r="X7" i="1"/>
  <c r="X6" i="1"/>
  <c r="X5" i="1"/>
  <c r="X4" i="1"/>
  <c r="O13" i="1"/>
  <c r="O12" i="1"/>
  <c r="O11" i="1"/>
  <c r="O10" i="1"/>
  <c r="O9" i="1"/>
  <c r="O8" i="1"/>
  <c r="O7" i="1"/>
  <c r="O6" i="1"/>
  <c r="O5" i="1"/>
  <c r="O4" i="1"/>
  <c r="N13" i="1"/>
  <c r="N12" i="1"/>
  <c r="N11" i="1"/>
  <c r="N10" i="1"/>
  <c r="N9" i="1"/>
  <c r="N8" i="1"/>
  <c r="N7" i="1"/>
  <c r="N6" i="1"/>
  <c r="N5" i="1"/>
  <c r="N4" i="1"/>
  <c r="W18" i="1" l="1"/>
  <c r="C19" i="1"/>
  <c r="D19" i="1"/>
  <c r="B17" i="1"/>
  <c r="G17" i="1" s="1"/>
  <c r="E6" i="1"/>
  <c r="S19" i="1"/>
  <c r="W19" i="1" s="1"/>
  <c r="B18" i="1"/>
  <c r="W17" i="1"/>
  <c r="T17" i="1"/>
  <c r="X17" i="1" s="1"/>
  <c r="V17" i="1"/>
  <c r="G9" i="1"/>
  <c r="F5" i="1"/>
  <c r="G7" i="1"/>
  <c r="B15" i="1"/>
  <c r="P6" i="1" s="1"/>
  <c r="C15" i="1"/>
  <c r="V15" i="1" s="1"/>
  <c r="G10" i="1"/>
  <c r="G12" i="1"/>
  <c r="G4" i="1"/>
  <c r="E10" i="1"/>
  <c r="L15" i="1"/>
  <c r="E8" i="1"/>
  <c r="E4" i="1"/>
  <c r="F9" i="1"/>
  <c r="D15" i="1"/>
  <c r="G8" i="1"/>
  <c r="F4" i="1"/>
  <c r="G5" i="1"/>
  <c r="F13" i="1"/>
  <c r="F11" i="1"/>
  <c r="G6" i="1"/>
  <c r="E7" i="1"/>
  <c r="E12" i="1"/>
  <c r="G13" i="1"/>
  <c r="F10" i="1"/>
  <c r="F6" i="1"/>
  <c r="G11" i="1"/>
  <c r="F7" i="1"/>
  <c r="F12" i="1"/>
  <c r="F8" i="1"/>
  <c r="E9" i="1"/>
  <c r="P4" i="1" l="1"/>
  <c r="E18" i="1"/>
  <c r="P18" i="1"/>
  <c r="T18" i="1"/>
  <c r="B19" i="1"/>
  <c r="E17" i="1"/>
  <c r="P17" i="1"/>
  <c r="P10" i="1"/>
  <c r="Y18" i="1"/>
  <c r="Y17" i="1"/>
  <c r="K15" i="1"/>
  <c r="N15" i="1" s="1"/>
  <c r="T15" i="1"/>
  <c r="X15" i="1" s="1"/>
  <c r="P11" i="1"/>
  <c r="P8" i="1"/>
  <c r="P13" i="1"/>
  <c r="P12" i="1"/>
  <c r="P9" i="1"/>
  <c r="P7" i="1"/>
  <c r="F18" i="1"/>
  <c r="G19" i="1"/>
  <c r="G15" i="1"/>
  <c r="W15" i="1"/>
  <c r="F17" i="1"/>
  <c r="V19" i="1"/>
  <c r="F19" i="1"/>
  <c r="P5" i="1"/>
  <c r="G18" i="1"/>
  <c r="M15" i="1"/>
  <c r="E15" i="1"/>
  <c r="F15" i="1"/>
  <c r="O15" i="1" l="1"/>
  <c r="Y15" i="1"/>
  <c r="E19" i="1"/>
  <c r="T19" i="1"/>
  <c r="U18" i="1"/>
  <c r="X18" i="1"/>
  <c r="X19" i="1" l="1"/>
  <c r="Y19" i="1"/>
</calcChain>
</file>

<file path=xl/sharedStrings.xml><?xml version="1.0" encoding="utf-8"?>
<sst xmlns="http://schemas.openxmlformats.org/spreadsheetml/2006/main" count="55" uniqueCount="55">
  <si>
    <t>קבוצת גיל</t>
  </si>
  <si>
    <t>מספר חולים פעילים לא מחוסנים</t>
  </si>
  <si>
    <t>מספר חולים פעילים מחוסנים</t>
  </si>
  <si>
    <t>מספר חולים פעילים מחוסנים חלקית</t>
  </si>
  <si>
    <t>מספר חולים פעילים לא מחוסנים ל-100K איש</t>
  </si>
  <si>
    <t>מספר חולים פעילים מחוסנים ל-100K איש</t>
  </si>
  <si>
    <t>מספר חולים פעילים מחוסנים חלקית ל-100K איש</t>
  </si>
  <si>
    <t>מספר חולים קשה לא מחוסנים</t>
  </si>
  <si>
    <t>מספר חולים קשה מחוסנים</t>
  </si>
  <si>
    <t>מספר חולים קשה מחוסנים חלקית</t>
  </si>
  <si>
    <t>מספר חולים קשה לא מחוסנים ל-100K איש</t>
  </si>
  <si>
    <t>מספר חולים קשה מחוסנים ל-100K איש</t>
  </si>
  <si>
    <t>מספר חולים קשה מחוסנים חלקית ל-100K איש</t>
  </si>
  <si>
    <t>12-15</t>
  </si>
  <si>
    <t>16-19</t>
  </si>
  <si>
    <t>20-29</t>
  </si>
  <si>
    <t>30-39</t>
  </si>
  <si>
    <t>40-49</t>
  </si>
  <si>
    <t>50-59</t>
  </si>
  <si>
    <t>60-69</t>
  </si>
  <si>
    <t>70-79</t>
  </si>
  <si>
    <t>80-89</t>
  </si>
  <si>
    <t>90+</t>
  </si>
  <si>
    <t>age group</t>
  </si>
  <si>
    <t>Active patients -- age and immunization</t>
  </si>
  <si>
    <t>not vax</t>
  </si>
  <si>
    <t>vax</t>
  </si>
  <si>
    <t>partial vax</t>
  </si>
  <si>
    <t>not vax per 100k</t>
  </si>
  <si>
    <t>vax per 100k</t>
  </si>
  <si>
    <t>partial vax 100k</t>
  </si>
  <si>
    <t>severe unvax</t>
  </si>
  <si>
    <t>severe vax</t>
  </si>
  <si>
    <t>severe partial vax</t>
  </si>
  <si>
    <t>severe unvax per 100k</t>
  </si>
  <si>
    <t>severe vax 100k</t>
  </si>
  <si>
    <t>severe parital vax per 1`00k</t>
  </si>
  <si>
    <t>Efficacy</t>
  </si>
  <si>
    <t>Efficacy severe</t>
  </si>
  <si>
    <t>Efficacy partial</t>
  </si>
  <si>
    <t>Efficacy severe partial</t>
  </si>
  <si>
    <t>population vax</t>
  </si>
  <si>
    <t>population unvax</t>
  </si>
  <si>
    <t>population partial</t>
  </si>
  <si>
    <t>proportion unvax</t>
  </si>
  <si>
    <t>proportion vax</t>
  </si>
  <si>
    <t>proportion partial</t>
  </si>
  <si>
    <t>total</t>
  </si>
  <si>
    <t>under 50</t>
  </si>
  <si>
    <t>over 50</t>
  </si>
  <si>
    <t>risk severe 20-29</t>
  </si>
  <si>
    <t>proportion of unvax</t>
  </si>
  <si>
    <t>Prob (serious|infected)</t>
  </si>
  <si>
    <t>unvax</t>
  </si>
  <si>
    <t>fully vax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</si>
</sst>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"/>
    <numFmt numFmtId="166" formatCode="#,##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NumberFormat="1"/>
    <xf numFmtId="10" fontId="0" fillId="0" borderId="0" xfId="0" applyNumberFormat="1"/>
    <xf numFmtId="3" fontId="0" fillId="0" borderId="0" xfId="0" applyNumberFormat="1"/>
    <xf numFmtId="165" fontId="0" fillId="0" borderId="0" xfId="0" applyNumberFormat="1"/>
    <xf numFmtId="2" fontId="0" fillId="0" borderId="0" xfId="0" applyNumberFormat="1"/>
    <xf numFmtId="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1"/>
  <sheetViews>
    <sheetView tabSelected="1" topLeftCell="A3" workbookViewId="0">
      <selection activeCell="E23" sqref="E23"/>
    </sheetView>
  </sheetViews>
  <sheetFormatPr baseColWidth="10" defaultRowHeight="16" x14ac:dyDescent="0.2"/>
  <cols>
    <col min="2" max="4" width="16.83203125" style="2" customWidth="1"/>
    <col min="5" max="7" width="16.83203125" style="1" customWidth="1"/>
    <col min="8" max="10" width="10.83203125" customWidth="1"/>
    <col min="11" max="11" width="16.1640625" style="3" customWidth="1"/>
    <col min="12" max="12" width="10.83203125" style="3" customWidth="1"/>
    <col min="13" max="13" width="15.5" style="3" customWidth="1"/>
    <col min="14" max="14" width="16.6640625" style="1" customWidth="1"/>
    <col min="15" max="15" width="17" style="1" customWidth="1"/>
    <col min="16" max="16" width="20.6640625" style="1" customWidth="1"/>
    <col min="17" max="18" width="10.83203125" customWidth="1"/>
    <col min="19" max="19" width="16.83203125" customWidth="1"/>
    <col min="20" max="21" width="20.83203125" style="4" customWidth="1"/>
    <col min="22" max="22" width="23.5" style="4" customWidth="1"/>
    <col min="23" max="23" width="26.5" style="4" customWidth="1"/>
    <col min="24" max="24" width="20.1640625" style="1" customWidth="1"/>
    <col min="25" max="25" width="10.83203125" style="1"/>
  </cols>
  <sheetData>
    <row r="1" spans="1:25" x14ac:dyDescent="0.2">
      <c r="A1" t="s">
        <v>24</v>
      </c>
    </row>
    <row r="2" spans="1:25" x14ac:dyDescent="0.2">
      <c r="A2" t="s">
        <v>0</v>
      </c>
      <c r="H2" t="s">
        <v>1</v>
      </c>
      <c r="I2" t="s">
        <v>2</v>
      </c>
      <c r="J2" t="s">
        <v>3</v>
      </c>
      <c r="K2" s="3" t="s">
        <v>4</v>
      </c>
      <c r="L2" s="3" t="s">
        <v>5</v>
      </c>
      <c r="M2" s="3" t="s">
        <v>6</v>
      </c>
      <c r="Q2" t="s">
        <v>7</v>
      </c>
      <c r="R2" t="s">
        <v>8</v>
      </c>
      <c r="S2" t="s">
        <v>9</v>
      </c>
      <c r="T2" s="4" t="s">
        <v>10</v>
      </c>
      <c r="V2" s="4" t="s">
        <v>11</v>
      </c>
      <c r="W2" s="4" t="s">
        <v>12</v>
      </c>
    </row>
    <row r="3" spans="1:25" x14ac:dyDescent="0.2">
      <c r="A3" t="s">
        <v>23</v>
      </c>
      <c r="B3" s="2" t="s">
        <v>42</v>
      </c>
      <c r="C3" s="2" t="s">
        <v>41</v>
      </c>
      <c r="D3" s="2" t="s">
        <v>43</v>
      </c>
      <c r="E3" s="1" t="s">
        <v>44</v>
      </c>
      <c r="F3" s="1" t="s">
        <v>45</v>
      </c>
      <c r="G3" s="1" t="s">
        <v>46</v>
      </c>
      <c r="H3" t="s">
        <v>25</v>
      </c>
      <c r="I3" t="s">
        <v>26</v>
      </c>
      <c r="J3" t="s">
        <v>27</v>
      </c>
      <c r="K3" s="3" t="s">
        <v>28</v>
      </c>
      <c r="L3" s="3" t="s">
        <v>29</v>
      </c>
      <c r="M3" s="3" t="s">
        <v>30</v>
      </c>
      <c r="N3" s="1" t="s">
        <v>37</v>
      </c>
      <c r="O3" s="1" t="s">
        <v>39</v>
      </c>
      <c r="P3" s="1" t="s">
        <v>51</v>
      </c>
      <c r="Q3" t="s">
        <v>31</v>
      </c>
      <c r="R3" t="s">
        <v>32</v>
      </c>
      <c r="S3" t="s">
        <v>33</v>
      </c>
      <c r="T3" s="4" t="s">
        <v>34</v>
      </c>
      <c r="U3" s="4" t="s">
        <v>50</v>
      </c>
      <c r="V3" s="4" t="s">
        <v>35</v>
      </c>
      <c r="W3" s="4" t="s">
        <v>36</v>
      </c>
      <c r="X3" s="1" t="s">
        <v>38</v>
      </c>
      <c r="Y3" s="1" t="s">
        <v>40</v>
      </c>
    </row>
    <row r="4" spans="1:25" x14ac:dyDescent="0.2">
      <c r="A4" t="s">
        <v>13</v>
      </c>
      <c r="B4" s="2">
        <f>H4*100000/K4</f>
        <v>383648.58138377301</v>
      </c>
      <c r="C4" s="2">
        <f>I4*100000/L4</f>
        <v>184549.35622317597</v>
      </c>
      <c r="D4" s="2">
        <f>J4*100000/M4</f>
        <v>49986.229688790962</v>
      </c>
      <c r="E4" s="1">
        <f>B4/SUM(B4:D4)</f>
        <v>0.62060564097274118</v>
      </c>
      <c r="F4" s="1">
        <f>C4/SUM(B4:D4)</f>
        <v>0.2985345888596454</v>
      </c>
      <c r="G4" s="1">
        <f>D4/SUM(B4:D4)</f>
        <v>8.0859770167613323E-2</v>
      </c>
      <c r="H4">
        <v>3083</v>
      </c>
      <c r="I4">
        <v>172</v>
      </c>
      <c r="J4">
        <v>363</v>
      </c>
      <c r="K4" s="3">
        <v>803.6</v>
      </c>
      <c r="L4" s="3">
        <v>93.2</v>
      </c>
      <c r="M4" s="3">
        <v>726.2</v>
      </c>
      <c r="N4" s="1">
        <f>1-L4/K4</f>
        <v>0.88402190144350423</v>
      </c>
      <c r="O4" s="1">
        <f>1-M4/K4</f>
        <v>9.6316575410652083E-2</v>
      </c>
      <c r="P4" s="1">
        <f>B4/B15</f>
        <v>0.29445479772283789</v>
      </c>
      <c r="Q4">
        <v>1</v>
      </c>
      <c r="R4">
        <v>0</v>
      </c>
      <c r="S4">
        <v>0</v>
      </c>
      <c r="T4" s="4">
        <v>0.3</v>
      </c>
      <c r="U4" s="4">
        <f>T4/T7</f>
        <v>4.8387096774193547E-2</v>
      </c>
      <c r="V4" s="4">
        <v>0</v>
      </c>
      <c r="W4" s="4">
        <v>0</v>
      </c>
      <c r="X4" s="1">
        <f>1-V4/T4</f>
        <v>1</v>
      </c>
      <c r="Y4" s="1">
        <f>1-W4/T4</f>
        <v>1</v>
      </c>
    </row>
    <row r="5" spans="1:25" x14ac:dyDescent="0.2">
      <c r="A5" t="s">
        <v>14</v>
      </c>
      <c r="B5" s="2">
        <f>H5*100000/K5</f>
        <v>127745.04552758437</v>
      </c>
      <c r="C5" s="2">
        <f>I5*100000/L5</f>
        <v>429109.15934755333</v>
      </c>
      <c r="D5" s="2">
        <f>J5*100000/M5</f>
        <v>26662.484316185695</v>
      </c>
      <c r="E5" s="1">
        <f t="shared" ref="E5:E13" si="0">B5/SUM(B5:D5)</f>
        <v>0.21892269389007887</v>
      </c>
      <c r="F5" s="1">
        <f t="shared" ref="F5:F13" si="1">C5/SUM(B5:D5)</f>
        <v>0.73538455248339452</v>
      </c>
      <c r="G5" s="1">
        <f t="shared" ref="G5:G13" si="2">D5/SUM(B5:D5)</f>
        <v>4.5692753626526701E-2</v>
      </c>
      <c r="H5">
        <v>954</v>
      </c>
      <c r="I5">
        <v>1710</v>
      </c>
      <c r="J5">
        <v>85</v>
      </c>
      <c r="K5" s="3">
        <v>746.8</v>
      </c>
      <c r="L5" s="3">
        <v>398.5</v>
      </c>
      <c r="M5" s="3">
        <v>318.8</v>
      </c>
      <c r="N5" s="1">
        <f>1-L5/K5</f>
        <v>0.46638993036957688</v>
      </c>
      <c r="O5" s="1">
        <f>1-M5/K5</f>
        <v>0.57311194429566137</v>
      </c>
      <c r="P5" s="1">
        <f>B5/B15</f>
        <v>9.8045824658718694E-2</v>
      </c>
      <c r="Q5">
        <v>2</v>
      </c>
      <c r="R5">
        <v>0</v>
      </c>
      <c r="S5">
        <v>0</v>
      </c>
      <c r="T5" s="4">
        <v>1.6</v>
      </c>
      <c r="U5" s="4">
        <f>T5/T7</f>
        <v>0.25806451612903225</v>
      </c>
      <c r="V5" s="4">
        <v>0</v>
      </c>
      <c r="W5" s="4">
        <v>0</v>
      </c>
      <c r="X5" s="1">
        <f t="shared" ref="X5:X13" si="3">1-V5/T5</f>
        <v>1</v>
      </c>
      <c r="Y5" s="1">
        <f t="shared" ref="Y5:Y13" si="4">1-W5/T5</f>
        <v>1</v>
      </c>
    </row>
    <row r="6" spans="1:25" x14ac:dyDescent="0.2">
      <c r="A6" t="s">
        <v>15</v>
      </c>
      <c r="B6" s="2">
        <f>H6*100000/K6</f>
        <v>265871.262336132</v>
      </c>
      <c r="C6" s="2">
        <f>I6*100000/L6</f>
        <v>991408.29286514758</v>
      </c>
      <c r="D6" s="2">
        <f>J6*100000/M6</f>
        <v>43064.876957494402</v>
      </c>
      <c r="E6" s="1">
        <f t="shared" si="0"/>
        <v>0.20446218383443562</v>
      </c>
      <c r="F6" s="1">
        <f t="shared" si="1"/>
        <v>0.76241976229271491</v>
      </c>
      <c r="G6" s="1">
        <f t="shared" si="2"/>
        <v>3.3118053872849683E-2</v>
      </c>
      <c r="H6">
        <v>1805</v>
      </c>
      <c r="I6">
        <v>5308</v>
      </c>
      <c r="J6">
        <v>154</v>
      </c>
      <c r="K6" s="3">
        <v>678.9</v>
      </c>
      <c r="L6" s="3">
        <v>535.4</v>
      </c>
      <c r="M6" s="3">
        <v>357.6</v>
      </c>
      <c r="N6" s="1">
        <f>1-L6/K6</f>
        <v>0.21137133598468116</v>
      </c>
      <c r="O6" s="1">
        <f>1-M6/K6</f>
        <v>0.47326557666813962</v>
      </c>
      <c r="P6" s="1">
        <f>B6/B15</f>
        <v>0.20405932035283317</v>
      </c>
      <c r="Q6">
        <v>4</v>
      </c>
      <c r="R6">
        <v>0</v>
      </c>
      <c r="S6">
        <v>0</v>
      </c>
      <c r="T6" s="4">
        <v>1.5</v>
      </c>
      <c r="U6" s="4">
        <f>T6/T7</f>
        <v>0.24193548387096772</v>
      </c>
      <c r="V6" s="4">
        <v>0</v>
      </c>
      <c r="W6" s="4">
        <v>0</v>
      </c>
      <c r="X6" s="1">
        <f t="shared" si="3"/>
        <v>1</v>
      </c>
      <c r="Y6" s="1">
        <f t="shared" si="4"/>
        <v>1</v>
      </c>
    </row>
    <row r="7" spans="1:25" x14ac:dyDescent="0.2">
      <c r="A7" t="s">
        <v>16</v>
      </c>
      <c r="B7" s="2">
        <f>H7*100000/K7</f>
        <v>194213.42391940963</v>
      </c>
      <c r="C7" s="2">
        <f>I7*100000/L7</f>
        <v>968837.04735376046</v>
      </c>
      <c r="D7" s="2">
        <f>J7*100000/M7</f>
        <v>33911.882510013354</v>
      </c>
      <c r="E7" s="1">
        <f t="shared" si="0"/>
        <v>0.1622552483004735</v>
      </c>
      <c r="F7" s="1">
        <f t="shared" si="1"/>
        <v>0.80941313174270024</v>
      </c>
      <c r="G7" s="1">
        <f t="shared" si="2"/>
        <v>2.8331619956826242E-2</v>
      </c>
      <c r="H7">
        <v>1658</v>
      </c>
      <c r="I7">
        <v>5565</v>
      </c>
      <c r="J7">
        <v>127</v>
      </c>
      <c r="K7" s="3">
        <v>853.7</v>
      </c>
      <c r="L7" s="3">
        <v>574.4</v>
      </c>
      <c r="M7" s="3">
        <v>374.5</v>
      </c>
      <c r="N7" s="1">
        <f>1-L7/K7</f>
        <v>0.32716410917184024</v>
      </c>
      <c r="O7" s="1">
        <f>1-M7/K7</f>
        <v>0.56132130725079077</v>
      </c>
      <c r="P7" s="1">
        <f>B7/B15</f>
        <v>0.14906108670852586</v>
      </c>
      <c r="Q7">
        <v>12</v>
      </c>
      <c r="R7">
        <v>2</v>
      </c>
      <c r="S7">
        <v>0</v>
      </c>
      <c r="T7" s="4">
        <v>6.2</v>
      </c>
      <c r="U7" s="4">
        <v>1</v>
      </c>
      <c r="V7" s="4">
        <v>0.2</v>
      </c>
      <c r="W7" s="4">
        <v>0</v>
      </c>
      <c r="X7" s="1">
        <f t="shared" si="3"/>
        <v>0.967741935483871</v>
      </c>
      <c r="Y7" s="1">
        <f t="shared" si="4"/>
        <v>1</v>
      </c>
    </row>
    <row r="8" spans="1:25" x14ac:dyDescent="0.2">
      <c r="A8" t="s">
        <v>17</v>
      </c>
      <c r="B8" s="2">
        <f>H8*100000/K8</f>
        <v>145355.46825497402</v>
      </c>
      <c r="C8" s="2">
        <f>I8*100000/L8</f>
        <v>927214.11605022056</v>
      </c>
      <c r="D8" s="2">
        <f>J8*100000/M8</f>
        <v>26025.236593059937</v>
      </c>
      <c r="E8" s="1">
        <f t="shared" si="0"/>
        <v>0.13231035272506167</v>
      </c>
      <c r="F8" s="1">
        <f t="shared" si="1"/>
        <v>0.84400007938513089</v>
      </c>
      <c r="G8" s="1">
        <f t="shared" si="2"/>
        <v>2.3689567889807337E-2</v>
      </c>
      <c r="H8">
        <v>1147</v>
      </c>
      <c r="I8">
        <v>5465</v>
      </c>
      <c r="J8">
        <v>66</v>
      </c>
      <c r="K8" s="3">
        <v>789.1</v>
      </c>
      <c r="L8" s="3">
        <v>589.4</v>
      </c>
      <c r="M8" s="3">
        <v>253.6</v>
      </c>
      <c r="N8" s="1">
        <f>1-L8/K8</f>
        <v>0.25307312127740467</v>
      </c>
      <c r="O8" s="1">
        <f>1-M8/K8</f>
        <v>0.67862121404131293</v>
      </c>
      <c r="P8" s="1">
        <f>B8/B15</f>
        <v>0.11156203119154054</v>
      </c>
      <c r="Q8">
        <v>24</v>
      </c>
      <c r="R8">
        <v>9</v>
      </c>
      <c r="S8">
        <v>1</v>
      </c>
      <c r="T8" s="4">
        <v>16.5</v>
      </c>
      <c r="U8" s="4">
        <f>T8/T7</f>
        <v>2.661290322580645</v>
      </c>
      <c r="V8" s="4">
        <v>1</v>
      </c>
      <c r="W8" s="4">
        <v>3.8</v>
      </c>
      <c r="X8" s="1">
        <f t="shared" si="3"/>
        <v>0.93939393939393945</v>
      </c>
      <c r="Y8" s="1">
        <f t="shared" si="4"/>
        <v>0.76969696969696977</v>
      </c>
    </row>
    <row r="9" spans="1:25" x14ac:dyDescent="0.2">
      <c r="A9" t="s">
        <v>18</v>
      </c>
      <c r="B9" s="2">
        <f>H9*100000/K9</f>
        <v>84545.02814258913</v>
      </c>
      <c r="C9" s="2">
        <f>I9*100000/L9</f>
        <v>747949.29157345265</v>
      </c>
      <c r="D9" s="2">
        <f>J9*100000/M9</f>
        <v>17472.118959107807</v>
      </c>
      <c r="E9" s="1">
        <f t="shared" si="0"/>
        <v>9.9468666403311451E-2</v>
      </c>
      <c r="F9" s="1">
        <f t="shared" si="1"/>
        <v>0.87997508788616174</v>
      </c>
      <c r="G9" s="1">
        <f t="shared" si="2"/>
        <v>2.0556245710526829E-2</v>
      </c>
      <c r="H9">
        <v>721</v>
      </c>
      <c r="I9">
        <v>4012</v>
      </c>
      <c r="J9">
        <v>47</v>
      </c>
      <c r="K9" s="3">
        <v>852.8</v>
      </c>
      <c r="L9" s="3">
        <v>536.4</v>
      </c>
      <c r="M9" s="3">
        <v>269</v>
      </c>
      <c r="N9" s="1">
        <f>1-L9/K9</f>
        <v>0.37101313320825513</v>
      </c>
      <c r="O9" s="1">
        <f>1-M9/K9</f>
        <v>0.68456848030018758</v>
      </c>
      <c r="P9" s="1">
        <f>B9/B15</f>
        <v>6.4889303305659715E-2</v>
      </c>
      <c r="Q9">
        <v>34</v>
      </c>
      <c r="R9">
        <v>22</v>
      </c>
      <c r="S9">
        <v>0</v>
      </c>
      <c r="T9" s="4">
        <v>40.200000000000003</v>
      </c>
      <c r="U9" s="4">
        <f>T9/T7</f>
        <v>6.4838709677419359</v>
      </c>
      <c r="V9" s="4">
        <v>2.9</v>
      </c>
      <c r="W9" s="4">
        <v>0</v>
      </c>
      <c r="X9" s="1">
        <f t="shared" si="3"/>
        <v>0.92786069651741299</v>
      </c>
      <c r="Y9" s="1">
        <f t="shared" si="4"/>
        <v>1</v>
      </c>
    </row>
    <row r="10" spans="1:25" x14ac:dyDescent="0.2">
      <c r="A10" t="s">
        <v>19</v>
      </c>
      <c r="B10" s="2">
        <f>H10*100000/K10</f>
        <v>65204.929779306396</v>
      </c>
      <c r="C10" s="2">
        <f>I10*100000/L10</f>
        <v>665716.79088119243</v>
      </c>
      <c r="D10" s="2">
        <f>J10*100000/M10</f>
        <v>10668.163952835486</v>
      </c>
      <c r="E10" s="1">
        <f t="shared" si="0"/>
        <v>8.7925861897785063E-2</v>
      </c>
      <c r="F10" s="1">
        <f t="shared" si="1"/>
        <v>0.89768860753581858</v>
      </c>
      <c r="G10" s="1">
        <f t="shared" si="2"/>
        <v>1.4385530566396382E-2</v>
      </c>
      <c r="H10">
        <v>455</v>
      </c>
      <c r="I10">
        <v>3037</v>
      </c>
      <c r="J10">
        <v>19</v>
      </c>
      <c r="K10" s="3">
        <v>697.8</v>
      </c>
      <c r="L10" s="3">
        <v>456.2</v>
      </c>
      <c r="M10" s="3">
        <v>178.1</v>
      </c>
      <c r="N10" s="1">
        <f>1-L10/K10</f>
        <v>0.34623101175121807</v>
      </c>
      <c r="O10" s="1">
        <f>1-M10/K10</f>
        <v>0.74476927486385791</v>
      </c>
      <c r="P10" s="1">
        <f>B10/B15</f>
        <v>5.0045550382190475E-2</v>
      </c>
      <c r="Q10">
        <v>50</v>
      </c>
      <c r="R10">
        <v>58</v>
      </c>
      <c r="S10">
        <v>3</v>
      </c>
      <c r="T10" s="4">
        <v>76.7</v>
      </c>
      <c r="U10" s="4">
        <f>T10/T7</f>
        <v>12.370967741935484</v>
      </c>
      <c r="V10" s="4">
        <v>8.6999999999999993</v>
      </c>
      <c r="W10" s="4">
        <v>28.1</v>
      </c>
      <c r="X10" s="1">
        <f t="shared" si="3"/>
        <v>0.88657105606258146</v>
      </c>
      <c r="Y10" s="1">
        <f t="shared" si="4"/>
        <v>0.63363754889178625</v>
      </c>
    </row>
    <row r="11" spans="1:25" x14ac:dyDescent="0.2">
      <c r="A11" t="s">
        <v>20</v>
      </c>
      <c r="B11" s="2">
        <f>H11*100000/K11</f>
        <v>20512.376666089665</v>
      </c>
      <c r="C11" s="2">
        <f>I11*100000/L11</f>
        <v>464336.32498819084</v>
      </c>
      <c r="D11" s="2">
        <f>J11*100000/M11</f>
        <v>5885.5002675227397</v>
      </c>
      <c r="E11" s="1">
        <f t="shared" si="0"/>
        <v>4.1799362232669973E-2</v>
      </c>
      <c r="F11" s="1">
        <f t="shared" si="1"/>
        <v>0.94620738307981467</v>
      </c>
      <c r="G11" s="1">
        <f t="shared" si="2"/>
        <v>1.1993254687515284E-2</v>
      </c>
      <c r="H11">
        <v>237</v>
      </c>
      <c r="I11">
        <v>1966</v>
      </c>
      <c r="J11">
        <v>22</v>
      </c>
      <c r="K11" s="3">
        <v>1155.4000000000001</v>
      </c>
      <c r="L11" s="3">
        <v>423.4</v>
      </c>
      <c r="M11" s="3">
        <v>373.8</v>
      </c>
      <c r="N11" s="1">
        <f>1-L11/K11</f>
        <v>0.63354682361087078</v>
      </c>
      <c r="O11" s="1">
        <f>1-M11/K11</f>
        <v>0.67647567941838327</v>
      </c>
      <c r="P11" s="1">
        <f>B11/B15</f>
        <v>1.5743490306265893E-2</v>
      </c>
      <c r="Q11">
        <v>39</v>
      </c>
      <c r="R11">
        <v>92</v>
      </c>
      <c r="S11">
        <v>2</v>
      </c>
      <c r="T11" s="4">
        <v>190.1</v>
      </c>
      <c r="U11" s="4">
        <f>T11/T7</f>
        <v>30.661290322580644</v>
      </c>
      <c r="V11" s="4">
        <v>19.8</v>
      </c>
      <c r="W11" s="4">
        <v>34</v>
      </c>
      <c r="X11" s="1">
        <f t="shared" si="3"/>
        <v>0.8958442924776433</v>
      </c>
      <c r="Y11" s="1">
        <f t="shared" si="4"/>
        <v>0.82114676486059968</v>
      </c>
    </row>
    <row r="12" spans="1:25" x14ac:dyDescent="0.2">
      <c r="A12" t="s">
        <v>21</v>
      </c>
      <c r="B12" s="2">
        <f>H12*100000/K12</f>
        <v>12683.457148034066</v>
      </c>
      <c r="C12" s="2">
        <f>I12*100000/L12</f>
        <v>208911.30727196301</v>
      </c>
      <c r="D12" s="2">
        <f>J12*100000/M12</f>
        <v>3924.3667499108096</v>
      </c>
      <c r="E12" s="1">
        <f t="shared" si="0"/>
        <v>5.6241158265540887E-2</v>
      </c>
      <c r="F12" s="1">
        <f t="shared" si="1"/>
        <v>0.92635736129440649</v>
      </c>
      <c r="G12" s="1">
        <f t="shared" si="2"/>
        <v>1.7401480440052602E-2</v>
      </c>
      <c r="H12">
        <v>140</v>
      </c>
      <c r="I12">
        <v>994</v>
      </c>
      <c r="J12">
        <v>11</v>
      </c>
      <c r="K12" s="3">
        <v>1103.8</v>
      </c>
      <c r="L12" s="3">
        <v>475.8</v>
      </c>
      <c r="M12" s="3">
        <v>280.3</v>
      </c>
      <c r="N12" s="1">
        <f>1-L12/K12</f>
        <v>0.56894364921181373</v>
      </c>
      <c r="O12" s="1">
        <f>1-M12/K12</f>
        <v>0.74605906867186089</v>
      </c>
      <c r="P12" s="1">
        <f>B12/B15</f>
        <v>9.7347025120750729E-3</v>
      </c>
      <c r="Q12">
        <v>32</v>
      </c>
      <c r="R12">
        <v>100</v>
      </c>
      <c r="S12">
        <v>2</v>
      </c>
      <c r="T12" s="4">
        <v>252.3</v>
      </c>
      <c r="U12" s="4">
        <f>T12/T7</f>
        <v>40.693548387096776</v>
      </c>
      <c r="V12" s="4">
        <v>47.9</v>
      </c>
      <c r="W12" s="4">
        <v>51</v>
      </c>
      <c r="X12" s="1">
        <f t="shared" si="3"/>
        <v>0.81014665081252479</v>
      </c>
      <c r="Y12" s="1">
        <f t="shared" si="4"/>
        <v>0.79785969084423303</v>
      </c>
    </row>
    <row r="13" spans="1:25" x14ac:dyDescent="0.2">
      <c r="A13" t="s">
        <v>22</v>
      </c>
      <c r="B13" s="2">
        <f>H13*100000/K13</f>
        <v>3132.0599712466628</v>
      </c>
      <c r="C13" s="2">
        <f>I13*100000/L13</f>
        <v>46601.941747572819</v>
      </c>
      <c r="D13" s="2">
        <f>J13*100000/M13</f>
        <v>1764.1129032258063</v>
      </c>
      <c r="E13" s="1">
        <f t="shared" si="0"/>
        <v>6.0818925007904895E-2</v>
      </c>
      <c r="F13" s="1">
        <f t="shared" si="1"/>
        <v>0.90492520142909239</v>
      </c>
      <c r="G13" s="1">
        <f t="shared" si="2"/>
        <v>3.4255873563002748E-2</v>
      </c>
      <c r="H13">
        <v>61</v>
      </c>
      <c r="I13">
        <v>264</v>
      </c>
      <c r="J13">
        <v>7</v>
      </c>
      <c r="K13" s="3">
        <v>1947.6</v>
      </c>
      <c r="L13" s="3">
        <v>566.5</v>
      </c>
      <c r="M13" s="3">
        <v>396.8</v>
      </c>
      <c r="N13" s="1">
        <f>1-L13/K13</f>
        <v>0.70912918463750252</v>
      </c>
      <c r="O13" s="1">
        <f>1-M13/K13</f>
        <v>0.79626206613267614</v>
      </c>
      <c r="P13" s="1">
        <f>B13/B15</f>
        <v>2.4038928593526701E-3</v>
      </c>
      <c r="Q13">
        <v>16</v>
      </c>
      <c r="R13">
        <v>18</v>
      </c>
      <c r="S13">
        <v>2</v>
      </c>
      <c r="T13" s="4">
        <v>510.9</v>
      </c>
      <c r="U13" s="4">
        <f>T13/T7</f>
        <v>82.403225806451601</v>
      </c>
      <c r="V13" s="4">
        <v>38.6</v>
      </c>
      <c r="W13" s="4">
        <v>113.4</v>
      </c>
      <c r="X13" s="1">
        <f t="shared" si="3"/>
        <v>0.92444705421804663</v>
      </c>
      <c r="Y13" s="1">
        <f t="shared" si="4"/>
        <v>0.7780387551379917</v>
      </c>
    </row>
    <row r="15" spans="1:25" x14ac:dyDescent="0.2">
      <c r="B15" s="2">
        <f>SUM(B4:B14)</f>
        <v>1302911.633129139</v>
      </c>
      <c r="C15" s="2">
        <f>SUM(C4:C13)</f>
        <v>5634633.6283022296</v>
      </c>
      <c r="D15" s="2">
        <f>SUM(D4:D13)</f>
        <v>219364.97289814701</v>
      </c>
      <c r="E15" s="1">
        <f t="shared" ref="E15" si="5">B15/SUM(B15:D15)</f>
        <v>0.18204945856096802</v>
      </c>
      <c r="F15" s="1">
        <f t="shared" ref="F15" si="6">C15/SUM(B15:D15)</f>
        <v>0.78729974860863994</v>
      </c>
      <c r="G15" s="1">
        <f t="shared" ref="G15" si="7">D15/SUM(B15:D15)</f>
        <v>3.0650792830392109E-2</v>
      </c>
      <c r="H15">
        <f>SUM(H4:H14)</f>
        <v>10261</v>
      </c>
      <c r="I15">
        <f>SUM(I4:I14)</f>
        <v>28493</v>
      </c>
      <c r="J15">
        <f>SUM(J4:J13)</f>
        <v>901</v>
      </c>
      <c r="K15" s="3">
        <f>H15/B15*100000</f>
        <v>787.54381641037776</v>
      </c>
      <c r="L15" s="3">
        <f>I15/C15*100000</f>
        <v>505.67617842768641</v>
      </c>
      <c r="M15" s="3">
        <f>J15/D15*100000</f>
        <v>410.73102423619008</v>
      </c>
      <c r="N15" s="1">
        <f>1-L15/K15</f>
        <v>0.35790724542469665</v>
      </c>
      <c r="O15" s="1">
        <f>1-M15/K15</f>
        <v>0.47846581272353739</v>
      </c>
      <c r="Q15">
        <f>SUM(Q4:Q14)</f>
        <v>214</v>
      </c>
      <c r="R15">
        <f t="shared" ref="R15:S15" si="8">SUM(R4:R14)</f>
        <v>301</v>
      </c>
      <c r="S15">
        <f t="shared" si="8"/>
        <v>10</v>
      </c>
      <c r="T15" s="4">
        <f>Q15/B15*100000</f>
        <v>16.424751653037799</v>
      </c>
      <c r="V15" s="4">
        <f>R15/C15*100000</f>
        <v>5.3419622260461725</v>
      </c>
      <c r="W15" s="4">
        <f>S15/D15*10000</f>
        <v>0.45586129216003335</v>
      </c>
      <c r="X15" s="1">
        <f>1-V15/T15</f>
        <v>0.6747614613059818</v>
      </c>
      <c r="Y15" s="1">
        <f>1-W15/T15</f>
        <v>0.97224546819399116</v>
      </c>
    </row>
    <row r="17" spans="1:25" x14ac:dyDescent="0.2">
      <c r="A17" t="s">
        <v>48</v>
      </c>
      <c r="B17" s="2">
        <f>SUM(B4:B8)</f>
        <v>1116833.781421873</v>
      </c>
      <c r="C17" s="2">
        <f>SUM(C4:C8)</f>
        <v>3501117.9718398578</v>
      </c>
      <c r="D17" s="2">
        <f>SUM(D4:D8)</f>
        <v>179650.71006554435</v>
      </c>
      <c r="E17" s="1">
        <f t="shared" ref="E17:E18" si="9">B17/SUM(B17:D17)</f>
        <v>0.23278997998665288</v>
      </c>
      <c r="F17" s="1">
        <f t="shared" ref="F17:F18" si="10">C17/SUM(B17:D17)</f>
        <v>0.72976408499918344</v>
      </c>
      <c r="G17" s="1">
        <f t="shared" ref="G17:G19" si="11">D17/SUM(B17:D17)</f>
        <v>3.7445935014163594E-2</v>
      </c>
      <c r="P17" s="1">
        <f>B17/B15</f>
        <v>0.85718306063445615</v>
      </c>
      <c r="Q17" s="2">
        <f>SUM(Q4:Q8)</f>
        <v>43</v>
      </c>
      <c r="R17" s="2">
        <f>SUM(R4:R8)</f>
        <v>11</v>
      </c>
      <c r="S17" s="2">
        <f>SUM(S4:S8)</f>
        <v>1</v>
      </c>
      <c r="T17" s="4">
        <f>Q17/B17*100000</f>
        <v>3.8501700714367244</v>
      </c>
      <c r="V17" s="4">
        <f>R17/C17*100000</f>
        <v>0.31418535703381162</v>
      </c>
      <c r="W17" s="4">
        <f>S17/D17*100000</f>
        <v>0.55663570694218623</v>
      </c>
      <c r="X17" s="1">
        <f>1-V17/T17</f>
        <v>0.91839701852012723</v>
      </c>
      <c r="Y17" s="1">
        <f t="shared" ref="Y17:Y18" si="12">1-W17/T17</f>
        <v>0.85542568338170244</v>
      </c>
    </row>
    <row r="18" spans="1:25" x14ac:dyDescent="0.2">
      <c r="A18" t="s">
        <v>49</v>
      </c>
      <c r="B18" s="2">
        <f>SUM(B9:B13)</f>
        <v>186077.85170726592</v>
      </c>
      <c r="C18" s="2">
        <f>SUM(C9:C13)</f>
        <v>2133515.6564623718</v>
      </c>
      <c r="D18" s="2">
        <f>SUM(D9:D13)</f>
        <v>39714.262832602646</v>
      </c>
      <c r="E18" s="1">
        <f t="shared" si="9"/>
        <v>7.8869681181196458E-2</v>
      </c>
      <c r="F18" s="1">
        <f t="shared" si="10"/>
        <v>0.90429730393167351</v>
      </c>
      <c r="G18" s="1">
        <f t="shared" si="11"/>
        <v>1.6833014887130189E-2</v>
      </c>
      <c r="P18" s="1">
        <f>B18/B15</f>
        <v>0.14281693936554382</v>
      </c>
      <c r="Q18" s="2">
        <f>SUM(Q9:Q13)</f>
        <v>171</v>
      </c>
      <c r="R18" s="2">
        <f>SUM(R9:R13)</f>
        <v>290</v>
      </c>
      <c r="S18" s="2">
        <f>SUM(S9:S13)</f>
        <v>9</v>
      </c>
      <c r="T18" s="4">
        <f>Q18/B18*100000</f>
        <v>91.897019678093599</v>
      </c>
      <c r="U18" s="4">
        <f>T18/T17</f>
        <v>23.868301392671057</v>
      </c>
      <c r="V18" s="4">
        <f>R18/C18*100000</f>
        <v>13.592588323483655</v>
      </c>
      <c r="W18" s="4">
        <f>S18/D18*100000</f>
        <v>22.661883560411013</v>
      </c>
      <c r="X18" s="1">
        <f>1-V18/T18</f>
        <v>0.85208891027046163</v>
      </c>
      <c r="Y18" s="1">
        <f t="shared" si="12"/>
        <v>0.75339914569815858</v>
      </c>
    </row>
    <row r="19" spans="1:25" x14ac:dyDescent="0.2">
      <c r="A19" t="s">
        <v>47</v>
      </c>
      <c r="B19" s="2">
        <f>SUM(B17:B18)</f>
        <v>1302911.633129139</v>
      </c>
      <c r="C19" s="2">
        <f t="shared" ref="C19:D19" si="13">SUM(C17:C18)</f>
        <v>5634633.6283022296</v>
      </c>
      <c r="D19" s="2">
        <f t="shared" si="13"/>
        <v>219364.97289814701</v>
      </c>
      <c r="E19" s="1">
        <f t="shared" ref="E19" si="14">B19/SUM(B19:D19)</f>
        <v>0.18204945856096802</v>
      </c>
      <c r="F19" s="1">
        <f t="shared" ref="F19" si="15">C19/SUM(B19:D19)</f>
        <v>0.78729974860863994</v>
      </c>
      <c r="G19" s="1">
        <f t="shared" si="11"/>
        <v>3.0650792830392109E-2</v>
      </c>
      <c r="Q19" s="2">
        <f t="shared" ref="Q19:S19" si="16">SUM(Q17:Q18)</f>
        <v>214</v>
      </c>
      <c r="R19" s="2">
        <f t="shared" si="16"/>
        <v>301</v>
      </c>
      <c r="S19" s="2">
        <f t="shared" si="16"/>
        <v>10</v>
      </c>
      <c r="T19" s="4">
        <f>Q19/B19*100000</f>
        <v>16.424751653037799</v>
      </c>
      <c r="V19" s="4">
        <f>R19/C19*100000</f>
        <v>5.3419622260461725</v>
      </c>
      <c r="W19" s="4">
        <f>S19/D19*100000</f>
        <v>4.5586129216003339</v>
      </c>
      <c r="X19" s="1">
        <f>1-V19/T19</f>
        <v>0.6747614613059818</v>
      </c>
      <c r="Y19" s="1">
        <f>1-W19/T19</f>
        <v>0.7224546819399118</v>
      </c>
    </row>
    <row r="21" spans="1:25" x14ac:dyDescent="0.2">
      <c r="P21" s="1" t="s">
        <v>52</v>
      </c>
      <c r="Q21" t="s">
        <v>53</v>
      </c>
      <c r="R21" t="s">
        <v>54</v>
      </c>
    </row>
    <row r="22" spans="1:25" x14ac:dyDescent="0.2">
      <c r="B22" s="2">
        <f>SUM(B4:B13)</f>
        <v>1302911.633129139</v>
      </c>
      <c r="C22" s="2">
        <f t="shared" ref="C22:D22" si="17">SUM(C4:C13)</f>
        <v>5634633.6283022296</v>
      </c>
      <c r="D22" s="2">
        <f t="shared" si="17"/>
        <v>219364.97289814701</v>
      </c>
      <c r="E22" s="5">
        <f>SUM(B22:D22)</f>
        <v>7156910.2343295151</v>
      </c>
      <c r="Q22">
        <f>Q4/H4</f>
        <v>3.243593902043464E-4</v>
      </c>
      <c r="R22">
        <f>R4/I4</f>
        <v>0</v>
      </c>
    </row>
    <row r="23" spans="1:25" x14ac:dyDescent="0.2">
      <c r="C23" s="6">
        <f>C22/E22</f>
        <v>0.78729974860863994</v>
      </c>
      <c r="Q23">
        <f t="shared" ref="Q23:R32" si="18">Q5/H5</f>
        <v>2.0964360587002098E-3</v>
      </c>
      <c r="R23">
        <f t="shared" si="18"/>
        <v>0</v>
      </c>
    </row>
    <row r="24" spans="1:25" x14ac:dyDescent="0.2">
      <c r="Q24">
        <f t="shared" si="18"/>
        <v>2.21606648199446E-3</v>
      </c>
      <c r="R24">
        <f t="shared" si="18"/>
        <v>0</v>
      </c>
    </row>
    <row r="25" spans="1:25" x14ac:dyDescent="0.2">
      <c r="Q25">
        <f t="shared" si="18"/>
        <v>7.2376357056694813E-3</v>
      </c>
      <c r="R25">
        <f t="shared" si="18"/>
        <v>3.5938903863432165E-4</v>
      </c>
    </row>
    <row r="26" spans="1:25" x14ac:dyDescent="0.2">
      <c r="Q26">
        <f t="shared" si="18"/>
        <v>2.0924149956408022E-2</v>
      </c>
      <c r="R26">
        <f t="shared" si="18"/>
        <v>1.646843549862763E-3</v>
      </c>
    </row>
    <row r="27" spans="1:25" x14ac:dyDescent="0.2">
      <c r="Q27">
        <f t="shared" si="18"/>
        <v>4.7156726768377254E-2</v>
      </c>
      <c r="R27">
        <f t="shared" si="18"/>
        <v>5.4835493519441673E-3</v>
      </c>
    </row>
    <row r="28" spans="1:25" x14ac:dyDescent="0.2">
      <c r="Q28">
        <f t="shared" si="18"/>
        <v>0.10989010989010989</v>
      </c>
      <c r="R28">
        <f t="shared" si="18"/>
        <v>1.9097793875535066E-2</v>
      </c>
    </row>
    <row r="29" spans="1:25" x14ac:dyDescent="0.2">
      <c r="Q29">
        <f t="shared" si="18"/>
        <v>0.16455696202531644</v>
      </c>
      <c r="R29">
        <f t="shared" si="18"/>
        <v>4.6795523906408953E-2</v>
      </c>
    </row>
    <row r="30" spans="1:25" x14ac:dyDescent="0.2">
      <c r="Q30">
        <f t="shared" si="18"/>
        <v>0.22857142857142856</v>
      </c>
      <c r="R30">
        <f t="shared" si="18"/>
        <v>0.1006036217303823</v>
      </c>
    </row>
    <row r="31" spans="1:25" x14ac:dyDescent="0.2">
      <c r="Q31">
        <f t="shared" si="18"/>
        <v>0.26229508196721313</v>
      </c>
      <c r="R31">
        <f t="shared" si="18"/>
        <v>6.8181818181818177E-2</v>
      </c>
    </row>
  </sheetData>
  <pageMargins left="0.7" right="0.7" top="0.75" bottom="0.75" header="0.3" footer="0.3"/>
  <ignoredErrors>
    <ignoredError sqref="V4:W13 V1:W2 Q1:S2 Q4:S13 H4:M13 H2:M2 H1:M1 A2 A4:A13 T1:T2 T4:T1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חולים פעילים - גיל והתחסנות...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2021-08-19T17:55:24Z</dcterms:created>
  <dcterms:modified xsi:type="dcterms:W3CDTF">2021-08-19T17:56:19Z</dcterms:modified>
</cp:coreProperties>
</file>